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clau2\Downloads\"/>
    </mc:Choice>
  </mc:AlternateContent>
  <xr:revisionPtr revIDLastSave="0" documentId="13_ncr:1_{0E45B3AD-50FF-4A4B-A0A1-ABD48C3BB57F}" xr6:coauthVersionLast="47" xr6:coauthVersionMax="47" xr10:uidLastSave="{00000000-0000-0000-0000-000000000000}"/>
  <workbookProtection workbookAlgorithmName="SHA-512" workbookHashValue="kOkcwpjL+HgiONtCm7NkPRrr3ZGeldn+NKEDc8PHHeeDqQHQbhekCVFa7geq77VXjeUzAReHsHVqTuNV8ptp6Q==" workbookSaltValue="zu9pzZqqWEWmHqYibKf8ig==" workbookSpinCount="100000" lockStructure="1"/>
  <bookViews>
    <workbookView xWindow="-120" yWindow="-120" windowWidth="29040" windowHeight="15840" activeTab="1" xr2:uid="{00000000-000D-0000-FFFF-FFFF00000000}"/>
  </bookViews>
  <sheets>
    <sheet name="Guide" sheetId="1" r:id="rId1"/>
    <sheet name="UserInput" sheetId="17" r:id="rId2"/>
    <sheet name="InpC" sheetId="15" state="hidden" r:id="rId3"/>
    <sheet name="InpS" sheetId="2" state="hidden" r:id="rId4"/>
    <sheet name="DiscountAnalysis" sheetId="18" state="hidden" r:id="rId5"/>
    <sheet name="Costs" sheetId="5" state="hidden" r:id="rId6"/>
    <sheet name="StandardCharges" sheetId="6" state="hidden" r:id="rId7"/>
    <sheet name="ComSum" sheetId="4" state="hidden" r:id="rId8"/>
    <sheet name="DiscountCalc" sheetId="12" r:id="rId9"/>
    <sheet name="Rates" sheetId="14" r:id="rId10"/>
  </sheets>
  <externalReferences>
    <externalReference r:id="rId11"/>
    <externalReference r:id="rId12"/>
    <externalReference r:id="rId13"/>
  </externalReferences>
  <definedNames>
    <definedName name="Boolean" localSheetId="1">UserInput!#REF!</definedName>
    <definedName name="Boolean">InpC!$G$129:$G$130</definedName>
    <definedName name="MainsUnitRateOptions" localSheetId="8">InpC!#REF!</definedName>
    <definedName name="MainsUnitRateOptions" localSheetId="9">InpC!#REF!</definedName>
    <definedName name="MainsUnitRateOptions" localSheetId="1">UserInput!#REF!</definedName>
    <definedName name="MainsUnitRateOptions">InpC!#REF!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3" i="2" l="1"/>
  <c r="R113" i="2"/>
  <c r="Q113" i="2"/>
  <c r="P113" i="2"/>
  <c r="O113" i="2"/>
  <c r="N113" i="2"/>
  <c r="M113" i="2"/>
  <c r="L113" i="2"/>
  <c r="K113" i="2"/>
  <c r="S112" i="2"/>
  <c r="R112" i="2"/>
  <c r="Q112" i="2"/>
  <c r="P112" i="2"/>
  <c r="O112" i="2"/>
  <c r="N112" i="2"/>
  <c r="M112" i="2"/>
  <c r="L112" i="2"/>
  <c r="K112" i="2"/>
  <c r="S111" i="2"/>
  <c r="R111" i="2"/>
  <c r="Q111" i="2"/>
  <c r="P111" i="2"/>
  <c r="O111" i="2"/>
  <c r="N111" i="2"/>
  <c r="M111" i="2"/>
  <c r="L111" i="2"/>
  <c r="K111" i="2"/>
  <c r="S110" i="2"/>
  <c r="R110" i="2"/>
  <c r="Q110" i="2"/>
  <c r="P110" i="2"/>
  <c r="O110" i="2"/>
  <c r="N110" i="2"/>
  <c r="M110" i="2"/>
  <c r="L110" i="2"/>
  <c r="K110" i="2"/>
  <c r="S109" i="2"/>
  <c r="R109" i="2"/>
  <c r="Q109" i="2"/>
  <c r="P109" i="2"/>
  <c r="O109" i="2"/>
  <c r="N109" i="2"/>
  <c r="M109" i="2"/>
  <c r="L109" i="2"/>
  <c r="K109" i="2"/>
  <c r="S108" i="2"/>
  <c r="R108" i="2"/>
  <c r="Q108" i="2"/>
  <c r="P108" i="2"/>
  <c r="O108" i="2"/>
  <c r="N108" i="2"/>
  <c r="M108" i="2"/>
  <c r="L108" i="2"/>
  <c r="K108" i="2"/>
  <c r="S107" i="2"/>
  <c r="R107" i="2"/>
  <c r="Q107" i="2"/>
  <c r="P107" i="2"/>
  <c r="O107" i="2"/>
  <c r="N107" i="2"/>
  <c r="M107" i="2"/>
  <c r="L107" i="2"/>
  <c r="K107" i="2"/>
  <c r="S106" i="2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S104" i="2"/>
  <c r="R104" i="2"/>
  <c r="Q104" i="2"/>
  <c r="P104" i="2"/>
  <c r="O104" i="2"/>
  <c r="N104" i="2"/>
  <c r="M104" i="2"/>
  <c r="L104" i="2"/>
  <c r="K104" i="2"/>
  <c r="S103" i="2"/>
  <c r="R103" i="2"/>
  <c r="Q103" i="2"/>
  <c r="P103" i="2"/>
  <c r="O103" i="2"/>
  <c r="N103" i="2"/>
  <c r="M103" i="2"/>
  <c r="L103" i="2"/>
  <c r="K103" i="2"/>
  <c r="S102" i="2"/>
  <c r="R102" i="2"/>
  <c r="Q102" i="2"/>
  <c r="P102" i="2"/>
  <c r="O102" i="2"/>
  <c r="N102" i="2"/>
  <c r="M102" i="2"/>
  <c r="L102" i="2"/>
  <c r="K102" i="2"/>
  <c r="S101" i="2"/>
  <c r="R101" i="2"/>
  <c r="Q101" i="2"/>
  <c r="P101" i="2"/>
  <c r="O101" i="2"/>
  <c r="N101" i="2"/>
  <c r="M101" i="2"/>
  <c r="L101" i="2"/>
  <c r="K101" i="2"/>
  <c r="S100" i="2"/>
  <c r="R100" i="2"/>
  <c r="Q100" i="2"/>
  <c r="P100" i="2"/>
  <c r="O100" i="2"/>
  <c r="N100" i="2"/>
  <c r="M100" i="2"/>
  <c r="L100" i="2"/>
  <c r="K100" i="2"/>
  <c r="S99" i="2"/>
  <c r="R99" i="2"/>
  <c r="Q99" i="2"/>
  <c r="P99" i="2"/>
  <c r="O99" i="2"/>
  <c r="N99" i="2"/>
  <c r="M99" i="2"/>
  <c r="L99" i="2"/>
  <c r="K99" i="2"/>
  <c r="S98" i="2"/>
  <c r="R98" i="2"/>
  <c r="Q98" i="2"/>
  <c r="P98" i="2"/>
  <c r="O98" i="2"/>
  <c r="N98" i="2"/>
  <c r="M98" i="2"/>
  <c r="L98" i="2"/>
  <c r="K98" i="2"/>
  <c r="S97" i="2"/>
  <c r="R97" i="2"/>
  <c r="Q97" i="2"/>
  <c r="P97" i="2"/>
  <c r="O97" i="2"/>
  <c r="N97" i="2"/>
  <c r="M97" i="2"/>
  <c r="L97" i="2"/>
  <c r="K97" i="2"/>
  <c r="S96" i="2"/>
  <c r="R96" i="2"/>
  <c r="Q96" i="2"/>
  <c r="P96" i="2"/>
  <c r="O96" i="2"/>
  <c r="N96" i="2"/>
  <c r="M96" i="2"/>
  <c r="L96" i="2"/>
  <c r="K96" i="2"/>
  <c r="S95" i="2"/>
  <c r="R95" i="2"/>
  <c r="Q95" i="2"/>
  <c r="P95" i="2"/>
  <c r="O95" i="2"/>
  <c r="N95" i="2"/>
  <c r="M95" i="2"/>
  <c r="L95" i="2"/>
  <c r="K95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S92" i="2"/>
  <c r="R92" i="2"/>
  <c r="Q92" i="2"/>
  <c r="P92" i="2"/>
  <c r="O92" i="2"/>
  <c r="N92" i="2"/>
  <c r="M92" i="2"/>
  <c r="L92" i="2"/>
  <c r="K92" i="2"/>
  <c r="S89" i="2"/>
  <c r="R89" i="2"/>
  <c r="Q89" i="2"/>
  <c r="P89" i="2"/>
  <c r="O89" i="2"/>
  <c r="N89" i="2"/>
  <c r="M89" i="2"/>
  <c r="L89" i="2"/>
  <c r="K89" i="2"/>
  <c r="S88" i="2"/>
  <c r="R88" i="2"/>
  <c r="Q88" i="2"/>
  <c r="P88" i="2"/>
  <c r="O88" i="2"/>
  <c r="N88" i="2"/>
  <c r="M88" i="2"/>
  <c r="L88" i="2"/>
  <c r="K88" i="2"/>
  <c r="S86" i="2"/>
  <c r="R86" i="2"/>
  <c r="Q86" i="2"/>
  <c r="P86" i="2"/>
  <c r="O86" i="2"/>
  <c r="N86" i="2"/>
  <c r="M86" i="2"/>
  <c r="L86" i="2"/>
  <c r="K86" i="2"/>
  <c r="S85" i="2"/>
  <c r="R85" i="2"/>
  <c r="Q85" i="2"/>
  <c r="P85" i="2"/>
  <c r="O85" i="2"/>
  <c r="N85" i="2"/>
  <c r="M85" i="2"/>
  <c r="L85" i="2"/>
  <c r="K85" i="2"/>
  <c r="S83" i="2"/>
  <c r="R83" i="2"/>
  <c r="Q83" i="2"/>
  <c r="P83" i="2"/>
  <c r="O83" i="2"/>
  <c r="N83" i="2"/>
  <c r="M83" i="2"/>
  <c r="L83" i="2"/>
  <c r="K83" i="2"/>
  <c r="S82" i="2"/>
  <c r="R82" i="2"/>
  <c r="Q82" i="2"/>
  <c r="P82" i="2"/>
  <c r="O82" i="2"/>
  <c r="N82" i="2"/>
  <c r="M82" i="2"/>
  <c r="L82" i="2"/>
  <c r="K82" i="2"/>
  <c r="S81" i="2"/>
  <c r="R81" i="2"/>
  <c r="Q81" i="2"/>
  <c r="P81" i="2"/>
  <c r="O81" i="2"/>
  <c r="N81" i="2"/>
  <c r="M81" i="2"/>
  <c r="L81" i="2"/>
  <c r="K81" i="2"/>
  <c r="S80" i="2"/>
  <c r="R80" i="2"/>
  <c r="Q80" i="2"/>
  <c r="P80" i="2"/>
  <c r="O80" i="2"/>
  <c r="N80" i="2"/>
  <c r="M80" i="2"/>
  <c r="L80" i="2"/>
  <c r="K80" i="2"/>
  <c r="S77" i="2"/>
  <c r="R77" i="2"/>
  <c r="Q77" i="2"/>
  <c r="P77" i="2"/>
  <c r="O77" i="2"/>
  <c r="N77" i="2"/>
  <c r="M77" i="2"/>
  <c r="L77" i="2"/>
  <c r="K77" i="2"/>
  <c r="S76" i="2"/>
  <c r="R76" i="2"/>
  <c r="Q76" i="2"/>
  <c r="P76" i="2"/>
  <c r="O76" i="2"/>
  <c r="N76" i="2"/>
  <c r="M76" i="2"/>
  <c r="L76" i="2"/>
  <c r="K76" i="2"/>
  <c r="S74" i="2"/>
  <c r="R74" i="2"/>
  <c r="Q74" i="2"/>
  <c r="P74" i="2"/>
  <c r="O74" i="2"/>
  <c r="N74" i="2"/>
  <c r="M74" i="2"/>
  <c r="L74" i="2"/>
  <c r="K74" i="2"/>
  <c r="S73" i="2"/>
  <c r="R73" i="2"/>
  <c r="Q73" i="2"/>
  <c r="P73" i="2"/>
  <c r="O73" i="2"/>
  <c r="N73" i="2"/>
  <c r="M73" i="2"/>
  <c r="L73" i="2"/>
  <c r="K73" i="2"/>
  <c r="S71" i="2"/>
  <c r="R71" i="2"/>
  <c r="Q71" i="2"/>
  <c r="P71" i="2"/>
  <c r="O71" i="2"/>
  <c r="N71" i="2"/>
  <c r="M71" i="2"/>
  <c r="L71" i="2"/>
  <c r="K71" i="2"/>
  <c r="S70" i="2"/>
  <c r="R70" i="2"/>
  <c r="Q70" i="2"/>
  <c r="P70" i="2"/>
  <c r="O70" i="2"/>
  <c r="N70" i="2"/>
  <c r="M70" i="2"/>
  <c r="L70" i="2"/>
  <c r="K70" i="2"/>
  <c r="S69" i="2"/>
  <c r="R69" i="2"/>
  <c r="Q69" i="2"/>
  <c r="P69" i="2"/>
  <c r="O69" i="2"/>
  <c r="N69" i="2"/>
  <c r="M69" i="2"/>
  <c r="L69" i="2"/>
  <c r="K69" i="2"/>
  <c r="S67" i="2"/>
  <c r="R67" i="2"/>
  <c r="Q67" i="2"/>
  <c r="P67" i="2"/>
  <c r="O67" i="2"/>
  <c r="N67" i="2"/>
  <c r="M67" i="2"/>
  <c r="L67" i="2"/>
  <c r="K67" i="2"/>
  <c r="S66" i="2"/>
  <c r="R66" i="2"/>
  <c r="Q66" i="2"/>
  <c r="P66" i="2"/>
  <c r="O66" i="2"/>
  <c r="N66" i="2"/>
  <c r="M66" i="2"/>
  <c r="L66" i="2"/>
  <c r="K66" i="2"/>
  <c r="S65" i="2"/>
  <c r="R65" i="2"/>
  <c r="Q65" i="2"/>
  <c r="P65" i="2"/>
  <c r="O65" i="2"/>
  <c r="N65" i="2"/>
  <c r="M65" i="2"/>
  <c r="L65" i="2"/>
  <c r="K65" i="2"/>
  <c r="S63" i="2"/>
  <c r="R63" i="2"/>
  <c r="Q63" i="2"/>
  <c r="P63" i="2"/>
  <c r="O63" i="2"/>
  <c r="N63" i="2"/>
  <c r="M63" i="2"/>
  <c r="L63" i="2"/>
  <c r="K63" i="2"/>
  <c r="S62" i="2"/>
  <c r="R62" i="2"/>
  <c r="Q62" i="2"/>
  <c r="P62" i="2"/>
  <c r="O62" i="2"/>
  <c r="N62" i="2"/>
  <c r="M62" i="2"/>
  <c r="L62" i="2"/>
  <c r="K62" i="2"/>
  <c r="S61" i="2"/>
  <c r="R61" i="2"/>
  <c r="Q61" i="2"/>
  <c r="P61" i="2"/>
  <c r="O61" i="2"/>
  <c r="N61" i="2"/>
  <c r="M61" i="2"/>
  <c r="L61" i="2"/>
  <c r="K61" i="2"/>
  <c r="S60" i="2"/>
  <c r="R60" i="2"/>
  <c r="Q60" i="2"/>
  <c r="P60" i="2"/>
  <c r="O60" i="2"/>
  <c r="N60" i="2"/>
  <c r="M60" i="2"/>
  <c r="L60" i="2"/>
  <c r="K60" i="2"/>
  <c r="S59" i="2"/>
  <c r="R59" i="2"/>
  <c r="Q59" i="2"/>
  <c r="P59" i="2"/>
  <c r="O59" i="2"/>
  <c r="N59" i="2"/>
  <c r="M59" i="2"/>
  <c r="L59" i="2"/>
  <c r="K59" i="2"/>
  <c r="S58" i="2"/>
  <c r="R58" i="2"/>
  <c r="Q58" i="2"/>
  <c r="P58" i="2"/>
  <c r="O58" i="2"/>
  <c r="N58" i="2"/>
  <c r="M58" i="2"/>
  <c r="L58" i="2"/>
  <c r="K58" i="2"/>
  <c r="S57" i="2"/>
  <c r="R57" i="2"/>
  <c r="Q57" i="2"/>
  <c r="P57" i="2"/>
  <c r="O57" i="2"/>
  <c r="N57" i="2"/>
  <c r="M57" i="2"/>
  <c r="L57" i="2"/>
  <c r="K57" i="2"/>
  <c r="S56" i="2"/>
  <c r="R56" i="2"/>
  <c r="Q56" i="2"/>
  <c r="P56" i="2"/>
  <c r="O56" i="2"/>
  <c r="N56" i="2"/>
  <c r="M56" i="2"/>
  <c r="L56" i="2"/>
  <c r="K56" i="2"/>
  <c r="S55" i="2"/>
  <c r="R55" i="2"/>
  <c r="Q55" i="2"/>
  <c r="P55" i="2"/>
  <c r="O55" i="2"/>
  <c r="N55" i="2"/>
  <c r="M55" i="2"/>
  <c r="L55" i="2"/>
  <c r="K55" i="2"/>
  <c r="S54" i="2"/>
  <c r="R54" i="2"/>
  <c r="Q54" i="2"/>
  <c r="P54" i="2"/>
  <c r="O54" i="2"/>
  <c r="N54" i="2"/>
  <c r="M54" i="2"/>
  <c r="L54" i="2"/>
  <c r="K54" i="2"/>
  <c r="S53" i="2"/>
  <c r="R53" i="2"/>
  <c r="Q53" i="2"/>
  <c r="P53" i="2"/>
  <c r="O53" i="2"/>
  <c r="N53" i="2"/>
  <c r="M53" i="2"/>
  <c r="L53" i="2"/>
  <c r="K53" i="2"/>
  <c r="S45" i="2"/>
  <c r="R45" i="2"/>
  <c r="Q45" i="2"/>
  <c r="P45" i="2"/>
  <c r="O45" i="2"/>
  <c r="N45" i="2"/>
  <c r="M45" i="2"/>
  <c r="L45" i="2"/>
  <c r="K45" i="2"/>
  <c r="S44" i="2"/>
  <c r="R44" i="2"/>
  <c r="Q44" i="2"/>
  <c r="P44" i="2"/>
  <c r="O44" i="2"/>
  <c r="N44" i="2"/>
  <c r="M44" i="2"/>
  <c r="L44" i="2"/>
  <c r="K44" i="2"/>
  <c r="S43" i="2"/>
  <c r="R43" i="2"/>
  <c r="Q43" i="2"/>
  <c r="P43" i="2"/>
  <c r="O43" i="2"/>
  <c r="N43" i="2"/>
  <c r="M43" i="2"/>
  <c r="L43" i="2"/>
  <c r="K43" i="2"/>
  <c r="S42" i="2"/>
  <c r="R42" i="2"/>
  <c r="Q42" i="2"/>
  <c r="P42" i="2"/>
  <c r="O42" i="2"/>
  <c r="N42" i="2"/>
  <c r="M42" i="2"/>
  <c r="L42" i="2"/>
  <c r="K42" i="2"/>
  <c r="S41" i="2"/>
  <c r="R41" i="2"/>
  <c r="Q41" i="2"/>
  <c r="P41" i="2"/>
  <c r="O41" i="2"/>
  <c r="N41" i="2"/>
  <c r="M41" i="2"/>
  <c r="L41" i="2"/>
  <c r="K41" i="2"/>
  <c r="S40" i="2"/>
  <c r="R40" i="2"/>
  <c r="Q40" i="2"/>
  <c r="P40" i="2"/>
  <c r="O40" i="2"/>
  <c r="N40" i="2"/>
  <c r="M40" i="2"/>
  <c r="L40" i="2"/>
  <c r="K40" i="2"/>
  <c r="S37" i="2"/>
  <c r="R37" i="2"/>
  <c r="Q37" i="2"/>
  <c r="P37" i="2"/>
  <c r="O37" i="2"/>
  <c r="N37" i="2"/>
  <c r="M37" i="2"/>
  <c r="L37" i="2"/>
  <c r="K37" i="2"/>
  <c r="S36" i="2"/>
  <c r="R36" i="2"/>
  <c r="Q36" i="2"/>
  <c r="P36" i="2"/>
  <c r="O36" i="2"/>
  <c r="N36" i="2"/>
  <c r="M36" i="2"/>
  <c r="L36" i="2"/>
  <c r="K36" i="2"/>
  <c r="S35" i="2"/>
  <c r="R35" i="2"/>
  <c r="Q35" i="2"/>
  <c r="P35" i="2"/>
  <c r="O35" i="2"/>
  <c r="N35" i="2"/>
  <c r="M35" i="2"/>
  <c r="L35" i="2"/>
  <c r="K35" i="2"/>
  <c r="S34" i="2"/>
  <c r="R34" i="2"/>
  <c r="Q34" i="2"/>
  <c r="P34" i="2"/>
  <c r="O34" i="2"/>
  <c r="N34" i="2"/>
  <c r="M34" i="2"/>
  <c r="L34" i="2"/>
  <c r="K34" i="2"/>
  <c r="S29" i="2"/>
  <c r="R29" i="2"/>
  <c r="Q29" i="2"/>
  <c r="P29" i="2"/>
  <c r="O29" i="2"/>
  <c r="N29" i="2"/>
  <c r="M29" i="2"/>
  <c r="L29" i="2"/>
  <c r="K29" i="2"/>
  <c r="S28" i="2"/>
  <c r="R28" i="2"/>
  <c r="Q28" i="2"/>
  <c r="P28" i="2"/>
  <c r="O28" i="2"/>
  <c r="N28" i="2"/>
  <c r="M28" i="2"/>
  <c r="L28" i="2"/>
  <c r="K28" i="2"/>
  <c r="S27" i="2"/>
  <c r="R27" i="2"/>
  <c r="Q27" i="2"/>
  <c r="P27" i="2"/>
  <c r="O27" i="2"/>
  <c r="N27" i="2"/>
  <c r="M27" i="2"/>
  <c r="L27" i="2"/>
  <c r="K27" i="2"/>
  <c r="S26" i="2"/>
  <c r="R26" i="2"/>
  <c r="Q26" i="2"/>
  <c r="P26" i="2"/>
  <c r="O26" i="2"/>
  <c r="N26" i="2"/>
  <c r="M26" i="2"/>
  <c r="L26" i="2"/>
  <c r="K26" i="2"/>
  <c r="S25" i="2"/>
  <c r="R25" i="2"/>
  <c r="Q25" i="2"/>
  <c r="P25" i="2"/>
  <c r="O25" i="2"/>
  <c r="N25" i="2"/>
  <c r="M25" i="2"/>
  <c r="L25" i="2"/>
  <c r="K25" i="2"/>
  <c r="S24" i="2"/>
  <c r="R24" i="2"/>
  <c r="Q24" i="2"/>
  <c r="P24" i="2"/>
  <c r="O24" i="2"/>
  <c r="N24" i="2"/>
  <c r="M24" i="2"/>
  <c r="L24" i="2"/>
  <c r="K24" i="2"/>
  <c r="S21" i="2"/>
  <c r="R21" i="2"/>
  <c r="Q21" i="2"/>
  <c r="P21" i="2"/>
  <c r="O21" i="2"/>
  <c r="N21" i="2"/>
  <c r="M21" i="2"/>
  <c r="L21" i="2"/>
  <c r="K21" i="2"/>
  <c r="S20" i="2"/>
  <c r="R20" i="2"/>
  <c r="Q20" i="2"/>
  <c r="P20" i="2"/>
  <c r="O20" i="2"/>
  <c r="N20" i="2"/>
  <c r="M20" i="2"/>
  <c r="L20" i="2"/>
  <c r="K20" i="2"/>
  <c r="K13" i="2" l="1"/>
  <c r="L13" i="2"/>
  <c r="F118" i="18" l="1"/>
  <c r="H112" i="18"/>
  <c r="E112" i="18"/>
  <c r="H109" i="18"/>
  <c r="E109" i="18"/>
  <c r="J108" i="18"/>
  <c r="H108" i="18"/>
  <c r="E108" i="18"/>
  <c r="J107" i="18"/>
  <c r="H107" i="18"/>
  <c r="E107" i="18"/>
  <c r="J106" i="18"/>
  <c r="H106" i="18"/>
  <c r="E106" i="18"/>
  <c r="J105" i="18"/>
  <c r="H105" i="18"/>
  <c r="E105" i="18"/>
  <c r="H104" i="18"/>
  <c r="E104" i="18"/>
  <c r="H101" i="18"/>
  <c r="G101" i="18"/>
  <c r="E101" i="18"/>
  <c r="J79" i="18"/>
  <c r="E119" i="18"/>
  <c r="E118" i="18"/>
  <c r="J104" i="18"/>
  <c r="J80" i="18"/>
  <c r="F80" i="18"/>
  <c r="F79" i="18"/>
  <c r="E70" i="18"/>
  <c r="F69" i="18"/>
  <c r="E69" i="18"/>
  <c r="E68" i="18"/>
  <c r="F67" i="18"/>
  <c r="E67" i="18"/>
  <c r="F66" i="18"/>
  <c r="E66" i="18"/>
  <c r="F65" i="18"/>
  <c r="E65" i="18"/>
  <c r="E59" i="18"/>
  <c r="J56" i="18"/>
  <c r="H56" i="18"/>
  <c r="E56" i="18"/>
  <c r="J55" i="18"/>
  <c r="H55" i="18"/>
  <c r="E55" i="18"/>
  <c r="H54" i="18"/>
  <c r="H100" i="18" s="1"/>
  <c r="H41" i="18"/>
  <c r="E41" i="18"/>
  <c r="E91" i="18" s="1"/>
  <c r="H29" i="18"/>
  <c r="E29" i="18"/>
  <c r="E83" i="18" s="1"/>
  <c r="J26" i="18"/>
  <c r="H24" i="18"/>
  <c r="E24" i="18"/>
  <c r="H23" i="18"/>
  <c r="E23" i="18"/>
  <c r="J21" i="18"/>
  <c r="F21" i="18"/>
  <c r="J20" i="18"/>
  <c r="F20" i="18"/>
  <c r="E20" i="18"/>
  <c r="J19" i="18"/>
  <c r="F19" i="18"/>
  <c r="J18" i="18"/>
  <c r="F18" i="18"/>
  <c r="J17" i="18"/>
  <c r="F17" i="18"/>
  <c r="E17" i="18"/>
  <c r="H13" i="18"/>
  <c r="G13" i="18"/>
  <c r="E13" i="18"/>
  <c r="H12" i="18"/>
  <c r="G12" i="18"/>
  <c r="E12" i="18"/>
  <c r="H7" i="18"/>
  <c r="G7" i="18"/>
  <c r="E7" i="18"/>
  <c r="G14" i="18" l="1"/>
  <c r="H77" i="5"/>
  <c r="G77" i="5"/>
  <c r="E77" i="5"/>
  <c r="G63" i="15"/>
  <c r="H174" i="5"/>
  <c r="G174" i="5"/>
  <c r="E174" i="5"/>
  <c r="K7" i="2" l="1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L6" i="2"/>
  <c r="AK6" i="2"/>
  <c r="AJ6" i="2"/>
  <c r="AI6" i="2"/>
  <c r="AH6" i="2"/>
  <c r="AG6" i="2"/>
  <c r="AF6" i="2"/>
  <c r="AE6" i="2"/>
  <c r="AD6" i="2"/>
  <c r="AC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S49" i="6" l="1"/>
  <c r="R49" i="6"/>
  <c r="Q49" i="6"/>
  <c r="P49" i="6"/>
  <c r="O49" i="6"/>
  <c r="N49" i="6"/>
  <c r="M49" i="6"/>
  <c r="L49" i="6"/>
  <c r="K49" i="6"/>
  <c r="S48" i="6"/>
  <c r="R48" i="6"/>
  <c r="Q48" i="6"/>
  <c r="P48" i="6"/>
  <c r="O48" i="6"/>
  <c r="N48" i="6"/>
  <c r="M48" i="6"/>
  <c r="L48" i="6"/>
  <c r="K48" i="6"/>
  <c r="S47" i="6"/>
  <c r="R47" i="6"/>
  <c r="Q47" i="6"/>
  <c r="P47" i="6"/>
  <c r="O47" i="6"/>
  <c r="N47" i="6"/>
  <c r="M47" i="6"/>
  <c r="L47" i="6"/>
  <c r="K109" i="18"/>
  <c r="K108" i="18"/>
  <c r="K107" i="18"/>
  <c r="K106" i="18"/>
  <c r="K105" i="18"/>
  <c r="K104" i="18"/>
  <c r="K56" i="18"/>
  <c r="G56" i="18" s="1"/>
  <c r="K55" i="18"/>
  <c r="G55" i="18" s="1"/>
  <c r="G37" i="15"/>
  <c r="H100" i="5"/>
  <c r="G100" i="5"/>
  <c r="E100" i="5"/>
  <c r="H119" i="5"/>
  <c r="G119" i="5"/>
  <c r="E119" i="5"/>
  <c r="H118" i="5"/>
  <c r="G118" i="5"/>
  <c r="E118" i="5"/>
  <c r="H189" i="5"/>
  <c r="G189" i="5"/>
  <c r="E189" i="5"/>
  <c r="H115" i="5"/>
  <c r="G115" i="5"/>
  <c r="E115" i="5"/>
  <c r="H114" i="5"/>
  <c r="E114" i="5"/>
  <c r="H113" i="5"/>
  <c r="G113" i="5"/>
  <c r="E113" i="5"/>
  <c r="H135" i="5"/>
  <c r="G135" i="5"/>
  <c r="E135" i="5"/>
  <c r="E145" i="5"/>
  <c r="H178" i="6"/>
  <c r="G178" i="6"/>
  <c r="G183" i="6" s="1"/>
  <c r="E178" i="6"/>
  <c r="G55" i="6" l="1"/>
  <c r="G52" i="6"/>
  <c r="H188" i="5"/>
  <c r="G188" i="5"/>
  <c r="E188" i="5"/>
  <c r="H259" i="5"/>
  <c r="G259" i="5"/>
  <c r="E259" i="5"/>
  <c r="H258" i="5"/>
  <c r="G258" i="5"/>
  <c r="E258" i="5"/>
  <c r="H253" i="5"/>
  <c r="G253" i="5"/>
  <c r="E253" i="5"/>
  <c r="G254" i="5"/>
  <c r="H254" i="5"/>
  <c r="E254" i="5"/>
  <c r="H86" i="5" l="1"/>
  <c r="G86" i="5"/>
  <c r="E86" i="5"/>
  <c r="E78" i="5"/>
  <c r="F78" i="5"/>
  <c r="H78" i="5"/>
  <c r="J78" i="5"/>
  <c r="H76" i="5"/>
  <c r="G76" i="5"/>
  <c r="G79" i="5" s="1"/>
  <c r="E76" i="5"/>
  <c r="H59" i="5"/>
  <c r="E59" i="5"/>
  <c r="H58" i="5"/>
  <c r="E58" i="5"/>
  <c r="AM7" i="2"/>
  <c r="G38" i="5" l="1"/>
  <c r="H43" i="5"/>
  <c r="G43" i="5"/>
  <c r="E43" i="5"/>
  <c r="H48" i="5"/>
  <c r="E48" i="5"/>
  <c r="H47" i="5"/>
  <c r="E47" i="5"/>
  <c r="H46" i="5"/>
  <c r="E46" i="5"/>
  <c r="H45" i="5"/>
  <c r="E45" i="5"/>
  <c r="E38" i="5"/>
  <c r="H38" i="5"/>
  <c r="E39" i="5"/>
  <c r="G39" i="5"/>
  <c r="H39" i="5"/>
  <c r="E40" i="5"/>
  <c r="G40" i="5"/>
  <c r="H40" i="5"/>
  <c r="E41" i="5"/>
  <c r="H41" i="5"/>
  <c r="H27" i="5"/>
  <c r="G27" i="5"/>
  <c r="E27" i="5"/>
  <c r="H26" i="5"/>
  <c r="G26" i="5"/>
  <c r="E26" i="5"/>
  <c r="H25" i="5"/>
  <c r="G25" i="5"/>
  <c r="E25" i="5"/>
  <c r="H24" i="5"/>
  <c r="G24" i="5"/>
  <c r="G28" i="5" s="1"/>
  <c r="E24" i="5"/>
  <c r="AN7" i="2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CI7" i="2" s="1"/>
  <c r="CJ7" i="2" s="1"/>
  <c r="CK7" i="2" s="1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Y7" i="2" s="1"/>
  <c r="CZ7" i="2" s="1"/>
  <c r="DA7" i="2" s="1"/>
  <c r="DB7" i="2" s="1"/>
  <c r="DC7" i="2" s="1"/>
  <c r="DD7" i="2" s="1"/>
  <c r="DE7" i="2" s="1"/>
  <c r="DF7" i="2" s="1"/>
  <c r="DG7" i="2" s="1"/>
  <c r="DH7" i="2" s="1"/>
  <c r="DI7" i="2" s="1"/>
  <c r="DJ7" i="2" s="1"/>
  <c r="DK7" i="2" s="1"/>
  <c r="DL7" i="2" s="1"/>
  <c r="DM7" i="2" s="1"/>
  <c r="DN7" i="2" s="1"/>
  <c r="DO7" i="2" s="1"/>
  <c r="DP7" i="2" s="1"/>
  <c r="DQ7" i="2" s="1"/>
  <c r="DR7" i="2" s="1"/>
  <c r="DS7" i="2" s="1"/>
  <c r="DT7" i="2" s="1"/>
  <c r="DU7" i="2" s="1"/>
  <c r="DV7" i="2" s="1"/>
  <c r="DW7" i="2" s="1"/>
  <c r="DX7" i="2" s="1"/>
  <c r="DY7" i="2" s="1"/>
  <c r="DZ7" i="2" s="1"/>
  <c r="EA7" i="2" s="1"/>
  <c r="EB7" i="2" s="1"/>
  <c r="EC7" i="2" s="1"/>
  <c r="ED7" i="2" s="1"/>
  <c r="EE7" i="2" s="1"/>
  <c r="EF7" i="2" s="1"/>
  <c r="EG7" i="2" s="1"/>
  <c r="EH7" i="2" s="1"/>
  <c r="EI7" i="2" s="1"/>
  <c r="EJ7" i="2" s="1"/>
  <c r="EK7" i="2" s="1"/>
  <c r="EL7" i="2" s="1"/>
  <c r="EM7" i="2" s="1"/>
  <c r="EN7" i="2" s="1"/>
  <c r="EO7" i="2" s="1"/>
  <c r="EP7" i="2" s="1"/>
  <c r="EQ7" i="2" s="1"/>
  <c r="ER7" i="2" s="1"/>
  <c r="ES7" i="2" s="1"/>
  <c r="ET7" i="2" s="1"/>
  <c r="EU7" i="2" s="1"/>
  <c r="EV7" i="2" s="1"/>
  <c r="EW7" i="2" s="1"/>
  <c r="EX7" i="2" s="1"/>
  <c r="EY7" i="2" s="1"/>
  <c r="EZ7" i="2" s="1"/>
  <c r="FA7" i="2" s="1"/>
  <c r="FB7" i="2" s="1"/>
  <c r="FC7" i="2" s="1"/>
  <c r="FD7" i="2" s="1"/>
  <c r="FE7" i="2" s="1"/>
  <c r="FF7" i="2" s="1"/>
  <c r="FG7" i="2" s="1"/>
  <c r="FH7" i="2" s="1"/>
  <c r="FI7" i="2" s="1"/>
  <c r="FJ7" i="2" s="1"/>
  <c r="FK7" i="2" s="1"/>
  <c r="FL7" i="2" s="1"/>
  <c r="FM7" i="2" s="1"/>
  <c r="FN7" i="2" s="1"/>
  <c r="FO7" i="2" s="1"/>
  <c r="FP7" i="2" s="1"/>
  <c r="FQ7" i="2" s="1"/>
  <c r="FR7" i="2" s="1"/>
  <c r="FS7" i="2" s="1"/>
  <c r="FT7" i="2" s="1"/>
  <c r="FU7" i="2" s="1"/>
  <c r="FV7" i="2" s="1"/>
  <c r="FW7" i="2" s="1"/>
  <c r="FX7" i="2" s="1"/>
  <c r="FY7" i="2" s="1"/>
  <c r="FZ7" i="2" s="1"/>
  <c r="GA7" i="2" s="1"/>
  <c r="GB7" i="2" s="1"/>
  <c r="GC7" i="2" s="1"/>
  <c r="GD7" i="2" s="1"/>
  <c r="GE7" i="2" s="1"/>
  <c r="GF7" i="2" s="1"/>
  <c r="GG7" i="2" s="1"/>
  <c r="GH7" i="2" s="1"/>
  <c r="GI7" i="2" s="1"/>
  <c r="GJ7" i="2" s="1"/>
  <c r="GK7" i="2" s="1"/>
  <c r="GL7" i="2" s="1"/>
  <c r="GM7" i="2" s="1"/>
  <c r="GN7" i="2" s="1"/>
  <c r="GO7" i="2" s="1"/>
  <c r="GP7" i="2" s="1"/>
  <c r="GQ7" i="2" s="1"/>
  <c r="GR7" i="2" s="1"/>
  <c r="GS7" i="2" s="1"/>
  <c r="GT7" i="2" s="1"/>
  <c r="GU7" i="2" s="1"/>
  <c r="GV7" i="2" s="1"/>
  <c r="GW7" i="2" s="1"/>
  <c r="GX7" i="2" s="1"/>
  <c r="GY7" i="2" s="1"/>
  <c r="GZ7" i="2" s="1"/>
  <c r="HA7" i="2" s="1"/>
  <c r="HB7" i="2" s="1"/>
  <c r="HC7" i="2" s="1"/>
  <c r="AM6" i="2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DC6" i="2" s="1"/>
  <c r="DD6" i="2" s="1"/>
  <c r="DE6" i="2" s="1"/>
  <c r="DF6" i="2" s="1"/>
  <c r="DG6" i="2" s="1"/>
  <c r="DH6" i="2" s="1"/>
  <c r="DI6" i="2" s="1"/>
  <c r="DJ6" i="2" s="1"/>
  <c r="DK6" i="2" s="1"/>
  <c r="DL6" i="2" s="1"/>
  <c r="DM6" i="2" s="1"/>
  <c r="DN6" i="2" s="1"/>
  <c r="DO6" i="2" s="1"/>
  <c r="DP6" i="2" s="1"/>
  <c r="DQ6" i="2" s="1"/>
  <c r="DR6" i="2" s="1"/>
  <c r="DS6" i="2" s="1"/>
  <c r="DT6" i="2" s="1"/>
  <c r="DU6" i="2" s="1"/>
  <c r="DV6" i="2" s="1"/>
  <c r="DW6" i="2" s="1"/>
  <c r="DX6" i="2" s="1"/>
  <c r="DY6" i="2" s="1"/>
  <c r="DZ6" i="2" s="1"/>
  <c r="EA6" i="2" s="1"/>
  <c r="EB6" i="2" s="1"/>
  <c r="EC6" i="2" s="1"/>
  <c r="ED6" i="2" s="1"/>
  <c r="EE6" i="2" s="1"/>
  <c r="EF6" i="2" s="1"/>
  <c r="EG6" i="2" s="1"/>
  <c r="EH6" i="2" s="1"/>
  <c r="EI6" i="2" s="1"/>
  <c r="EJ6" i="2" s="1"/>
  <c r="EK6" i="2" s="1"/>
  <c r="EL6" i="2" s="1"/>
  <c r="EM6" i="2" s="1"/>
  <c r="EN6" i="2" s="1"/>
  <c r="EO6" i="2" s="1"/>
  <c r="EP6" i="2" s="1"/>
  <c r="EQ6" i="2" s="1"/>
  <c r="ER6" i="2" s="1"/>
  <c r="ES6" i="2" s="1"/>
  <c r="ET6" i="2" s="1"/>
  <c r="EU6" i="2" s="1"/>
  <c r="EV6" i="2" s="1"/>
  <c r="EW6" i="2" s="1"/>
  <c r="EX6" i="2" s="1"/>
  <c r="EY6" i="2" s="1"/>
  <c r="EZ6" i="2" s="1"/>
  <c r="FA6" i="2" s="1"/>
  <c r="FB6" i="2" s="1"/>
  <c r="FC6" i="2" s="1"/>
  <c r="FD6" i="2" s="1"/>
  <c r="FE6" i="2" s="1"/>
  <c r="FF6" i="2" s="1"/>
  <c r="FG6" i="2" s="1"/>
  <c r="FH6" i="2" s="1"/>
  <c r="FI6" i="2" s="1"/>
  <c r="FJ6" i="2" s="1"/>
  <c r="FK6" i="2" s="1"/>
  <c r="FL6" i="2" s="1"/>
  <c r="FM6" i="2" s="1"/>
  <c r="FN6" i="2" s="1"/>
  <c r="FO6" i="2" s="1"/>
  <c r="FP6" i="2" s="1"/>
  <c r="FQ6" i="2" s="1"/>
  <c r="FR6" i="2" s="1"/>
  <c r="FS6" i="2" s="1"/>
  <c r="FT6" i="2" s="1"/>
  <c r="FU6" i="2" s="1"/>
  <c r="FV6" i="2" s="1"/>
  <c r="FW6" i="2" s="1"/>
  <c r="FX6" i="2" s="1"/>
  <c r="FY6" i="2" s="1"/>
  <c r="FZ6" i="2" s="1"/>
  <c r="GA6" i="2" s="1"/>
  <c r="GB6" i="2" s="1"/>
  <c r="GC6" i="2" s="1"/>
  <c r="GD6" i="2" s="1"/>
  <c r="GE6" i="2" s="1"/>
  <c r="GF6" i="2" s="1"/>
  <c r="GG6" i="2" s="1"/>
  <c r="GH6" i="2" s="1"/>
  <c r="GI6" i="2" s="1"/>
  <c r="GJ6" i="2" s="1"/>
  <c r="GK6" i="2" s="1"/>
  <c r="GL6" i="2" s="1"/>
  <c r="GM6" i="2" s="1"/>
  <c r="GN6" i="2" s="1"/>
  <c r="GO6" i="2" s="1"/>
  <c r="GP6" i="2" s="1"/>
  <c r="GQ6" i="2" s="1"/>
  <c r="GR6" i="2" s="1"/>
  <c r="GS6" i="2" s="1"/>
  <c r="GT6" i="2" s="1"/>
  <c r="GU6" i="2" s="1"/>
  <c r="GV6" i="2" s="1"/>
  <c r="GW6" i="2" s="1"/>
  <c r="GX6" i="2" s="1"/>
  <c r="GY6" i="2" s="1"/>
  <c r="GZ6" i="2" s="1"/>
  <c r="HA6" i="2" s="1"/>
  <c r="HB6" i="2" s="1"/>
  <c r="HC6" i="2" s="1"/>
  <c r="E60" i="5" l="1"/>
  <c r="E170" i="6"/>
  <c r="H60" i="5"/>
  <c r="H170" i="6"/>
  <c r="E43" i="4"/>
  <c r="E171" i="6"/>
  <c r="H43" i="4"/>
  <c r="H171" i="6"/>
  <c r="E44" i="4"/>
  <c r="E172" i="6"/>
  <c r="H44" i="4"/>
  <c r="H172" i="6"/>
  <c r="E45" i="4"/>
  <c r="E173" i="6"/>
  <c r="H45" i="4"/>
  <c r="H173" i="6"/>
  <c r="E103" i="6"/>
  <c r="E42" i="4"/>
  <c r="H103" i="6"/>
  <c r="H42" i="4"/>
  <c r="G41" i="5"/>
  <c r="G45" i="5"/>
  <c r="G47" i="5"/>
  <c r="G46" i="5"/>
  <c r="G43" i="4" l="1"/>
  <c r="G171" i="6"/>
  <c r="G44" i="4"/>
  <c r="G172" i="6"/>
  <c r="G60" i="5"/>
  <c r="G170" i="6"/>
  <c r="G103" i="6"/>
  <c r="G42" i="4"/>
  <c r="G48" i="5"/>
  <c r="G49" i="5" l="1"/>
  <c r="G58" i="5" s="1"/>
  <c r="G173" i="6"/>
  <c r="G45" i="4"/>
  <c r="E112" i="6" l="1"/>
  <c r="H106" i="6"/>
  <c r="E106" i="6"/>
  <c r="H104" i="6"/>
  <c r="G104" i="6"/>
  <c r="E104" i="6"/>
  <c r="G105" i="6"/>
  <c r="H130" i="5"/>
  <c r="E130" i="5"/>
  <c r="E64" i="4"/>
  <c r="F64" i="4"/>
  <c r="G64" i="4"/>
  <c r="H64" i="4"/>
  <c r="E6" i="17" l="1"/>
  <c r="J6" i="17"/>
  <c r="K7" i="17"/>
  <c r="L7" i="17"/>
  <c r="J9" i="17"/>
  <c r="E10" i="17"/>
  <c r="G10" i="17"/>
  <c r="L50" i="17"/>
  <c r="L51" i="17"/>
  <c r="L52" i="17"/>
  <c r="L53" i="17"/>
  <c r="L54" i="17"/>
  <c r="L55" i="17"/>
  <c r="L56" i="17"/>
  <c r="L57" i="17"/>
  <c r="L58" i="17"/>
  <c r="L59" i="17"/>
  <c r="L61" i="17"/>
  <c r="L62" i="17"/>
  <c r="L63" i="17"/>
  <c r="L64" i="17"/>
  <c r="L65" i="17"/>
  <c r="L66" i="17"/>
  <c r="L67" i="17"/>
  <c r="L68" i="17"/>
  <c r="L69" i="17"/>
  <c r="L70" i="17"/>
  <c r="E97" i="17"/>
  <c r="E98" i="17"/>
  <c r="E99" i="17"/>
  <c r="E100" i="17"/>
  <c r="E101" i="17"/>
  <c r="E111" i="17"/>
  <c r="E112" i="17"/>
  <c r="E113" i="17"/>
  <c r="E114" i="17"/>
  <c r="E115" i="17"/>
  <c r="E7" i="17" l="1"/>
  <c r="J7" i="17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H230" i="6"/>
  <c r="E230" i="6"/>
  <c r="H229" i="6"/>
  <c r="E229" i="6"/>
  <c r="H228" i="6"/>
  <c r="E228" i="6"/>
  <c r="H227" i="6"/>
  <c r="E227" i="6"/>
  <c r="H226" i="6"/>
  <c r="E226" i="6"/>
  <c r="H225" i="6"/>
  <c r="E225" i="6"/>
  <c r="H224" i="6"/>
  <c r="E224" i="6"/>
  <c r="H223" i="6"/>
  <c r="E223" i="6"/>
  <c r="H222" i="6"/>
  <c r="E222" i="6"/>
  <c r="H221" i="6"/>
  <c r="E221" i="6"/>
  <c r="H220" i="6"/>
  <c r="E220" i="6"/>
  <c r="H219" i="6"/>
  <c r="E219" i="6"/>
  <c r="H218" i="6"/>
  <c r="E218" i="6"/>
  <c r="H217" i="6"/>
  <c r="E217" i="6"/>
  <c r="H216" i="6"/>
  <c r="E216" i="6"/>
  <c r="H215" i="6"/>
  <c r="E215" i="6"/>
  <c r="H214" i="6"/>
  <c r="E214" i="6"/>
  <c r="H213" i="6"/>
  <c r="E213" i="6"/>
  <c r="H212" i="6"/>
  <c r="E212" i="6"/>
  <c r="H211" i="6"/>
  <c r="E211" i="6"/>
  <c r="H209" i="6"/>
  <c r="E209" i="6"/>
  <c r="H210" i="6"/>
  <c r="E210" i="6"/>
  <c r="E63" i="15" l="1"/>
  <c r="E66" i="15"/>
  <c r="E67" i="15"/>
  <c r="H179" i="5" l="1"/>
  <c r="G179" i="5"/>
  <c r="E179" i="5"/>
  <c r="H178" i="5"/>
  <c r="G178" i="5"/>
  <c r="E178" i="5"/>
  <c r="H176" i="5"/>
  <c r="G176" i="5"/>
  <c r="E181" i="5" s="1"/>
  <c r="E176" i="5"/>
  <c r="H177" i="5"/>
  <c r="G177" i="5"/>
  <c r="E177" i="5"/>
  <c r="H25" i="12" l="1"/>
  <c r="F25" i="12"/>
  <c r="E114" i="6"/>
  <c r="E128" i="6" s="1"/>
  <c r="E153" i="6" s="1"/>
  <c r="E25" i="12" s="1"/>
  <c r="G114" i="6"/>
  <c r="H114" i="6"/>
  <c r="H124" i="6"/>
  <c r="E124" i="6"/>
  <c r="H113" i="6"/>
  <c r="E113" i="6"/>
  <c r="K77" i="6"/>
  <c r="H76" i="6"/>
  <c r="G76" i="6"/>
  <c r="E76" i="6"/>
  <c r="H75" i="6"/>
  <c r="G75" i="6"/>
  <c r="E75" i="6"/>
  <c r="G77" i="6" l="1"/>
  <c r="L77" i="6" s="1"/>
  <c r="M77" i="6" s="1"/>
  <c r="N77" i="6" l="1"/>
  <c r="O77" i="6" l="1"/>
  <c r="H92" i="6"/>
  <c r="H123" i="6" s="1"/>
  <c r="E92" i="6"/>
  <c r="E123" i="6" s="1"/>
  <c r="H91" i="6"/>
  <c r="H122" i="6" s="1"/>
  <c r="E91" i="6"/>
  <c r="E122" i="6" s="1"/>
  <c r="H95" i="6"/>
  <c r="G95" i="6"/>
  <c r="E95" i="6"/>
  <c r="H87" i="6"/>
  <c r="H108" i="6" s="1"/>
  <c r="G87" i="6"/>
  <c r="G108" i="6" s="1"/>
  <c r="E87" i="6"/>
  <c r="E108" i="6" s="1"/>
  <c r="K80" i="6"/>
  <c r="H83" i="6"/>
  <c r="G83" i="6"/>
  <c r="E83" i="6"/>
  <c r="H82" i="6"/>
  <c r="H84" i="6" s="1"/>
  <c r="H85" i="6" s="1"/>
  <c r="G82" i="6"/>
  <c r="E82" i="6"/>
  <c r="G81" i="6"/>
  <c r="H81" i="6"/>
  <c r="E81" i="6"/>
  <c r="P77" i="6" l="1"/>
  <c r="K85" i="6"/>
  <c r="K84" i="6"/>
  <c r="L80" i="6"/>
  <c r="Q77" i="6" l="1"/>
  <c r="K86" i="6"/>
  <c r="K88" i="6" s="1"/>
  <c r="L84" i="6"/>
  <c r="M80" i="6"/>
  <c r="R77" i="6" l="1"/>
  <c r="M84" i="6"/>
  <c r="N80" i="6"/>
  <c r="S77" i="6" l="1"/>
  <c r="O80" i="6"/>
  <c r="N84" i="6"/>
  <c r="T77" i="6" l="1"/>
  <c r="P80" i="6"/>
  <c r="O84" i="6"/>
  <c r="U77" i="6" l="1"/>
  <c r="Q80" i="6"/>
  <c r="P84" i="6"/>
  <c r="V77" i="6" l="1"/>
  <c r="R80" i="6"/>
  <c r="Q84" i="6"/>
  <c r="W77" i="6" l="1"/>
  <c r="S80" i="6"/>
  <c r="R84" i="6"/>
  <c r="X77" i="6" l="1"/>
  <c r="T80" i="6"/>
  <c r="S84" i="6"/>
  <c r="Y77" i="6" l="1"/>
  <c r="T84" i="6"/>
  <c r="T85" i="6"/>
  <c r="U80" i="6"/>
  <c r="T86" i="6" l="1"/>
  <c r="T88" i="6" s="1"/>
  <c r="Z77" i="6"/>
  <c r="U84" i="6"/>
  <c r="U85" i="6"/>
  <c r="V80" i="6"/>
  <c r="U86" i="6" l="1"/>
  <c r="U88" i="6" s="1"/>
  <c r="AA77" i="6"/>
  <c r="V84" i="6"/>
  <c r="V85" i="6"/>
  <c r="W80" i="6"/>
  <c r="V86" i="6" l="1"/>
  <c r="V88" i="6" s="1"/>
  <c r="AB77" i="6"/>
  <c r="W84" i="6"/>
  <c r="W85" i="6"/>
  <c r="X80" i="6"/>
  <c r="AC77" i="6" l="1"/>
  <c r="X84" i="6"/>
  <c r="X85" i="6"/>
  <c r="Y80" i="6"/>
  <c r="W86" i="6"/>
  <c r="W88" i="6" s="1"/>
  <c r="AD77" i="6" l="1"/>
  <c r="X86" i="6"/>
  <c r="X88" i="6" s="1"/>
  <c r="Y85" i="6"/>
  <c r="Y84" i="6"/>
  <c r="Z80" i="6"/>
  <c r="AE77" i="6" l="1"/>
  <c r="Y86" i="6"/>
  <c r="Y88" i="6" s="1"/>
  <c r="Z85" i="6"/>
  <c r="Z84" i="6"/>
  <c r="AA80" i="6"/>
  <c r="AF77" i="6" l="1"/>
  <c r="Z86" i="6"/>
  <c r="Z88" i="6" s="1"/>
  <c r="AA85" i="6"/>
  <c r="AA84" i="6"/>
  <c r="AB80" i="6"/>
  <c r="AG77" i="6" l="1"/>
  <c r="AB85" i="6"/>
  <c r="AB84" i="6"/>
  <c r="AC80" i="6"/>
  <c r="AA86" i="6"/>
  <c r="AA88" i="6" s="1"/>
  <c r="AH77" i="6" l="1"/>
  <c r="AB86" i="6"/>
  <c r="AB88" i="6" s="1"/>
  <c r="AC85" i="6"/>
  <c r="AC84" i="6"/>
  <c r="AD80" i="6"/>
  <c r="AI77" i="6" l="1"/>
  <c r="AC86" i="6"/>
  <c r="AC88" i="6" s="1"/>
  <c r="AD84" i="6"/>
  <c r="AD85" i="6"/>
  <c r="AE80" i="6"/>
  <c r="AD86" i="6" l="1"/>
  <c r="AD88" i="6" s="1"/>
  <c r="AJ77" i="6"/>
  <c r="AE85" i="6"/>
  <c r="AE84" i="6"/>
  <c r="AF80" i="6"/>
  <c r="AK77" i="6" l="1"/>
  <c r="AF85" i="6"/>
  <c r="AF84" i="6"/>
  <c r="AG80" i="6"/>
  <c r="AE86" i="6"/>
  <c r="AE88" i="6" s="1"/>
  <c r="AL77" i="6" l="1"/>
  <c r="AG84" i="6"/>
  <c r="AG85" i="6"/>
  <c r="AH80" i="6"/>
  <c r="AF86" i="6"/>
  <c r="AF88" i="6" s="1"/>
  <c r="AM77" i="6" l="1"/>
  <c r="AG86" i="6"/>
  <c r="AG88" i="6" s="1"/>
  <c r="AH85" i="6"/>
  <c r="AH84" i="6"/>
  <c r="AI80" i="6"/>
  <c r="AN77" i="6" l="1"/>
  <c r="AI84" i="6"/>
  <c r="AI85" i="6"/>
  <c r="AJ80" i="6"/>
  <c r="AH86" i="6"/>
  <c r="AH88" i="6" s="1"/>
  <c r="AO77" i="6" l="1"/>
  <c r="AI86" i="6"/>
  <c r="AI88" i="6" s="1"/>
  <c r="AJ85" i="6"/>
  <c r="AJ84" i="6"/>
  <c r="AK80" i="6"/>
  <c r="AP77" i="6" l="1"/>
  <c r="AK84" i="6"/>
  <c r="AK85" i="6"/>
  <c r="AL80" i="6"/>
  <c r="AJ86" i="6"/>
  <c r="AJ88" i="6" s="1"/>
  <c r="AQ77" i="6" l="1"/>
  <c r="AL85" i="6"/>
  <c r="AL84" i="6"/>
  <c r="AM80" i="6"/>
  <c r="AK86" i="6"/>
  <c r="AK88" i="6" s="1"/>
  <c r="AR77" i="6" l="1"/>
  <c r="AL86" i="6"/>
  <c r="AL88" i="6" s="1"/>
  <c r="AM84" i="6"/>
  <c r="AM85" i="6"/>
  <c r="AN80" i="6"/>
  <c r="AS77" i="6" l="1"/>
  <c r="AN85" i="6"/>
  <c r="AN84" i="6"/>
  <c r="AO80" i="6"/>
  <c r="AM86" i="6"/>
  <c r="AM88" i="6" s="1"/>
  <c r="AT77" i="6" l="1"/>
  <c r="AN86" i="6"/>
  <c r="AN88" i="6" s="1"/>
  <c r="AO85" i="6"/>
  <c r="AO84" i="6"/>
  <c r="AP80" i="6"/>
  <c r="AU77" i="6" l="1"/>
  <c r="AO86" i="6"/>
  <c r="AO88" i="6" s="1"/>
  <c r="AP85" i="6"/>
  <c r="AP84" i="6"/>
  <c r="AQ80" i="6"/>
  <c r="AV77" i="6" l="1"/>
  <c r="AP86" i="6"/>
  <c r="AP88" i="6" s="1"/>
  <c r="AQ85" i="6"/>
  <c r="AQ84" i="6"/>
  <c r="AR80" i="6"/>
  <c r="AQ86" i="6" l="1"/>
  <c r="AQ88" i="6" s="1"/>
  <c r="AW77" i="6"/>
  <c r="AR85" i="6"/>
  <c r="AR84" i="6"/>
  <c r="AS80" i="6"/>
  <c r="AX77" i="6" l="1"/>
  <c r="AR86" i="6"/>
  <c r="AR88" i="6" s="1"/>
  <c r="AS85" i="6"/>
  <c r="AS84" i="6"/>
  <c r="AT80" i="6"/>
  <c r="AY77" i="6" l="1"/>
  <c r="AS86" i="6"/>
  <c r="AS88" i="6" s="1"/>
  <c r="AT84" i="6"/>
  <c r="AT85" i="6"/>
  <c r="AU80" i="6"/>
  <c r="AZ77" i="6" l="1"/>
  <c r="AT86" i="6"/>
  <c r="AT88" i="6" s="1"/>
  <c r="AU84" i="6"/>
  <c r="AU85" i="6"/>
  <c r="AV80" i="6"/>
  <c r="BA77" i="6" l="1"/>
  <c r="AU86" i="6"/>
  <c r="AU88" i="6" s="1"/>
  <c r="AV85" i="6"/>
  <c r="AV84" i="6"/>
  <c r="AW80" i="6"/>
  <c r="BB77" i="6" l="1"/>
  <c r="AW84" i="6"/>
  <c r="AW85" i="6"/>
  <c r="AX80" i="6"/>
  <c r="AV86" i="6"/>
  <c r="AV88" i="6" s="1"/>
  <c r="BC77" i="6" l="1"/>
  <c r="AW86" i="6"/>
  <c r="AW88" i="6" s="1"/>
  <c r="AX85" i="6"/>
  <c r="AX84" i="6"/>
  <c r="AY80" i="6"/>
  <c r="BD77" i="6" l="1"/>
  <c r="AY84" i="6"/>
  <c r="AY85" i="6"/>
  <c r="AZ80" i="6"/>
  <c r="AX86" i="6"/>
  <c r="AX88" i="6" s="1"/>
  <c r="BE77" i="6" l="1"/>
  <c r="AY86" i="6"/>
  <c r="AY88" i="6" s="1"/>
  <c r="AZ84" i="6"/>
  <c r="AZ85" i="6"/>
  <c r="BA80" i="6"/>
  <c r="AZ86" i="6" l="1"/>
  <c r="AZ88" i="6" s="1"/>
  <c r="BF77" i="6"/>
  <c r="BA84" i="6"/>
  <c r="BA85" i="6"/>
  <c r="BB80" i="6"/>
  <c r="BG77" i="6" l="1"/>
  <c r="BA86" i="6"/>
  <c r="BA88" i="6" s="1"/>
  <c r="BB84" i="6"/>
  <c r="BB85" i="6"/>
  <c r="BC80" i="6"/>
  <c r="BH77" i="6" l="1"/>
  <c r="BB86" i="6"/>
  <c r="BB88" i="6" s="1"/>
  <c r="BC84" i="6"/>
  <c r="BC85" i="6"/>
  <c r="BD80" i="6"/>
  <c r="BI77" i="6" l="1"/>
  <c r="BD84" i="6"/>
  <c r="BD85" i="6"/>
  <c r="BE80" i="6"/>
  <c r="BC86" i="6"/>
  <c r="BC88" i="6" s="1"/>
  <c r="BJ77" i="6" l="1"/>
  <c r="BD86" i="6"/>
  <c r="BD88" i="6" s="1"/>
  <c r="BE85" i="6"/>
  <c r="BE84" i="6"/>
  <c r="BF80" i="6"/>
  <c r="BK77" i="6" l="1"/>
  <c r="BE86" i="6"/>
  <c r="BE88" i="6" s="1"/>
  <c r="BF85" i="6"/>
  <c r="BF84" i="6"/>
  <c r="BG80" i="6"/>
  <c r="BL77" i="6" l="1"/>
  <c r="BF86" i="6"/>
  <c r="BF88" i="6" s="1"/>
  <c r="BG85" i="6"/>
  <c r="BG84" i="6"/>
  <c r="BH80" i="6"/>
  <c r="BM77" i="6" l="1"/>
  <c r="BH85" i="6"/>
  <c r="BH84" i="6"/>
  <c r="BI80" i="6"/>
  <c r="BG86" i="6"/>
  <c r="BG88" i="6" s="1"/>
  <c r="BN77" i="6" l="1"/>
  <c r="BH86" i="6"/>
  <c r="BH88" i="6" s="1"/>
  <c r="BI85" i="6"/>
  <c r="BI84" i="6"/>
  <c r="BJ80" i="6"/>
  <c r="BI86" i="6" l="1"/>
  <c r="BI88" i="6" s="1"/>
  <c r="BO77" i="6"/>
  <c r="BJ84" i="6"/>
  <c r="BJ85" i="6"/>
  <c r="BK80" i="6"/>
  <c r="BP77" i="6" l="1"/>
  <c r="BJ86" i="6"/>
  <c r="BJ88" i="6" s="1"/>
  <c r="BK84" i="6"/>
  <c r="BK85" i="6"/>
  <c r="BL80" i="6"/>
  <c r="BQ77" i="6" l="1"/>
  <c r="BL84" i="6"/>
  <c r="BL85" i="6"/>
  <c r="BM80" i="6"/>
  <c r="BK86" i="6"/>
  <c r="BK88" i="6" s="1"/>
  <c r="BL86" i="6" l="1"/>
  <c r="BL88" i="6" s="1"/>
  <c r="BR77" i="6"/>
  <c r="BM84" i="6"/>
  <c r="BM85" i="6"/>
  <c r="BN80" i="6"/>
  <c r="BS77" i="6" l="1"/>
  <c r="BN85" i="6"/>
  <c r="BN84" i="6"/>
  <c r="BO80" i="6"/>
  <c r="BM86" i="6"/>
  <c r="BM88" i="6" s="1"/>
  <c r="BT77" i="6" l="1"/>
  <c r="BN86" i="6"/>
  <c r="BN88" i="6" s="1"/>
  <c r="BO84" i="6"/>
  <c r="BO85" i="6"/>
  <c r="BP80" i="6"/>
  <c r="BU77" i="6" l="1"/>
  <c r="BO86" i="6"/>
  <c r="BO88" i="6" s="1"/>
  <c r="BP84" i="6"/>
  <c r="BP85" i="6"/>
  <c r="BQ80" i="6"/>
  <c r="BV77" i="6" l="1"/>
  <c r="BQ84" i="6"/>
  <c r="BQ85" i="6"/>
  <c r="BR80" i="6"/>
  <c r="BP86" i="6"/>
  <c r="BP88" i="6" s="1"/>
  <c r="BW77" i="6" l="1"/>
  <c r="BQ86" i="6"/>
  <c r="BQ88" i="6" s="1"/>
  <c r="BR84" i="6"/>
  <c r="BR85" i="6"/>
  <c r="BS80" i="6"/>
  <c r="BX77" i="6" l="1"/>
  <c r="BR86" i="6"/>
  <c r="BR88" i="6" s="1"/>
  <c r="BS84" i="6"/>
  <c r="BS85" i="6"/>
  <c r="BT80" i="6"/>
  <c r="BY77" i="6" l="1"/>
  <c r="BT85" i="6"/>
  <c r="BT84" i="6"/>
  <c r="BU80" i="6"/>
  <c r="BS86" i="6"/>
  <c r="BS88" i="6" s="1"/>
  <c r="BZ77" i="6" l="1"/>
  <c r="BT86" i="6"/>
  <c r="BT88" i="6" s="1"/>
  <c r="BU85" i="6"/>
  <c r="BU84" i="6"/>
  <c r="BV80" i="6"/>
  <c r="CA77" i="6" l="1"/>
  <c r="BU86" i="6"/>
  <c r="BU88" i="6" s="1"/>
  <c r="BV85" i="6"/>
  <c r="BV84" i="6"/>
  <c r="BW80" i="6"/>
  <c r="CB77" i="6" l="1"/>
  <c r="BV86" i="6"/>
  <c r="BV88" i="6" s="1"/>
  <c r="BW85" i="6"/>
  <c r="BW84" i="6"/>
  <c r="BX80" i="6"/>
  <c r="CC77" i="6" l="1"/>
  <c r="BW86" i="6"/>
  <c r="BW88" i="6" s="1"/>
  <c r="BX85" i="6"/>
  <c r="BX84" i="6"/>
  <c r="BY80" i="6"/>
  <c r="CD77" i="6" l="1"/>
  <c r="BX86" i="6"/>
  <c r="BX88" i="6" s="1"/>
  <c r="BY85" i="6"/>
  <c r="BY84" i="6"/>
  <c r="BZ80" i="6"/>
  <c r="CE77" i="6" l="1"/>
  <c r="BY86" i="6"/>
  <c r="BY88" i="6" s="1"/>
  <c r="BZ84" i="6"/>
  <c r="BZ85" i="6"/>
  <c r="CA80" i="6"/>
  <c r="CF77" i="6" l="1"/>
  <c r="BZ86" i="6"/>
  <c r="BZ88" i="6" s="1"/>
  <c r="CA85" i="6"/>
  <c r="CA84" i="6"/>
  <c r="CB80" i="6"/>
  <c r="CG77" i="6" l="1"/>
  <c r="CB85" i="6"/>
  <c r="CB84" i="6"/>
  <c r="CC80" i="6"/>
  <c r="CA86" i="6"/>
  <c r="CA88" i="6" s="1"/>
  <c r="CH77" i="6" l="1"/>
  <c r="CC84" i="6"/>
  <c r="CC85" i="6"/>
  <c r="CD80" i="6"/>
  <c r="CB86" i="6"/>
  <c r="CB88" i="6" s="1"/>
  <c r="CI77" i="6" l="1"/>
  <c r="CD85" i="6"/>
  <c r="CD84" i="6"/>
  <c r="CE80" i="6"/>
  <c r="CC86" i="6"/>
  <c r="CC88" i="6" s="1"/>
  <c r="CJ77" i="6" l="1"/>
  <c r="CD86" i="6"/>
  <c r="CD88" i="6" s="1"/>
  <c r="CE84" i="6"/>
  <c r="CE85" i="6"/>
  <c r="CF80" i="6"/>
  <c r="CK77" i="6" l="1"/>
  <c r="CF84" i="6"/>
  <c r="CF85" i="6"/>
  <c r="CG80" i="6"/>
  <c r="CE86" i="6"/>
  <c r="CE88" i="6" s="1"/>
  <c r="CL77" i="6" l="1"/>
  <c r="CG84" i="6"/>
  <c r="CG85" i="6"/>
  <c r="CH80" i="6"/>
  <c r="CF86" i="6"/>
  <c r="CF88" i="6" s="1"/>
  <c r="CM77" i="6" l="1"/>
  <c r="CG86" i="6"/>
  <c r="CG88" i="6" s="1"/>
  <c r="CH84" i="6"/>
  <c r="CH85" i="6"/>
  <c r="CI80" i="6"/>
  <c r="CN77" i="6" l="1"/>
  <c r="CH86" i="6"/>
  <c r="CH88" i="6" s="1"/>
  <c r="CI84" i="6"/>
  <c r="CI85" i="6"/>
  <c r="CJ80" i="6"/>
  <c r="CI86" i="6" l="1"/>
  <c r="CI88" i="6" s="1"/>
  <c r="CO77" i="6"/>
  <c r="CJ85" i="6"/>
  <c r="CJ84" i="6"/>
  <c r="CK80" i="6"/>
  <c r="CJ86" i="6" l="1"/>
  <c r="CJ88" i="6" s="1"/>
  <c r="CK85" i="6"/>
  <c r="CK84" i="6"/>
  <c r="CL80" i="6"/>
  <c r="CK86" i="6" l="1"/>
  <c r="CK88" i="6" s="1"/>
  <c r="CL85" i="6"/>
  <c r="CL84" i="6"/>
  <c r="CM80" i="6"/>
  <c r="CL86" i="6" l="1"/>
  <c r="CL88" i="6" s="1"/>
  <c r="CM85" i="6"/>
  <c r="CM84" i="6"/>
  <c r="CN80" i="6"/>
  <c r="CM86" i="6" l="1"/>
  <c r="CM88" i="6" s="1"/>
  <c r="CN85" i="6"/>
  <c r="CN84" i="6"/>
  <c r="CO80" i="6"/>
  <c r="CN86" i="6" l="1"/>
  <c r="CN88" i="6" s="1"/>
  <c r="CO85" i="6"/>
  <c r="CO84" i="6"/>
  <c r="G85" i="6"/>
  <c r="L85" i="6" s="1"/>
  <c r="CO86" i="6" l="1"/>
  <c r="CO88" i="6" s="1"/>
  <c r="M85" i="6"/>
  <c r="L86" i="6"/>
  <c r="L88" i="6" s="1"/>
  <c r="N85" i="6" l="1"/>
  <c r="M86" i="6"/>
  <c r="M88" i="6" s="1"/>
  <c r="N86" i="6" l="1"/>
  <c r="N88" i="6" s="1"/>
  <c r="O85" i="6"/>
  <c r="O86" i="6" l="1"/>
  <c r="O88" i="6" s="1"/>
  <c r="P85" i="6"/>
  <c r="P86" i="6" l="1"/>
  <c r="P88" i="6" s="1"/>
  <c r="Q85" i="6"/>
  <c r="Q86" i="6" l="1"/>
  <c r="Q88" i="6" s="1"/>
  <c r="R85" i="6"/>
  <c r="S85" i="6" l="1"/>
  <c r="S86" i="6" s="1"/>
  <c r="S88" i="6" s="1"/>
  <c r="R86" i="6"/>
  <c r="R88" i="6" s="1"/>
  <c r="I216" i="5" l="1"/>
  <c r="H216" i="5"/>
  <c r="E216" i="5"/>
  <c r="H77" i="12"/>
  <c r="F77" i="12"/>
  <c r="E77" i="12"/>
  <c r="H273" i="5"/>
  <c r="G273" i="5"/>
  <c r="H272" i="5"/>
  <c r="G272" i="5"/>
  <c r="H271" i="5"/>
  <c r="G271" i="5"/>
  <c r="H270" i="5"/>
  <c r="G270" i="5"/>
  <c r="H269" i="5"/>
  <c r="G269" i="5"/>
  <c r="H264" i="5"/>
  <c r="H263" i="5"/>
  <c r="H262" i="5"/>
  <c r="H261" i="5"/>
  <c r="H260" i="5"/>
  <c r="G264" i="5"/>
  <c r="G263" i="5"/>
  <c r="G262" i="5"/>
  <c r="G261" i="5"/>
  <c r="G260" i="5"/>
  <c r="E264" i="5"/>
  <c r="E263" i="5"/>
  <c r="E278" i="5" s="1"/>
  <c r="E262" i="5"/>
  <c r="E277" i="5" s="1"/>
  <c r="E261" i="5"/>
  <c r="E276" i="5" s="1"/>
  <c r="E260" i="5"/>
  <c r="E275" i="5" s="1"/>
  <c r="K267" i="5"/>
  <c r="L267" i="5" s="1"/>
  <c r="M267" i="5" s="1"/>
  <c r="N267" i="5" s="1"/>
  <c r="O267" i="5" s="1"/>
  <c r="P267" i="5" s="1"/>
  <c r="Q267" i="5" s="1"/>
  <c r="R267" i="5" s="1"/>
  <c r="S267" i="5" s="1"/>
  <c r="T267" i="5" s="1"/>
  <c r="U267" i="5" s="1"/>
  <c r="V267" i="5" s="1"/>
  <c r="W267" i="5" s="1"/>
  <c r="X267" i="5" s="1"/>
  <c r="Y267" i="5" s="1"/>
  <c r="Z267" i="5" s="1"/>
  <c r="AA267" i="5" s="1"/>
  <c r="AB267" i="5" s="1"/>
  <c r="AC267" i="5" s="1"/>
  <c r="AD267" i="5" s="1"/>
  <c r="AE267" i="5" s="1"/>
  <c r="AF267" i="5" s="1"/>
  <c r="AG267" i="5" s="1"/>
  <c r="AH267" i="5" s="1"/>
  <c r="AI267" i="5" s="1"/>
  <c r="AJ267" i="5" s="1"/>
  <c r="AK267" i="5" s="1"/>
  <c r="AL267" i="5" s="1"/>
  <c r="AM267" i="5" s="1"/>
  <c r="AN267" i="5" s="1"/>
  <c r="AO267" i="5" s="1"/>
  <c r="AP267" i="5" s="1"/>
  <c r="AQ267" i="5" s="1"/>
  <c r="AR267" i="5" s="1"/>
  <c r="AS267" i="5" s="1"/>
  <c r="AT267" i="5" s="1"/>
  <c r="AU267" i="5" s="1"/>
  <c r="AV267" i="5" s="1"/>
  <c r="AW267" i="5" s="1"/>
  <c r="AX267" i="5" s="1"/>
  <c r="AY267" i="5" s="1"/>
  <c r="AZ267" i="5" s="1"/>
  <c r="BA267" i="5" s="1"/>
  <c r="BB267" i="5" s="1"/>
  <c r="BC267" i="5" s="1"/>
  <c r="BD267" i="5" s="1"/>
  <c r="BE267" i="5" s="1"/>
  <c r="BF267" i="5" s="1"/>
  <c r="BG267" i="5" s="1"/>
  <c r="BH267" i="5" s="1"/>
  <c r="BI267" i="5" s="1"/>
  <c r="BJ267" i="5" s="1"/>
  <c r="BK267" i="5" s="1"/>
  <c r="BL267" i="5" s="1"/>
  <c r="BM267" i="5" s="1"/>
  <c r="BN267" i="5" s="1"/>
  <c r="BO267" i="5" s="1"/>
  <c r="BP267" i="5" s="1"/>
  <c r="BQ267" i="5" s="1"/>
  <c r="BR267" i="5" s="1"/>
  <c r="BS267" i="5" s="1"/>
  <c r="BT267" i="5" s="1"/>
  <c r="BU267" i="5" s="1"/>
  <c r="BV267" i="5" s="1"/>
  <c r="BW267" i="5" s="1"/>
  <c r="BX267" i="5" s="1"/>
  <c r="BY267" i="5" s="1"/>
  <c r="BZ267" i="5" s="1"/>
  <c r="CA267" i="5" s="1"/>
  <c r="CB267" i="5" s="1"/>
  <c r="CC267" i="5" s="1"/>
  <c r="CD267" i="5" s="1"/>
  <c r="CE267" i="5" s="1"/>
  <c r="CF267" i="5" s="1"/>
  <c r="CG267" i="5" s="1"/>
  <c r="CH267" i="5" s="1"/>
  <c r="CI267" i="5" s="1"/>
  <c r="CJ267" i="5" s="1"/>
  <c r="CK267" i="5" s="1"/>
  <c r="CL267" i="5" s="1"/>
  <c r="CM267" i="5" s="1"/>
  <c r="CN267" i="5" s="1"/>
  <c r="CO267" i="5" s="1"/>
  <c r="H210" i="5"/>
  <c r="E210" i="5"/>
  <c r="F210" i="5"/>
  <c r="F38" i="12" s="1"/>
  <c r="G136" i="5"/>
  <c r="G137" i="5"/>
  <c r="H140" i="5"/>
  <c r="G140" i="5"/>
  <c r="H139" i="5"/>
  <c r="G139" i="5"/>
  <c r="H138" i="5"/>
  <c r="G138" i="5"/>
  <c r="H137" i="5"/>
  <c r="H136" i="5"/>
  <c r="H125" i="5"/>
  <c r="G125" i="5"/>
  <c r="E125" i="5"/>
  <c r="H124" i="5"/>
  <c r="G124" i="5"/>
  <c r="E124" i="5"/>
  <c r="E149" i="5" s="1"/>
  <c r="H123" i="5"/>
  <c r="G123" i="5"/>
  <c r="E123" i="5"/>
  <c r="E148" i="5" s="1"/>
  <c r="H122" i="5"/>
  <c r="G122" i="5"/>
  <c r="E122" i="5"/>
  <c r="E147" i="5" s="1"/>
  <c r="H121" i="5"/>
  <c r="G121" i="5"/>
  <c r="E121" i="5"/>
  <c r="E146" i="5" s="1"/>
  <c r="E273" i="5"/>
  <c r="E272" i="5"/>
  <c r="E271" i="5"/>
  <c r="E270" i="5"/>
  <c r="E269" i="5"/>
  <c r="E136" i="5"/>
  <c r="E140" i="5"/>
  <c r="E139" i="5"/>
  <c r="E138" i="5"/>
  <c r="E137" i="5"/>
  <c r="S230" i="6"/>
  <c r="R230" i="6"/>
  <c r="Q230" i="6"/>
  <c r="P230" i="6"/>
  <c r="O230" i="6"/>
  <c r="N230" i="6"/>
  <c r="M230" i="6"/>
  <c r="L230" i="6"/>
  <c r="K230" i="6"/>
  <c r="S229" i="6"/>
  <c r="R229" i="6"/>
  <c r="Q229" i="6"/>
  <c r="P229" i="6"/>
  <c r="O229" i="6"/>
  <c r="N229" i="6"/>
  <c r="M229" i="6"/>
  <c r="L229" i="6"/>
  <c r="K229" i="6"/>
  <c r="S228" i="6"/>
  <c r="R228" i="6"/>
  <c r="Q228" i="6"/>
  <c r="P228" i="6"/>
  <c r="O228" i="6"/>
  <c r="N228" i="6"/>
  <c r="M228" i="6"/>
  <c r="L228" i="6"/>
  <c r="K228" i="6"/>
  <c r="S227" i="6"/>
  <c r="R227" i="6"/>
  <c r="Q227" i="6"/>
  <c r="P227" i="6"/>
  <c r="O227" i="6"/>
  <c r="N227" i="6"/>
  <c r="M227" i="6"/>
  <c r="L227" i="6"/>
  <c r="K227" i="6"/>
  <c r="S226" i="6"/>
  <c r="R226" i="6"/>
  <c r="Q226" i="6"/>
  <c r="P226" i="6"/>
  <c r="O226" i="6"/>
  <c r="N226" i="6"/>
  <c r="M226" i="6"/>
  <c r="L226" i="6"/>
  <c r="K226" i="6"/>
  <c r="S225" i="6"/>
  <c r="R225" i="6"/>
  <c r="Q225" i="6"/>
  <c r="P225" i="6"/>
  <c r="O225" i="6"/>
  <c r="N225" i="6"/>
  <c r="M225" i="6"/>
  <c r="L225" i="6"/>
  <c r="K225" i="6"/>
  <c r="S224" i="6"/>
  <c r="R224" i="6"/>
  <c r="Q224" i="6"/>
  <c r="P224" i="6"/>
  <c r="O224" i="6"/>
  <c r="N224" i="6"/>
  <c r="M224" i="6"/>
  <c r="L224" i="6"/>
  <c r="K224" i="6"/>
  <c r="S223" i="6"/>
  <c r="R223" i="6"/>
  <c r="Q223" i="6"/>
  <c r="P223" i="6"/>
  <c r="O223" i="6"/>
  <c r="N223" i="6"/>
  <c r="M223" i="6"/>
  <c r="L223" i="6"/>
  <c r="K223" i="6"/>
  <c r="S222" i="6"/>
  <c r="R222" i="6"/>
  <c r="Q222" i="6"/>
  <c r="P222" i="6"/>
  <c r="O222" i="6"/>
  <c r="N222" i="6"/>
  <c r="M222" i="6"/>
  <c r="L222" i="6"/>
  <c r="K222" i="6"/>
  <c r="S221" i="6"/>
  <c r="R221" i="6"/>
  <c r="Q221" i="6"/>
  <c r="P221" i="6"/>
  <c r="O221" i="6"/>
  <c r="N221" i="6"/>
  <c r="M221" i="6"/>
  <c r="L221" i="6"/>
  <c r="K221" i="6"/>
  <c r="S220" i="6"/>
  <c r="R220" i="6"/>
  <c r="Q220" i="6"/>
  <c r="P220" i="6"/>
  <c r="O220" i="6"/>
  <c r="N220" i="6"/>
  <c r="M220" i="6"/>
  <c r="L220" i="6"/>
  <c r="K220" i="6"/>
  <c r="S219" i="6"/>
  <c r="R219" i="6"/>
  <c r="Q219" i="6"/>
  <c r="P219" i="6"/>
  <c r="O219" i="6"/>
  <c r="N219" i="6"/>
  <c r="M219" i="6"/>
  <c r="L219" i="6"/>
  <c r="K219" i="6"/>
  <c r="S218" i="6"/>
  <c r="R218" i="6"/>
  <c r="Q218" i="6"/>
  <c r="P218" i="6"/>
  <c r="O218" i="6"/>
  <c r="N218" i="6"/>
  <c r="M218" i="6"/>
  <c r="L218" i="6"/>
  <c r="K218" i="6"/>
  <c r="S217" i="6"/>
  <c r="R217" i="6"/>
  <c r="Q217" i="6"/>
  <c r="P217" i="6"/>
  <c r="O217" i="6"/>
  <c r="N217" i="6"/>
  <c r="M217" i="6"/>
  <c r="L217" i="6"/>
  <c r="K217" i="6"/>
  <c r="S216" i="6"/>
  <c r="R216" i="6"/>
  <c r="Q216" i="6"/>
  <c r="P216" i="6"/>
  <c r="O216" i="6"/>
  <c r="N216" i="6"/>
  <c r="M216" i="6"/>
  <c r="L216" i="6"/>
  <c r="K216" i="6"/>
  <c r="S215" i="6"/>
  <c r="R215" i="6"/>
  <c r="Q215" i="6"/>
  <c r="P215" i="6"/>
  <c r="O215" i="6"/>
  <c r="N215" i="6"/>
  <c r="M215" i="6"/>
  <c r="L215" i="6"/>
  <c r="K215" i="6"/>
  <c r="S214" i="6"/>
  <c r="R214" i="6"/>
  <c r="Q214" i="6"/>
  <c r="P214" i="6"/>
  <c r="O214" i="6"/>
  <c r="N214" i="6"/>
  <c r="M214" i="6"/>
  <c r="L214" i="6"/>
  <c r="K214" i="6"/>
  <c r="S213" i="6"/>
  <c r="R213" i="6"/>
  <c r="Q213" i="6"/>
  <c r="P213" i="6"/>
  <c r="O213" i="6"/>
  <c r="N213" i="6"/>
  <c r="M213" i="6"/>
  <c r="L213" i="6"/>
  <c r="K213" i="6"/>
  <c r="S212" i="6"/>
  <c r="R212" i="6"/>
  <c r="Q212" i="6"/>
  <c r="P212" i="6"/>
  <c r="O212" i="6"/>
  <c r="N212" i="6"/>
  <c r="M212" i="6"/>
  <c r="L212" i="6"/>
  <c r="K212" i="6"/>
  <c r="S211" i="6"/>
  <c r="R211" i="6"/>
  <c r="Q211" i="6"/>
  <c r="P211" i="6"/>
  <c r="O211" i="6"/>
  <c r="N211" i="6"/>
  <c r="M211" i="6"/>
  <c r="L211" i="6"/>
  <c r="K211" i="6"/>
  <c r="S210" i="6"/>
  <c r="R210" i="6"/>
  <c r="Q210" i="6"/>
  <c r="P210" i="6"/>
  <c r="O210" i="6"/>
  <c r="N210" i="6"/>
  <c r="M210" i="6"/>
  <c r="L210" i="6"/>
  <c r="K210" i="6"/>
  <c r="S209" i="6"/>
  <c r="R209" i="6"/>
  <c r="Q209" i="6"/>
  <c r="P209" i="6"/>
  <c r="O209" i="6"/>
  <c r="N209" i="6"/>
  <c r="M209" i="6"/>
  <c r="L209" i="6"/>
  <c r="K209" i="6"/>
  <c r="K47" i="6"/>
  <c r="S44" i="6"/>
  <c r="R44" i="6"/>
  <c r="Q44" i="6"/>
  <c r="P44" i="6"/>
  <c r="O44" i="6"/>
  <c r="N44" i="6"/>
  <c r="M44" i="6"/>
  <c r="L44" i="6"/>
  <c r="K44" i="6"/>
  <c r="S43" i="6"/>
  <c r="R43" i="6"/>
  <c r="Q43" i="6"/>
  <c r="P43" i="6"/>
  <c r="O43" i="6"/>
  <c r="N43" i="6"/>
  <c r="M43" i="6"/>
  <c r="L43" i="6"/>
  <c r="K43" i="6"/>
  <c r="S42" i="6"/>
  <c r="R42" i="6"/>
  <c r="Q42" i="6"/>
  <c r="P42" i="6"/>
  <c r="O42" i="6"/>
  <c r="N42" i="6"/>
  <c r="M42" i="6"/>
  <c r="L42" i="6"/>
  <c r="K42" i="6"/>
  <c r="S40" i="6"/>
  <c r="R40" i="6"/>
  <c r="Q40" i="6"/>
  <c r="P40" i="6"/>
  <c r="O40" i="6"/>
  <c r="N40" i="6"/>
  <c r="M40" i="6"/>
  <c r="L40" i="6"/>
  <c r="K40" i="6"/>
  <c r="S39" i="6"/>
  <c r="R39" i="6"/>
  <c r="Q39" i="6"/>
  <c r="P39" i="6"/>
  <c r="O39" i="6"/>
  <c r="N39" i="6"/>
  <c r="M39" i="6"/>
  <c r="L39" i="6"/>
  <c r="K39" i="6"/>
  <c r="S38" i="6"/>
  <c r="R38" i="6"/>
  <c r="Q38" i="6"/>
  <c r="P38" i="6"/>
  <c r="O38" i="6"/>
  <c r="N38" i="6"/>
  <c r="M38" i="6"/>
  <c r="L38" i="6"/>
  <c r="K38" i="6"/>
  <c r="S37" i="6"/>
  <c r="R37" i="6"/>
  <c r="Q37" i="6"/>
  <c r="P37" i="6"/>
  <c r="O37" i="6"/>
  <c r="N37" i="6"/>
  <c r="M37" i="6"/>
  <c r="L37" i="6"/>
  <c r="K37" i="6"/>
  <c r="S36" i="6"/>
  <c r="R36" i="6"/>
  <c r="Q36" i="6"/>
  <c r="P36" i="6"/>
  <c r="O36" i="6"/>
  <c r="N36" i="6"/>
  <c r="M36" i="6"/>
  <c r="L36" i="6"/>
  <c r="K36" i="6"/>
  <c r="S35" i="6"/>
  <c r="R35" i="6"/>
  <c r="Q35" i="6"/>
  <c r="P35" i="6"/>
  <c r="O35" i="6"/>
  <c r="N35" i="6"/>
  <c r="M35" i="6"/>
  <c r="L35" i="6"/>
  <c r="K35" i="6"/>
  <c r="S34" i="6"/>
  <c r="R34" i="6"/>
  <c r="Q34" i="6"/>
  <c r="P34" i="6"/>
  <c r="O34" i="6"/>
  <c r="N34" i="6"/>
  <c r="M34" i="6"/>
  <c r="L34" i="6"/>
  <c r="K34" i="6"/>
  <c r="S33" i="6"/>
  <c r="R33" i="6"/>
  <c r="Q33" i="6"/>
  <c r="P33" i="6"/>
  <c r="O33" i="6"/>
  <c r="N33" i="6"/>
  <c r="M33" i="6"/>
  <c r="L33" i="6"/>
  <c r="K33" i="6"/>
  <c r="S32" i="6"/>
  <c r="R32" i="6"/>
  <c r="Q32" i="6"/>
  <c r="P32" i="6"/>
  <c r="O32" i="6"/>
  <c r="N32" i="6"/>
  <c r="M32" i="6"/>
  <c r="L32" i="6"/>
  <c r="K32" i="6"/>
  <c r="S31" i="6"/>
  <c r="R31" i="6"/>
  <c r="Q31" i="6"/>
  <c r="P31" i="6"/>
  <c r="O31" i="6"/>
  <c r="N31" i="6"/>
  <c r="M31" i="6"/>
  <c r="L31" i="6"/>
  <c r="K31" i="6"/>
  <c r="S30" i="6"/>
  <c r="R30" i="6"/>
  <c r="Q30" i="6"/>
  <c r="P30" i="6"/>
  <c r="O30" i="6"/>
  <c r="N30" i="6"/>
  <c r="M30" i="6"/>
  <c r="L30" i="6"/>
  <c r="K30" i="6"/>
  <c r="S168" i="6"/>
  <c r="R168" i="6"/>
  <c r="Q168" i="6"/>
  <c r="P168" i="6"/>
  <c r="O168" i="6"/>
  <c r="N168" i="6"/>
  <c r="M168" i="6"/>
  <c r="L168" i="6"/>
  <c r="K168" i="6"/>
  <c r="S167" i="6"/>
  <c r="R167" i="6"/>
  <c r="Q167" i="6"/>
  <c r="P167" i="6"/>
  <c r="O167" i="6"/>
  <c r="N167" i="6"/>
  <c r="M167" i="6"/>
  <c r="L167" i="6"/>
  <c r="K167" i="6"/>
  <c r="S166" i="6"/>
  <c r="R166" i="6"/>
  <c r="Q166" i="6"/>
  <c r="P166" i="6"/>
  <c r="O166" i="6"/>
  <c r="N166" i="6"/>
  <c r="M166" i="6"/>
  <c r="L166" i="6"/>
  <c r="K166" i="6"/>
  <c r="S165" i="6"/>
  <c r="R165" i="6"/>
  <c r="Q165" i="6"/>
  <c r="P165" i="6"/>
  <c r="O165" i="6"/>
  <c r="N165" i="6"/>
  <c r="M165" i="6"/>
  <c r="L165" i="6"/>
  <c r="K165" i="6"/>
  <c r="S164" i="6"/>
  <c r="R164" i="6"/>
  <c r="Q164" i="6"/>
  <c r="P164" i="6"/>
  <c r="O164" i="6"/>
  <c r="N164" i="6"/>
  <c r="M164" i="6"/>
  <c r="L164" i="6"/>
  <c r="K164" i="6"/>
  <c r="S163" i="6"/>
  <c r="R163" i="6"/>
  <c r="Q163" i="6"/>
  <c r="P163" i="6"/>
  <c r="O163" i="6"/>
  <c r="N163" i="6"/>
  <c r="M163" i="6"/>
  <c r="L163" i="6"/>
  <c r="K163" i="6"/>
  <c r="S16" i="6"/>
  <c r="R16" i="6"/>
  <c r="Q16" i="6"/>
  <c r="P16" i="6"/>
  <c r="O16" i="6"/>
  <c r="N16" i="6"/>
  <c r="M16" i="6"/>
  <c r="L16" i="6"/>
  <c r="K16" i="6"/>
  <c r="S15" i="6"/>
  <c r="R15" i="6"/>
  <c r="Q15" i="6"/>
  <c r="P15" i="6"/>
  <c r="O15" i="6"/>
  <c r="N15" i="6"/>
  <c r="M15" i="6"/>
  <c r="L15" i="6"/>
  <c r="K15" i="6"/>
  <c r="K17" i="6" l="1"/>
  <c r="K18" i="6"/>
  <c r="L17" i="6"/>
  <c r="L18" i="6"/>
  <c r="M17" i="6"/>
  <c r="M18" i="6"/>
  <c r="N17" i="6"/>
  <c r="N18" i="6"/>
  <c r="O17" i="6"/>
  <c r="O18" i="6"/>
  <c r="P17" i="6"/>
  <c r="P18" i="6"/>
  <c r="Q17" i="6"/>
  <c r="Q18" i="6"/>
  <c r="R17" i="6"/>
  <c r="R18" i="6"/>
  <c r="S17" i="6"/>
  <c r="S18" i="6"/>
  <c r="E38" i="12"/>
  <c r="H38" i="12"/>
  <c r="S54" i="6"/>
  <c r="L51" i="6"/>
  <c r="S52" i="6"/>
  <c r="Q54" i="6"/>
  <c r="M51" i="6"/>
  <c r="R54" i="6"/>
  <c r="P51" i="6"/>
  <c r="Q51" i="6"/>
  <c r="M55" i="6"/>
  <c r="K52" i="6"/>
  <c r="P55" i="6"/>
  <c r="L52" i="6"/>
  <c r="Q55" i="6"/>
  <c r="M52" i="6"/>
  <c r="K54" i="6"/>
  <c r="R55" i="6"/>
  <c r="O51" i="6"/>
  <c r="O55" i="6"/>
  <c r="N52" i="6"/>
  <c r="L54" i="6"/>
  <c r="S55" i="6"/>
  <c r="N51" i="6"/>
  <c r="R51" i="6"/>
  <c r="N55" i="6"/>
  <c r="S51" i="6"/>
  <c r="O52" i="6"/>
  <c r="M54" i="6"/>
  <c r="P52" i="6"/>
  <c r="N54" i="6"/>
  <c r="K55" i="6"/>
  <c r="L55" i="6"/>
  <c r="Q52" i="6"/>
  <c r="O54" i="6"/>
  <c r="K51" i="6"/>
  <c r="R52" i="6"/>
  <c r="P54" i="6"/>
  <c r="K272" i="5"/>
  <c r="K269" i="5"/>
  <c r="K273" i="5"/>
  <c r="K271" i="5"/>
  <c r="K270" i="5"/>
  <c r="R188" i="6" l="1"/>
  <c r="Q188" i="6"/>
  <c r="P188" i="6"/>
  <c r="S188" i="6"/>
  <c r="O188" i="6"/>
  <c r="N188" i="6"/>
  <c r="M188" i="6"/>
  <c r="L188" i="6"/>
  <c r="K188" i="6"/>
  <c r="G12" i="6" l="1"/>
  <c r="H98" i="5" l="1"/>
  <c r="E98" i="5"/>
  <c r="G65" i="5"/>
  <c r="G98" i="5" s="1"/>
  <c r="H128" i="4"/>
  <c r="H127" i="4"/>
  <c r="H126" i="4"/>
  <c r="H125" i="4"/>
  <c r="G127" i="4"/>
  <c r="G126" i="4"/>
  <c r="G125" i="4"/>
  <c r="E127" i="4"/>
  <c r="E126" i="4"/>
  <c r="G128" i="4"/>
  <c r="E128" i="4"/>
  <c r="G11" i="6" l="1"/>
  <c r="G16" i="6"/>
  <c r="H46" i="6"/>
  <c r="E46" i="6"/>
  <c r="G40" i="6"/>
  <c r="G39" i="6"/>
  <c r="G38" i="6"/>
  <c r="G37" i="6"/>
  <c r="G36" i="6"/>
  <c r="G35" i="6"/>
  <c r="G34" i="6"/>
  <c r="G33" i="6"/>
  <c r="G32" i="6"/>
  <c r="G31" i="6"/>
  <c r="G30" i="6"/>
  <c r="G44" i="6"/>
  <c r="G43" i="6"/>
  <c r="G42" i="6"/>
  <c r="G46" i="6"/>
  <c r="H49" i="6"/>
  <c r="E49" i="6"/>
  <c r="H48" i="6"/>
  <c r="E48" i="6"/>
  <c r="H18" i="6"/>
  <c r="E18" i="6"/>
  <c r="H17" i="6"/>
  <c r="E17" i="6"/>
  <c r="H12" i="6"/>
  <c r="H11" i="6"/>
  <c r="E15" i="6"/>
  <c r="E12" i="6" l="1"/>
  <c r="F47" i="6"/>
  <c r="G47" i="6" s="1"/>
  <c r="E11" i="6"/>
  <c r="E125" i="4"/>
  <c r="G17" i="6"/>
  <c r="F48" i="6" s="1"/>
  <c r="G48" i="6" s="1"/>
  <c r="G18" i="6"/>
  <c r="F49" i="6" s="1"/>
  <c r="G49" i="6" s="1"/>
  <c r="C65" i="12"/>
  <c r="H172" i="5" l="1"/>
  <c r="G172" i="5"/>
  <c r="E172" i="5"/>
  <c r="H32" i="14" l="1"/>
  <c r="E263" i="6"/>
  <c r="H263" i="6"/>
  <c r="E59" i="12" l="1"/>
  <c r="H59" i="12"/>
  <c r="H90" i="12"/>
  <c r="F59" i="12"/>
  <c r="H46" i="14" l="1"/>
  <c r="F46" i="14"/>
  <c r="E46" i="14"/>
  <c r="H45" i="14"/>
  <c r="F45" i="14"/>
  <c r="E45" i="14"/>
  <c r="H43" i="14"/>
  <c r="F43" i="14"/>
  <c r="E43" i="14"/>
  <c r="H42" i="14"/>
  <c r="F42" i="14"/>
  <c r="E42" i="14"/>
  <c r="E40" i="14"/>
  <c r="F40" i="14"/>
  <c r="H40" i="14"/>
  <c r="H69" i="14"/>
  <c r="E69" i="14"/>
  <c r="H68" i="14"/>
  <c r="E68" i="14"/>
  <c r="H67" i="14"/>
  <c r="E67" i="14"/>
  <c r="H66" i="14"/>
  <c r="E66" i="14"/>
  <c r="H65" i="14"/>
  <c r="E65" i="14"/>
  <c r="H64" i="14"/>
  <c r="E64" i="14"/>
  <c r="H63" i="14"/>
  <c r="E63" i="14"/>
  <c r="H62" i="14"/>
  <c r="E62" i="14"/>
  <c r="H61" i="14"/>
  <c r="E61" i="14"/>
  <c r="H60" i="14"/>
  <c r="E60" i="14"/>
  <c r="H59" i="14"/>
  <c r="E59" i="14"/>
  <c r="H58" i="14"/>
  <c r="E58" i="14"/>
  <c r="H57" i="14"/>
  <c r="E57" i="14"/>
  <c r="H56" i="14"/>
  <c r="E56" i="14"/>
  <c r="H55" i="14"/>
  <c r="E55" i="14"/>
  <c r="H54" i="14"/>
  <c r="E54" i="14"/>
  <c r="H53" i="14"/>
  <c r="E53" i="14"/>
  <c r="H52" i="14"/>
  <c r="E52" i="14"/>
  <c r="H51" i="14"/>
  <c r="E51" i="14"/>
  <c r="H50" i="14"/>
  <c r="E50" i="14"/>
  <c r="H49" i="14"/>
  <c r="E49" i="14"/>
  <c r="H48" i="14"/>
  <c r="E48" i="14"/>
  <c r="H39" i="14"/>
  <c r="E39" i="14"/>
  <c r="E268" i="6"/>
  <c r="H267" i="6"/>
  <c r="F267" i="6"/>
  <c r="E267" i="6"/>
  <c r="H23" i="14"/>
  <c r="E23" i="14"/>
  <c r="H8" i="14"/>
  <c r="E8" i="14"/>
  <c r="E270" i="6" l="1"/>
  <c r="E248" i="6"/>
  <c r="F248" i="6"/>
  <c r="G248" i="6"/>
  <c r="E255" i="6" s="1"/>
  <c r="H248" i="6"/>
  <c r="H240" i="6" l="1"/>
  <c r="H239" i="5" s="1"/>
  <c r="E239" i="5"/>
  <c r="H237" i="6"/>
  <c r="H141" i="6" l="1"/>
  <c r="G141" i="6"/>
  <c r="CQ68" i="12" l="1"/>
  <c r="CQ67" i="12"/>
  <c r="CQ66" i="12"/>
  <c r="H32" i="5" l="1"/>
  <c r="H31" i="5"/>
  <c r="H30" i="5"/>
  <c r="G32" i="5"/>
  <c r="G31" i="5"/>
  <c r="G30" i="5"/>
  <c r="G33" i="5" s="1"/>
  <c r="G59" i="5" s="1"/>
  <c r="E32" i="5"/>
  <c r="E31" i="5"/>
  <c r="E30" i="5"/>
  <c r="H48" i="4"/>
  <c r="H47" i="4"/>
  <c r="H46" i="4"/>
  <c r="G48" i="4"/>
  <c r="G47" i="4"/>
  <c r="G46" i="4"/>
  <c r="E48" i="4"/>
  <c r="E47" i="4"/>
  <c r="E46" i="4"/>
  <c r="H239" i="6"/>
  <c r="H236" i="6"/>
  <c r="H238" i="6"/>
  <c r="H235" i="6"/>
  <c r="H266" i="6" s="1"/>
  <c r="E236" i="6"/>
  <c r="E239" i="6"/>
  <c r="E238" i="6"/>
  <c r="E235" i="6"/>
  <c r="E266" i="6" s="1"/>
  <c r="H260" i="6"/>
  <c r="E260" i="6"/>
  <c r="G35" i="5" l="1"/>
  <c r="G29" i="18" s="1"/>
  <c r="G193" i="6"/>
  <c r="H91" i="12"/>
  <c r="G187" i="6"/>
  <c r="E187" i="6"/>
  <c r="E280" i="6"/>
  <c r="G198" i="6"/>
  <c r="G195" i="6"/>
  <c r="G196" i="6"/>
  <c r="G199" i="6"/>
  <c r="H199" i="6"/>
  <c r="H198" i="6"/>
  <c r="H196" i="6"/>
  <c r="H195" i="6"/>
  <c r="H193" i="6"/>
  <c r="H191" i="6"/>
  <c r="H190" i="6"/>
  <c r="H188" i="6"/>
  <c r="E199" i="6"/>
  <c r="E198" i="6"/>
  <c r="E196" i="6"/>
  <c r="E195" i="6"/>
  <c r="E193" i="6"/>
  <c r="E32" i="14" s="1"/>
  <c r="E191" i="6"/>
  <c r="E190" i="6"/>
  <c r="E188" i="6"/>
  <c r="G83" i="18" l="1"/>
  <c r="G114" i="5"/>
  <c r="G116" i="5"/>
  <c r="G120" i="5" s="1"/>
  <c r="G206" i="6"/>
  <c r="G188" i="6"/>
  <c r="G190" i="6" s="1"/>
  <c r="G191" i="6" l="1"/>
  <c r="H138" i="6" l="1"/>
  <c r="E138" i="6"/>
  <c r="H245" i="6"/>
  <c r="E245" i="6"/>
  <c r="H64" i="5" l="1"/>
  <c r="G64" i="5"/>
  <c r="G66" i="5" s="1"/>
  <c r="E64" i="5"/>
  <c r="H97" i="5"/>
  <c r="G97" i="5"/>
  <c r="E97" i="5"/>
  <c r="G102" i="5" l="1"/>
  <c r="G101" i="5"/>
  <c r="G54" i="6"/>
  <c r="G51" i="6"/>
  <c r="H54" i="6"/>
  <c r="F54" i="6"/>
  <c r="E54" i="6"/>
  <c r="H51" i="6"/>
  <c r="F51" i="6"/>
  <c r="E51" i="6"/>
  <c r="H55" i="6"/>
  <c r="F55" i="6"/>
  <c r="E55" i="6"/>
  <c r="H52" i="6"/>
  <c r="F52" i="6"/>
  <c r="E52" i="6"/>
  <c r="H47" i="6"/>
  <c r="E47" i="6"/>
  <c r="H44" i="6"/>
  <c r="F44" i="6"/>
  <c r="E44" i="6"/>
  <c r="H43" i="6"/>
  <c r="F43" i="6"/>
  <c r="E43" i="6"/>
  <c r="G61" i="6" l="1"/>
  <c r="G245" i="6"/>
  <c r="G92" i="6"/>
  <c r="H42" i="6"/>
  <c r="F42" i="6"/>
  <c r="E42" i="6"/>
  <c r="E30" i="6"/>
  <c r="E11" i="14" s="1"/>
  <c r="F30" i="6"/>
  <c r="H30" i="6"/>
  <c r="H11" i="14" s="1"/>
  <c r="E31" i="6"/>
  <c r="E12" i="14" s="1"/>
  <c r="F31" i="6"/>
  <c r="H31" i="6"/>
  <c r="H12" i="14" s="1"/>
  <c r="E32" i="6"/>
  <c r="E13" i="14" s="1"/>
  <c r="F32" i="6"/>
  <c r="H32" i="6"/>
  <c r="H13" i="14" s="1"/>
  <c r="E33" i="6"/>
  <c r="E14" i="14" s="1"/>
  <c r="F33" i="6"/>
  <c r="H33" i="6"/>
  <c r="H14" i="14" s="1"/>
  <c r="E34" i="6"/>
  <c r="E15" i="14" s="1"/>
  <c r="F34" i="6"/>
  <c r="H34" i="6"/>
  <c r="H15" i="14" s="1"/>
  <c r="E35" i="6"/>
  <c r="E16" i="14" s="1"/>
  <c r="F35" i="6"/>
  <c r="H35" i="6"/>
  <c r="H16" i="14" s="1"/>
  <c r="E36" i="6"/>
  <c r="E17" i="14" s="1"/>
  <c r="F36" i="6"/>
  <c r="H36" i="6"/>
  <c r="H17" i="14" s="1"/>
  <c r="E37" i="6"/>
  <c r="E18" i="14" s="1"/>
  <c r="F37" i="6"/>
  <c r="H37" i="6"/>
  <c r="H18" i="14" s="1"/>
  <c r="E38" i="6"/>
  <c r="E19" i="14" s="1"/>
  <c r="F38" i="6"/>
  <c r="H38" i="6"/>
  <c r="H19" i="14" s="1"/>
  <c r="E39" i="6"/>
  <c r="E20" i="14" s="1"/>
  <c r="F39" i="6"/>
  <c r="H39" i="6"/>
  <c r="H20" i="14" s="1"/>
  <c r="E40" i="6"/>
  <c r="E21" i="14" s="1"/>
  <c r="F40" i="6"/>
  <c r="H40" i="6"/>
  <c r="H21" i="14" s="1"/>
  <c r="G71" i="6" l="1"/>
  <c r="H71" i="6"/>
  <c r="E71" i="6"/>
  <c r="CN114" i="6" l="1"/>
  <c r="CF114" i="6"/>
  <c r="BP114" i="6"/>
  <c r="AZ114" i="6"/>
  <c r="AJ114" i="6"/>
  <c r="T114" i="6"/>
  <c r="CE114" i="6"/>
  <c r="BO114" i="6"/>
  <c r="AY114" i="6"/>
  <c r="AI114" i="6"/>
  <c r="S114" i="6"/>
  <c r="CD114" i="6"/>
  <c r="BN114" i="6"/>
  <c r="AX114" i="6"/>
  <c r="AH114" i="6"/>
  <c r="R114" i="6"/>
  <c r="CC114" i="6"/>
  <c r="BM114" i="6"/>
  <c r="AW114" i="6"/>
  <c r="AG114" i="6"/>
  <c r="Q114" i="6"/>
  <c r="CB114" i="6"/>
  <c r="BL114" i="6"/>
  <c r="AV114" i="6"/>
  <c r="AF114" i="6"/>
  <c r="P114" i="6"/>
  <c r="CA114" i="6"/>
  <c r="BK114" i="6"/>
  <c r="AU114" i="6"/>
  <c r="AE114" i="6"/>
  <c r="O114" i="6"/>
  <c r="BZ114" i="6"/>
  <c r="BJ114" i="6"/>
  <c r="AT114" i="6"/>
  <c r="AD114" i="6"/>
  <c r="N114" i="6"/>
  <c r="CO114" i="6"/>
  <c r="BY114" i="6"/>
  <c r="BI114" i="6"/>
  <c r="AS114" i="6"/>
  <c r="AC114" i="6"/>
  <c r="M114" i="6"/>
  <c r="BX114" i="6"/>
  <c r="BH114" i="6"/>
  <c r="AR114" i="6"/>
  <c r="AB114" i="6"/>
  <c r="L114" i="6"/>
  <c r="CM114" i="6"/>
  <c r="BE114" i="6"/>
  <c r="W114" i="6"/>
  <c r="BA114" i="6"/>
  <c r="CH114" i="6"/>
  <c r="AP114" i="6"/>
  <c r="BW114" i="6"/>
  <c r="BU114" i="6"/>
  <c r="BT114" i="6"/>
  <c r="AK114" i="6"/>
  <c r="AA114" i="6"/>
  <c r="BG114" i="6"/>
  <c r="Y114" i="6"/>
  <c r="CL114" i="6"/>
  <c r="BD114" i="6"/>
  <c r="V114" i="6"/>
  <c r="BC114" i="6"/>
  <c r="U114" i="6"/>
  <c r="BB114" i="6"/>
  <c r="K114" i="6"/>
  <c r="CI114" i="6"/>
  <c r="AQ114" i="6"/>
  <c r="CG114" i="6"/>
  <c r="AO114" i="6"/>
  <c r="AN114" i="6"/>
  <c r="AL114" i="6"/>
  <c r="BR114" i="6"/>
  <c r="X114" i="6"/>
  <c r="CK114" i="6"/>
  <c r="AM114" i="6"/>
  <c r="BS114" i="6"/>
  <c r="BQ114" i="6"/>
  <c r="BF114" i="6"/>
  <c r="CJ114" i="6"/>
  <c r="Z114" i="6"/>
  <c r="BV114" i="6"/>
  <c r="L113" i="6"/>
  <c r="K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BK113" i="6"/>
  <c r="BL113" i="6"/>
  <c r="BM113" i="6"/>
  <c r="BN113" i="6"/>
  <c r="BO113" i="6"/>
  <c r="BP113" i="6"/>
  <c r="BQ113" i="6"/>
  <c r="BR113" i="6"/>
  <c r="BS113" i="6"/>
  <c r="BT113" i="6"/>
  <c r="BU113" i="6"/>
  <c r="BV113" i="6"/>
  <c r="BW113" i="6"/>
  <c r="BX113" i="6"/>
  <c r="BY113" i="6"/>
  <c r="BZ113" i="6"/>
  <c r="CA113" i="6"/>
  <c r="CB113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H17" i="12"/>
  <c r="F17" i="12"/>
  <c r="E17" i="12"/>
  <c r="H18" i="12"/>
  <c r="F18" i="12"/>
  <c r="H60" i="12"/>
  <c r="E60" i="12"/>
  <c r="H87" i="12"/>
  <c r="H78" i="12"/>
  <c r="E78" i="12"/>
  <c r="H287" i="5"/>
  <c r="H286" i="5"/>
  <c r="H285" i="5"/>
  <c r="H284" i="5"/>
  <c r="H283" i="5"/>
  <c r="G287" i="5"/>
  <c r="G286" i="5"/>
  <c r="G285" i="5"/>
  <c r="G284" i="5"/>
  <c r="G283" i="5"/>
  <c r="E287" i="5"/>
  <c r="E286" i="5"/>
  <c r="E285" i="5"/>
  <c r="E284" i="5"/>
  <c r="E283" i="5"/>
  <c r="H76" i="12"/>
  <c r="E76" i="12"/>
  <c r="H68" i="12"/>
  <c r="H67" i="12"/>
  <c r="H66" i="12"/>
  <c r="E75" i="12"/>
  <c r="H75" i="12"/>
  <c r="E72" i="12"/>
  <c r="H243" i="5"/>
  <c r="E243" i="5"/>
  <c r="E31" i="12"/>
  <c r="H31" i="12"/>
  <c r="H30" i="12"/>
  <c r="E30" i="12"/>
  <c r="F90" i="12"/>
  <c r="F78" i="12"/>
  <c r="F76" i="12"/>
  <c r="F75" i="12"/>
  <c r="H69" i="12"/>
  <c r="F69" i="12"/>
  <c r="F68" i="12"/>
  <c r="F67" i="12"/>
  <c r="F66" i="12"/>
  <c r="E69" i="12"/>
  <c r="H57" i="12"/>
  <c r="E57" i="12"/>
  <c r="H264" i="6"/>
  <c r="G264" i="6"/>
  <c r="E264" i="6"/>
  <c r="H175" i="6" l="1"/>
  <c r="H244" i="6" s="1"/>
  <c r="E175" i="6"/>
  <c r="E244" i="6" l="1"/>
  <c r="H164" i="6"/>
  <c r="H31" i="14" s="1"/>
  <c r="E164" i="6"/>
  <c r="E31" i="14" s="1"/>
  <c r="H103" i="4"/>
  <c r="E103" i="4"/>
  <c r="G103" i="4"/>
  <c r="H37" i="12" l="1"/>
  <c r="E37" i="12"/>
  <c r="F37" i="12"/>
  <c r="H23" i="12"/>
  <c r="F23" i="12"/>
  <c r="H24" i="12"/>
  <c r="F24" i="12"/>
  <c r="H26" i="12"/>
  <c r="F26" i="12"/>
  <c r="E131" i="6"/>
  <c r="H173" i="5" l="1"/>
  <c r="G173" i="5"/>
  <c r="E173" i="5"/>
  <c r="H194" i="5"/>
  <c r="G194" i="5"/>
  <c r="E194" i="5"/>
  <c r="H193" i="5"/>
  <c r="H72" i="12" s="1"/>
  <c r="G193" i="5"/>
  <c r="E193" i="5"/>
  <c r="H192" i="5"/>
  <c r="G192" i="5"/>
  <c r="E192" i="5"/>
  <c r="H191" i="5"/>
  <c r="G191" i="5"/>
  <c r="E191" i="5"/>
  <c r="H190" i="5"/>
  <c r="G190" i="5"/>
  <c r="E190" i="5"/>
  <c r="H180" i="5"/>
  <c r="E180" i="5"/>
  <c r="H175" i="5"/>
  <c r="G175" i="5"/>
  <c r="E175" i="5"/>
  <c r="H54" i="5"/>
  <c r="G54" i="5"/>
  <c r="H53" i="5"/>
  <c r="G53" i="5"/>
  <c r="H52" i="5"/>
  <c r="G52" i="5"/>
  <c r="H51" i="5"/>
  <c r="G51" i="5"/>
  <c r="E54" i="5"/>
  <c r="E53" i="5"/>
  <c r="E52" i="5"/>
  <c r="E51" i="5"/>
  <c r="F34" i="12" l="1"/>
  <c r="F35" i="12"/>
  <c r="I215" i="5"/>
  <c r="E27" i="12"/>
  <c r="F27" i="12"/>
  <c r="F26" i="18" s="1"/>
  <c r="H27" i="12"/>
  <c r="H26" i="18" s="1"/>
  <c r="H62" i="12"/>
  <c r="E62" i="12"/>
  <c r="H36" i="12"/>
  <c r="F36" i="12"/>
  <c r="E36" i="12"/>
  <c r="H19" i="12"/>
  <c r="E19" i="12"/>
  <c r="G10" i="12"/>
  <c r="E10" i="12"/>
  <c r="H9" i="12"/>
  <c r="G9" i="12"/>
  <c r="E9" i="12"/>
  <c r="H8" i="12"/>
  <c r="G8" i="12"/>
  <c r="E12" i="12" s="1"/>
  <c r="E8" i="12"/>
  <c r="K6" i="12"/>
  <c r="I5" i="12"/>
  <c r="H5" i="12"/>
  <c r="G5" i="12"/>
  <c r="E5" i="12"/>
  <c r="E4" i="12"/>
  <c r="H69" i="6" l="1"/>
  <c r="G69" i="6"/>
  <c r="F69" i="6"/>
  <c r="E69" i="6"/>
  <c r="H215" i="5" l="1"/>
  <c r="H35" i="12" s="1"/>
  <c r="E215" i="5"/>
  <c r="E35" i="12" s="1"/>
  <c r="H183" i="5"/>
  <c r="H160" i="5"/>
  <c r="E160" i="5"/>
  <c r="H161" i="5"/>
  <c r="H240" i="5" s="1"/>
  <c r="H165" i="5"/>
  <c r="H164" i="5"/>
  <c r="G161" i="5"/>
  <c r="G240" i="5" s="1"/>
  <c r="G165" i="5"/>
  <c r="G164" i="5"/>
  <c r="E161" i="5"/>
  <c r="E240" i="5" s="1"/>
  <c r="E165" i="5"/>
  <c r="E164" i="5"/>
  <c r="CP113" i="6" l="1"/>
  <c r="CQ113" i="6" s="1"/>
  <c r="CR113" i="6" s="1"/>
  <c r="CS113" i="6" s="1"/>
  <c r="CT113" i="6" s="1"/>
  <c r="CU113" i="6" s="1"/>
  <c r="CV113" i="6" s="1"/>
  <c r="CW113" i="6" s="1"/>
  <c r="CX113" i="6" s="1"/>
  <c r="CY113" i="6" s="1"/>
  <c r="CZ113" i="6" s="1"/>
  <c r="DA113" i="6" s="1"/>
  <c r="DB113" i="6" s="1"/>
  <c r="DC113" i="6" s="1"/>
  <c r="DD113" i="6" s="1"/>
  <c r="DE113" i="6" s="1"/>
  <c r="DF113" i="6" s="1"/>
  <c r="DG113" i="6" s="1"/>
  <c r="DH113" i="6" s="1"/>
  <c r="DI113" i="6" s="1"/>
  <c r="DJ113" i="6" s="1"/>
  <c r="DK113" i="6" s="1"/>
  <c r="DL113" i="6" s="1"/>
  <c r="DM113" i="6" s="1"/>
  <c r="DN113" i="6" s="1"/>
  <c r="DO113" i="6" s="1"/>
  <c r="DP113" i="6" s="1"/>
  <c r="DQ113" i="6" s="1"/>
  <c r="DR113" i="6" s="1"/>
  <c r="DS113" i="6" s="1"/>
  <c r="DT113" i="6" s="1"/>
  <c r="DU113" i="6" s="1"/>
  <c r="DV113" i="6" s="1"/>
  <c r="DW113" i="6" s="1"/>
  <c r="DX113" i="6" s="1"/>
  <c r="DY113" i="6" s="1"/>
  <c r="DZ113" i="6" s="1"/>
  <c r="EA113" i="6" s="1"/>
  <c r="EB113" i="6" s="1"/>
  <c r="EC113" i="6" s="1"/>
  <c r="ED113" i="6" s="1"/>
  <c r="EE113" i="6" s="1"/>
  <c r="EF113" i="6" s="1"/>
  <c r="EG113" i="6" s="1"/>
  <c r="EH113" i="6" s="1"/>
  <c r="EI113" i="6" s="1"/>
  <c r="EJ113" i="6" s="1"/>
  <c r="EK113" i="6" s="1"/>
  <c r="EL113" i="6" s="1"/>
  <c r="EM113" i="6" s="1"/>
  <c r="EN113" i="6" s="1"/>
  <c r="EO113" i="6" s="1"/>
  <c r="EP113" i="6" s="1"/>
  <c r="EQ113" i="6" s="1"/>
  <c r="ER113" i="6" s="1"/>
  <c r="ES113" i="6" s="1"/>
  <c r="ET113" i="6" s="1"/>
  <c r="EU113" i="6" s="1"/>
  <c r="EV113" i="6" s="1"/>
  <c r="EW113" i="6" s="1"/>
  <c r="EX113" i="6" s="1"/>
  <c r="EY113" i="6" s="1"/>
  <c r="EZ113" i="6" s="1"/>
  <c r="FA113" i="6" s="1"/>
  <c r="FB113" i="6" s="1"/>
  <c r="FC113" i="6" s="1"/>
  <c r="FD113" i="6" s="1"/>
  <c r="FE113" i="6" s="1"/>
  <c r="FF113" i="6" s="1"/>
  <c r="FG113" i="6" s="1"/>
  <c r="FH113" i="6" s="1"/>
  <c r="FI113" i="6" s="1"/>
  <c r="FJ113" i="6" s="1"/>
  <c r="FK113" i="6" s="1"/>
  <c r="FL113" i="6" s="1"/>
  <c r="FM113" i="6" s="1"/>
  <c r="FN113" i="6" s="1"/>
  <c r="FO113" i="6" s="1"/>
  <c r="FP113" i="6" s="1"/>
  <c r="FQ113" i="6" s="1"/>
  <c r="FR113" i="6" s="1"/>
  <c r="FS113" i="6" s="1"/>
  <c r="FT113" i="6" s="1"/>
  <c r="FU113" i="6" s="1"/>
  <c r="FV113" i="6" s="1"/>
  <c r="FW113" i="6" s="1"/>
  <c r="FX113" i="6" s="1"/>
  <c r="FY113" i="6" s="1"/>
  <c r="FZ113" i="6" s="1"/>
  <c r="GA113" i="6" s="1"/>
  <c r="GB113" i="6" s="1"/>
  <c r="GC113" i="6" s="1"/>
  <c r="GD113" i="6" s="1"/>
  <c r="GE113" i="6" s="1"/>
  <c r="GF113" i="6" s="1"/>
  <c r="GG113" i="6" s="1"/>
  <c r="GH113" i="6" s="1"/>
  <c r="GI113" i="6" s="1"/>
  <c r="GJ113" i="6" s="1"/>
  <c r="GK113" i="6" s="1"/>
  <c r="GL113" i="6" s="1"/>
  <c r="GM113" i="6" s="1"/>
  <c r="GN113" i="6" s="1"/>
  <c r="GO113" i="6" s="1"/>
  <c r="GP113" i="6" s="1"/>
  <c r="GQ113" i="6" s="1"/>
  <c r="GR113" i="6" s="1"/>
  <c r="GS113" i="6" s="1"/>
  <c r="GT113" i="6" s="1"/>
  <c r="GU113" i="6" s="1"/>
  <c r="GV113" i="6" s="1"/>
  <c r="GW113" i="6" s="1"/>
  <c r="GX113" i="6" s="1"/>
  <c r="GY113" i="6" s="1"/>
  <c r="GZ113" i="6" s="1"/>
  <c r="HA113" i="6" s="1"/>
  <c r="HB113" i="6" s="1"/>
  <c r="HC113" i="6" s="1"/>
  <c r="E127" i="6"/>
  <c r="E126" i="6"/>
  <c r="H72" i="6"/>
  <c r="E72" i="6"/>
  <c r="F72" i="6"/>
  <c r="G72" i="6"/>
  <c r="K72" i="6" s="1"/>
  <c r="H70" i="6"/>
  <c r="E70" i="6"/>
  <c r="E129" i="6" s="1"/>
  <c r="F70" i="6"/>
  <c r="G70" i="6"/>
  <c r="E23" i="12" l="1"/>
  <c r="E249" i="6"/>
  <c r="E154" i="6"/>
  <c r="E26" i="12" s="1"/>
  <c r="E251" i="6"/>
  <c r="E152" i="6"/>
  <c r="E24" i="12" s="1"/>
  <c r="E250" i="6"/>
  <c r="G115" i="6"/>
  <c r="L72" i="6"/>
  <c r="E278" i="6" l="1"/>
  <c r="E68" i="12" s="1"/>
  <c r="E277" i="6"/>
  <c r="E67" i="12" s="1"/>
  <c r="E276" i="6"/>
  <c r="E66" i="12" s="1"/>
  <c r="L115" i="6"/>
  <c r="K115" i="6"/>
  <c r="M72" i="6"/>
  <c r="M115" i="6" s="1"/>
  <c r="N72" i="6" l="1"/>
  <c r="N115" i="6" s="1"/>
  <c r="O72" i="6" l="1"/>
  <c r="O115" i="6" s="1"/>
  <c r="P72" i="6" l="1"/>
  <c r="P115" i="6" s="1"/>
  <c r="Q72" i="6" l="1"/>
  <c r="Q115" i="6" s="1"/>
  <c r="R72" i="6" l="1"/>
  <c r="R115" i="6" s="1"/>
  <c r="S72" i="6" l="1"/>
  <c r="S115" i="6" s="1"/>
  <c r="T72" i="6" l="1"/>
  <c r="T115" i="6" s="1"/>
  <c r="U72" i="6" l="1"/>
  <c r="U115" i="6" s="1"/>
  <c r="V72" i="6" l="1"/>
  <c r="V115" i="6" s="1"/>
  <c r="W72" i="6" l="1"/>
  <c r="W115" i="6" s="1"/>
  <c r="X72" i="6" l="1"/>
  <c r="X115" i="6" s="1"/>
  <c r="Y72" i="6" l="1"/>
  <c r="Y115" i="6" s="1"/>
  <c r="Z72" i="6" l="1"/>
  <c r="Z115" i="6" s="1"/>
  <c r="AA72" i="6" l="1"/>
  <c r="AA115" i="6" s="1"/>
  <c r="AB72" i="6" l="1"/>
  <c r="AB115" i="6" s="1"/>
  <c r="AC72" i="6" l="1"/>
  <c r="AC115" i="6" s="1"/>
  <c r="AD72" i="6" l="1"/>
  <c r="AD115" i="6" s="1"/>
  <c r="AE72" i="6" l="1"/>
  <c r="AE115" i="6" s="1"/>
  <c r="AF72" i="6" l="1"/>
  <c r="AF115" i="6" s="1"/>
  <c r="AG72" i="6" l="1"/>
  <c r="AG115" i="6" s="1"/>
  <c r="AH72" i="6" l="1"/>
  <c r="AH115" i="6" s="1"/>
  <c r="AI72" i="6" l="1"/>
  <c r="AI115" i="6" s="1"/>
  <c r="AJ72" i="6" l="1"/>
  <c r="AJ115" i="6" s="1"/>
  <c r="AK72" i="6" l="1"/>
  <c r="AK115" i="6" s="1"/>
  <c r="AL72" i="6" l="1"/>
  <c r="AL115" i="6" s="1"/>
  <c r="AM72" i="6" l="1"/>
  <c r="AM115" i="6" s="1"/>
  <c r="AN72" i="6" l="1"/>
  <c r="AN115" i="6" s="1"/>
  <c r="AO72" i="6" l="1"/>
  <c r="AO115" i="6" s="1"/>
  <c r="AP72" i="6" l="1"/>
  <c r="AP115" i="6" s="1"/>
  <c r="AQ72" i="6" l="1"/>
  <c r="AQ115" i="6" s="1"/>
  <c r="AR72" i="6" l="1"/>
  <c r="AR115" i="6" s="1"/>
  <c r="AS72" i="6" l="1"/>
  <c r="AS115" i="6" s="1"/>
  <c r="AT72" i="6" l="1"/>
  <c r="AT115" i="6" s="1"/>
  <c r="AU72" i="6" l="1"/>
  <c r="AU115" i="6" s="1"/>
  <c r="AV72" i="6" l="1"/>
  <c r="AV115" i="6" s="1"/>
  <c r="AW72" i="6" l="1"/>
  <c r="AW115" i="6" s="1"/>
  <c r="AX72" i="6" l="1"/>
  <c r="AX115" i="6" s="1"/>
  <c r="AY72" i="6" l="1"/>
  <c r="AY115" i="6" s="1"/>
  <c r="AZ72" i="6" l="1"/>
  <c r="AZ115" i="6" s="1"/>
  <c r="BA72" i="6" l="1"/>
  <c r="BA115" i="6" s="1"/>
  <c r="BB72" i="6" l="1"/>
  <c r="BB115" i="6" s="1"/>
  <c r="BC72" i="6" l="1"/>
  <c r="BC115" i="6" s="1"/>
  <c r="BD72" i="6" l="1"/>
  <c r="BD115" i="6" s="1"/>
  <c r="BE72" i="6" l="1"/>
  <c r="BE115" i="6" s="1"/>
  <c r="BF72" i="6" l="1"/>
  <c r="BF115" i="6" s="1"/>
  <c r="BG72" i="6" l="1"/>
  <c r="BG115" i="6" s="1"/>
  <c r="BH72" i="6" l="1"/>
  <c r="BH115" i="6" s="1"/>
  <c r="BI72" i="6" l="1"/>
  <c r="BI115" i="6" s="1"/>
  <c r="BJ72" i="6" l="1"/>
  <c r="BJ115" i="6" s="1"/>
  <c r="BK72" i="6" l="1"/>
  <c r="BK115" i="6" s="1"/>
  <c r="BL72" i="6" l="1"/>
  <c r="BL115" i="6" s="1"/>
  <c r="BM72" i="6" l="1"/>
  <c r="BM115" i="6" s="1"/>
  <c r="BN72" i="6" l="1"/>
  <c r="BN115" i="6" s="1"/>
  <c r="BO72" i="6" l="1"/>
  <c r="BO115" i="6" s="1"/>
  <c r="BP72" i="6" l="1"/>
  <c r="BP115" i="6" s="1"/>
  <c r="BQ72" i="6" l="1"/>
  <c r="BQ115" i="6" s="1"/>
  <c r="BR72" i="6" l="1"/>
  <c r="BR115" i="6" s="1"/>
  <c r="BS72" i="6" l="1"/>
  <c r="BS115" i="6" s="1"/>
  <c r="BT72" i="6" l="1"/>
  <c r="BT115" i="6" s="1"/>
  <c r="BU72" i="6" l="1"/>
  <c r="BU115" i="6" s="1"/>
  <c r="BV72" i="6" l="1"/>
  <c r="BV115" i="6" s="1"/>
  <c r="BW72" i="6" l="1"/>
  <c r="BW115" i="6" s="1"/>
  <c r="BX72" i="6" l="1"/>
  <c r="BX115" i="6" s="1"/>
  <c r="BY72" i="6" l="1"/>
  <c r="BY115" i="6" s="1"/>
  <c r="BZ72" i="6" l="1"/>
  <c r="BZ115" i="6" s="1"/>
  <c r="CA72" i="6" l="1"/>
  <c r="CA115" i="6" s="1"/>
  <c r="CB72" i="6" l="1"/>
  <c r="CB115" i="6" s="1"/>
  <c r="CC72" i="6" l="1"/>
  <c r="CC115" i="6" s="1"/>
  <c r="CD72" i="6" l="1"/>
  <c r="CD115" i="6" s="1"/>
  <c r="CE72" i="6" l="1"/>
  <c r="CE115" i="6" s="1"/>
  <c r="CF72" i="6" l="1"/>
  <c r="CF115" i="6" s="1"/>
  <c r="CG72" i="6" l="1"/>
  <c r="CG115" i="6" s="1"/>
  <c r="CH72" i="6" l="1"/>
  <c r="CH115" i="6" s="1"/>
  <c r="CI72" i="6" l="1"/>
  <c r="CI115" i="6" s="1"/>
  <c r="CJ72" i="6" l="1"/>
  <c r="CJ115" i="6" s="1"/>
  <c r="CK72" i="6" l="1"/>
  <c r="CK115" i="6" s="1"/>
  <c r="CL72" i="6" l="1"/>
  <c r="CL115" i="6" s="1"/>
  <c r="CM72" i="6" l="1"/>
  <c r="CM115" i="6" s="1"/>
  <c r="CN72" i="6" l="1"/>
  <c r="CN115" i="6" s="1"/>
  <c r="CO72" i="6" l="1"/>
  <c r="CO115" i="6" s="1"/>
  <c r="G263" i="6" l="1"/>
  <c r="G232" i="6"/>
  <c r="P232" i="6" l="1"/>
  <c r="O232" i="6"/>
  <c r="S232" i="6"/>
  <c r="M232" i="6"/>
  <c r="Q232" i="6"/>
  <c r="N232" i="6"/>
  <c r="R232" i="6"/>
  <c r="L232" i="6"/>
  <c r="K232" i="6"/>
  <c r="K5" i="12"/>
  <c r="L5" i="12"/>
  <c r="L6" i="12" s="1"/>
  <c r="M5" i="12"/>
  <c r="N5" i="12"/>
  <c r="O5" i="12"/>
  <c r="P5" i="12"/>
  <c r="Q5" i="12"/>
  <c r="R5" i="12"/>
  <c r="S5" i="12"/>
  <c r="T5" i="12"/>
  <c r="M6" i="12" l="1"/>
  <c r="N6" i="12" s="1"/>
  <c r="O6" i="12" s="1"/>
  <c r="P6" i="12" s="1"/>
  <c r="Q6" i="12" s="1"/>
  <c r="R6" i="12" s="1"/>
  <c r="S6" i="12" s="1"/>
  <c r="T6" i="12" s="1"/>
  <c r="U5" i="12"/>
  <c r="U6" i="12" l="1"/>
  <c r="V5" i="12"/>
  <c r="V6" i="12" l="1"/>
  <c r="W5" i="12"/>
  <c r="W6" i="12" l="1"/>
  <c r="X5" i="12"/>
  <c r="H18" i="5"/>
  <c r="H17" i="5"/>
  <c r="H14" i="5"/>
  <c r="G14" i="5"/>
  <c r="F14" i="5"/>
  <c r="E14" i="5"/>
  <c r="E17" i="5"/>
  <c r="G17" i="5"/>
  <c r="I248" i="5"/>
  <c r="I249" i="5"/>
  <c r="H249" i="5"/>
  <c r="H248" i="5"/>
  <c r="G249" i="5"/>
  <c r="G248" i="5"/>
  <c r="E249" i="5"/>
  <c r="E248" i="5"/>
  <c r="X6" i="12" l="1"/>
  <c r="Y5" i="12"/>
  <c r="G234" i="5"/>
  <c r="E234" i="5"/>
  <c r="Y6" i="12" l="1"/>
  <c r="Z5" i="12"/>
  <c r="K8" i="5"/>
  <c r="Z6" i="12" l="1"/>
  <c r="AA5" i="12"/>
  <c r="H85" i="5"/>
  <c r="G85" i="5"/>
  <c r="E85" i="5"/>
  <c r="AA6" i="12" l="1"/>
  <c r="AB5" i="12"/>
  <c r="AB6" i="12" l="1"/>
  <c r="AC5" i="12"/>
  <c r="H16" i="5"/>
  <c r="G16" i="5"/>
  <c r="E16" i="5"/>
  <c r="H15" i="5"/>
  <c r="G15" i="5"/>
  <c r="E15" i="5"/>
  <c r="F69" i="5"/>
  <c r="H66" i="5"/>
  <c r="H69" i="5" s="1"/>
  <c r="K66" i="5"/>
  <c r="L66" i="5" s="1"/>
  <c r="M66" i="5" s="1"/>
  <c r="N66" i="5" s="1"/>
  <c r="O66" i="5" s="1"/>
  <c r="P66" i="5" s="1"/>
  <c r="Q66" i="5" s="1"/>
  <c r="R66" i="5" s="1"/>
  <c r="S66" i="5" s="1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AG66" i="5" s="1"/>
  <c r="AH66" i="5" s="1"/>
  <c r="AI66" i="5" s="1"/>
  <c r="AJ66" i="5" s="1"/>
  <c r="AK66" i="5" s="1"/>
  <c r="AL66" i="5" s="1"/>
  <c r="AM66" i="5" s="1"/>
  <c r="AN66" i="5" s="1"/>
  <c r="AO66" i="5" s="1"/>
  <c r="AP66" i="5" s="1"/>
  <c r="AQ66" i="5" s="1"/>
  <c r="AR66" i="5" s="1"/>
  <c r="AS66" i="5" s="1"/>
  <c r="AT66" i="5" s="1"/>
  <c r="AU66" i="5" s="1"/>
  <c r="AV66" i="5" s="1"/>
  <c r="AW66" i="5" s="1"/>
  <c r="AX66" i="5" s="1"/>
  <c r="AY66" i="5" s="1"/>
  <c r="AZ66" i="5" s="1"/>
  <c r="BA66" i="5" s="1"/>
  <c r="BB66" i="5" s="1"/>
  <c r="BC66" i="5" s="1"/>
  <c r="BD66" i="5" s="1"/>
  <c r="BE66" i="5" s="1"/>
  <c r="BF66" i="5" s="1"/>
  <c r="BG66" i="5" s="1"/>
  <c r="BH66" i="5" s="1"/>
  <c r="BI66" i="5" s="1"/>
  <c r="BJ66" i="5" s="1"/>
  <c r="BK66" i="5" s="1"/>
  <c r="BL66" i="5" s="1"/>
  <c r="BM66" i="5" s="1"/>
  <c r="BN66" i="5" s="1"/>
  <c r="BO66" i="5" s="1"/>
  <c r="BP66" i="5" s="1"/>
  <c r="BQ66" i="5" s="1"/>
  <c r="BR66" i="5" s="1"/>
  <c r="BS66" i="5" s="1"/>
  <c r="BT66" i="5" s="1"/>
  <c r="BU66" i="5" s="1"/>
  <c r="BV66" i="5" s="1"/>
  <c r="BW66" i="5" s="1"/>
  <c r="BX66" i="5" s="1"/>
  <c r="BY66" i="5" s="1"/>
  <c r="BZ66" i="5" s="1"/>
  <c r="CA66" i="5" s="1"/>
  <c r="CB66" i="5" s="1"/>
  <c r="CC66" i="5" s="1"/>
  <c r="CD66" i="5" s="1"/>
  <c r="CE66" i="5" s="1"/>
  <c r="CF66" i="5" s="1"/>
  <c r="CG66" i="5" s="1"/>
  <c r="CH66" i="5" s="1"/>
  <c r="CI66" i="5" s="1"/>
  <c r="CJ66" i="5" s="1"/>
  <c r="CK66" i="5" s="1"/>
  <c r="CL66" i="5" s="1"/>
  <c r="CM66" i="5" s="1"/>
  <c r="CN66" i="5" s="1"/>
  <c r="CO66" i="5" s="1"/>
  <c r="E66" i="5"/>
  <c r="E69" i="5" s="1"/>
  <c r="H20" i="6"/>
  <c r="E20" i="6"/>
  <c r="H61" i="5"/>
  <c r="G61" i="5"/>
  <c r="G62" i="5" s="1"/>
  <c r="G41" i="18" s="1"/>
  <c r="G91" i="18" s="1"/>
  <c r="E61" i="5"/>
  <c r="AC6" i="12" l="1"/>
  <c r="AD5" i="12"/>
  <c r="G20" i="5"/>
  <c r="CO69" i="5"/>
  <c r="CG69" i="5"/>
  <c r="BY69" i="5"/>
  <c r="BQ69" i="5"/>
  <c r="BI69" i="5"/>
  <c r="BA69" i="5"/>
  <c r="AS69" i="5"/>
  <c r="AK69" i="5"/>
  <c r="AC69" i="5"/>
  <c r="U69" i="5"/>
  <c r="M69" i="5"/>
  <c r="CN69" i="5"/>
  <c r="BX69" i="5"/>
  <c r="BP69" i="5"/>
  <c r="BH69" i="5"/>
  <c r="AZ69" i="5"/>
  <c r="AR69" i="5"/>
  <c r="AJ69" i="5"/>
  <c r="AB69" i="5"/>
  <c r="T69" i="5"/>
  <c r="L69" i="5"/>
  <c r="BU69" i="5"/>
  <c r="AW69" i="5"/>
  <c r="BK69" i="5"/>
  <c r="AE69" i="5"/>
  <c r="AT69" i="5"/>
  <c r="AD69" i="5"/>
  <c r="CF69" i="5"/>
  <c r="CK69" i="5"/>
  <c r="CC69" i="5"/>
  <c r="BE69" i="5"/>
  <c r="AO69" i="5"/>
  <c r="Y69" i="5"/>
  <c r="BT69" i="5"/>
  <c r="AV69" i="5"/>
  <c r="AF69" i="5"/>
  <c r="P69" i="5"/>
  <c r="CA69" i="5"/>
  <c r="BS69" i="5"/>
  <c r="AU69" i="5"/>
  <c r="W69" i="5"/>
  <c r="CH69" i="5"/>
  <c r="BZ69" i="5"/>
  <c r="BR69" i="5"/>
  <c r="BJ69" i="5"/>
  <c r="AL69" i="5"/>
  <c r="N69" i="5"/>
  <c r="CM69" i="5"/>
  <c r="CE69" i="5"/>
  <c r="BW69" i="5"/>
  <c r="BO69" i="5"/>
  <c r="BG69" i="5"/>
  <c r="AY69" i="5"/>
  <c r="AQ69" i="5"/>
  <c r="AI69" i="5"/>
  <c r="AA69" i="5"/>
  <c r="S69" i="5"/>
  <c r="BM69" i="5"/>
  <c r="AG69" i="5"/>
  <c r="Q69" i="5"/>
  <c r="CJ69" i="5"/>
  <c r="CB69" i="5"/>
  <c r="BL69" i="5"/>
  <c r="BD69" i="5"/>
  <c r="AN69" i="5"/>
  <c r="X69" i="5"/>
  <c r="BB69" i="5"/>
  <c r="V69" i="5"/>
  <c r="CL69" i="5"/>
  <c r="CD69" i="5"/>
  <c r="BV69" i="5"/>
  <c r="BN69" i="5"/>
  <c r="BF69" i="5"/>
  <c r="AX69" i="5"/>
  <c r="AP69" i="5"/>
  <c r="AH69" i="5"/>
  <c r="Z69" i="5"/>
  <c r="R69" i="5"/>
  <c r="CI69" i="5"/>
  <c r="BC69" i="5"/>
  <c r="AM69" i="5"/>
  <c r="O69" i="5"/>
  <c r="K69" i="5"/>
  <c r="I66" i="5"/>
  <c r="G69" i="5"/>
  <c r="AD6" i="12" l="1"/>
  <c r="AE5" i="12"/>
  <c r="I69" i="5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H6" i="6"/>
  <c r="F6" i="6"/>
  <c r="E6" i="6"/>
  <c r="H15" i="6"/>
  <c r="H7" i="14" s="1"/>
  <c r="F15" i="6"/>
  <c r="E7" i="14"/>
  <c r="T47" i="6" l="1"/>
  <c r="U47" i="6" s="1"/>
  <c r="V47" i="6" s="1"/>
  <c r="W47" i="6" s="1"/>
  <c r="X47" i="6" s="1"/>
  <c r="Y47" i="6" s="1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J47" i="6" s="1"/>
  <c r="AK47" i="6" s="1"/>
  <c r="AL47" i="6" s="1"/>
  <c r="AM47" i="6" s="1"/>
  <c r="AN47" i="6" s="1"/>
  <c r="AO47" i="6" s="1"/>
  <c r="AP47" i="6" s="1"/>
  <c r="AQ47" i="6" s="1"/>
  <c r="AR47" i="6" s="1"/>
  <c r="AS47" i="6" s="1"/>
  <c r="AT47" i="6" s="1"/>
  <c r="AU47" i="6" s="1"/>
  <c r="AV47" i="6" s="1"/>
  <c r="AW47" i="6" s="1"/>
  <c r="AX47" i="6" s="1"/>
  <c r="AY47" i="6" s="1"/>
  <c r="AZ47" i="6" s="1"/>
  <c r="BA47" i="6" s="1"/>
  <c r="BB47" i="6" s="1"/>
  <c r="BC47" i="6" s="1"/>
  <c r="BD47" i="6" s="1"/>
  <c r="BE47" i="6" s="1"/>
  <c r="BF47" i="6" s="1"/>
  <c r="BG47" i="6" s="1"/>
  <c r="BH47" i="6" s="1"/>
  <c r="BI47" i="6" s="1"/>
  <c r="BJ47" i="6" s="1"/>
  <c r="BK47" i="6" s="1"/>
  <c r="BL47" i="6" s="1"/>
  <c r="BM47" i="6" s="1"/>
  <c r="BN47" i="6" s="1"/>
  <c r="BO47" i="6" s="1"/>
  <c r="BP47" i="6" s="1"/>
  <c r="BQ47" i="6" s="1"/>
  <c r="BR47" i="6" s="1"/>
  <c r="BS47" i="6" s="1"/>
  <c r="BT47" i="6" s="1"/>
  <c r="BU47" i="6" s="1"/>
  <c r="BV47" i="6" s="1"/>
  <c r="BW47" i="6" s="1"/>
  <c r="BX47" i="6" s="1"/>
  <c r="BY47" i="6" s="1"/>
  <c r="BZ47" i="6" s="1"/>
  <c r="CA47" i="6" s="1"/>
  <c r="CB47" i="6" s="1"/>
  <c r="CC47" i="6" s="1"/>
  <c r="CD47" i="6" s="1"/>
  <c r="CE47" i="6" s="1"/>
  <c r="CF47" i="6" s="1"/>
  <c r="CG47" i="6" s="1"/>
  <c r="CH47" i="6" s="1"/>
  <c r="CI47" i="6" s="1"/>
  <c r="CJ47" i="6" s="1"/>
  <c r="CK47" i="6" s="1"/>
  <c r="CL47" i="6" s="1"/>
  <c r="CM47" i="6" s="1"/>
  <c r="CN47" i="6" s="1"/>
  <c r="CO47" i="6" s="1"/>
  <c r="T48" i="6"/>
  <c r="U48" i="6" s="1"/>
  <c r="V48" i="6" s="1"/>
  <c r="W48" i="6" s="1"/>
  <c r="X48" i="6" s="1"/>
  <c r="Y48" i="6" s="1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J48" i="6" s="1"/>
  <c r="AK48" i="6" s="1"/>
  <c r="AL48" i="6" s="1"/>
  <c r="AM48" i="6" s="1"/>
  <c r="AN48" i="6" s="1"/>
  <c r="AO48" i="6" s="1"/>
  <c r="AP48" i="6" s="1"/>
  <c r="AQ48" i="6" s="1"/>
  <c r="AR48" i="6" s="1"/>
  <c r="AS48" i="6" s="1"/>
  <c r="AT48" i="6" s="1"/>
  <c r="AU48" i="6" s="1"/>
  <c r="AV48" i="6" s="1"/>
  <c r="AW48" i="6" s="1"/>
  <c r="AX48" i="6" s="1"/>
  <c r="AY48" i="6" s="1"/>
  <c r="AZ48" i="6" s="1"/>
  <c r="BA48" i="6" s="1"/>
  <c r="BB48" i="6" s="1"/>
  <c r="BC48" i="6" s="1"/>
  <c r="BD48" i="6" s="1"/>
  <c r="BE48" i="6" s="1"/>
  <c r="BF48" i="6" s="1"/>
  <c r="BG48" i="6" s="1"/>
  <c r="BH48" i="6" s="1"/>
  <c r="BI48" i="6" s="1"/>
  <c r="BJ48" i="6" s="1"/>
  <c r="BK48" i="6" s="1"/>
  <c r="BL48" i="6" s="1"/>
  <c r="BM48" i="6" s="1"/>
  <c r="BN48" i="6" s="1"/>
  <c r="BO48" i="6" s="1"/>
  <c r="BP48" i="6" s="1"/>
  <c r="BQ48" i="6" s="1"/>
  <c r="BR48" i="6" s="1"/>
  <c r="BS48" i="6" s="1"/>
  <c r="BT48" i="6" s="1"/>
  <c r="BU48" i="6" s="1"/>
  <c r="BV48" i="6" s="1"/>
  <c r="BW48" i="6" s="1"/>
  <c r="BX48" i="6" s="1"/>
  <c r="BY48" i="6" s="1"/>
  <c r="BZ48" i="6" s="1"/>
  <c r="CA48" i="6" s="1"/>
  <c r="CB48" i="6" s="1"/>
  <c r="CC48" i="6" s="1"/>
  <c r="CD48" i="6" s="1"/>
  <c r="CE48" i="6" s="1"/>
  <c r="CF48" i="6" s="1"/>
  <c r="CG48" i="6" s="1"/>
  <c r="CH48" i="6" s="1"/>
  <c r="CI48" i="6" s="1"/>
  <c r="CJ48" i="6" s="1"/>
  <c r="CK48" i="6" s="1"/>
  <c r="CL48" i="6" s="1"/>
  <c r="CM48" i="6" s="1"/>
  <c r="CN48" i="6" s="1"/>
  <c r="CO48" i="6" s="1"/>
  <c r="T49" i="6"/>
  <c r="U49" i="6" s="1"/>
  <c r="V49" i="6" s="1"/>
  <c r="W49" i="6" s="1"/>
  <c r="X49" i="6" s="1"/>
  <c r="Y49" i="6" s="1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J49" i="6" s="1"/>
  <c r="AK49" i="6" s="1"/>
  <c r="AL49" i="6" s="1"/>
  <c r="AM49" i="6" s="1"/>
  <c r="AN49" i="6" s="1"/>
  <c r="AO49" i="6" s="1"/>
  <c r="AP49" i="6" s="1"/>
  <c r="AQ49" i="6" s="1"/>
  <c r="AR49" i="6" s="1"/>
  <c r="AS49" i="6" s="1"/>
  <c r="AT49" i="6" s="1"/>
  <c r="AU49" i="6" s="1"/>
  <c r="AV49" i="6" s="1"/>
  <c r="AW49" i="6" s="1"/>
  <c r="AX49" i="6" s="1"/>
  <c r="AY49" i="6" s="1"/>
  <c r="AZ49" i="6" s="1"/>
  <c r="BA49" i="6" s="1"/>
  <c r="BB49" i="6" s="1"/>
  <c r="BC49" i="6" s="1"/>
  <c r="BD49" i="6" s="1"/>
  <c r="BE49" i="6" s="1"/>
  <c r="BF49" i="6" s="1"/>
  <c r="BG49" i="6" s="1"/>
  <c r="BH49" i="6" s="1"/>
  <c r="BI49" i="6" s="1"/>
  <c r="BJ49" i="6" s="1"/>
  <c r="BK49" i="6" s="1"/>
  <c r="BL49" i="6" s="1"/>
  <c r="BM49" i="6" s="1"/>
  <c r="BN49" i="6" s="1"/>
  <c r="BO49" i="6" s="1"/>
  <c r="BP49" i="6" s="1"/>
  <c r="BQ49" i="6" s="1"/>
  <c r="BR49" i="6" s="1"/>
  <c r="BS49" i="6" s="1"/>
  <c r="BT49" i="6" s="1"/>
  <c r="BU49" i="6" s="1"/>
  <c r="BV49" i="6" s="1"/>
  <c r="BW49" i="6" s="1"/>
  <c r="BX49" i="6" s="1"/>
  <c r="BY49" i="6" s="1"/>
  <c r="BZ49" i="6" s="1"/>
  <c r="CA49" i="6" s="1"/>
  <c r="CB49" i="6" s="1"/>
  <c r="CC49" i="6" s="1"/>
  <c r="CD49" i="6" s="1"/>
  <c r="CE49" i="6" s="1"/>
  <c r="CF49" i="6" s="1"/>
  <c r="CG49" i="6" s="1"/>
  <c r="CH49" i="6" s="1"/>
  <c r="CI49" i="6" s="1"/>
  <c r="CJ49" i="6" s="1"/>
  <c r="CK49" i="6" s="1"/>
  <c r="CL49" i="6" s="1"/>
  <c r="CM49" i="6" s="1"/>
  <c r="CN49" i="6" s="1"/>
  <c r="CO49" i="6" s="1"/>
  <c r="T230" i="6"/>
  <c r="U230" i="6" s="1"/>
  <c r="V230" i="6" s="1"/>
  <c r="W230" i="6" s="1"/>
  <c r="X230" i="6" s="1"/>
  <c r="Y230" i="6" s="1"/>
  <c r="Z230" i="6" s="1"/>
  <c r="AA230" i="6" s="1"/>
  <c r="AB230" i="6" s="1"/>
  <c r="AC230" i="6" s="1"/>
  <c r="AD230" i="6" s="1"/>
  <c r="AE230" i="6" s="1"/>
  <c r="AF230" i="6" s="1"/>
  <c r="AG230" i="6" s="1"/>
  <c r="AH230" i="6" s="1"/>
  <c r="AI230" i="6" s="1"/>
  <c r="AJ230" i="6" s="1"/>
  <c r="AK230" i="6" s="1"/>
  <c r="AL230" i="6" s="1"/>
  <c r="AM230" i="6" s="1"/>
  <c r="AN230" i="6" s="1"/>
  <c r="AO230" i="6" s="1"/>
  <c r="AP230" i="6" s="1"/>
  <c r="AQ230" i="6" s="1"/>
  <c r="AR230" i="6" s="1"/>
  <c r="AS230" i="6" s="1"/>
  <c r="AT230" i="6" s="1"/>
  <c r="AU230" i="6" s="1"/>
  <c r="AV230" i="6" s="1"/>
  <c r="AW230" i="6" s="1"/>
  <c r="AX230" i="6" s="1"/>
  <c r="AY230" i="6" s="1"/>
  <c r="AZ230" i="6" s="1"/>
  <c r="BA230" i="6" s="1"/>
  <c r="BB230" i="6" s="1"/>
  <c r="BC230" i="6" s="1"/>
  <c r="BD230" i="6" s="1"/>
  <c r="BE230" i="6" s="1"/>
  <c r="BF230" i="6" s="1"/>
  <c r="BG230" i="6" s="1"/>
  <c r="BH230" i="6" s="1"/>
  <c r="BI230" i="6" s="1"/>
  <c r="BJ230" i="6" s="1"/>
  <c r="BK230" i="6" s="1"/>
  <c r="BL230" i="6" s="1"/>
  <c r="BM230" i="6" s="1"/>
  <c r="BN230" i="6" s="1"/>
  <c r="BO230" i="6" s="1"/>
  <c r="BP230" i="6" s="1"/>
  <c r="BQ230" i="6" s="1"/>
  <c r="BR230" i="6" s="1"/>
  <c r="BS230" i="6" s="1"/>
  <c r="BT230" i="6" s="1"/>
  <c r="BU230" i="6" s="1"/>
  <c r="BV230" i="6" s="1"/>
  <c r="BW230" i="6" s="1"/>
  <c r="BX230" i="6" s="1"/>
  <c r="BY230" i="6" s="1"/>
  <c r="BZ230" i="6" s="1"/>
  <c r="CA230" i="6" s="1"/>
  <c r="CB230" i="6" s="1"/>
  <c r="CC230" i="6" s="1"/>
  <c r="CD230" i="6" s="1"/>
  <c r="CE230" i="6" s="1"/>
  <c r="CF230" i="6" s="1"/>
  <c r="CG230" i="6" s="1"/>
  <c r="CH230" i="6" s="1"/>
  <c r="CI230" i="6" s="1"/>
  <c r="CJ230" i="6" s="1"/>
  <c r="CK230" i="6" s="1"/>
  <c r="CL230" i="6" s="1"/>
  <c r="CM230" i="6" s="1"/>
  <c r="CN230" i="6" s="1"/>
  <c r="CO230" i="6" s="1"/>
  <c r="T227" i="6"/>
  <c r="U227" i="6" s="1"/>
  <c r="V227" i="6" s="1"/>
  <c r="W227" i="6" s="1"/>
  <c r="X227" i="6" s="1"/>
  <c r="Y227" i="6" s="1"/>
  <c r="Z227" i="6" s="1"/>
  <c r="AA227" i="6" s="1"/>
  <c r="AB227" i="6" s="1"/>
  <c r="AC227" i="6" s="1"/>
  <c r="AD227" i="6" s="1"/>
  <c r="AE227" i="6" s="1"/>
  <c r="AF227" i="6" s="1"/>
  <c r="AG227" i="6" s="1"/>
  <c r="AH227" i="6" s="1"/>
  <c r="AI227" i="6" s="1"/>
  <c r="AJ227" i="6" s="1"/>
  <c r="AK227" i="6" s="1"/>
  <c r="AL227" i="6" s="1"/>
  <c r="AM227" i="6" s="1"/>
  <c r="AN227" i="6" s="1"/>
  <c r="AO227" i="6" s="1"/>
  <c r="AP227" i="6" s="1"/>
  <c r="AQ227" i="6" s="1"/>
  <c r="AR227" i="6" s="1"/>
  <c r="AS227" i="6" s="1"/>
  <c r="AT227" i="6" s="1"/>
  <c r="AU227" i="6" s="1"/>
  <c r="AV227" i="6" s="1"/>
  <c r="AW227" i="6" s="1"/>
  <c r="AX227" i="6" s="1"/>
  <c r="AY227" i="6" s="1"/>
  <c r="AZ227" i="6" s="1"/>
  <c r="BA227" i="6" s="1"/>
  <c r="BB227" i="6" s="1"/>
  <c r="BC227" i="6" s="1"/>
  <c r="BD227" i="6" s="1"/>
  <c r="BE227" i="6" s="1"/>
  <c r="BF227" i="6" s="1"/>
  <c r="BG227" i="6" s="1"/>
  <c r="BH227" i="6" s="1"/>
  <c r="BI227" i="6" s="1"/>
  <c r="BJ227" i="6" s="1"/>
  <c r="BK227" i="6" s="1"/>
  <c r="BL227" i="6" s="1"/>
  <c r="BM227" i="6" s="1"/>
  <c r="BN227" i="6" s="1"/>
  <c r="BO227" i="6" s="1"/>
  <c r="BP227" i="6" s="1"/>
  <c r="BQ227" i="6" s="1"/>
  <c r="BR227" i="6" s="1"/>
  <c r="BS227" i="6" s="1"/>
  <c r="BT227" i="6" s="1"/>
  <c r="BU227" i="6" s="1"/>
  <c r="BV227" i="6" s="1"/>
  <c r="BW227" i="6" s="1"/>
  <c r="BX227" i="6" s="1"/>
  <c r="BY227" i="6" s="1"/>
  <c r="BZ227" i="6" s="1"/>
  <c r="CA227" i="6" s="1"/>
  <c r="CB227" i="6" s="1"/>
  <c r="CC227" i="6" s="1"/>
  <c r="CD227" i="6" s="1"/>
  <c r="CE227" i="6" s="1"/>
  <c r="CF227" i="6" s="1"/>
  <c r="CG227" i="6" s="1"/>
  <c r="CH227" i="6" s="1"/>
  <c r="CI227" i="6" s="1"/>
  <c r="CJ227" i="6" s="1"/>
  <c r="CK227" i="6" s="1"/>
  <c r="CL227" i="6" s="1"/>
  <c r="CM227" i="6" s="1"/>
  <c r="CN227" i="6" s="1"/>
  <c r="CO227" i="6" s="1"/>
  <c r="T228" i="6"/>
  <c r="U228" i="6" s="1"/>
  <c r="V228" i="6" s="1"/>
  <c r="W228" i="6" s="1"/>
  <c r="X228" i="6" s="1"/>
  <c r="Y228" i="6" s="1"/>
  <c r="Z228" i="6" s="1"/>
  <c r="AA228" i="6" s="1"/>
  <c r="AB228" i="6" s="1"/>
  <c r="AC228" i="6" s="1"/>
  <c r="AD228" i="6" s="1"/>
  <c r="AE228" i="6" s="1"/>
  <c r="AF228" i="6" s="1"/>
  <c r="AG228" i="6" s="1"/>
  <c r="AH228" i="6" s="1"/>
  <c r="AI228" i="6" s="1"/>
  <c r="AJ228" i="6" s="1"/>
  <c r="AK228" i="6" s="1"/>
  <c r="AL228" i="6" s="1"/>
  <c r="AM228" i="6" s="1"/>
  <c r="AN228" i="6" s="1"/>
  <c r="AO228" i="6" s="1"/>
  <c r="AP228" i="6" s="1"/>
  <c r="AQ228" i="6" s="1"/>
  <c r="AR228" i="6" s="1"/>
  <c r="AS228" i="6" s="1"/>
  <c r="AT228" i="6" s="1"/>
  <c r="AU228" i="6" s="1"/>
  <c r="AV228" i="6" s="1"/>
  <c r="AW228" i="6" s="1"/>
  <c r="AX228" i="6" s="1"/>
  <c r="AY228" i="6" s="1"/>
  <c r="AZ228" i="6" s="1"/>
  <c r="BA228" i="6" s="1"/>
  <c r="BB228" i="6" s="1"/>
  <c r="BC228" i="6" s="1"/>
  <c r="BD228" i="6" s="1"/>
  <c r="BE228" i="6" s="1"/>
  <c r="BF228" i="6" s="1"/>
  <c r="BG228" i="6" s="1"/>
  <c r="BH228" i="6" s="1"/>
  <c r="BI228" i="6" s="1"/>
  <c r="BJ228" i="6" s="1"/>
  <c r="BK228" i="6" s="1"/>
  <c r="BL228" i="6" s="1"/>
  <c r="BM228" i="6" s="1"/>
  <c r="BN228" i="6" s="1"/>
  <c r="BO228" i="6" s="1"/>
  <c r="BP228" i="6" s="1"/>
  <c r="BQ228" i="6" s="1"/>
  <c r="BR228" i="6" s="1"/>
  <c r="BS228" i="6" s="1"/>
  <c r="BT228" i="6" s="1"/>
  <c r="BU228" i="6" s="1"/>
  <c r="BV228" i="6" s="1"/>
  <c r="BW228" i="6" s="1"/>
  <c r="BX228" i="6" s="1"/>
  <c r="BY228" i="6" s="1"/>
  <c r="BZ228" i="6" s="1"/>
  <c r="CA228" i="6" s="1"/>
  <c r="CB228" i="6" s="1"/>
  <c r="CC228" i="6" s="1"/>
  <c r="CD228" i="6" s="1"/>
  <c r="CE228" i="6" s="1"/>
  <c r="CF228" i="6" s="1"/>
  <c r="CG228" i="6" s="1"/>
  <c r="CH228" i="6" s="1"/>
  <c r="CI228" i="6" s="1"/>
  <c r="CJ228" i="6" s="1"/>
  <c r="CK228" i="6" s="1"/>
  <c r="CL228" i="6" s="1"/>
  <c r="CM228" i="6" s="1"/>
  <c r="CN228" i="6" s="1"/>
  <c r="CO228" i="6" s="1"/>
  <c r="T229" i="6"/>
  <c r="U229" i="6" s="1"/>
  <c r="V229" i="6" s="1"/>
  <c r="W229" i="6" s="1"/>
  <c r="X229" i="6" s="1"/>
  <c r="Y229" i="6" s="1"/>
  <c r="Z229" i="6" s="1"/>
  <c r="AA229" i="6" s="1"/>
  <c r="AB229" i="6" s="1"/>
  <c r="AC229" i="6" s="1"/>
  <c r="AD229" i="6" s="1"/>
  <c r="AE229" i="6" s="1"/>
  <c r="AF229" i="6" s="1"/>
  <c r="AG229" i="6" s="1"/>
  <c r="AH229" i="6" s="1"/>
  <c r="AI229" i="6" s="1"/>
  <c r="AJ229" i="6" s="1"/>
  <c r="AK229" i="6" s="1"/>
  <c r="AL229" i="6" s="1"/>
  <c r="AM229" i="6" s="1"/>
  <c r="AN229" i="6" s="1"/>
  <c r="AO229" i="6" s="1"/>
  <c r="AP229" i="6" s="1"/>
  <c r="AQ229" i="6" s="1"/>
  <c r="AR229" i="6" s="1"/>
  <c r="AS229" i="6" s="1"/>
  <c r="AT229" i="6" s="1"/>
  <c r="AU229" i="6" s="1"/>
  <c r="AV229" i="6" s="1"/>
  <c r="AW229" i="6" s="1"/>
  <c r="AX229" i="6" s="1"/>
  <c r="AY229" i="6" s="1"/>
  <c r="AZ229" i="6" s="1"/>
  <c r="BA229" i="6" s="1"/>
  <c r="BB229" i="6" s="1"/>
  <c r="BC229" i="6" s="1"/>
  <c r="BD229" i="6" s="1"/>
  <c r="BE229" i="6" s="1"/>
  <c r="BF229" i="6" s="1"/>
  <c r="BG229" i="6" s="1"/>
  <c r="BH229" i="6" s="1"/>
  <c r="BI229" i="6" s="1"/>
  <c r="BJ229" i="6" s="1"/>
  <c r="BK229" i="6" s="1"/>
  <c r="BL229" i="6" s="1"/>
  <c r="BM229" i="6" s="1"/>
  <c r="BN229" i="6" s="1"/>
  <c r="BO229" i="6" s="1"/>
  <c r="BP229" i="6" s="1"/>
  <c r="BQ229" i="6" s="1"/>
  <c r="BR229" i="6" s="1"/>
  <c r="BS229" i="6" s="1"/>
  <c r="BT229" i="6" s="1"/>
  <c r="BU229" i="6" s="1"/>
  <c r="BV229" i="6" s="1"/>
  <c r="BW229" i="6" s="1"/>
  <c r="BX229" i="6" s="1"/>
  <c r="BY229" i="6" s="1"/>
  <c r="BZ229" i="6" s="1"/>
  <c r="CA229" i="6" s="1"/>
  <c r="CB229" i="6" s="1"/>
  <c r="CC229" i="6" s="1"/>
  <c r="CD229" i="6" s="1"/>
  <c r="CE229" i="6" s="1"/>
  <c r="CF229" i="6" s="1"/>
  <c r="CG229" i="6" s="1"/>
  <c r="CH229" i="6" s="1"/>
  <c r="CI229" i="6" s="1"/>
  <c r="CJ229" i="6" s="1"/>
  <c r="CK229" i="6" s="1"/>
  <c r="CL229" i="6" s="1"/>
  <c r="CM229" i="6" s="1"/>
  <c r="CN229" i="6" s="1"/>
  <c r="CO229" i="6" s="1"/>
  <c r="T226" i="6"/>
  <c r="U226" i="6" s="1"/>
  <c r="V226" i="6" s="1"/>
  <c r="W226" i="6" s="1"/>
  <c r="X226" i="6" s="1"/>
  <c r="Y226" i="6" s="1"/>
  <c r="Z226" i="6" s="1"/>
  <c r="AA226" i="6" s="1"/>
  <c r="AB226" i="6" s="1"/>
  <c r="AC226" i="6" s="1"/>
  <c r="AD226" i="6" s="1"/>
  <c r="AE226" i="6" s="1"/>
  <c r="AF226" i="6" s="1"/>
  <c r="AG226" i="6" s="1"/>
  <c r="AH226" i="6" s="1"/>
  <c r="AI226" i="6" s="1"/>
  <c r="AJ226" i="6" s="1"/>
  <c r="AK226" i="6" s="1"/>
  <c r="AL226" i="6" s="1"/>
  <c r="AM226" i="6" s="1"/>
  <c r="AN226" i="6" s="1"/>
  <c r="AO226" i="6" s="1"/>
  <c r="AP226" i="6" s="1"/>
  <c r="AQ226" i="6" s="1"/>
  <c r="AR226" i="6" s="1"/>
  <c r="AS226" i="6" s="1"/>
  <c r="AT226" i="6" s="1"/>
  <c r="AU226" i="6" s="1"/>
  <c r="AV226" i="6" s="1"/>
  <c r="AW226" i="6" s="1"/>
  <c r="AX226" i="6" s="1"/>
  <c r="AY226" i="6" s="1"/>
  <c r="AZ226" i="6" s="1"/>
  <c r="BA226" i="6" s="1"/>
  <c r="BB226" i="6" s="1"/>
  <c r="BC226" i="6" s="1"/>
  <c r="BD226" i="6" s="1"/>
  <c r="BE226" i="6" s="1"/>
  <c r="BF226" i="6" s="1"/>
  <c r="BG226" i="6" s="1"/>
  <c r="BH226" i="6" s="1"/>
  <c r="BI226" i="6" s="1"/>
  <c r="BJ226" i="6" s="1"/>
  <c r="BK226" i="6" s="1"/>
  <c r="BL226" i="6" s="1"/>
  <c r="BM226" i="6" s="1"/>
  <c r="BN226" i="6" s="1"/>
  <c r="BO226" i="6" s="1"/>
  <c r="BP226" i="6" s="1"/>
  <c r="BQ226" i="6" s="1"/>
  <c r="BR226" i="6" s="1"/>
  <c r="BS226" i="6" s="1"/>
  <c r="BT226" i="6" s="1"/>
  <c r="BU226" i="6" s="1"/>
  <c r="BV226" i="6" s="1"/>
  <c r="BW226" i="6" s="1"/>
  <c r="BX226" i="6" s="1"/>
  <c r="BY226" i="6" s="1"/>
  <c r="BZ226" i="6" s="1"/>
  <c r="CA226" i="6" s="1"/>
  <c r="CB226" i="6" s="1"/>
  <c r="CC226" i="6" s="1"/>
  <c r="CD226" i="6" s="1"/>
  <c r="CE226" i="6" s="1"/>
  <c r="CF226" i="6" s="1"/>
  <c r="CG226" i="6" s="1"/>
  <c r="CH226" i="6" s="1"/>
  <c r="CI226" i="6" s="1"/>
  <c r="CJ226" i="6" s="1"/>
  <c r="CK226" i="6" s="1"/>
  <c r="CL226" i="6" s="1"/>
  <c r="CM226" i="6" s="1"/>
  <c r="CN226" i="6" s="1"/>
  <c r="CO226" i="6" s="1"/>
  <c r="T209" i="6"/>
  <c r="T222" i="6"/>
  <c r="U222" i="6" s="1"/>
  <c r="V222" i="6" s="1"/>
  <c r="W222" i="6" s="1"/>
  <c r="X222" i="6" s="1"/>
  <c r="Y222" i="6" s="1"/>
  <c r="Z222" i="6" s="1"/>
  <c r="AA222" i="6" s="1"/>
  <c r="AB222" i="6" s="1"/>
  <c r="AC222" i="6" s="1"/>
  <c r="AD222" i="6" s="1"/>
  <c r="AE222" i="6" s="1"/>
  <c r="AF222" i="6" s="1"/>
  <c r="AG222" i="6" s="1"/>
  <c r="AH222" i="6" s="1"/>
  <c r="AI222" i="6" s="1"/>
  <c r="AJ222" i="6" s="1"/>
  <c r="AK222" i="6" s="1"/>
  <c r="AL222" i="6" s="1"/>
  <c r="AM222" i="6" s="1"/>
  <c r="AN222" i="6" s="1"/>
  <c r="AO222" i="6" s="1"/>
  <c r="AP222" i="6" s="1"/>
  <c r="AQ222" i="6" s="1"/>
  <c r="AR222" i="6" s="1"/>
  <c r="AS222" i="6" s="1"/>
  <c r="AT222" i="6" s="1"/>
  <c r="AU222" i="6" s="1"/>
  <c r="AV222" i="6" s="1"/>
  <c r="AW222" i="6" s="1"/>
  <c r="AX222" i="6" s="1"/>
  <c r="AY222" i="6" s="1"/>
  <c r="AZ222" i="6" s="1"/>
  <c r="BA222" i="6" s="1"/>
  <c r="BB222" i="6" s="1"/>
  <c r="BC222" i="6" s="1"/>
  <c r="BD222" i="6" s="1"/>
  <c r="BE222" i="6" s="1"/>
  <c r="BF222" i="6" s="1"/>
  <c r="BG222" i="6" s="1"/>
  <c r="BH222" i="6" s="1"/>
  <c r="BI222" i="6" s="1"/>
  <c r="BJ222" i="6" s="1"/>
  <c r="BK222" i="6" s="1"/>
  <c r="BL222" i="6" s="1"/>
  <c r="BM222" i="6" s="1"/>
  <c r="BN222" i="6" s="1"/>
  <c r="BO222" i="6" s="1"/>
  <c r="BP222" i="6" s="1"/>
  <c r="BQ222" i="6" s="1"/>
  <c r="BR222" i="6" s="1"/>
  <c r="BS222" i="6" s="1"/>
  <c r="BT222" i="6" s="1"/>
  <c r="BU222" i="6" s="1"/>
  <c r="BV222" i="6" s="1"/>
  <c r="BW222" i="6" s="1"/>
  <c r="BX222" i="6" s="1"/>
  <c r="BY222" i="6" s="1"/>
  <c r="BZ222" i="6" s="1"/>
  <c r="CA222" i="6" s="1"/>
  <c r="CB222" i="6" s="1"/>
  <c r="CC222" i="6" s="1"/>
  <c r="CD222" i="6" s="1"/>
  <c r="CE222" i="6" s="1"/>
  <c r="CF222" i="6" s="1"/>
  <c r="CG222" i="6" s="1"/>
  <c r="CH222" i="6" s="1"/>
  <c r="CI222" i="6" s="1"/>
  <c r="CJ222" i="6" s="1"/>
  <c r="CK222" i="6" s="1"/>
  <c r="CL222" i="6" s="1"/>
  <c r="CM222" i="6" s="1"/>
  <c r="CN222" i="6" s="1"/>
  <c r="CO222" i="6" s="1"/>
  <c r="T225" i="6"/>
  <c r="U225" i="6" s="1"/>
  <c r="V225" i="6" s="1"/>
  <c r="W225" i="6" s="1"/>
  <c r="X225" i="6" s="1"/>
  <c r="Y225" i="6" s="1"/>
  <c r="Z225" i="6" s="1"/>
  <c r="AA225" i="6" s="1"/>
  <c r="AB225" i="6" s="1"/>
  <c r="AC225" i="6" s="1"/>
  <c r="AD225" i="6" s="1"/>
  <c r="AE225" i="6" s="1"/>
  <c r="AF225" i="6" s="1"/>
  <c r="AG225" i="6" s="1"/>
  <c r="AH225" i="6" s="1"/>
  <c r="AI225" i="6" s="1"/>
  <c r="AJ225" i="6" s="1"/>
  <c r="AK225" i="6" s="1"/>
  <c r="AL225" i="6" s="1"/>
  <c r="AM225" i="6" s="1"/>
  <c r="AN225" i="6" s="1"/>
  <c r="AO225" i="6" s="1"/>
  <c r="AP225" i="6" s="1"/>
  <c r="AQ225" i="6" s="1"/>
  <c r="AR225" i="6" s="1"/>
  <c r="AS225" i="6" s="1"/>
  <c r="AT225" i="6" s="1"/>
  <c r="AU225" i="6" s="1"/>
  <c r="AV225" i="6" s="1"/>
  <c r="AW225" i="6" s="1"/>
  <c r="AX225" i="6" s="1"/>
  <c r="AY225" i="6" s="1"/>
  <c r="AZ225" i="6" s="1"/>
  <c r="BA225" i="6" s="1"/>
  <c r="BB225" i="6" s="1"/>
  <c r="BC225" i="6" s="1"/>
  <c r="BD225" i="6" s="1"/>
  <c r="BE225" i="6" s="1"/>
  <c r="BF225" i="6" s="1"/>
  <c r="BG225" i="6" s="1"/>
  <c r="BH225" i="6" s="1"/>
  <c r="BI225" i="6" s="1"/>
  <c r="BJ225" i="6" s="1"/>
  <c r="BK225" i="6" s="1"/>
  <c r="BL225" i="6" s="1"/>
  <c r="BM225" i="6" s="1"/>
  <c r="BN225" i="6" s="1"/>
  <c r="BO225" i="6" s="1"/>
  <c r="BP225" i="6" s="1"/>
  <c r="BQ225" i="6" s="1"/>
  <c r="BR225" i="6" s="1"/>
  <c r="BS225" i="6" s="1"/>
  <c r="BT225" i="6" s="1"/>
  <c r="BU225" i="6" s="1"/>
  <c r="BV225" i="6" s="1"/>
  <c r="BW225" i="6" s="1"/>
  <c r="BX225" i="6" s="1"/>
  <c r="BY225" i="6" s="1"/>
  <c r="BZ225" i="6" s="1"/>
  <c r="CA225" i="6" s="1"/>
  <c r="CB225" i="6" s="1"/>
  <c r="CC225" i="6" s="1"/>
  <c r="CD225" i="6" s="1"/>
  <c r="CE225" i="6" s="1"/>
  <c r="CF225" i="6" s="1"/>
  <c r="CG225" i="6" s="1"/>
  <c r="CH225" i="6" s="1"/>
  <c r="CI225" i="6" s="1"/>
  <c r="CJ225" i="6" s="1"/>
  <c r="CK225" i="6" s="1"/>
  <c r="CL225" i="6" s="1"/>
  <c r="CM225" i="6" s="1"/>
  <c r="CN225" i="6" s="1"/>
  <c r="CO225" i="6" s="1"/>
  <c r="T217" i="6"/>
  <c r="U217" i="6" s="1"/>
  <c r="V217" i="6" s="1"/>
  <c r="W217" i="6" s="1"/>
  <c r="X217" i="6" s="1"/>
  <c r="Y217" i="6" s="1"/>
  <c r="Z217" i="6" s="1"/>
  <c r="AA217" i="6" s="1"/>
  <c r="AB217" i="6" s="1"/>
  <c r="AC217" i="6" s="1"/>
  <c r="AD217" i="6" s="1"/>
  <c r="AE217" i="6" s="1"/>
  <c r="AF217" i="6" s="1"/>
  <c r="AG217" i="6" s="1"/>
  <c r="AH217" i="6" s="1"/>
  <c r="AI217" i="6" s="1"/>
  <c r="AJ217" i="6" s="1"/>
  <c r="AK217" i="6" s="1"/>
  <c r="AL217" i="6" s="1"/>
  <c r="AM217" i="6" s="1"/>
  <c r="AN217" i="6" s="1"/>
  <c r="AO217" i="6" s="1"/>
  <c r="AP217" i="6" s="1"/>
  <c r="AQ217" i="6" s="1"/>
  <c r="AR217" i="6" s="1"/>
  <c r="AS217" i="6" s="1"/>
  <c r="AT217" i="6" s="1"/>
  <c r="AU217" i="6" s="1"/>
  <c r="AV217" i="6" s="1"/>
  <c r="AW217" i="6" s="1"/>
  <c r="AX217" i="6" s="1"/>
  <c r="AY217" i="6" s="1"/>
  <c r="AZ217" i="6" s="1"/>
  <c r="BA217" i="6" s="1"/>
  <c r="BB217" i="6" s="1"/>
  <c r="BC217" i="6" s="1"/>
  <c r="BD217" i="6" s="1"/>
  <c r="BE217" i="6" s="1"/>
  <c r="BF217" i="6" s="1"/>
  <c r="BG217" i="6" s="1"/>
  <c r="BH217" i="6" s="1"/>
  <c r="BI217" i="6" s="1"/>
  <c r="BJ217" i="6" s="1"/>
  <c r="BK217" i="6" s="1"/>
  <c r="BL217" i="6" s="1"/>
  <c r="BM217" i="6" s="1"/>
  <c r="BN217" i="6" s="1"/>
  <c r="BO217" i="6" s="1"/>
  <c r="BP217" i="6" s="1"/>
  <c r="BQ217" i="6" s="1"/>
  <c r="BR217" i="6" s="1"/>
  <c r="BS217" i="6" s="1"/>
  <c r="BT217" i="6" s="1"/>
  <c r="BU217" i="6" s="1"/>
  <c r="BV217" i="6" s="1"/>
  <c r="BW217" i="6" s="1"/>
  <c r="BX217" i="6" s="1"/>
  <c r="BY217" i="6" s="1"/>
  <c r="BZ217" i="6" s="1"/>
  <c r="CA217" i="6" s="1"/>
  <c r="CB217" i="6" s="1"/>
  <c r="CC217" i="6" s="1"/>
  <c r="CD217" i="6" s="1"/>
  <c r="CE217" i="6" s="1"/>
  <c r="CF217" i="6" s="1"/>
  <c r="CG217" i="6" s="1"/>
  <c r="CH217" i="6" s="1"/>
  <c r="CI217" i="6" s="1"/>
  <c r="CJ217" i="6" s="1"/>
  <c r="CK217" i="6" s="1"/>
  <c r="CL217" i="6" s="1"/>
  <c r="CM217" i="6" s="1"/>
  <c r="CN217" i="6" s="1"/>
  <c r="CO217" i="6" s="1"/>
  <c r="T224" i="6"/>
  <c r="U224" i="6" s="1"/>
  <c r="V224" i="6" s="1"/>
  <c r="W224" i="6" s="1"/>
  <c r="X224" i="6" s="1"/>
  <c r="Y224" i="6" s="1"/>
  <c r="Z224" i="6" s="1"/>
  <c r="AA224" i="6" s="1"/>
  <c r="AB224" i="6" s="1"/>
  <c r="AC224" i="6" s="1"/>
  <c r="AD224" i="6" s="1"/>
  <c r="AE224" i="6" s="1"/>
  <c r="AF224" i="6" s="1"/>
  <c r="AG224" i="6" s="1"/>
  <c r="AH224" i="6" s="1"/>
  <c r="AI224" i="6" s="1"/>
  <c r="AJ224" i="6" s="1"/>
  <c r="AK224" i="6" s="1"/>
  <c r="AL224" i="6" s="1"/>
  <c r="AM224" i="6" s="1"/>
  <c r="AN224" i="6" s="1"/>
  <c r="AO224" i="6" s="1"/>
  <c r="AP224" i="6" s="1"/>
  <c r="AQ224" i="6" s="1"/>
  <c r="AR224" i="6" s="1"/>
  <c r="AS224" i="6" s="1"/>
  <c r="AT224" i="6" s="1"/>
  <c r="AU224" i="6" s="1"/>
  <c r="AV224" i="6" s="1"/>
  <c r="AW224" i="6" s="1"/>
  <c r="AX224" i="6" s="1"/>
  <c r="AY224" i="6" s="1"/>
  <c r="AZ224" i="6" s="1"/>
  <c r="BA224" i="6" s="1"/>
  <c r="BB224" i="6" s="1"/>
  <c r="BC224" i="6" s="1"/>
  <c r="BD224" i="6" s="1"/>
  <c r="BE224" i="6" s="1"/>
  <c r="BF224" i="6" s="1"/>
  <c r="BG224" i="6" s="1"/>
  <c r="BH224" i="6" s="1"/>
  <c r="BI224" i="6" s="1"/>
  <c r="BJ224" i="6" s="1"/>
  <c r="BK224" i="6" s="1"/>
  <c r="BL224" i="6" s="1"/>
  <c r="BM224" i="6" s="1"/>
  <c r="BN224" i="6" s="1"/>
  <c r="BO224" i="6" s="1"/>
  <c r="BP224" i="6" s="1"/>
  <c r="BQ224" i="6" s="1"/>
  <c r="BR224" i="6" s="1"/>
  <c r="BS224" i="6" s="1"/>
  <c r="BT224" i="6" s="1"/>
  <c r="BU224" i="6" s="1"/>
  <c r="BV224" i="6" s="1"/>
  <c r="BW224" i="6" s="1"/>
  <c r="BX224" i="6" s="1"/>
  <c r="BY224" i="6" s="1"/>
  <c r="BZ224" i="6" s="1"/>
  <c r="CA224" i="6" s="1"/>
  <c r="CB224" i="6" s="1"/>
  <c r="CC224" i="6" s="1"/>
  <c r="CD224" i="6" s="1"/>
  <c r="CE224" i="6" s="1"/>
  <c r="CF224" i="6" s="1"/>
  <c r="CG224" i="6" s="1"/>
  <c r="CH224" i="6" s="1"/>
  <c r="CI224" i="6" s="1"/>
  <c r="CJ224" i="6" s="1"/>
  <c r="CK224" i="6" s="1"/>
  <c r="CL224" i="6" s="1"/>
  <c r="CM224" i="6" s="1"/>
  <c r="CN224" i="6" s="1"/>
  <c r="CO224" i="6" s="1"/>
  <c r="T219" i="6"/>
  <c r="U219" i="6" s="1"/>
  <c r="V219" i="6" s="1"/>
  <c r="W219" i="6" s="1"/>
  <c r="X219" i="6" s="1"/>
  <c r="Y219" i="6" s="1"/>
  <c r="Z219" i="6" s="1"/>
  <c r="AA219" i="6" s="1"/>
  <c r="AB219" i="6" s="1"/>
  <c r="AC219" i="6" s="1"/>
  <c r="AD219" i="6" s="1"/>
  <c r="AE219" i="6" s="1"/>
  <c r="AF219" i="6" s="1"/>
  <c r="AG219" i="6" s="1"/>
  <c r="AH219" i="6" s="1"/>
  <c r="AI219" i="6" s="1"/>
  <c r="AJ219" i="6" s="1"/>
  <c r="AK219" i="6" s="1"/>
  <c r="AL219" i="6" s="1"/>
  <c r="AM219" i="6" s="1"/>
  <c r="AN219" i="6" s="1"/>
  <c r="AO219" i="6" s="1"/>
  <c r="AP219" i="6" s="1"/>
  <c r="AQ219" i="6" s="1"/>
  <c r="AR219" i="6" s="1"/>
  <c r="AS219" i="6" s="1"/>
  <c r="AT219" i="6" s="1"/>
  <c r="AU219" i="6" s="1"/>
  <c r="AV219" i="6" s="1"/>
  <c r="AW219" i="6" s="1"/>
  <c r="AX219" i="6" s="1"/>
  <c r="AY219" i="6" s="1"/>
  <c r="AZ219" i="6" s="1"/>
  <c r="BA219" i="6" s="1"/>
  <c r="BB219" i="6" s="1"/>
  <c r="BC219" i="6" s="1"/>
  <c r="BD219" i="6" s="1"/>
  <c r="BE219" i="6" s="1"/>
  <c r="BF219" i="6" s="1"/>
  <c r="BG219" i="6" s="1"/>
  <c r="BH219" i="6" s="1"/>
  <c r="BI219" i="6" s="1"/>
  <c r="BJ219" i="6" s="1"/>
  <c r="BK219" i="6" s="1"/>
  <c r="BL219" i="6" s="1"/>
  <c r="BM219" i="6" s="1"/>
  <c r="BN219" i="6" s="1"/>
  <c r="BO219" i="6" s="1"/>
  <c r="BP219" i="6" s="1"/>
  <c r="BQ219" i="6" s="1"/>
  <c r="BR219" i="6" s="1"/>
  <c r="BS219" i="6" s="1"/>
  <c r="BT219" i="6" s="1"/>
  <c r="BU219" i="6" s="1"/>
  <c r="BV219" i="6" s="1"/>
  <c r="BW219" i="6" s="1"/>
  <c r="BX219" i="6" s="1"/>
  <c r="BY219" i="6" s="1"/>
  <c r="BZ219" i="6" s="1"/>
  <c r="CA219" i="6" s="1"/>
  <c r="CB219" i="6" s="1"/>
  <c r="CC219" i="6" s="1"/>
  <c r="CD219" i="6" s="1"/>
  <c r="CE219" i="6" s="1"/>
  <c r="CF219" i="6" s="1"/>
  <c r="CG219" i="6" s="1"/>
  <c r="CH219" i="6" s="1"/>
  <c r="CI219" i="6" s="1"/>
  <c r="CJ219" i="6" s="1"/>
  <c r="CK219" i="6" s="1"/>
  <c r="CL219" i="6" s="1"/>
  <c r="CM219" i="6" s="1"/>
  <c r="CN219" i="6" s="1"/>
  <c r="CO219" i="6" s="1"/>
  <c r="T220" i="6"/>
  <c r="U220" i="6" s="1"/>
  <c r="V220" i="6" s="1"/>
  <c r="W220" i="6" s="1"/>
  <c r="X220" i="6" s="1"/>
  <c r="Y220" i="6" s="1"/>
  <c r="Z220" i="6" s="1"/>
  <c r="AA220" i="6" s="1"/>
  <c r="AB220" i="6" s="1"/>
  <c r="AC220" i="6" s="1"/>
  <c r="AD220" i="6" s="1"/>
  <c r="AE220" i="6" s="1"/>
  <c r="AF220" i="6" s="1"/>
  <c r="AG220" i="6" s="1"/>
  <c r="AH220" i="6" s="1"/>
  <c r="AI220" i="6" s="1"/>
  <c r="AJ220" i="6" s="1"/>
  <c r="AK220" i="6" s="1"/>
  <c r="AL220" i="6" s="1"/>
  <c r="AM220" i="6" s="1"/>
  <c r="AN220" i="6" s="1"/>
  <c r="AO220" i="6" s="1"/>
  <c r="AP220" i="6" s="1"/>
  <c r="AQ220" i="6" s="1"/>
  <c r="AR220" i="6" s="1"/>
  <c r="AS220" i="6" s="1"/>
  <c r="AT220" i="6" s="1"/>
  <c r="AU220" i="6" s="1"/>
  <c r="AV220" i="6" s="1"/>
  <c r="AW220" i="6" s="1"/>
  <c r="AX220" i="6" s="1"/>
  <c r="AY220" i="6" s="1"/>
  <c r="AZ220" i="6" s="1"/>
  <c r="BA220" i="6" s="1"/>
  <c r="BB220" i="6" s="1"/>
  <c r="BC220" i="6" s="1"/>
  <c r="BD220" i="6" s="1"/>
  <c r="BE220" i="6" s="1"/>
  <c r="BF220" i="6" s="1"/>
  <c r="BG220" i="6" s="1"/>
  <c r="BH220" i="6" s="1"/>
  <c r="BI220" i="6" s="1"/>
  <c r="BJ220" i="6" s="1"/>
  <c r="BK220" i="6" s="1"/>
  <c r="BL220" i="6" s="1"/>
  <c r="BM220" i="6" s="1"/>
  <c r="BN220" i="6" s="1"/>
  <c r="BO220" i="6" s="1"/>
  <c r="BP220" i="6" s="1"/>
  <c r="BQ220" i="6" s="1"/>
  <c r="BR220" i="6" s="1"/>
  <c r="BS220" i="6" s="1"/>
  <c r="BT220" i="6" s="1"/>
  <c r="BU220" i="6" s="1"/>
  <c r="BV220" i="6" s="1"/>
  <c r="BW220" i="6" s="1"/>
  <c r="BX220" i="6" s="1"/>
  <c r="BY220" i="6" s="1"/>
  <c r="BZ220" i="6" s="1"/>
  <c r="CA220" i="6" s="1"/>
  <c r="CB220" i="6" s="1"/>
  <c r="CC220" i="6" s="1"/>
  <c r="CD220" i="6" s="1"/>
  <c r="CE220" i="6" s="1"/>
  <c r="CF220" i="6" s="1"/>
  <c r="CG220" i="6" s="1"/>
  <c r="CH220" i="6" s="1"/>
  <c r="CI220" i="6" s="1"/>
  <c r="CJ220" i="6" s="1"/>
  <c r="CK220" i="6" s="1"/>
  <c r="CL220" i="6" s="1"/>
  <c r="CM220" i="6" s="1"/>
  <c r="CN220" i="6" s="1"/>
  <c r="CO220" i="6" s="1"/>
  <c r="T214" i="6"/>
  <c r="U214" i="6" s="1"/>
  <c r="V214" i="6" s="1"/>
  <c r="W214" i="6" s="1"/>
  <c r="X214" i="6" s="1"/>
  <c r="Y214" i="6" s="1"/>
  <c r="Z214" i="6" s="1"/>
  <c r="AA214" i="6" s="1"/>
  <c r="AB214" i="6" s="1"/>
  <c r="AC214" i="6" s="1"/>
  <c r="AD214" i="6" s="1"/>
  <c r="AE214" i="6" s="1"/>
  <c r="AF214" i="6" s="1"/>
  <c r="AG214" i="6" s="1"/>
  <c r="AH214" i="6" s="1"/>
  <c r="AI214" i="6" s="1"/>
  <c r="AJ214" i="6" s="1"/>
  <c r="AK214" i="6" s="1"/>
  <c r="AL214" i="6" s="1"/>
  <c r="AM214" i="6" s="1"/>
  <c r="AN214" i="6" s="1"/>
  <c r="AO214" i="6" s="1"/>
  <c r="AP214" i="6" s="1"/>
  <c r="AQ214" i="6" s="1"/>
  <c r="AR214" i="6" s="1"/>
  <c r="AS214" i="6" s="1"/>
  <c r="AT214" i="6" s="1"/>
  <c r="AU214" i="6" s="1"/>
  <c r="AV214" i="6" s="1"/>
  <c r="AW214" i="6" s="1"/>
  <c r="AX214" i="6" s="1"/>
  <c r="AY214" i="6" s="1"/>
  <c r="AZ214" i="6" s="1"/>
  <c r="BA214" i="6" s="1"/>
  <c r="BB214" i="6" s="1"/>
  <c r="BC214" i="6" s="1"/>
  <c r="BD214" i="6" s="1"/>
  <c r="BE214" i="6" s="1"/>
  <c r="BF214" i="6" s="1"/>
  <c r="BG214" i="6" s="1"/>
  <c r="BH214" i="6" s="1"/>
  <c r="BI214" i="6" s="1"/>
  <c r="BJ214" i="6" s="1"/>
  <c r="BK214" i="6" s="1"/>
  <c r="BL214" i="6" s="1"/>
  <c r="BM214" i="6" s="1"/>
  <c r="BN214" i="6" s="1"/>
  <c r="BO214" i="6" s="1"/>
  <c r="BP214" i="6" s="1"/>
  <c r="BQ214" i="6" s="1"/>
  <c r="BR214" i="6" s="1"/>
  <c r="BS214" i="6" s="1"/>
  <c r="BT214" i="6" s="1"/>
  <c r="BU214" i="6" s="1"/>
  <c r="BV214" i="6" s="1"/>
  <c r="BW214" i="6" s="1"/>
  <c r="BX214" i="6" s="1"/>
  <c r="BY214" i="6" s="1"/>
  <c r="BZ214" i="6" s="1"/>
  <c r="CA214" i="6" s="1"/>
  <c r="CB214" i="6" s="1"/>
  <c r="CC214" i="6" s="1"/>
  <c r="CD214" i="6" s="1"/>
  <c r="CE214" i="6" s="1"/>
  <c r="CF214" i="6" s="1"/>
  <c r="CG214" i="6" s="1"/>
  <c r="CH214" i="6" s="1"/>
  <c r="CI214" i="6" s="1"/>
  <c r="CJ214" i="6" s="1"/>
  <c r="CK214" i="6" s="1"/>
  <c r="CL214" i="6" s="1"/>
  <c r="CM214" i="6" s="1"/>
  <c r="CN214" i="6" s="1"/>
  <c r="CO214" i="6" s="1"/>
  <c r="T212" i="6"/>
  <c r="U212" i="6" s="1"/>
  <c r="V212" i="6" s="1"/>
  <c r="W212" i="6" s="1"/>
  <c r="X212" i="6" s="1"/>
  <c r="Y212" i="6" s="1"/>
  <c r="Z212" i="6" s="1"/>
  <c r="AA212" i="6" s="1"/>
  <c r="AB212" i="6" s="1"/>
  <c r="AC212" i="6" s="1"/>
  <c r="AD212" i="6" s="1"/>
  <c r="AE212" i="6" s="1"/>
  <c r="AF212" i="6" s="1"/>
  <c r="AG212" i="6" s="1"/>
  <c r="AH212" i="6" s="1"/>
  <c r="AI212" i="6" s="1"/>
  <c r="AJ212" i="6" s="1"/>
  <c r="AK212" i="6" s="1"/>
  <c r="AL212" i="6" s="1"/>
  <c r="AM212" i="6" s="1"/>
  <c r="AN212" i="6" s="1"/>
  <c r="AO212" i="6" s="1"/>
  <c r="AP212" i="6" s="1"/>
  <c r="AQ212" i="6" s="1"/>
  <c r="AR212" i="6" s="1"/>
  <c r="AS212" i="6" s="1"/>
  <c r="AT212" i="6" s="1"/>
  <c r="AU212" i="6" s="1"/>
  <c r="AV212" i="6" s="1"/>
  <c r="AW212" i="6" s="1"/>
  <c r="AX212" i="6" s="1"/>
  <c r="AY212" i="6" s="1"/>
  <c r="AZ212" i="6" s="1"/>
  <c r="BA212" i="6" s="1"/>
  <c r="BB212" i="6" s="1"/>
  <c r="BC212" i="6" s="1"/>
  <c r="BD212" i="6" s="1"/>
  <c r="BE212" i="6" s="1"/>
  <c r="BF212" i="6" s="1"/>
  <c r="BG212" i="6" s="1"/>
  <c r="BH212" i="6" s="1"/>
  <c r="BI212" i="6" s="1"/>
  <c r="BJ212" i="6" s="1"/>
  <c r="BK212" i="6" s="1"/>
  <c r="BL212" i="6" s="1"/>
  <c r="BM212" i="6" s="1"/>
  <c r="BN212" i="6" s="1"/>
  <c r="BO212" i="6" s="1"/>
  <c r="BP212" i="6" s="1"/>
  <c r="BQ212" i="6" s="1"/>
  <c r="BR212" i="6" s="1"/>
  <c r="BS212" i="6" s="1"/>
  <c r="BT212" i="6" s="1"/>
  <c r="BU212" i="6" s="1"/>
  <c r="BV212" i="6" s="1"/>
  <c r="BW212" i="6" s="1"/>
  <c r="BX212" i="6" s="1"/>
  <c r="BY212" i="6" s="1"/>
  <c r="BZ212" i="6" s="1"/>
  <c r="CA212" i="6" s="1"/>
  <c r="CB212" i="6" s="1"/>
  <c r="CC212" i="6" s="1"/>
  <c r="CD212" i="6" s="1"/>
  <c r="CE212" i="6" s="1"/>
  <c r="CF212" i="6" s="1"/>
  <c r="CG212" i="6" s="1"/>
  <c r="CH212" i="6" s="1"/>
  <c r="CI212" i="6" s="1"/>
  <c r="CJ212" i="6" s="1"/>
  <c r="CK212" i="6" s="1"/>
  <c r="CL212" i="6" s="1"/>
  <c r="CM212" i="6" s="1"/>
  <c r="CN212" i="6" s="1"/>
  <c r="CO212" i="6" s="1"/>
  <c r="T216" i="6"/>
  <c r="U216" i="6" s="1"/>
  <c r="V216" i="6" s="1"/>
  <c r="W216" i="6" s="1"/>
  <c r="X216" i="6" s="1"/>
  <c r="Y216" i="6" s="1"/>
  <c r="Z216" i="6" s="1"/>
  <c r="AA216" i="6" s="1"/>
  <c r="AB216" i="6" s="1"/>
  <c r="AC216" i="6" s="1"/>
  <c r="AD216" i="6" s="1"/>
  <c r="AE216" i="6" s="1"/>
  <c r="AF216" i="6" s="1"/>
  <c r="AG216" i="6" s="1"/>
  <c r="AH216" i="6" s="1"/>
  <c r="AI216" i="6" s="1"/>
  <c r="AJ216" i="6" s="1"/>
  <c r="AK216" i="6" s="1"/>
  <c r="AL216" i="6" s="1"/>
  <c r="AM216" i="6" s="1"/>
  <c r="AN216" i="6" s="1"/>
  <c r="AO216" i="6" s="1"/>
  <c r="AP216" i="6" s="1"/>
  <c r="AQ216" i="6" s="1"/>
  <c r="AR216" i="6" s="1"/>
  <c r="AS216" i="6" s="1"/>
  <c r="AT216" i="6" s="1"/>
  <c r="AU216" i="6" s="1"/>
  <c r="AV216" i="6" s="1"/>
  <c r="AW216" i="6" s="1"/>
  <c r="AX216" i="6" s="1"/>
  <c r="AY216" i="6" s="1"/>
  <c r="AZ216" i="6" s="1"/>
  <c r="BA216" i="6" s="1"/>
  <c r="BB216" i="6" s="1"/>
  <c r="BC216" i="6" s="1"/>
  <c r="BD216" i="6" s="1"/>
  <c r="BE216" i="6" s="1"/>
  <c r="BF216" i="6" s="1"/>
  <c r="BG216" i="6" s="1"/>
  <c r="BH216" i="6" s="1"/>
  <c r="BI216" i="6" s="1"/>
  <c r="BJ216" i="6" s="1"/>
  <c r="BK216" i="6" s="1"/>
  <c r="BL216" i="6" s="1"/>
  <c r="BM216" i="6" s="1"/>
  <c r="BN216" i="6" s="1"/>
  <c r="BO216" i="6" s="1"/>
  <c r="BP216" i="6" s="1"/>
  <c r="BQ216" i="6" s="1"/>
  <c r="BR216" i="6" s="1"/>
  <c r="BS216" i="6" s="1"/>
  <c r="BT216" i="6" s="1"/>
  <c r="BU216" i="6" s="1"/>
  <c r="BV216" i="6" s="1"/>
  <c r="BW216" i="6" s="1"/>
  <c r="BX216" i="6" s="1"/>
  <c r="BY216" i="6" s="1"/>
  <c r="BZ216" i="6" s="1"/>
  <c r="CA216" i="6" s="1"/>
  <c r="CB216" i="6" s="1"/>
  <c r="CC216" i="6" s="1"/>
  <c r="CD216" i="6" s="1"/>
  <c r="CE216" i="6" s="1"/>
  <c r="CF216" i="6" s="1"/>
  <c r="CG216" i="6" s="1"/>
  <c r="CH216" i="6" s="1"/>
  <c r="CI216" i="6" s="1"/>
  <c r="CJ216" i="6" s="1"/>
  <c r="CK216" i="6" s="1"/>
  <c r="CL216" i="6" s="1"/>
  <c r="CM216" i="6" s="1"/>
  <c r="CN216" i="6" s="1"/>
  <c r="CO216" i="6" s="1"/>
  <c r="T218" i="6"/>
  <c r="U218" i="6" s="1"/>
  <c r="V218" i="6" s="1"/>
  <c r="W218" i="6" s="1"/>
  <c r="X218" i="6" s="1"/>
  <c r="Y218" i="6" s="1"/>
  <c r="Z218" i="6" s="1"/>
  <c r="AA218" i="6" s="1"/>
  <c r="AB218" i="6" s="1"/>
  <c r="AC218" i="6" s="1"/>
  <c r="AD218" i="6" s="1"/>
  <c r="AE218" i="6" s="1"/>
  <c r="AF218" i="6" s="1"/>
  <c r="AG218" i="6" s="1"/>
  <c r="AH218" i="6" s="1"/>
  <c r="AI218" i="6" s="1"/>
  <c r="AJ218" i="6" s="1"/>
  <c r="AK218" i="6" s="1"/>
  <c r="AL218" i="6" s="1"/>
  <c r="AM218" i="6" s="1"/>
  <c r="AN218" i="6" s="1"/>
  <c r="AO218" i="6" s="1"/>
  <c r="AP218" i="6" s="1"/>
  <c r="AQ218" i="6" s="1"/>
  <c r="AR218" i="6" s="1"/>
  <c r="AS218" i="6" s="1"/>
  <c r="AT218" i="6" s="1"/>
  <c r="AU218" i="6" s="1"/>
  <c r="AV218" i="6" s="1"/>
  <c r="AW218" i="6" s="1"/>
  <c r="AX218" i="6" s="1"/>
  <c r="AY218" i="6" s="1"/>
  <c r="AZ218" i="6" s="1"/>
  <c r="BA218" i="6" s="1"/>
  <c r="BB218" i="6" s="1"/>
  <c r="BC218" i="6" s="1"/>
  <c r="BD218" i="6" s="1"/>
  <c r="BE218" i="6" s="1"/>
  <c r="BF218" i="6" s="1"/>
  <c r="BG218" i="6" s="1"/>
  <c r="BH218" i="6" s="1"/>
  <c r="BI218" i="6" s="1"/>
  <c r="BJ218" i="6" s="1"/>
  <c r="BK218" i="6" s="1"/>
  <c r="BL218" i="6" s="1"/>
  <c r="BM218" i="6" s="1"/>
  <c r="BN218" i="6" s="1"/>
  <c r="BO218" i="6" s="1"/>
  <c r="BP218" i="6" s="1"/>
  <c r="BQ218" i="6" s="1"/>
  <c r="BR218" i="6" s="1"/>
  <c r="BS218" i="6" s="1"/>
  <c r="BT218" i="6" s="1"/>
  <c r="BU218" i="6" s="1"/>
  <c r="BV218" i="6" s="1"/>
  <c r="BW218" i="6" s="1"/>
  <c r="BX218" i="6" s="1"/>
  <c r="BY218" i="6" s="1"/>
  <c r="BZ218" i="6" s="1"/>
  <c r="CA218" i="6" s="1"/>
  <c r="CB218" i="6" s="1"/>
  <c r="CC218" i="6" s="1"/>
  <c r="CD218" i="6" s="1"/>
  <c r="CE218" i="6" s="1"/>
  <c r="CF218" i="6" s="1"/>
  <c r="CG218" i="6" s="1"/>
  <c r="CH218" i="6" s="1"/>
  <c r="CI218" i="6" s="1"/>
  <c r="CJ218" i="6" s="1"/>
  <c r="CK218" i="6" s="1"/>
  <c r="CL218" i="6" s="1"/>
  <c r="CM218" i="6" s="1"/>
  <c r="CN218" i="6" s="1"/>
  <c r="CO218" i="6" s="1"/>
  <c r="T213" i="6"/>
  <c r="U213" i="6" s="1"/>
  <c r="V213" i="6" s="1"/>
  <c r="W213" i="6" s="1"/>
  <c r="X213" i="6" s="1"/>
  <c r="Y213" i="6" s="1"/>
  <c r="Z213" i="6" s="1"/>
  <c r="AA213" i="6" s="1"/>
  <c r="AB213" i="6" s="1"/>
  <c r="AC213" i="6" s="1"/>
  <c r="AD213" i="6" s="1"/>
  <c r="AE213" i="6" s="1"/>
  <c r="AF213" i="6" s="1"/>
  <c r="AG213" i="6" s="1"/>
  <c r="AH213" i="6" s="1"/>
  <c r="AI213" i="6" s="1"/>
  <c r="AJ213" i="6" s="1"/>
  <c r="AK213" i="6" s="1"/>
  <c r="AL213" i="6" s="1"/>
  <c r="AM213" i="6" s="1"/>
  <c r="AN213" i="6" s="1"/>
  <c r="AO213" i="6" s="1"/>
  <c r="AP213" i="6" s="1"/>
  <c r="AQ213" i="6" s="1"/>
  <c r="AR213" i="6" s="1"/>
  <c r="AS213" i="6" s="1"/>
  <c r="AT213" i="6" s="1"/>
  <c r="AU213" i="6" s="1"/>
  <c r="AV213" i="6" s="1"/>
  <c r="AW213" i="6" s="1"/>
  <c r="AX213" i="6" s="1"/>
  <c r="AY213" i="6" s="1"/>
  <c r="AZ213" i="6" s="1"/>
  <c r="BA213" i="6" s="1"/>
  <c r="BB213" i="6" s="1"/>
  <c r="BC213" i="6" s="1"/>
  <c r="BD213" i="6" s="1"/>
  <c r="BE213" i="6" s="1"/>
  <c r="BF213" i="6" s="1"/>
  <c r="BG213" i="6" s="1"/>
  <c r="BH213" i="6" s="1"/>
  <c r="BI213" i="6" s="1"/>
  <c r="BJ213" i="6" s="1"/>
  <c r="BK213" i="6" s="1"/>
  <c r="BL213" i="6" s="1"/>
  <c r="BM213" i="6" s="1"/>
  <c r="BN213" i="6" s="1"/>
  <c r="BO213" i="6" s="1"/>
  <c r="BP213" i="6" s="1"/>
  <c r="BQ213" i="6" s="1"/>
  <c r="BR213" i="6" s="1"/>
  <c r="BS213" i="6" s="1"/>
  <c r="BT213" i="6" s="1"/>
  <c r="BU213" i="6" s="1"/>
  <c r="BV213" i="6" s="1"/>
  <c r="BW213" i="6" s="1"/>
  <c r="BX213" i="6" s="1"/>
  <c r="BY213" i="6" s="1"/>
  <c r="BZ213" i="6" s="1"/>
  <c r="CA213" i="6" s="1"/>
  <c r="CB213" i="6" s="1"/>
  <c r="CC213" i="6" s="1"/>
  <c r="CD213" i="6" s="1"/>
  <c r="CE213" i="6" s="1"/>
  <c r="CF213" i="6" s="1"/>
  <c r="CG213" i="6" s="1"/>
  <c r="CH213" i="6" s="1"/>
  <c r="CI213" i="6" s="1"/>
  <c r="CJ213" i="6" s="1"/>
  <c r="CK213" i="6" s="1"/>
  <c r="CL213" i="6" s="1"/>
  <c r="CM213" i="6" s="1"/>
  <c r="CN213" i="6" s="1"/>
  <c r="CO213" i="6" s="1"/>
  <c r="T223" i="6"/>
  <c r="U223" i="6" s="1"/>
  <c r="V223" i="6" s="1"/>
  <c r="W223" i="6" s="1"/>
  <c r="X223" i="6" s="1"/>
  <c r="Y223" i="6" s="1"/>
  <c r="Z223" i="6" s="1"/>
  <c r="AA223" i="6" s="1"/>
  <c r="AB223" i="6" s="1"/>
  <c r="AC223" i="6" s="1"/>
  <c r="AD223" i="6" s="1"/>
  <c r="AE223" i="6" s="1"/>
  <c r="AF223" i="6" s="1"/>
  <c r="AG223" i="6" s="1"/>
  <c r="AH223" i="6" s="1"/>
  <c r="AI223" i="6" s="1"/>
  <c r="AJ223" i="6" s="1"/>
  <c r="AK223" i="6" s="1"/>
  <c r="AL223" i="6" s="1"/>
  <c r="AM223" i="6" s="1"/>
  <c r="AN223" i="6" s="1"/>
  <c r="AO223" i="6" s="1"/>
  <c r="AP223" i="6" s="1"/>
  <c r="AQ223" i="6" s="1"/>
  <c r="AR223" i="6" s="1"/>
  <c r="AS223" i="6" s="1"/>
  <c r="AT223" i="6" s="1"/>
  <c r="AU223" i="6" s="1"/>
  <c r="AV223" i="6" s="1"/>
  <c r="AW223" i="6" s="1"/>
  <c r="AX223" i="6" s="1"/>
  <c r="AY223" i="6" s="1"/>
  <c r="AZ223" i="6" s="1"/>
  <c r="BA223" i="6" s="1"/>
  <c r="BB223" i="6" s="1"/>
  <c r="BC223" i="6" s="1"/>
  <c r="BD223" i="6" s="1"/>
  <c r="BE223" i="6" s="1"/>
  <c r="BF223" i="6" s="1"/>
  <c r="BG223" i="6" s="1"/>
  <c r="BH223" i="6" s="1"/>
  <c r="BI223" i="6" s="1"/>
  <c r="BJ223" i="6" s="1"/>
  <c r="BK223" i="6" s="1"/>
  <c r="BL223" i="6" s="1"/>
  <c r="BM223" i="6" s="1"/>
  <c r="BN223" i="6" s="1"/>
  <c r="BO223" i="6" s="1"/>
  <c r="BP223" i="6" s="1"/>
  <c r="BQ223" i="6" s="1"/>
  <c r="BR223" i="6" s="1"/>
  <c r="BS223" i="6" s="1"/>
  <c r="BT223" i="6" s="1"/>
  <c r="BU223" i="6" s="1"/>
  <c r="BV223" i="6" s="1"/>
  <c r="BW223" i="6" s="1"/>
  <c r="BX223" i="6" s="1"/>
  <c r="BY223" i="6" s="1"/>
  <c r="BZ223" i="6" s="1"/>
  <c r="CA223" i="6" s="1"/>
  <c r="CB223" i="6" s="1"/>
  <c r="CC223" i="6" s="1"/>
  <c r="CD223" i="6" s="1"/>
  <c r="CE223" i="6" s="1"/>
  <c r="CF223" i="6" s="1"/>
  <c r="CG223" i="6" s="1"/>
  <c r="CH223" i="6" s="1"/>
  <c r="CI223" i="6" s="1"/>
  <c r="CJ223" i="6" s="1"/>
  <c r="CK223" i="6" s="1"/>
  <c r="CL223" i="6" s="1"/>
  <c r="CM223" i="6" s="1"/>
  <c r="CN223" i="6" s="1"/>
  <c r="CO223" i="6" s="1"/>
  <c r="T215" i="6"/>
  <c r="U215" i="6" s="1"/>
  <c r="V215" i="6" s="1"/>
  <c r="W215" i="6" s="1"/>
  <c r="X215" i="6" s="1"/>
  <c r="Y215" i="6" s="1"/>
  <c r="Z215" i="6" s="1"/>
  <c r="AA215" i="6" s="1"/>
  <c r="AB215" i="6" s="1"/>
  <c r="AC215" i="6" s="1"/>
  <c r="AD215" i="6" s="1"/>
  <c r="AE215" i="6" s="1"/>
  <c r="AF215" i="6" s="1"/>
  <c r="AG215" i="6" s="1"/>
  <c r="AH215" i="6" s="1"/>
  <c r="AI215" i="6" s="1"/>
  <c r="AJ215" i="6" s="1"/>
  <c r="AK215" i="6" s="1"/>
  <c r="AL215" i="6" s="1"/>
  <c r="AM215" i="6" s="1"/>
  <c r="AN215" i="6" s="1"/>
  <c r="AO215" i="6" s="1"/>
  <c r="AP215" i="6" s="1"/>
  <c r="AQ215" i="6" s="1"/>
  <c r="AR215" i="6" s="1"/>
  <c r="AS215" i="6" s="1"/>
  <c r="AT215" i="6" s="1"/>
  <c r="AU215" i="6" s="1"/>
  <c r="AV215" i="6" s="1"/>
  <c r="AW215" i="6" s="1"/>
  <c r="AX215" i="6" s="1"/>
  <c r="AY215" i="6" s="1"/>
  <c r="AZ215" i="6" s="1"/>
  <c r="BA215" i="6" s="1"/>
  <c r="BB215" i="6" s="1"/>
  <c r="BC215" i="6" s="1"/>
  <c r="BD215" i="6" s="1"/>
  <c r="BE215" i="6" s="1"/>
  <c r="BF215" i="6" s="1"/>
  <c r="BG215" i="6" s="1"/>
  <c r="BH215" i="6" s="1"/>
  <c r="BI215" i="6" s="1"/>
  <c r="BJ215" i="6" s="1"/>
  <c r="BK215" i="6" s="1"/>
  <c r="BL215" i="6" s="1"/>
  <c r="BM215" i="6" s="1"/>
  <c r="BN215" i="6" s="1"/>
  <c r="BO215" i="6" s="1"/>
  <c r="BP215" i="6" s="1"/>
  <c r="BQ215" i="6" s="1"/>
  <c r="BR215" i="6" s="1"/>
  <c r="BS215" i="6" s="1"/>
  <c r="BT215" i="6" s="1"/>
  <c r="BU215" i="6" s="1"/>
  <c r="BV215" i="6" s="1"/>
  <c r="BW215" i="6" s="1"/>
  <c r="BX215" i="6" s="1"/>
  <c r="BY215" i="6" s="1"/>
  <c r="BZ215" i="6" s="1"/>
  <c r="CA215" i="6" s="1"/>
  <c r="CB215" i="6" s="1"/>
  <c r="CC215" i="6" s="1"/>
  <c r="CD215" i="6" s="1"/>
  <c r="CE215" i="6" s="1"/>
  <c r="CF215" i="6" s="1"/>
  <c r="CG215" i="6" s="1"/>
  <c r="CH215" i="6" s="1"/>
  <c r="CI215" i="6" s="1"/>
  <c r="CJ215" i="6" s="1"/>
  <c r="CK215" i="6" s="1"/>
  <c r="CL215" i="6" s="1"/>
  <c r="CM215" i="6" s="1"/>
  <c r="CN215" i="6" s="1"/>
  <c r="CO215" i="6" s="1"/>
  <c r="T221" i="6"/>
  <c r="U221" i="6" s="1"/>
  <c r="V221" i="6" s="1"/>
  <c r="W221" i="6" s="1"/>
  <c r="X221" i="6" s="1"/>
  <c r="Y221" i="6" s="1"/>
  <c r="Z221" i="6" s="1"/>
  <c r="AA221" i="6" s="1"/>
  <c r="AB221" i="6" s="1"/>
  <c r="AC221" i="6" s="1"/>
  <c r="AD221" i="6" s="1"/>
  <c r="AE221" i="6" s="1"/>
  <c r="AF221" i="6" s="1"/>
  <c r="AG221" i="6" s="1"/>
  <c r="AH221" i="6" s="1"/>
  <c r="AI221" i="6" s="1"/>
  <c r="AJ221" i="6" s="1"/>
  <c r="AK221" i="6" s="1"/>
  <c r="AL221" i="6" s="1"/>
  <c r="AM221" i="6" s="1"/>
  <c r="AN221" i="6" s="1"/>
  <c r="AO221" i="6" s="1"/>
  <c r="AP221" i="6" s="1"/>
  <c r="AQ221" i="6" s="1"/>
  <c r="AR221" i="6" s="1"/>
  <c r="AS221" i="6" s="1"/>
  <c r="AT221" i="6" s="1"/>
  <c r="AU221" i="6" s="1"/>
  <c r="AV221" i="6" s="1"/>
  <c r="AW221" i="6" s="1"/>
  <c r="AX221" i="6" s="1"/>
  <c r="AY221" i="6" s="1"/>
  <c r="AZ221" i="6" s="1"/>
  <c r="BA221" i="6" s="1"/>
  <c r="BB221" i="6" s="1"/>
  <c r="BC221" i="6" s="1"/>
  <c r="BD221" i="6" s="1"/>
  <c r="BE221" i="6" s="1"/>
  <c r="BF221" i="6" s="1"/>
  <c r="BG221" i="6" s="1"/>
  <c r="BH221" i="6" s="1"/>
  <c r="BI221" i="6" s="1"/>
  <c r="BJ221" i="6" s="1"/>
  <c r="BK221" i="6" s="1"/>
  <c r="BL221" i="6" s="1"/>
  <c r="BM221" i="6" s="1"/>
  <c r="BN221" i="6" s="1"/>
  <c r="BO221" i="6" s="1"/>
  <c r="BP221" i="6" s="1"/>
  <c r="BQ221" i="6" s="1"/>
  <c r="BR221" i="6" s="1"/>
  <c r="BS221" i="6" s="1"/>
  <c r="BT221" i="6" s="1"/>
  <c r="BU221" i="6" s="1"/>
  <c r="BV221" i="6" s="1"/>
  <c r="BW221" i="6" s="1"/>
  <c r="BX221" i="6" s="1"/>
  <c r="BY221" i="6" s="1"/>
  <c r="BZ221" i="6" s="1"/>
  <c r="CA221" i="6" s="1"/>
  <c r="CB221" i="6" s="1"/>
  <c r="CC221" i="6" s="1"/>
  <c r="CD221" i="6" s="1"/>
  <c r="CE221" i="6" s="1"/>
  <c r="CF221" i="6" s="1"/>
  <c r="CG221" i="6" s="1"/>
  <c r="CH221" i="6" s="1"/>
  <c r="CI221" i="6" s="1"/>
  <c r="CJ221" i="6" s="1"/>
  <c r="CK221" i="6" s="1"/>
  <c r="CL221" i="6" s="1"/>
  <c r="CM221" i="6" s="1"/>
  <c r="CN221" i="6" s="1"/>
  <c r="CO221" i="6" s="1"/>
  <c r="T211" i="6"/>
  <c r="U211" i="6" s="1"/>
  <c r="V211" i="6" s="1"/>
  <c r="W211" i="6" s="1"/>
  <c r="X211" i="6" s="1"/>
  <c r="Y211" i="6" s="1"/>
  <c r="Z211" i="6" s="1"/>
  <c r="AA211" i="6" s="1"/>
  <c r="AB211" i="6" s="1"/>
  <c r="AC211" i="6" s="1"/>
  <c r="AD211" i="6" s="1"/>
  <c r="AE211" i="6" s="1"/>
  <c r="AF211" i="6" s="1"/>
  <c r="AG211" i="6" s="1"/>
  <c r="AH211" i="6" s="1"/>
  <c r="AI211" i="6" s="1"/>
  <c r="AJ211" i="6" s="1"/>
  <c r="AK211" i="6" s="1"/>
  <c r="AL211" i="6" s="1"/>
  <c r="AM211" i="6" s="1"/>
  <c r="AN211" i="6" s="1"/>
  <c r="AO211" i="6" s="1"/>
  <c r="AP211" i="6" s="1"/>
  <c r="AQ211" i="6" s="1"/>
  <c r="AR211" i="6" s="1"/>
  <c r="AS211" i="6" s="1"/>
  <c r="AT211" i="6" s="1"/>
  <c r="AU211" i="6" s="1"/>
  <c r="AV211" i="6" s="1"/>
  <c r="AW211" i="6" s="1"/>
  <c r="AX211" i="6" s="1"/>
  <c r="AY211" i="6" s="1"/>
  <c r="AZ211" i="6" s="1"/>
  <c r="BA211" i="6" s="1"/>
  <c r="BB211" i="6" s="1"/>
  <c r="BC211" i="6" s="1"/>
  <c r="BD211" i="6" s="1"/>
  <c r="BE211" i="6" s="1"/>
  <c r="BF211" i="6" s="1"/>
  <c r="BG211" i="6" s="1"/>
  <c r="BH211" i="6" s="1"/>
  <c r="BI211" i="6" s="1"/>
  <c r="BJ211" i="6" s="1"/>
  <c r="BK211" i="6" s="1"/>
  <c r="BL211" i="6" s="1"/>
  <c r="BM211" i="6" s="1"/>
  <c r="BN211" i="6" s="1"/>
  <c r="BO211" i="6" s="1"/>
  <c r="BP211" i="6" s="1"/>
  <c r="BQ211" i="6" s="1"/>
  <c r="BR211" i="6" s="1"/>
  <c r="BS211" i="6" s="1"/>
  <c r="BT211" i="6" s="1"/>
  <c r="BU211" i="6" s="1"/>
  <c r="BV211" i="6" s="1"/>
  <c r="BW211" i="6" s="1"/>
  <c r="BX211" i="6" s="1"/>
  <c r="BY211" i="6" s="1"/>
  <c r="BZ211" i="6" s="1"/>
  <c r="CA211" i="6" s="1"/>
  <c r="CB211" i="6" s="1"/>
  <c r="CC211" i="6" s="1"/>
  <c r="CD211" i="6" s="1"/>
  <c r="CE211" i="6" s="1"/>
  <c r="CF211" i="6" s="1"/>
  <c r="CG211" i="6" s="1"/>
  <c r="CH211" i="6" s="1"/>
  <c r="CI211" i="6" s="1"/>
  <c r="CJ211" i="6" s="1"/>
  <c r="CK211" i="6" s="1"/>
  <c r="CL211" i="6" s="1"/>
  <c r="CM211" i="6" s="1"/>
  <c r="CN211" i="6" s="1"/>
  <c r="CO211" i="6" s="1"/>
  <c r="T210" i="6"/>
  <c r="U210" i="6" s="1"/>
  <c r="V210" i="6" s="1"/>
  <c r="W210" i="6" s="1"/>
  <c r="X210" i="6" s="1"/>
  <c r="Y210" i="6" s="1"/>
  <c r="Z210" i="6" s="1"/>
  <c r="AA210" i="6" s="1"/>
  <c r="AB210" i="6" s="1"/>
  <c r="AC210" i="6" s="1"/>
  <c r="AD210" i="6" s="1"/>
  <c r="AE210" i="6" s="1"/>
  <c r="AF210" i="6" s="1"/>
  <c r="AG210" i="6" s="1"/>
  <c r="AH210" i="6" s="1"/>
  <c r="AI210" i="6" s="1"/>
  <c r="AJ210" i="6" s="1"/>
  <c r="AK210" i="6" s="1"/>
  <c r="AL210" i="6" s="1"/>
  <c r="AM210" i="6" s="1"/>
  <c r="AN210" i="6" s="1"/>
  <c r="AO210" i="6" s="1"/>
  <c r="AP210" i="6" s="1"/>
  <c r="AQ210" i="6" s="1"/>
  <c r="AR210" i="6" s="1"/>
  <c r="AS210" i="6" s="1"/>
  <c r="AT210" i="6" s="1"/>
  <c r="AU210" i="6" s="1"/>
  <c r="AV210" i="6" s="1"/>
  <c r="AW210" i="6" s="1"/>
  <c r="AX210" i="6" s="1"/>
  <c r="AY210" i="6" s="1"/>
  <c r="AZ210" i="6" s="1"/>
  <c r="BA210" i="6" s="1"/>
  <c r="BB210" i="6" s="1"/>
  <c r="BC210" i="6" s="1"/>
  <c r="BD210" i="6" s="1"/>
  <c r="BE210" i="6" s="1"/>
  <c r="BF210" i="6" s="1"/>
  <c r="BG210" i="6" s="1"/>
  <c r="BH210" i="6" s="1"/>
  <c r="BI210" i="6" s="1"/>
  <c r="BJ210" i="6" s="1"/>
  <c r="BK210" i="6" s="1"/>
  <c r="BL210" i="6" s="1"/>
  <c r="BM210" i="6" s="1"/>
  <c r="BN210" i="6" s="1"/>
  <c r="BO210" i="6" s="1"/>
  <c r="BP210" i="6" s="1"/>
  <c r="BQ210" i="6" s="1"/>
  <c r="BR210" i="6" s="1"/>
  <c r="BS210" i="6" s="1"/>
  <c r="BT210" i="6" s="1"/>
  <c r="BU210" i="6" s="1"/>
  <c r="BV210" i="6" s="1"/>
  <c r="BW210" i="6" s="1"/>
  <c r="BX210" i="6" s="1"/>
  <c r="BY210" i="6" s="1"/>
  <c r="BZ210" i="6" s="1"/>
  <c r="CA210" i="6" s="1"/>
  <c r="CB210" i="6" s="1"/>
  <c r="CC210" i="6" s="1"/>
  <c r="CD210" i="6" s="1"/>
  <c r="CE210" i="6" s="1"/>
  <c r="CF210" i="6" s="1"/>
  <c r="CG210" i="6" s="1"/>
  <c r="CH210" i="6" s="1"/>
  <c r="CI210" i="6" s="1"/>
  <c r="CJ210" i="6" s="1"/>
  <c r="CK210" i="6" s="1"/>
  <c r="CL210" i="6" s="1"/>
  <c r="CM210" i="6" s="1"/>
  <c r="CN210" i="6" s="1"/>
  <c r="CO210" i="6" s="1"/>
  <c r="T188" i="6"/>
  <c r="U188" i="6" s="1"/>
  <c r="V188" i="6" s="1"/>
  <c r="W188" i="6" s="1"/>
  <c r="X188" i="6" s="1"/>
  <c r="Y188" i="6" s="1"/>
  <c r="Z188" i="6" s="1"/>
  <c r="AA188" i="6" s="1"/>
  <c r="AB188" i="6" s="1"/>
  <c r="AC188" i="6" s="1"/>
  <c r="AD188" i="6" s="1"/>
  <c r="AE188" i="6" s="1"/>
  <c r="AF188" i="6" s="1"/>
  <c r="AG188" i="6" s="1"/>
  <c r="AH188" i="6" s="1"/>
  <c r="AI188" i="6" s="1"/>
  <c r="AJ188" i="6" s="1"/>
  <c r="AK188" i="6" s="1"/>
  <c r="AL188" i="6" s="1"/>
  <c r="AM188" i="6" s="1"/>
  <c r="AN188" i="6" s="1"/>
  <c r="AO188" i="6" s="1"/>
  <c r="AP188" i="6" s="1"/>
  <c r="AQ188" i="6" s="1"/>
  <c r="AR188" i="6" s="1"/>
  <c r="AS188" i="6" s="1"/>
  <c r="AT188" i="6" s="1"/>
  <c r="AU188" i="6" s="1"/>
  <c r="AV188" i="6" s="1"/>
  <c r="AW188" i="6" s="1"/>
  <c r="AX188" i="6" s="1"/>
  <c r="AY188" i="6" s="1"/>
  <c r="AZ188" i="6" s="1"/>
  <c r="BA188" i="6" s="1"/>
  <c r="BB188" i="6" s="1"/>
  <c r="BC188" i="6" s="1"/>
  <c r="BD188" i="6" s="1"/>
  <c r="BE188" i="6" s="1"/>
  <c r="BF188" i="6" s="1"/>
  <c r="BG188" i="6" s="1"/>
  <c r="BH188" i="6" s="1"/>
  <c r="BI188" i="6" s="1"/>
  <c r="BJ188" i="6" s="1"/>
  <c r="BK188" i="6" s="1"/>
  <c r="BL188" i="6" s="1"/>
  <c r="BM188" i="6" s="1"/>
  <c r="BN188" i="6" s="1"/>
  <c r="BO188" i="6" s="1"/>
  <c r="BP188" i="6" s="1"/>
  <c r="BQ188" i="6" s="1"/>
  <c r="BR188" i="6" s="1"/>
  <c r="BS188" i="6" s="1"/>
  <c r="BT188" i="6" s="1"/>
  <c r="BU188" i="6" s="1"/>
  <c r="BV188" i="6" s="1"/>
  <c r="BW188" i="6" s="1"/>
  <c r="BX188" i="6" s="1"/>
  <c r="BY188" i="6" s="1"/>
  <c r="BZ188" i="6" s="1"/>
  <c r="CA188" i="6" s="1"/>
  <c r="CB188" i="6" s="1"/>
  <c r="CC188" i="6" s="1"/>
  <c r="CD188" i="6" s="1"/>
  <c r="CE188" i="6" s="1"/>
  <c r="CF188" i="6" s="1"/>
  <c r="CG188" i="6" s="1"/>
  <c r="CH188" i="6" s="1"/>
  <c r="CI188" i="6" s="1"/>
  <c r="CJ188" i="6" s="1"/>
  <c r="CK188" i="6" s="1"/>
  <c r="CL188" i="6" s="1"/>
  <c r="CM188" i="6" s="1"/>
  <c r="CN188" i="6" s="1"/>
  <c r="CO188" i="6" s="1"/>
  <c r="T39" i="6"/>
  <c r="U39" i="6" s="1"/>
  <c r="V39" i="6" s="1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J39" i="6" s="1"/>
  <c r="AK39" i="6" s="1"/>
  <c r="AL39" i="6" s="1"/>
  <c r="AM39" i="6" s="1"/>
  <c r="AN39" i="6" s="1"/>
  <c r="AO39" i="6" s="1"/>
  <c r="AP39" i="6" s="1"/>
  <c r="AQ39" i="6" s="1"/>
  <c r="AR39" i="6" s="1"/>
  <c r="AS39" i="6" s="1"/>
  <c r="AT39" i="6" s="1"/>
  <c r="AU39" i="6" s="1"/>
  <c r="AV39" i="6" s="1"/>
  <c r="AW39" i="6" s="1"/>
  <c r="AX39" i="6" s="1"/>
  <c r="AY39" i="6" s="1"/>
  <c r="AZ39" i="6" s="1"/>
  <c r="BA39" i="6" s="1"/>
  <c r="BB39" i="6" s="1"/>
  <c r="BC39" i="6" s="1"/>
  <c r="BD39" i="6" s="1"/>
  <c r="BE39" i="6" s="1"/>
  <c r="BF39" i="6" s="1"/>
  <c r="BG39" i="6" s="1"/>
  <c r="BH39" i="6" s="1"/>
  <c r="BI39" i="6" s="1"/>
  <c r="BJ39" i="6" s="1"/>
  <c r="BK39" i="6" s="1"/>
  <c r="BL39" i="6" s="1"/>
  <c r="BM39" i="6" s="1"/>
  <c r="BN39" i="6" s="1"/>
  <c r="BO39" i="6" s="1"/>
  <c r="BP39" i="6" s="1"/>
  <c r="BQ39" i="6" s="1"/>
  <c r="BR39" i="6" s="1"/>
  <c r="BS39" i="6" s="1"/>
  <c r="BT39" i="6" s="1"/>
  <c r="BU39" i="6" s="1"/>
  <c r="BV39" i="6" s="1"/>
  <c r="BW39" i="6" s="1"/>
  <c r="BX39" i="6" s="1"/>
  <c r="BY39" i="6" s="1"/>
  <c r="BZ39" i="6" s="1"/>
  <c r="CA39" i="6" s="1"/>
  <c r="CB39" i="6" s="1"/>
  <c r="CC39" i="6" s="1"/>
  <c r="CD39" i="6" s="1"/>
  <c r="CE39" i="6" s="1"/>
  <c r="CF39" i="6" s="1"/>
  <c r="CG39" i="6" s="1"/>
  <c r="CH39" i="6" s="1"/>
  <c r="CI39" i="6" s="1"/>
  <c r="CJ39" i="6" s="1"/>
  <c r="CK39" i="6" s="1"/>
  <c r="CL39" i="6" s="1"/>
  <c r="CM39" i="6" s="1"/>
  <c r="CN39" i="6" s="1"/>
  <c r="CO39" i="6" s="1"/>
  <c r="T34" i="6"/>
  <c r="U34" i="6" s="1"/>
  <c r="V34" i="6" s="1"/>
  <c r="W34" i="6" s="1"/>
  <c r="X34" i="6" s="1"/>
  <c r="Y34" i="6" s="1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AJ34" i="6" s="1"/>
  <c r="AK34" i="6" s="1"/>
  <c r="AL34" i="6" s="1"/>
  <c r="AM34" i="6" s="1"/>
  <c r="AN34" i="6" s="1"/>
  <c r="AO34" i="6" s="1"/>
  <c r="AP34" i="6" s="1"/>
  <c r="AQ34" i="6" s="1"/>
  <c r="AR34" i="6" s="1"/>
  <c r="AS34" i="6" s="1"/>
  <c r="AT34" i="6" s="1"/>
  <c r="AU34" i="6" s="1"/>
  <c r="AV34" i="6" s="1"/>
  <c r="AW34" i="6" s="1"/>
  <c r="AX34" i="6" s="1"/>
  <c r="AY34" i="6" s="1"/>
  <c r="AZ34" i="6" s="1"/>
  <c r="BA34" i="6" s="1"/>
  <c r="BB34" i="6" s="1"/>
  <c r="BC34" i="6" s="1"/>
  <c r="BD34" i="6" s="1"/>
  <c r="BE34" i="6" s="1"/>
  <c r="BF34" i="6" s="1"/>
  <c r="BG34" i="6" s="1"/>
  <c r="BH34" i="6" s="1"/>
  <c r="BI34" i="6" s="1"/>
  <c r="BJ34" i="6" s="1"/>
  <c r="BK34" i="6" s="1"/>
  <c r="BL34" i="6" s="1"/>
  <c r="BM34" i="6" s="1"/>
  <c r="BN34" i="6" s="1"/>
  <c r="BO34" i="6" s="1"/>
  <c r="BP34" i="6" s="1"/>
  <c r="BQ34" i="6" s="1"/>
  <c r="BR34" i="6" s="1"/>
  <c r="BS34" i="6" s="1"/>
  <c r="BT34" i="6" s="1"/>
  <c r="BU34" i="6" s="1"/>
  <c r="BV34" i="6" s="1"/>
  <c r="BW34" i="6" s="1"/>
  <c r="BX34" i="6" s="1"/>
  <c r="BY34" i="6" s="1"/>
  <c r="BZ34" i="6" s="1"/>
  <c r="CA34" i="6" s="1"/>
  <c r="CB34" i="6" s="1"/>
  <c r="CC34" i="6" s="1"/>
  <c r="CD34" i="6" s="1"/>
  <c r="CE34" i="6" s="1"/>
  <c r="CF34" i="6" s="1"/>
  <c r="CG34" i="6" s="1"/>
  <c r="CH34" i="6" s="1"/>
  <c r="CI34" i="6" s="1"/>
  <c r="CJ34" i="6" s="1"/>
  <c r="CK34" i="6" s="1"/>
  <c r="CL34" i="6" s="1"/>
  <c r="CM34" i="6" s="1"/>
  <c r="CN34" i="6" s="1"/>
  <c r="CO34" i="6" s="1"/>
  <c r="T42" i="6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AO42" i="6" s="1"/>
  <c r="AP42" i="6" s="1"/>
  <c r="AQ42" i="6" s="1"/>
  <c r="AR42" i="6" s="1"/>
  <c r="AS42" i="6" s="1"/>
  <c r="AT42" i="6" s="1"/>
  <c r="AU42" i="6" s="1"/>
  <c r="AV42" i="6" s="1"/>
  <c r="AW42" i="6" s="1"/>
  <c r="AX42" i="6" s="1"/>
  <c r="AY42" i="6" s="1"/>
  <c r="AZ42" i="6" s="1"/>
  <c r="BA42" i="6" s="1"/>
  <c r="BB42" i="6" s="1"/>
  <c r="BC42" i="6" s="1"/>
  <c r="BD42" i="6" s="1"/>
  <c r="BE42" i="6" s="1"/>
  <c r="BF42" i="6" s="1"/>
  <c r="BG42" i="6" s="1"/>
  <c r="BH42" i="6" s="1"/>
  <c r="BI42" i="6" s="1"/>
  <c r="BJ42" i="6" s="1"/>
  <c r="BK42" i="6" s="1"/>
  <c r="BL42" i="6" s="1"/>
  <c r="BM42" i="6" s="1"/>
  <c r="BN42" i="6" s="1"/>
  <c r="BO42" i="6" s="1"/>
  <c r="BP42" i="6" s="1"/>
  <c r="BQ42" i="6" s="1"/>
  <c r="BR42" i="6" s="1"/>
  <c r="BS42" i="6" s="1"/>
  <c r="BT42" i="6" s="1"/>
  <c r="BU42" i="6" s="1"/>
  <c r="BV42" i="6" s="1"/>
  <c r="BW42" i="6" s="1"/>
  <c r="BX42" i="6" s="1"/>
  <c r="BY42" i="6" s="1"/>
  <c r="BZ42" i="6" s="1"/>
  <c r="CA42" i="6" s="1"/>
  <c r="CB42" i="6" s="1"/>
  <c r="CC42" i="6" s="1"/>
  <c r="CD42" i="6" s="1"/>
  <c r="CE42" i="6" s="1"/>
  <c r="CF42" i="6" s="1"/>
  <c r="CG42" i="6" s="1"/>
  <c r="CH42" i="6" s="1"/>
  <c r="CI42" i="6" s="1"/>
  <c r="CJ42" i="6" s="1"/>
  <c r="CK42" i="6" s="1"/>
  <c r="CL42" i="6" s="1"/>
  <c r="CM42" i="6" s="1"/>
  <c r="CN42" i="6" s="1"/>
  <c r="CO42" i="6" s="1"/>
  <c r="T15" i="6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AK15" i="6" s="1"/>
  <c r="AL15" i="6" s="1"/>
  <c r="AM15" i="6" s="1"/>
  <c r="AN15" i="6" s="1"/>
  <c r="AO15" i="6" s="1"/>
  <c r="AP15" i="6" s="1"/>
  <c r="AQ15" i="6" s="1"/>
  <c r="AR15" i="6" s="1"/>
  <c r="AS15" i="6" s="1"/>
  <c r="AT15" i="6" s="1"/>
  <c r="AU15" i="6" s="1"/>
  <c r="AV15" i="6" s="1"/>
  <c r="AW15" i="6" s="1"/>
  <c r="AX15" i="6" s="1"/>
  <c r="AY15" i="6" s="1"/>
  <c r="AZ15" i="6" s="1"/>
  <c r="BA15" i="6" s="1"/>
  <c r="BB15" i="6" s="1"/>
  <c r="BC15" i="6" s="1"/>
  <c r="BD15" i="6" s="1"/>
  <c r="BE15" i="6" s="1"/>
  <c r="BF15" i="6" s="1"/>
  <c r="BG15" i="6" s="1"/>
  <c r="BH15" i="6" s="1"/>
  <c r="BI15" i="6" s="1"/>
  <c r="BJ15" i="6" s="1"/>
  <c r="BK15" i="6" s="1"/>
  <c r="BL15" i="6" s="1"/>
  <c r="BM15" i="6" s="1"/>
  <c r="BN15" i="6" s="1"/>
  <c r="BO15" i="6" s="1"/>
  <c r="BP15" i="6" s="1"/>
  <c r="BQ15" i="6" s="1"/>
  <c r="BR15" i="6" s="1"/>
  <c r="BS15" i="6" s="1"/>
  <c r="BT15" i="6" s="1"/>
  <c r="BU15" i="6" s="1"/>
  <c r="BV15" i="6" s="1"/>
  <c r="BW15" i="6" s="1"/>
  <c r="BX15" i="6" s="1"/>
  <c r="BY15" i="6" s="1"/>
  <c r="BZ15" i="6" s="1"/>
  <c r="CA15" i="6" s="1"/>
  <c r="CB15" i="6" s="1"/>
  <c r="CC15" i="6" s="1"/>
  <c r="CD15" i="6" s="1"/>
  <c r="CE15" i="6" s="1"/>
  <c r="CF15" i="6" s="1"/>
  <c r="CG15" i="6" s="1"/>
  <c r="CH15" i="6" s="1"/>
  <c r="CI15" i="6" s="1"/>
  <c r="CJ15" i="6" s="1"/>
  <c r="CK15" i="6" s="1"/>
  <c r="CL15" i="6" s="1"/>
  <c r="CM15" i="6" s="1"/>
  <c r="CN15" i="6" s="1"/>
  <c r="CO15" i="6" s="1"/>
  <c r="T51" i="6"/>
  <c r="U51" i="6" s="1"/>
  <c r="V51" i="6" s="1"/>
  <c r="W51" i="6" s="1"/>
  <c r="X51" i="6" s="1"/>
  <c r="Y51" i="6" s="1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J51" i="6" s="1"/>
  <c r="AK51" i="6" s="1"/>
  <c r="AL51" i="6" s="1"/>
  <c r="AM51" i="6" s="1"/>
  <c r="AN51" i="6" s="1"/>
  <c r="AO51" i="6" s="1"/>
  <c r="AP51" i="6" s="1"/>
  <c r="AQ51" i="6" s="1"/>
  <c r="AR51" i="6" s="1"/>
  <c r="AS51" i="6" s="1"/>
  <c r="AT51" i="6" s="1"/>
  <c r="AU51" i="6" s="1"/>
  <c r="AV51" i="6" s="1"/>
  <c r="AW51" i="6" s="1"/>
  <c r="AX51" i="6" s="1"/>
  <c r="AY51" i="6" s="1"/>
  <c r="AZ51" i="6" s="1"/>
  <c r="BA51" i="6" s="1"/>
  <c r="BB51" i="6" s="1"/>
  <c r="BC51" i="6" s="1"/>
  <c r="BD51" i="6" s="1"/>
  <c r="BE51" i="6" s="1"/>
  <c r="BF51" i="6" s="1"/>
  <c r="BG51" i="6" s="1"/>
  <c r="BH51" i="6" s="1"/>
  <c r="BI51" i="6" s="1"/>
  <c r="BJ51" i="6" s="1"/>
  <c r="BK51" i="6" s="1"/>
  <c r="BL51" i="6" s="1"/>
  <c r="BM51" i="6" s="1"/>
  <c r="BN51" i="6" s="1"/>
  <c r="BO51" i="6" s="1"/>
  <c r="BP51" i="6" s="1"/>
  <c r="BQ51" i="6" s="1"/>
  <c r="BR51" i="6" s="1"/>
  <c r="BS51" i="6" s="1"/>
  <c r="BT51" i="6" s="1"/>
  <c r="BU51" i="6" s="1"/>
  <c r="BV51" i="6" s="1"/>
  <c r="BW51" i="6" s="1"/>
  <c r="BX51" i="6" s="1"/>
  <c r="BY51" i="6" s="1"/>
  <c r="BZ51" i="6" s="1"/>
  <c r="CA51" i="6" s="1"/>
  <c r="CB51" i="6" s="1"/>
  <c r="CC51" i="6" s="1"/>
  <c r="CD51" i="6" s="1"/>
  <c r="CE51" i="6" s="1"/>
  <c r="CF51" i="6" s="1"/>
  <c r="CG51" i="6" s="1"/>
  <c r="CH51" i="6" s="1"/>
  <c r="CI51" i="6" s="1"/>
  <c r="CJ51" i="6" s="1"/>
  <c r="CK51" i="6" s="1"/>
  <c r="CL51" i="6" s="1"/>
  <c r="CM51" i="6" s="1"/>
  <c r="CN51" i="6" s="1"/>
  <c r="CO51" i="6" s="1"/>
  <c r="T37" i="6"/>
  <c r="U37" i="6" s="1"/>
  <c r="V37" i="6" s="1"/>
  <c r="W37" i="6" s="1"/>
  <c r="X37" i="6" s="1"/>
  <c r="Y37" i="6" s="1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J37" i="6" s="1"/>
  <c r="AK37" i="6" s="1"/>
  <c r="AL37" i="6" s="1"/>
  <c r="AM37" i="6" s="1"/>
  <c r="AN37" i="6" s="1"/>
  <c r="AO37" i="6" s="1"/>
  <c r="AP37" i="6" s="1"/>
  <c r="AQ37" i="6" s="1"/>
  <c r="AR37" i="6" s="1"/>
  <c r="AS37" i="6" s="1"/>
  <c r="AT37" i="6" s="1"/>
  <c r="AU37" i="6" s="1"/>
  <c r="AV37" i="6" s="1"/>
  <c r="AW37" i="6" s="1"/>
  <c r="AX37" i="6" s="1"/>
  <c r="AY37" i="6" s="1"/>
  <c r="AZ37" i="6" s="1"/>
  <c r="BA37" i="6" s="1"/>
  <c r="BB37" i="6" s="1"/>
  <c r="BC37" i="6" s="1"/>
  <c r="BD37" i="6" s="1"/>
  <c r="BE37" i="6" s="1"/>
  <c r="BF37" i="6" s="1"/>
  <c r="BG37" i="6" s="1"/>
  <c r="BH37" i="6" s="1"/>
  <c r="BI37" i="6" s="1"/>
  <c r="BJ37" i="6" s="1"/>
  <c r="BK37" i="6" s="1"/>
  <c r="BL37" i="6" s="1"/>
  <c r="BM37" i="6" s="1"/>
  <c r="BN37" i="6" s="1"/>
  <c r="BO37" i="6" s="1"/>
  <c r="BP37" i="6" s="1"/>
  <c r="BQ37" i="6" s="1"/>
  <c r="BR37" i="6" s="1"/>
  <c r="BS37" i="6" s="1"/>
  <c r="BT37" i="6" s="1"/>
  <c r="BU37" i="6" s="1"/>
  <c r="BV37" i="6" s="1"/>
  <c r="BW37" i="6" s="1"/>
  <c r="BX37" i="6" s="1"/>
  <c r="BY37" i="6" s="1"/>
  <c r="BZ37" i="6" s="1"/>
  <c r="CA37" i="6" s="1"/>
  <c r="CB37" i="6" s="1"/>
  <c r="CC37" i="6" s="1"/>
  <c r="CD37" i="6" s="1"/>
  <c r="CE37" i="6" s="1"/>
  <c r="CF37" i="6" s="1"/>
  <c r="CG37" i="6" s="1"/>
  <c r="CH37" i="6" s="1"/>
  <c r="CI37" i="6" s="1"/>
  <c r="CJ37" i="6" s="1"/>
  <c r="CK37" i="6" s="1"/>
  <c r="CL37" i="6" s="1"/>
  <c r="CM37" i="6" s="1"/>
  <c r="CN37" i="6" s="1"/>
  <c r="CO37" i="6" s="1"/>
  <c r="T52" i="6"/>
  <c r="U52" i="6" s="1"/>
  <c r="V52" i="6" s="1"/>
  <c r="W52" i="6" s="1"/>
  <c r="X52" i="6" s="1"/>
  <c r="Y52" i="6" s="1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AJ52" i="6" s="1"/>
  <c r="AK52" i="6" s="1"/>
  <c r="AL52" i="6" s="1"/>
  <c r="AM52" i="6" s="1"/>
  <c r="AN52" i="6" s="1"/>
  <c r="AO52" i="6" s="1"/>
  <c r="AP52" i="6" s="1"/>
  <c r="AQ52" i="6" s="1"/>
  <c r="AR52" i="6" s="1"/>
  <c r="AS52" i="6" s="1"/>
  <c r="AT52" i="6" s="1"/>
  <c r="AU52" i="6" s="1"/>
  <c r="AV52" i="6" s="1"/>
  <c r="AW52" i="6" s="1"/>
  <c r="AX52" i="6" s="1"/>
  <c r="AY52" i="6" s="1"/>
  <c r="AZ52" i="6" s="1"/>
  <c r="BA52" i="6" s="1"/>
  <c r="BB52" i="6" s="1"/>
  <c r="BC52" i="6" s="1"/>
  <c r="BD52" i="6" s="1"/>
  <c r="BE52" i="6" s="1"/>
  <c r="BF52" i="6" s="1"/>
  <c r="BG52" i="6" s="1"/>
  <c r="BH52" i="6" s="1"/>
  <c r="BI52" i="6" s="1"/>
  <c r="BJ52" i="6" s="1"/>
  <c r="BK52" i="6" s="1"/>
  <c r="BL52" i="6" s="1"/>
  <c r="BM52" i="6" s="1"/>
  <c r="BN52" i="6" s="1"/>
  <c r="BO52" i="6" s="1"/>
  <c r="BP52" i="6" s="1"/>
  <c r="BQ52" i="6" s="1"/>
  <c r="BR52" i="6" s="1"/>
  <c r="BS52" i="6" s="1"/>
  <c r="BT52" i="6" s="1"/>
  <c r="BU52" i="6" s="1"/>
  <c r="BV52" i="6" s="1"/>
  <c r="BW52" i="6" s="1"/>
  <c r="BX52" i="6" s="1"/>
  <c r="BY52" i="6" s="1"/>
  <c r="BZ52" i="6" s="1"/>
  <c r="CA52" i="6" s="1"/>
  <c r="CB52" i="6" s="1"/>
  <c r="CC52" i="6" s="1"/>
  <c r="CD52" i="6" s="1"/>
  <c r="CE52" i="6" s="1"/>
  <c r="CF52" i="6" s="1"/>
  <c r="CG52" i="6" s="1"/>
  <c r="CH52" i="6" s="1"/>
  <c r="CI52" i="6" s="1"/>
  <c r="CJ52" i="6" s="1"/>
  <c r="CK52" i="6" s="1"/>
  <c r="CL52" i="6" s="1"/>
  <c r="CM52" i="6" s="1"/>
  <c r="CN52" i="6" s="1"/>
  <c r="CO52" i="6" s="1"/>
  <c r="T40" i="6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J40" i="6" s="1"/>
  <c r="AK40" i="6" s="1"/>
  <c r="AL40" i="6" s="1"/>
  <c r="AM40" i="6" s="1"/>
  <c r="AN40" i="6" s="1"/>
  <c r="AO40" i="6" s="1"/>
  <c r="AP40" i="6" s="1"/>
  <c r="AQ40" i="6" s="1"/>
  <c r="AR40" i="6" s="1"/>
  <c r="AS40" i="6" s="1"/>
  <c r="AT40" i="6" s="1"/>
  <c r="AU40" i="6" s="1"/>
  <c r="AV40" i="6" s="1"/>
  <c r="AW40" i="6" s="1"/>
  <c r="AX40" i="6" s="1"/>
  <c r="AY40" i="6" s="1"/>
  <c r="AZ40" i="6" s="1"/>
  <c r="BA40" i="6" s="1"/>
  <c r="BB40" i="6" s="1"/>
  <c r="BC40" i="6" s="1"/>
  <c r="BD40" i="6" s="1"/>
  <c r="BE40" i="6" s="1"/>
  <c r="BF40" i="6" s="1"/>
  <c r="BG40" i="6" s="1"/>
  <c r="BH40" i="6" s="1"/>
  <c r="BI40" i="6" s="1"/>
  <c r="BJ40" i="6" s="1"/>
  <c r="BK40" i="6" s="1"/>
  <c r="BL40" i="6" s="1"/>
  <c r="BM40" i="6" s="1"/>
  <c r="BN40" i="6" s="1"/>
  <c r="BO40" i="6" s="1"/>
  <c r="BP40" i="6" s="1"/>
  <c r="BQ40" i="6" s="1"/>
  <c r="BR40" i="6" s="1"/>
  <c r="BS40" i="6" s="1"/>
  <c r="BT40" i="6" s="1"/>
  <c r="BU40" i="6" s="1"/>
  <c r="BV40" i="6" s="1"/>
  <c r="BW40" i="6" s="1"/>
  <c r="BX40" i="6" s="1"/>
  <c r="BY40" i="6" s="1"/>
  <c r="BZ40" i="6" s="1"/>
  <c r="CA40" i="6" s="1"/>
  <c r="CB40" i="6" s="1"/>
  <c r="CC40" i="6" s="1"/>
  <c r="CD40" i="6" s="1"/>
  <c r="CE40" i="6" s="1"/>
  <c r="CF40" i="6" s="1"/>
  <c r="CG40" i="6" s="1"/>
  <c r="CH40" i="6" s="1"/>
  <c r="CI40" i="6" s="1"/>
  <c r="CJ40" i="6" s="1"/>
  <c r="CK40" i="6" s="1"/>
  <c r="CL40" i="6" s="1"/>
  <c r="CM40" i="6" s="1"/>
  <c r="CN40" i="6" s="1"/>
  <c r="CO40" i="6" s="1"/>
  <c r="T167" i="6"/>
  <c r="U167" i="6" s="1"/>
  <c r="V167" i="6" s="1"/>
  <c r="W167" i="6" s="1"/>
  <c r="X167" i="6" s="1"/>
  <c r="Y167" i="6" s="1"/>
  <c r="Z167" i="6" s="1"/>
  <c r="AA167" i="6" s="1"/>
  <c r="AB167" i="6" s="1"/>
  <c r="AC167" i="6" s="1"/>
  <c r="AD167" i="6" s="1"/>
  <c r="AE167" i="6" s="1"/>
  <c r="AF167" i="6" s="1"/>
  <c r="AG167" i="6" s="1"/>
  <c r="AH167" i="6" s="1"/>
  <c r="AI167" i="6" s="1"/>
  <c r="AJ167" i="6" s="1"/>
  <c r="AK167" i="6" s="1"/>
  <c r="AL167" i="6" s="1"/>
  <c r="AM167" i="6" s="1"/>
  <c r="AN167" i="6" s="1"/>
  <c r="AO167" i="6" s="1"/>
  <c r="AP167" i="6" s="1"/>
  <c r="AQ167" i="6" s="1"/>
  <c r="AR167" i="6" s="1"/>
  <c r="AS167" i="6" s="1"/>
  <c r="AT167" i="6" s="1"/>
  <c r="AU167" i="6" s="1"/>
  <c r="AV167" i="6" s="1"/>
  <c r="AW167" i="6" s="1"/>
  <c r="AX167" i="6" s="1"/>
  <c r="AY167" i="6" s="1"/>
  <c r="AZ167" i="6" s="1"/>
  <c r="BA167" i="6" s="1"/>
  <c r="BB167" i="6" s="1"/>
  <c r="BC167" i="6" s="1"/>
  <c r="BD167" i="6" s="1"/>
  <c r="BE167" i="6" s="1"/>
  <c r="BF167" i="6" s="1"/>
  <c r="BG167" i="6" s="1"/>
  <c r="BH167" i="6" s="1"/>
  <c r="BI167" i="6" s="1"/>
  <c r="BJ167" i="6" s="1"/>
  <c r="BK167" i="6" s="1"/>
  <c r="BL167" i="6" s="1"/>
  <c r="BM167" i="6" s="1"/>
  <c r="BN167" i="6" s="1"/>
  <c r="BO167" i="6" s="1"/>
  <c r="BP167" i="6" s="1"/>
  <c r="BQ167" i="6" s="1"/>
  <c r="BR167" i="6" s="1"/>
  <c r="BS167" i="6" s="1"/>
  <c r="BT167" i="6" s="1"/>
  <c r="BU167" i="6" s="1"/>
  <c r="BV167" i="6" s="1"/>
  <c r="BW167" i="6" s="1"/>
  <c r="BX167" i="6" s="1"/>
  <c r="BY167" i="6" s="1"/>
  <c r="BZ167" i="6" s="1"/>
  <c r="CA167" i="6" s="1"/>
  <c r="CB167" i="6" s="1"/>
  <c r="CC167" i="6" s="1"/>
  <c r="CD167" i="6" s="1"/>
  <c r="CE167" i="6" s="1"/>
  <c r="CF167" i="6" s="1"/>
  <c r="CG167" i="6" s="1"/>
  <c r="CH167" i="6" s="1"/>
  <c r="CI167" i="6" s="1"/>
  <c r="CJ167" i="6" s="1"/>
  <c r="CK167" i="6" s="1"/>
  <c r="CL167" i="6" s="1"/>
  <c r="CM167" i="6" s="1"/>
  <c r="CN167" i="6" s="1"/>
  <c r="CO167" i="6" s="1"/>
  <c r="T166" i="6"/>
  <c r="T55" i="6"/>
  <c r="U55" i="6" s="1"/>
  <c r="V55" i="6" s="1"/>
  <c r="W55" i="6" s="1"/>
  <c r="X55" i="6" s="1"/>
  <c r="Y55" i="6" s="1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AJ55" i="6" s="1"/>
  <c r="AK55" i="6" s="1"/>
  <c r="AL55" i="6" s="1"/>
  <c r="AM55" i="6" s="1"/>
  <c r="AN55" i="6" s="1"/>
  <c r="AO55" i="6" s="1"/>
  <c r="AP55" i="6" s="1"/>
  <c r="AQ55" i="6" s="1"/>
  <c r="AR55" i="6" s="1"/>
  <c r="AS55" i="6" s="1"/>
  <c r="AT55" i="6" s="1"/>
  <c r="AU55" i="6" s="1"/>
  <c r="AV55" i="6" s="1"/>
  <c r="AW55" i="6" s="1"/>
  <c r="AX55" i="6" s="1"/>
  <c r="AY55" i="6" s="1"/>
  <c r="AZ55" i="6" s="1"/>
  <c r="BA55" i="6" s="1"/>
  <c r="BB55" i="6" s="1"/>
  <c r="BC55" i="6" s="1"/>
  <c r="BD55" i="6" s="1"/>
  <c r="BE55" i="6" s="1"/>
  <c r="BF55" i="6" s="1"/>
  <c r="BG55" i="6" s="1"/>
  <c r="BH55" i="6" s="1"/>
  <c r="BI55" i="6" s="1"/>
  <c r="BJ55" i="6" s="1"/>
  <c r="BK55" i="6" s="1"/>
  <c r="BL55" i="6" s="1"/>
  <c r="BM55" i="6" s="1"/>
  <c r="BN55" i="6" s="1"/>
  <c r="BO55" i="6" s="1"/>
  <c r="BP55" i="6" s="1"/>
  <c r="BQ55" i="6" s="1"/>
  <c r="BR55" i="6" s="1"/>
  <c r="BS55" i="6" s="1"/>
  <c r="BT55" i="6" s="1"/>
  <c r="BU55" i="6" s="1"/>
  <c r="BV55" i="6" s="1"/>
  <c r="BW55" i="6" s="1"/>
  <c r="BX55" i="6" s="1"/>
  <c r="BY55" i="6" s="1"/>
  <c r="BZ55" i="6" s="1"/>
  <c r="CA55" i="6" s="1"/>
  <c r="CB55" i="6" s="1"/>
  <c r="CC55" i="6" s="1"/>
  <c r="CD55" i="6" s="1"/>
  <c r="CE55" i="6" s="1"/>
  <c r="CF55" i="6" s="1"/>
  <c r="CG55" i="6" s="1"/>
  <c r="CH55" i="6" s="1"/>
  <c r="CI55" i="6" s="1"/>
  <c r="CJ55" i="6" s="1"/>
  <c r="CK55" i="6" s="1"/>
  <c r="CL55" i="6" s="1"/>
  <c r="CM55" i="6" s="1"/>
  <c r="CN55" i="6" s="1"/>
  <c r="CO55" i="6" s="1"/>
  <c r="T168" i="6"/>
  <c r="U168" i="6" s="1"/>
  <c r="V168" i="6" s="1"/>
  <c r="W168" i="6" s="1"/>
  <c r="X168" i="6" s="1"/>
  <c r="Y168" i="6" s="1"/>
  <c r="Z168" i="6" s="1"/>
  <c r="AA168" i="6" s="1"/>
  <c r="AB168" i="6" s="1"/>
  <c r="AC168" i="6" s="1"/>
  <c r="AD168" i="6" s="1"/>
  <c r="AE168" i="6" s="1"/>
  <c r="AF168" i="6" s="1"/>
  <c r="AG168" i="6" s="1"/>
  <c r="AH168" i="6" s="1"/>
  <c r="AI168" i="6" s="1"/>
  <c r="AJ168" i="6" s="1"/>
  <c r="AK168" i="6" s="1"/>
  <c r="AL168" i="6" s="1"/>
  <c r="AM168" i="6" s="1"/>
  <c r="AN168" i="6" s="1"/>
  <c r="AO168" i="6" s="1"/>
  <c r="AP168" i="6" s="1"/>
  <c r="AQ168" i="6" s="1"/>
  <c r="AR168" i="6" s="1"/>
  <c r="AS168" i="6" s="1"/>
  <c r="AT168" i="6" s="1"/>
  <c r="AU168" i="6" s="1"/>
  <c r="AV168" i="6" s="1"/>
  <c r="AW168" i="6" s="1"/>
  <c r="AX168" i="6" s="1"/>
  <c r="AY168" i="6" s="1"/>
  <c r="AZ168" i="6" s="1"/>
  <c r="BA168" i="6" s="1"/>
  <c r="BB168" i="6" s="1"/>
  <c r="BC168" i="6" s="1"/>
  <c r="BD168" i="6" s="1"/>
  <c r="BE168" i="6" s="1"/>
  <c r="BF168" i="6" s="1"/>
  <c r="BG168" i="6" s="1"/>
  <c r="BH168" i="6" s="1"/>
  <c r="BI168" i="6" s="1"/>
  <c r="BJ168" i="6" s="1"/>
  <c r="BK168" i="6" s="1"/>
  <c r="BL168" i="6" s="1"/>
  <c r="BM168" i="6" s="1"/>
  <c r="BN168" i="6" s="1"/>
  <c r="BO168" i="6" s="1"/>
  <c r="BP168" i="6" s="1"/>
  <c r="BQ168" i="6" s="1"/>
  <c r="BR168" i="6" s="1"/>
  <c r="BS168" i="6" s="1"/>
  <c r="BT168" i="6" s="1"/>
  <c r="BU168" i="6" s="1"/>
  <c r="BV168" i="6" s="1"/>
  <c r="BW168" i="6" s="1"/>
  <c r="BX168" i="6" s="1"/>
  <c r="BY168" i="6" s="1"/>
  <c r="BZ168" i="6" s="1"/>
  <c r="CA168" i="6" s="1"/>
  <c r="CB168" i="6" s="1"/>
  <c r="CC168" i="6" s="1"/>
  <c r="CD168" i="6" s="1"/>
  <c r="CE168" i="6" s="1"/>
  <c r="CF168" i="6" s="1"/>
  <c r="CG168" i="6" s="1"/>
  <c r="CH168" i="6" s="1"/>
  <c r="CI168" i="6" s="1"/>
  <c r="CJ168" i="6" s="1"/>
  <c r="CK168" i="6" s="1"/>
  <c r="CL168" i="6" s="1"/>
  <c r="CM168" i="6" s="1"/>
  <c r="CN168" i="6" s="1"/>
  <c r="CO168" i="6" s="1"/>
  <c r="T38" i="6"/>
  <c r="U38" i="6" s="1"/>
  <c r="V38" i="6" s="1"/>
  <c r="W38" i="6" s="1"/>
  <c r="X38" i="6" s="1"/>
  <c r="Y38" i="6" s="1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AJ38" i="6" s="1"/>
  <c r="AK38" i="6" s="1"/>
  <c r="AL38" i="6" s="1"/>
  <c r="AM38" i="6" s="1"/>
  <c r="AN38" i="6" s="1"/>
  <c r="AO38" i="6" s="1"/>
  <c r="AP38" i="6" s="1"/>
  <c r="AQ38" i="6" s="1"/>
  <c r="AR38" i="6" s="1"/>
  <c r="AS38" i="6" s="1"/>
  <c r="AT38" i="6" s="1"/>
  <c r="AU38" i="6" s="1"/>
  <c r="AV38" i="6" s="1"/>
  <c r="AW38" i="6" s="1"/>
  <c r="AX38" i="6" s="1"/>
  <c r="AY38" i="6" s="1"/>
  <c r="AZ38" i="6" s="1"/>
  <c r="BA38" i="6" s="1"/>
  <c r="BB38" i="6" s="1"/>
  <c r="BC38" i="6" s="1"/>
  <c r="BD38" i="6" s="1"/>
  <c r="BE38" i="6" s="1"/>
  <c r="BF38" i="6" s="1"/>
  <c r="BG38" i="6" s="1"/>
  <c r="BH38" i="6" s="1"/>
  <c r="BI38" i="6" s="1"/>
  <c r="BJ38" i="6" s="1"/>
  <c r="BK38" i="6" s="1"/>
  <c r="BL38" i="6" s="1"/>
  <c r="BM38" i="6" s="1"/>
  <c r="BN38" i="6" s="1"/>
  <c r="BO38" i="6" s="1"/>
  <c r="BP38" i="6" s="1"/>
  <c r="BQ38" i="6" s="1"/>
  <c r="BR38" i="6" s="1"/>
  <c r="BS38" i="6" s="1"/>
  <c r="BT38" i="6" s="1"/>
  <c r="BU38" i="6" s="1"/>
  <c r="BV38" i="6" s="1"/>
  <c r="BW38" i="6" s="1"/>
  <c r="BX38" i="6" s="1"/>
  <c r="BY38" i="6" s="1"/>
  <c r="BZ38" i="6" s="1"/>
  <c r="CA38" i="6" s="1"/>
  <c r="CB38" i="6" s="1"/>
  <c r="CC38" i="6" s="1"/>
  <c r="CD38" i="6" s="1"/>
  <c r="CE38" i="6" s="1"/>
  <c r="CF38" i="6" s="1"/>
  <c r="CG38" i="6" s="1"/>
  <c r="CH38" i="6" s="1"/>
  <c r="CI38" i="6" s="1"/>
  <c r="CJ38" i="6" s="1"/>
  <c r="CK38" i="6" s="1"/>
  <c r="CL38" i="6" s="1"/>
  <c r="CM38" i="6" s="1"/>
  <c r="CN38" i="6" s="1"/>
  <c r="CO38" i="6" s="1"/>
  <c r="T43" i="6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AR43" i="6" s="1"/>
  <c r="AS43" i="6" s="1"/>
  <c r="AT43" i="6" s="1"/>
  <c r="AU43" i="6" s="1"/>
  <c r="AV43" i="6" s="1"/>
  <c r="AW43" i="6" s="1"/>
  <c r="AX43" i="6" s="1"/>
  <c r="AY43" i="6" s="1"/>
  <c r="AZ43" i="6" s="1"/>
  <c r="BA43" i="6" s="1"/>
  <c r="BB43" i="6" s="1"/>
  <c r="BC43" i="6" s="1"/>
  <c r="BD43" i="6" s="1"/>
  <c r="BE43" i="6" s="1"/>
  <c r="BF43" i="6" s="1"/>
  <c r="BG43" i="6" s="1"/>
  <c r="BH43" i="6" s="1"/>
  <c r="BI43" i="6" s="1"/>
  <c r="BJ43" i="6" s="1"/>
  <c r="BK43" i="6" s="1"/>
  <c r="BL43" i="6" s="1"/>
  <c r="BM43" i="6" s="1"/>
  <c r="BN43" i="6" s="1"/>
  <c r="BO43" i="6" s="1"/>
  <c r="BP43" i="6" s="1"/>
  <c r="BQ43" i="6" s="1"/>
  <c r="BR43" i="6" s="1"/>
  <c r="BS43" i="6" s="1"/>
  <c r="BT43" i="6" s="1"/>
  <c r="BU43" i="6" s="1"/>
  <c r="BV43" i="6" s="1"/>
  <c r="BW43" i="6" s="1"/>
  <c r="BX43" i="6" s="1"/>
  <c r="BY43" i="6" s="1"/>
  <c r="BZ43" i="6" s="1"/>
  <c r="CA43" i="6" s="1"/>
  <c r="CB43" i="6" s="1"/>
  <c r="CC43" i="6" s="1"/>
  <c r="CD43" i="6" s="1"/>
  <c r="CE43" i="6" s="1"/>
  <c r="CF43" i="6" s="1"/>
  <c r="CG43" i="6" s="1"/>
  <c r="CH43" i="6" s="1"/>
  <c r="CI43" i="6" s="1"/>
  <c r="CJ43" i="6" s="1"/>
  <c r="CK43" i="6" s="1"/>
  <c r="CL43" i="6" s="1"/>
  <c r="CM43" i="6" s="1"/>
  <c r="CN43" i="6" s="1"/>
  <c r="CO43" i="6" s="1"/>
  <c r="T16" i="6"/>
  <c r="T32" i="6"/>
  <c r="U32" i="6" s="1"/>
  <c r="V32" i="6" s="1"/>
  <c r="W32" i="6" s="1"/>
  <c r="X32" i="6" s="1"/>
  <c r="Y32" i="6" s="1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AJ32" i="6" s="1"/>
  <c r="AK32" i="6" s="1"/>
  <c r="AL32" i="6" s="1"/>
  <c r="AM32" i="6" s="1"/>
  <c r="AN32" i="6" s="1"/>
  <c r="AO32" i="6" s="1"/>
  <c r="AP32" i="6" s="1"/>
  <c r="AQ32" i="6" s="1"/>
  <c r="AR32" i="6" s="1"/>
  <c r="AS32" i="6" s="1"/>
  <c r="AT32" i="6" s="1"/>
  <c r="AU32" i="6" s="1"/>
  <c r="AV32" i="6" s="1"/>
  <c r="AW32" i="6" s="1"/>
  <c r="AX32" i="6" s="1"/>
  <c r="AY32" i="6" s="1"/>
  <c r="AZ32" i="6" s="1"/>
  <c r="BA32" i="6" s="1"/>
  <c r="BB32" i="6" s="1"/>
  <c r="BC32" i="6" s="1"/>
  <c r="BD32" i="6" s="1"/>
  <c r="BE32" i="6" s="1"/>
  <c r="BF32" i="6" s="1"/>
  <c r="BG32" i="6" s="1"/>
  <c r="BH32" i="6" s="1"/>
  <c r="BI32" i="6" s="1"/>
  <c r="BJ32" i="6" s="1"/>
  <c r="BK32" i="6" s="1"/>
  <c r="BL32" i="6" s="1"/>
  <c r="BM32" i="6" s="1"/>
  <c r="BN32" i="6" s="1"/>
  <c r="BO32" i="6" s="1"/>
  <c r="BP32" i="6" s="1"/>
  <c r="BQ32" i="6" s="1"/>
  <c r="BR32" i="6" s="1"/>
  <c r="BS32" i="6" s="1"/>
  <c r="BT32" i="6" s="1"/>
  <c r="BU32" i="6" s="1"/>
  <c r="BV32" i="6" s="1"/>
  <c r="BW32" i="6" s="1"/>
  <c r="BX32" i="6" s="1"/>
  <c r="BY32" i="6" s="1"/>
  <c r="BZ32" i="6" s="1"/>
  <c r="CA32" i="6" s="1"/>
  <c r="CB32" i="6" s="1"/>
  <c r="CC32" i="6" s="1"/>
  <c r="CD32" i="6" s="1"/>
  <c r="CE32" i="6" s="1"/>
  <c r="CF32" i="6" s="1"/>
  <c r="CG32" i="6" s="1"/>
  <c r="CH32" i="6" s="1"/>
  <c r="CI32" i="6" s="1"/>
  <c r="CJ32" i="6" s="1"/>
  <c r="CK32" i="6" s="1"/>
  <c r="CL32" i="6" s="1"/>
  <c r="CM32" i="6" s="1"/>
  <c r="CN32" i="6" s="1"/>
  <c r="CO32" i="6" s="1"/>
  <c r="T36" i="6"/>
  <c r="U36" i="6" s="1"/>
  <c r="V36" i="6" s="1"/>
  <c r="W36" i="6" s="1"/>
  <c r="X36" i="6" s="1"/>
  <c r="Y36" i="6" s="1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AJ36" i="6" s="1"/>
  <c r="AK36" i="6" s="1"/>
  <c r="AL36" i="6" s="1"/>
  <c r="AM36" i="6" s="1"/>
  <c r="AN36" i="6" s="1"/>
  <c r="AO36" i="6" s="1"/>
  <c r="AP36" i="6" s="1"/>
  <c r="AQ36" i="6" s="1"/>
  <c r="AR36" i="6" s="1"/>
  <c r="AS36" i="6" s="1"/>
  <c r="AT36" i="6" s="1"/>
  <c r="AU36" i="6" s="1"/>
  <c r="AV36" i="6" s="1"/>
  <c r="AW36" i="6" s="1"/>
  <c r="AX36" i="6" s="1"/>
  <c r="AY36" i="6" s="1"/>
  <c r="AZ36" i="6" s="1"/>
  <c r="BA36" i="6" s="1"/>
  <c r="BB36" i="6" s="1"/>
  <c r="BC36" i="6" s="1"/>
  <c r="BD36" i="6" s="1"/>
  <c r="BE36" i="6" s="1"/>
  <c r="BF36" i="6" s="1"/>
  <c r="BG36" i="6" s="1"/>
  <c r="BH36" i="6" s="1"/>
  <c r="BI36" i="6" s="1"/>
  <c r="BJ36" i="6" s="1"/>
  <c r="BK36" i="6" s="1"/>
  <c r="BL36" i="6" s="1"/>
  <c r="BM36" i="6" s="1"/>
  <c r="BN36" i="6" s="1"/>
  <c r="BO36" i="6" s="1"/>
  <c r="BP36" i="6" s="1"/>
  <c r="BQ36" i="6" s="1"/>
  <c r="BR36" i="6" s="1"/>
  <c r="BS36" i="6" s="1"/>
  <c r="BT36" i="6" s="1"/>
  <c r="BU36" i="6" s="1"/>
  <c r="BV36" i="6" s="1"/>
  <c r="BW36" i="6" s="1"/>
  <c r="BX36" i="6" s="1"/>
  <c r="BY36" i="6" s="1"/>
  <c r="BZ36" i="6" s="1"/>
  <c r="CA36" i="6" s="1"/>
  <c r="CB36" i="6" s="1"/>
  <c r="CC36" i="6" s="1"/>
  <c r="CD36" i="6" s="1"/>
  <c r="CE36" i="6" s="1"/>
  <c r="CF36" i="6" s="1"/>
  <c r="CG36" i="6" s="1"/>
  <c r="CH36" i="6" s="1"/>
  <c r="CI36" i="6" s="1"/>
  <c r="CJ36" i="6" s="1"/>
  <c r="CK36" i="6" s="1"/>
  <c r="CL36" i="6" s="1"/>
  <c r="CM36" i="6" s="1"/>
  <c r="CN36" i="6" s="1"/>
  <c r="CO36" i="6" s="1"/>
  <c r="T31" i="6"/>
  <c r="U31" i="6" s="1"/>
  <c r="V31" i="6" s="1"/>
  <c r="W31" i="6" s="1"/>
  <c r="X31" i="6" s="1"/>
  <c r="Y31" i="6" s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AK31" i="6" s="1"/>
  <c r="AL31" i="6" s="1"/>
  <c r="AM31" i="6" s="1"/>
  <c r="AN31" i="6" s="1"/>
  <c r="AO31" i="6" s="1"/>
  <c r="AP31" i="6" s="1"/>
  <c r="AQ31" i="6" s="1"/>
  <c r="AR31" i="6" s="1"/>
  <c r="AS31" i="6" s="1"/>
  <c r="AT31" i="6" s="1"/>
  <c r="AU31" i="6" s="1"/>
  <c r="AV31" i="6" s="1"/>
  <c r="AW31" i="6" s="1"/>
  <c r="AX31" i="6" s="1"/>
  <c r="AY31" i="6" s="1"/>
  <c r="AZ31" i="6" s="1"/>
  <c r="BA31" i="6" s="1"/>
  <c r="BB31" i="6" s="1"/>
  <c r="BC31" i="6" s="1"/>
  <c r="BD31" i="6" s="1"/>
  <c r="BE31" i="6" s="1"/>
  <c r="BF31" i="6" s="1"/>
  <c r="BG31" i="6" s="1"/>
  <c r="BH31" i="6" s="1"/>
  <c r="BI31" i="6" s="1"/>
  <c r="BJ31" i="6" s="1"/>
  <c r="BK31" i="6" s="1"/>
  <c r="BL31" i="6" s="1"/>
  <c r="BM31" i="6" s="1"/>
  <c r="BN31" i="6" s="1"/>
  <c r="BO31" i="6" s="1"/>
  <c r="BP31" i="6" s="1"/>
  <c r="BQ31" i="6" s="1"/>
  <c r="BR31" i="6" s="1"/>
  <c r="BS31" i="6" s="1"/>
  <c r="BT31" i="6" s="1"/>
  <c r="BU31" i="6" s="1"/>
  <c r="BV31" i="6" s="1"/>
  <c r="BW31" i="6" s="1"/>
  <c r="BX31" i="6" s="1"/>
  <c r="BY31" i="6" s="1"/>
  <c r="BZ31" i="6" s="1"/>
  <c r="CA31" i="6" s="1"/>
  <c r="CB31" i="6" s="1"/>
  <c r="CC31" i="6" s="1"/>
  <c r="CD31" i="6" s="1"/>
  <c r="CE31" i="6" s="1"/>
  <c r="CF31" i="6" s="1"/>
  <c r="CG31" i="6" s="1"/>
  <c r="CH31" i="6" s="1"/>
  <c r="CI31" i="6" s="1"/>
  <c r="CJ31" i="6" s="1"/>
  <c r="CK31" i="6" s="1"/>
  <c r="CL31" i="6" s="1"/>
  <c r="CM31" i="6" s="1"/>
  <c r="CN31" i="6" s="1"/>
  <c r="CO31" i="6" s="1"/>
  <c r="T165" i="6"/>
  <c r="U165" i="6" s="1"/>
  <c r="V165" i="6" s="1"/>
  <c r="W165" i="6" s="1"/>
  <c r="X165" i="6" s="1"/>
  <c r="Y165" i="6" s="1"/>
  <c r="Z165" i="6" s="1"/>
  <c r="AA165" i="6" s="1"/>
  <c r="AB165" i="6" s="1"/>
  <c r="AC165" i="6" s="1"/>
  <c r="AD165" i="6" s="1"/>
  <c r="AE165" i="6" s="1"/>
  <c r="AF165" i="6" s="1"/>
  <c r="AG165" i="6" s="1"/>
  <c r="AH165" i="6" s="1"/>
  <c r="AI165" i="6" s="1"/>
  <c r="AJ165" i="6" s="1"/>
  <c r="AK165" i="6" s="1"/>
  <c r="AL165" i="6" s="1"/>
  <c r="AM165" i="6" s="1"/>
  <c r="AN165" i="6" s="1"/>
  <c r="AO165" i="6" s="1"/>
  <c r="AP165" i="6" s="1"/>
  <c r="AQ165" i="6" s="1"/>
  <c r="AR165" i="6" s="1"/>
  <c r="AS165" i="6" s="1"/>
  <c r="AT165" i="6" s="1"/>
  <c r="AU165" i="6" s="1"/>
  <c r="AV165" i="6" s="1"/>
  <c r="AW165" i="6" s="1"/>
  <c r="AX165" i="6" s="1"/>
  <c r="AY165" i="6" s="1"/>
  <c r="AZ165" i="6" s="1"/>
  <c r="BA165" i="6" s="1"/>
  <c r="BB165" i="6" s="1"/>
  <c r="BC165" i="6" s="1"/>
  <c r="BD165" i="6" s="1"/>
  <c r="BE165" i="6" s="1"/>
  <c r="BF165" i="6" s="1"/>
  <c r="BG165" i="6" s="1"/>
  <c r="BH165" i="6" s="1"/>
  <c r="BI165" i="6" s="1"/>
  <c r="BJ165" i="6" s="1"/>
  <c r="BK165" i="6" s="1"/>
  <c r="BL165" i="6" s="1"/>
  <c r="BM165" i="6" s="1"/>
  <c r="BN165" i="6" s="1"/>
  <c r="BO165" i="6" s="1"/>
  <c r="BP165" i="6" s="1"/>
  <c r="BQ165" i="6" s="1"/>
  <c r="BR165" i="6" s="1"/>
  <c r="BS165" i="6" s="1"/>
  <c r="BT165" i="6" s="1"/>
  <c r="BU165" i="6" s="1"/>
  <c r="BV165" i="6" s="1"/>
  <c r="BW165" i="6" s="1"/>
  <c r="BX165" i="6" s="1"/>
  <c r="BY165" i="6" s="1"/>
  <c r="BZ165" i="6" s="1"/>
  <c r="CA165" i="6" s="1"/>
  <c r="CB165" i="6" s="1"/>
  <c r="CC165" i="6" s="1"/>
  <c r="CD165" i="6" s="1"/>
  <c r="CE165" i="6" s="1"/>
  <c r="CF165" i="6" s="1"/>
  <c r="CG165" i="6" s="1"/>
  <c r="CH165" i="6" s="1"/>
  <c r="CI165" i="6" s="1"/>
  <c r="CJ165" i="6" s="1"/>
  <c r="CK165" i="6" s="1"/>
  <c r="CL165" i="6" s="1"/>
  <c r="CM165" i="6" s="1"/>
  <c r="CN165" i="6" s="1"/>
  <c r="CO165" i="6" s="1"/>
  <c r="T163" i="6"/>
  <c r="U163" i="6" s="1"/>
  <c r="V163" i="6" s="1"/>
  <c r="W163" i="6" s="1"/>
  <c r="X163" i="6" s="1"/>
  <c r="Y163" i="6" s="1"/>
  <c r="Z163" i="6" s="1"/>
  <c r="AA163" i="6" s="1"/>
  <c r="AB163" i="6" s="1"/>
  <c r="AC163" i="6" s="1"/>
  <c r="AD163" i="6" s="1"/>
  <c r="AE163" i="6" s="1"/>
  <c r="AF163" i="6" s="1"/>
  <c r="AG163" i="6" s="1"/>
  <c r="AH163" i="6" s="1"/>
  <c r="AI163" i="6" s="1"/>
  <c r="AJ163" i="6" s="1"/>
  <c r="AK163" i="6" s="1"/>
  <c r="AL163" i="6" s="1"/>
  <c r="AM163" i="6" s="1"/>
  <c r="AN163" i="6" s="1"/>
  <c r="AO163" i="6" s="1"/>
  <c r="AP163" i="6" s="1"/>
  <c r="AQ163" i="6" s="1"/>
  <c r="AR163" i="6" s="1"/>
  <c r="AS163" i="6" s="1"/>
  <c r="AT163" i="6" s="1"/>
  <c r="AU163" i="6" s="1"/>
  <c r="AV163" i="6" s="1"/>
  <c r="AW163" i="6" s="1"/>
  <c r="AX163" i="6" s="1"/>
  <c r="AY163" i="6" s="1"/>
  <c r="AZ163" i="6" s="1"/>
  <c r="BA163" i="6" s="1"/>
  <c r="BB163" i="6" s="1"/>
  <c r="BC163" i="6" s="1"/>
  <c r="BD163" i="6" s="1"/>
  <c r="BE163" i="6" s="1"/>
  <c r="BF163" i="6" s="1"/>
  <c r="BG163" i="6" s="1"/>
  <c r="BH163" i="6" s="1"/>
  <c r="BI163" i="6" s="1"/>
  <c r="BJ163" i="6" s="1"/>
  <c r="BK163" i="6" s="1"/>
  <c r="BL163" i="6" s="1"/>
  <c r="BM163" i="6" s="1"/>
  <c r="BN163" i="6" s="1"/>
  <c r="BO163" i="6" s="1"/>
  <c r="BP163" i="6" s="1"/>
  <c r="BQ163" i="6" s="1"/>
  <c r="BR163" i="6" s="1"/>
  <c r="BS163" i="6" s="1"/>
  <c r="BT163" i="6" s="1"/>
  <c r="BU163" i="6" s="1"/>
  <c r="BV163" i="6" s="1"/>
  <c r="BW163" i="6" s="1"/>
  <c r="BX163" i="6" s="1"/>
  <c r="BY163" i="6" s="1"/>
  <c r="BZ163" i="6" s="1"/>
  <c r="CA163" i="6" s="1"/>
  <c r="CB163" i="6" s="1"/>
  <c r="CC163" i="6" s="1"/>
  <c r="CD163" i="6" s="1"/>
  <c r="CE163" i="6" s="1"/>
  <c r="CF163" i="6" s="1"/>
  <c r="CG163" i="6" s="1"/>
  <c r="CH163" i="6" s="1"/>
  <c r="CI163" i="6" s="1"/>
  <c r="CJ163" i="6" s="1"/>
  <c r="CK163" i="6" s="1"/>
  <c r="CL163" i="6" s="1"/>
  <c r="CM163" i="6" s="1"/>
  <c r="CN163" i="6" s="1"/>
  <c r="CO163" i="6" s="1"/>
  <c r="T30" i="6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AK30" i="6" s="1"/>
  <c r="AL30" i="6" s="1"/>
  <c r="AM30" i="6" s="1"/>
  <c r="AN30" i="6" s="1"/>
  <c r="AO30" i="6" s="1"/>
  <c r="AP30" i="6" s="1"/>
  <c r="AQ30" i="6" s="1"/>
  <c r="AR30" i="6" s="1"/>
  <c r="AS30" i="6" s="1"/>
  <c r="AT30" i="6" s="1"/>
  <c r="AU30" i="6" s="1"/>
  <c r="AV30" i="6" s="1"/>
  <c r="AW30" i="6" s="1"/>
  <c r="AX30" i="6" s="1"/>
  <c r="AY30" i="6" s="1"/>
  <c r="AZ30" i="6" s="1"/>
  <c r="BA30" i="6" s="1"/>
  <c r="BB30" i="6" s="1"/>
  <c r="BC30" i="6" s="1"/>
  <c r="BD30" i="6" s="1"/>
  <c r="BE30" i="6" s="1"/>
  <c r="BF30" i="6" s="1"/>
  <c r="BG30" i="6" s="1"/>
  <c r="BH30" i="6" s="1"/>
  <c r="BI30" i="6" s="1"/>
  <c r="BJ30" i="6" s="1"/>
  <c r="BK30" i="6" s="1"/>
  <c r="BL30" i="6" s="1"/>
  <c r="BM30" i="6" s="1"/>
  <c r="BN30" i="6" s="1"/>
  <c r="BO30" i="6" s="1"/>
  <c r="BP30" i="6" s="1"/>
  <c r="BQ30" i="6" s="1"/>
  <c r="BR30" i="6" s="1"/>
  <c r="BS30" i="6" s="1"/>
  <c r="BT30" i="6" s="1"/>
  <c r="BU30" i="6" s="1"/>
  <c r="BV30" i="6" s="1"/>
  <c r="BW30" i="6" s="1"/>
  <c r="BX30" i="6" s="1"/>
  <c r="BY30" i="6" s="1"/>
  <c r="BZ30" i="6" s="1"/>
  <c r="CA30" i="6" s="1"/>
  <c r="CB30" i="6" s="1"/>
  <c r="CC30" i="6" s="1"/>
  <c r="CD30" i="6" s="1"/>
  <c r="CE30" i="6" s="1"/>
  <c r="CF30" i="6" s="1"/>
  <c r="CG30" i="6" s="1"/>
  <c r="CH30" i="6" s="1"/>
  <c r="CI30" i="6" s="1"/>
  <c r="CJ30" i="6" s="1"/>
  <c r="CK30" i="6" s="1"/>
  <c r="CL30" i="6" s="1"/>
  <c r="CM30" i="6" s="1"/>
  <c r="CN30" i="6" s="1"/>
  <c r="CO30" i="6" s="1"/>
  <c r="T54" i="6"/>
  <c r="U54" i="6" s="1"/>
  <c r="V54" i="6" s="1"/>
  <c r="W54" i="6" s="1"/>
  <c r="X54" i="6" s="1"/>
  <c r="Y54" i="6" s="1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AJ54" i="6" s="1"/>
  <c r="AK54" i="6" s="1"/>
  <c r="AL54" i="6" s="1"/>
  <c r="AM54" i="6" s="1"/>
  <c r="AN54" i="6" s="1"/>
  <c r="AO54" i="6" s="1"/>
  <c r="AP54" i="6" s="1"/>
  <c r="AQ54" i="6" s="1"/>
  <c r="AR54" i="6" s="1"/>
  <c r="AS54" i="6" s="1"/>
  <c r="AT54" i="6" s="1"/>
  <c r="AU54" i="6" s="1"/>
  <c r="AV54" i="6" s="1"/>
  <c r="AW54" i="6" s="1"/>
  <c r="AX54" i="6" s="1"/>
  <c r="AY54" i="6" s="1"/>
  <c r="AZ54" i="6" s="1"/>
  <c r="BA54" i="6" s="1"/>
  <c r="BB54" i="6" s="1"/>
  <c r="BC54" i="6" s="1"/>
  <c r="BD54" i="6" s="1"/>
  <c r="BE54" i="6" s="1"/>
  <c r="BF54" i="6" s="1"/>
  <c r="BG54" i="6" s="1"/>
  <c r="BH54" i="6" s="1"/>
  <c r="BI54" i="6" s="1"/>
  <c r="BJ54" i="6" s="1"/>
  <c r="BK54" i="6" s="1"/>
  <c r="BL54" i="6" s="1"/>
  <c r="BM54" i="6" s="1"/>
  <c r="BN54" i="6" s="1"/>
  <c r="BO54" i="6" s="1"/>
  <c r="BP54" i="6" s="1"/>
  <c r="BQ54" i="6" s="1"/>
  <c r="BR54" i="6" s="1"/>
  <c r="BS54" i="6" s="1"/>
  <c r="BT54" i="6" s="1"/>
  <c r="BU54" i="6" s="1"/>
  <c r="BV54" i="6" s="1"/>
  <c r="BW54" i="6" s="1"/>
  <c r="BX54" i="6" s="1"/>
  <c r="BY54" i="6" s="1"/>
  <c r="BZ54" i="6" s="1"/>
  <c r="CA54" i="6" s="1"/>
  <c r="CB54" i="6" s="1"/>
  <c r="CC54" i="6" s="1"/>
  <c r="CD54" i="6" s="1"/>
  <c r="CE54" i="6" s="1"/>
  <c r="CF54" i="6" s="1"/>
  <c r="CG54" i="6" s="1"/>
  <c r="CH54" i="6" s="1"/>
  <c r="CI54" i="6" s="1"/>
  <c r="CJ54" i="6" s="1"/>
  <c r="CK54" i="6" s="1"/>
  <c r="CL54" i="6" s="1"/>
  <c r="CM54" i="6" s="1"/>
  <c r="CN54" i="6" s="1"/>
  <c r="CO54" i="6" s="1"/>
  <c r="T164" i="6"/>
  <c r="U164" i="6" s="1"/>
  <c r="V164" i="6" s="1"/>
  <c r="W164" i="6" s="1"/>
  <c r="X164" i="6" s="1"/>
  <c r="Y164" i="6" s="1"/>
  <c r="Z164" i="6" s="1"/>
  <c r="AA164" i="6" s="1"/>
  <c r="AB164" i="6" s="1"/>
  <c r="AC164" i="6" s="1"/>
  <c r="AD164" i="6" s="1"/>
  <c r="AE164" i="6" s="1"/>
  <c r="AF164" i="6" s="1"/>
  <c r="AG164" i="6" s="1"/>
  <c r="AH164" i="6" s="1"/>
  <c r="AI164" i="6" s="1"/>
  <c r="AJ164" i="6" s="1"/>
  <c r="AK164" i="6" s="1"/>
  <c r="AL164" i="6" s="1"/>
  <c r="AM164" i="6" s="1"/>
  <c r="AN164" i="6" s="1"/>
  <c r="AO164" i="6" s="1"/>
  <c r="AP164" i="6" s="1"/>
  <c r="AQ164" i="6" s="1"/>
  <c r="AR164" i="6" s="1"/>
  <c r="AS164" i="6" s="1"/>
  <c r="AT164" i="6" s="1"/>
  <c r="AU164" i="6" s="1"/>
  <c r="AV164" i="6" s="1"/>
  <c r="AW164" i="6" s="1"/>
  <c r="AX164" i="6" s="1"/>
  <c r="AY164" i="6" s="1"/>
  <c r="AZ164" i="6" s="1"/>
  <c r="BA164" i="6" s="1"/>
  <c r="BB164" i="6" s="1"/>
  <c r="BC164" i="6" s="1"/>
  <c r="BD164" i="6" s="1"/>
  <c r="BE164" i="6" s="1"/>
  <c r="BF164" i="6" s="1"/>
  <c r="BG164" i="6" s="1"/>
  <c r="BH164" i="6" s="1"/>
  <c r="BI164" i="6" s="1"/>
  <c r="BJ164" i="6" s="1"/>
  <c r="BK164" i="6" s="1"/>
  <c r="BL164" i="6" s="1"/>
  <c r="BM164" i="6" s="1"/>
  <c r="BN164" i="6" s="1"/>
  <c r="BO164" i="6" s="1"/>
  <c r="BP164" i="6" s="1"/>
  <c r="BQ164" i="6" s="1"/>
  <c r="BR164" i="6" s="1"/>
  <c r="BS164" i="6" s="1"/>
  <c r="BT164" i="6" s="1"/>
  <c r="BU164" i="6" s="1"/>
  <c r="BV164" i="6" s="1"/>
  <c r="BW164" i="6" s="1"/>
  <c r="BX164" i="6" s="1"/>
  <c r="BY164" i="6" s="1"/>
  <c r="BZ164" i="6" s="1"/>
  <c r="CA164" i="6" s="1"/>
  <c r="CB164" i="6" s="1"/>
  <c r="CC164" i="6" s="1"/>
  <c r="CD164" i="6" s="1"/>
  <c r="CE164" i="6" s="1"/>
  <c r="CF164" i="6" s="1"/>
  <c r="CG164" i="6" s="1"/>
  <c r="CH164" i="6" s="1"/>
  <c r="CI164" i="6" s="1"/>
  <c r="CJ164" i="6" s="1"/>
  <c r="CK164" i="6" s="1"/>
  <c r="CL164" i="6" s="1"/>
  <c r="CM164" i="6" s="1"/>
  <c r="CN164" i="6" s="1"/>
  <c r="CO164" i="6" s="1"/>
  <c r="T33" i="6"/>
  <c r="U33" i="6" s="1"/>
  <c r="V33" i="6" s="1"/>
  <c r="W33" i="6" s="1"/>
  <c r="X33" i="6" s="1"/>
  <c r="Y33" i="6" s="1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J33" i="6" s="1"/>
  <c r="AK33" i="6" s="1"/>
  <c r="AL33" i="6" s="1"/>
  <c r="AM33" i="6" s="1"/>
  <c r="AN33" i="6" s="1"/>
  <c r="AO33" i="6" s="1"/>
  <c r="AP33" i="6" s="1"/>
  <c r="AQ33" i="6" s="1"/>
  <c r="AR33" i="6" s="1"/>
  <c r="AS33" i="6" s="1"/>
  <c r="AT33" i="6" s="1"/>
  <c r="AU33" i="6" s="1"/>
  <c r="AV33" i="6" s="1"/>
  <c r="AW33" i="6" s="1"/>
  <c r="AX33" i="6" s="1"/>
  <c r="AY33" i="6" s="1"/>
  <c r="AZ33" i="6" s="1"/>
  <c r="BA33" i="6" s="1"/>
  <c r="BB33" i="6" s="1"/>
  <c r="BC33" i="6" s="1"/>
  <c r="BD33" i="6" s="1"/>
  <c r="BE33" i="6" s="1"/>
  <c r="BF33" i="6" s="1"/>
  <c r="BG33" i="6" s="1"/>
  <c r="BH33" i="6" s="1"/>
  <c r="BI33" i="6" s="1"/>
  <c r="BJ33" i="6" s="1"/>
  <c r="BK33" i="6" s="1"/>
  <c r="BL33" i="6" s="1"/>
  <c r="BM33" i="6" s="1"/>
  <c r="BN33" i="6" s="1"/>
  <c r="BO33" i="6" s="1"/>
  <c r="BP33" i="6" s="1"/>
  <c r="BQ33" i="6" s="1"/>
  <c r="BR33" i="6" s="1"/>
  <c r="BS33" i="6" s="1"/>
  <c r="BT33" i="6" s="1"/>
  <c r="BU33" i="6" s="1"/>
  <c r="BV33" i="6" s="1"/>
  <c r="BW33" i="6" s="1"/>
  <c r="BX33" i="6" s="1"/>
  <c r="BY33" i="6" s="1"/>
  <c r="BZ33" i="6" s="1"/>
  <c r="CA33" i="6" s="1"/>
  <c r="CB33" i="6" s="1"/>
  <c r="CC33" i="6" s="1"/>
  <c r="CD33" i="6" s="1"/>
  <c r="CE33" i="6" s="1"/>
  <c r="CF33" i="6" s="1"/>
  <c r="CG33" i="6" s="1"/>
  <c r="CH33" i="6" s="1"/>
  <c r="CI33" i="6" s="1"/>
  <c r="CJ33" i="6" s="1"/>
  <c r="CK33" i="6" s="1"/>
  <c r="CL33" i="6" s="1"/>
  <c r="CM33" i="6" s="1"/>
  <c r="CN33" i="6" s="1"/>
  <c r="CO33" i="6" s="1"/>
  <c r="T44" i="6"/>
  <c r="U44" i="6" s="1"/>
  <c r="V44" i="6" s="1"/>
  <c r="W44" i="6" s="1"/>
  <c r="X44" i="6" s="1"/>
  <c r="Y44" i="6" s="1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AJ44" i="6" s="1"/>
  <c r="AK44" i="6" s="1"/>
  <c r="AL44" i="6" s="1"/>
  <c r="AM44" i="6" s="1"/>
  <c r="AN44" i="6" s="1"/>
  <c r="AO44" i="6" s="1"/>
  <c r="AP44" i="6" s="1"/>
  <c r="AQ44" i="6" s="1"/>
  <c r="AR44" i="6" s="1"/>
  <c r="AS44" i="6" s="1"/>
  <c r="AT44" i="6" s="1"/>
  <c r="AU44" i="6" s="1"/>
  <c r="AV44" i="6" s="1"/>
  <c r="AW44" i="6" s="1"/>
  <c r="AX44" i="6" s="1"/>
  <c r="AY44" i="6" s="1"/>
  <c r="AZ44" i="6" s="1"/>
  <c r="BA44" i="6" s="1"/>
  <c r="BB44" i="6" s="1"/>
  <c r="BC44" i="6" s="1"/>
  <c r="BD44" i="6" s="1"/>
  <c r="BE44" i="6" s="1"/>
  <c r="BF44" i="6" s="1"/>
  <c r="BG44" i="6" s="1"/>
  <c r="BH44" i="6" s="1"/>
  <c r="BI44" i="6" s="1"/>
  <c r="BJ44" i="6" s="1"/>
  <c r="BK44" i="6" s="1"/>
  <c r="BL44" i="6" s="1"/>
  <c r="BM44" i="6" s="1"/>
  <c r="BN44" i="6" s="1"/>
  <c r="BO44" i="6" s="1"/>
  <c r="BP44" i="6" s="1"/>
  <c r="BQ44" i="6" s="1"/>
  <c r="BR44" i="6" s="1"/>
  <c r="BS44" i="6" s="1"/>
  <c r="BT44" i="6" s="1"/>
  <c r="BU44" i="6" s="1"/>
  <c r="BV44" i="6" s="1"/>
  <c r="BW44" i="6" s="1"/>
  <c r="BX44" i="6" s="1"/>
  <c r="BY44" i="6" s="1"/>
  <c r="BZ44" i="6" s="1"/>
  <c r="CA44" i="6" s="1"/>
  <c r="CB44" i="6" s="1"/>
  <c r="CC44" i="6" s="1"/>
  <c r="CD44" i="6" s="1"/>
  <c r="CE44" i="6" s="1"/>
  <c r="CF44" i="6" s="1"/>
  <c r="CG44" i="6" s="1"/>
  <c r="CH44" i="6" s="1"/>
  <c r="CI44" i="6" s="1"/>
  <c r="CJ44" i="6" s="1"/>
  <c r="CK44" i="6" s="1"/>
  <c r="CL44" i="6" s="1"/>
  <c r="CM44" i="6" s="1"/>
  <c r="CN44" i="6" s="1"/>
  <c r="CO44" i="6" s="1"/>
  <c r="T35" i="6"/>
  <c r="U35" i="6" s="1"/>
  <c r="V35" i="6" s="1"/>
  <c r="W35" i="6" s="1"/>
  <c r="X35" i="6" s="1"/>
  <c r="Y35" i="6" s="1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J35" i="6" s="1"/>
  <c r="AK35" i="6" s="1"/>
  <c r="AL35" i="6" s="1"/>
  <c r="AM35" i="6" s="1"/>
  <c r="AN35" i="6" s="1"/>
  <c r="AO35" i="6" s="1"/>
  <c r="AP35" i="6" s="1"/>
  <c r="AQ35" i="6" s="1"/>
  <c r="AR35" i="6" s="1"/>
  <c r="AS35" i="6" s="1"/>
  <c r="AT35" i="6" s="1"/>
  <c r="AU35" i="6" s="1"/>
  <c r="AV35" i="6" s="1"/>
  <c r="AW35" i="6" s="1"/>
  <c r="AX35" i="6" s="1"/>
  <c r="AY35" i="6" s="1"/>
  <c r="AZ35" i="6" s="1"/>
  <c r="BA35" i="6" s="1"/>
  <c r="BB35" i="6" s="1"/>
  <c r="BC35" i="6" s="1"/>
  <c r="BD35" i="6" s="1"/>
  <c r="BE35" i="6" s="1"/>
  <c r="BF35" i="6" s="1"/>
  <c r="BG35" i="6" s="1"/>
  <c r="BH35" i="6" s="1"/>
  <c r="BI35" i="6" s="1"/>
  <c r="BJ35" i="6" s="1"/>
  <c r="BK35" i="6" s="1"/>
  <c r="BL35" i="6" s="1"/>
  <c r="BM35" i="6" s="1"/>
  <c r="BN35" i="6" s="1"/>
  <c r="BO35" i="6" s="1"/>
  <c r="BP35" i="6" s="1"/>
  <c r="BQ35" i="6" s="1"/>
  <c r="BR35" i="6" s="1"/>
  <c r="BS35" i="6" s="1"/>
  <c r="BT35" i="6" s="1"/>
  <c r="BU35" i="6" s="1"/>
  <c r="BV35" i="6" s="1"/>
  <c r="BW35" i="6" s="1"/>
  <c r="BX35" i="6" s="1"/>
  <c r="BY35" i="6" s="1"/>
  <c r="BZ35" i="6" s="1"/>
  <c r="CA35" i="6" s="1"/>
  <c r="CB35" i="6" s="1"/>
  <c r="CC35" i="6" s="1"/>
  <c r="CD35" i="6" s="1"/>
  <c r="CE35" i="6" s="1"/>
  <c r="CF35" i="6" s="1"/>
  <c r="CG35" i="6" s="1"/>
  <c r="CH35" i="6" s="1"/>
  <c r="CI35" i="6" s="1"/>
  <c r="CJ35" i="6" s="1"/>
  <c r="CK35" i="6" s="1"/>
  <c r="CL35" i="6" s="1"/>
  <c r="CM35" i="6" s="1"/>
  <c r="CN35" i="6" s="1"/>
  <c r="CO35" i="6" s="1"/>
  <c r="AE6" i="12"/>
  <c r="AF5" i="12"/>
  <c r="U16" i="6" l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AJ16" i="6" s="1"/>
  <c r="AK16" i="6" s="1"/>
  <c r="AL16" i="6" s="1"/>
  <c r="AM16" i="6" s="1"/>
  <c r="AN16" i="6" s="1"/>
  <c r="AO16" i="6" s="1"/>
  <c r="AP16" i="6" s="1"/>
  <c r="AQ16" i="6" s="1"/>
  <c r="AR16" i="6" s="1"/>
  <c r="AS16" i="6" s="1"/>
  <c r="AT16" i="6" s="1"/>
  <c r="AU16" i="6" s="1"/>
  <c r="AV16" i="6" s="1"/>
  <c r="AW16" i="6" s="1"/>
  <c r="AX16" i="6" s="1"/>
  <c r="AY16" i="6" s="1"/>
  <c r="AZ16" i="6" s="1"/>
  <c r="BA16" i="6" s="1"/>
  <c r="BB16" i="6" s="1"/>
  <c r="BC16" i="6" s="1"/>
  <c r="BD16" i="6" s="1"/>
  <c r="BE16" i="6" s="1"/>
  <c r="BF16" i="6" s="1"/>
  <c r="BG16" i="6" s="1"/>
  <c r="BH16" i="6" s="1"/>
  <c r="BI16" i="6" s="1"/>
  <c r="BJ16" i="6" s="1"/>
  <c r="BK16" i="6" s="1"/>
  <c r="BL16" i="6" s="1"/>
  <c r="BM16" i="6" s="1"/>
  <c r="BN16" i="6" s="1"/>
  <c r="BO16" i="6" s="1"/>
  <c r="BP16" i="6" s="1"/>
  <c r="BQ16" i="6" s="1"/>
  <c r="BR16" i="6" s="1"/>
  <c r="BS16" i="6" s="1"/>
  <c r="BT16" i="6" s="1"/>
  <c r="BU16" i="6" s="1"/>
  <c r="BV16" i="6" s="1"/>
  <c r="BW16" i="6" s="1"/>
  <c r="BX16" i="6" s="1"/>
  <c r="BY16" i="6" s="1"/>
  <c r="BZ16" i="6" s="1"/>
  <c r="CA16" i="6" s="1"/>
  <c r="CB16" i="6" s="1"/>
  <c r="CC16" i="6" s="1"/>
  <c r="CD16" i="6" s="1"/>
  <c r="CE16" i="6" s="1"/>
  <c r="CF16" i="6" s="1"/>
  <c r="CG16" i="6" s="1"/>
  <c r="CH16" i="6" s="1"/>
  <c r="CI16" i="6" s="1"/>
  <c r="CJ16" i="6" s="1"/>
  <c r="CK16" i="6" s="1"/>
  <c r="CL16" i="6" s="1"/>
  <c r="CM16" i="6" s="1"/>
  <c r="CN16" i="6" s="1"/>
  <c r="CO16" i="6" s="1"/>
  <c r="T18" i="6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AP18" i="6" s="1"/>
  <c r="AQ18" i="6" s="1"/>
  <c r="AR18" i="6" s="1"/>
  <c r="AS18" i="6" s="1"/>
  <c r="AT18" i="6" s="1"/>
  <c r="AU18" i="6" s="1"/>
  <c r="AV18" i="6" s="1"/>
  <c r="AW18" i="6" s="1"/>
  <c r="AX18" i="6" s="1"/>
  <c r="AY18" i="6" s="1"/>
  <c r="AZ18" i="6" s="1"/>
  <c r="BA18" i="6" s="1"/>
  <c r="BB18" i="6" s="1"/>
  <c r="BC18" i="6" s="1"/>
  <c r="BD18" i="6" s="1"/>
  <c r="BE18" i="6" s="1"/>
  <c r="BF18" i="6" s="1"/>
  <c r="BG18" i="6" s="1"/>
  <c r="BH18" i="6" s="1"/>
  <c r="BI18" i="6" s="1"/>
  <c r="BJ18" i="6" s="1"/>
  <c r="BK18" i="6" s="1"/>
  <c r="BL18" i="6" s="1"/>
  <c r="BM18" i="6" s="1"/>
  <c r="BN18" i="6" s="1"/>
  <c r="BO18" i="6" s="1"/>
  <c r="BP18" i="6" s="1"/>
  <c r="BQ18" i="6" s="1"/>
  <c r="BR18" i="6" s="1"/>
  <c r="BS18" i="6" s="1"/>
  <c r="BT18" i="6" s="1"/>
  <c r="BU18" i="6" s="1"/>
  <c r="BV18" i="6" s="1"/>
  <c r="BW18" i="6" s="1"/>
  <c r="BX18" i="6" s="1"/>
  <c r="BY18" i="6" s="1"/>
  <c r="BZ18" i="6" s="1"/>
  <c r="CA18" i="6" s="1"/>
  <c r="CB18" i="6" s="1"/>
  <c r="CC18" i="6" s="1"/>
  <c r="CD18" i="6" s="1"/>
  <c r="CE18" i="6" s="1"/>
  <c r="CF18" i="6" s="1"/>
  <c r="CG18" i="6" s="1"/>
  <c r="CH18" i="6" s="1"/>
  <c r="CI18" i="6" s="1"/>
  <c r="CJ18" i="6" s="1"/>
  <c r="CK18" i="6" s="1"/>
  <c r="CL18" i="6" s="1"/>
  <c r="CM18" i="6" s="1"/>
  <c r="CN18" i="6" s="1"/>
  <c r="CO18" i="6" s="1"/>
  <c r="T17" i="6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AK17" i="6" s="1"/>
  <c r="AL17" i="6" s="1"/>
  <c r="AM17" i="6" s="1"/>
  <c r="AN17" i="6" s="1"/>
  <c r="AO17" i="6" s="1"/>
  <c r="AP17" i="6" s="1"/>
  <c r="AQ17" i="6" s="1"/>
  <c r="AR17" i="6" s="1"/>
  <c r="AS17" i="6" s="1"/>
  <c r="AT17" i="6" s="1"/>
  <c r="AU17" i="6" s="1"/>
  <c r="AV17" i="6" s="1"/>
  <c r="AW17" i="6" s="1"/>
  <c r="AX17" i="6" s="1"/>
  <c r="AY17" i="6" s="1"/>
  <c r="AZ17" i="6" s="1"/>
  <c r="BA17" i="6" s="1"/>
  <c r="BB17" i="6" s="1"/>
  <c r="BC17" i="6" s="1"/>
  <c r="BD17" i="6" s="1"/>
  <c r="BE17" i="6" s="1"/>
  <c r="BF17" i="6" s="1"/>
  <c r="BG17" i="6" s="1"/>
  <c r="BH17" i="6" s="1"/>
  <c r="BI17" i="6" s="1"/>
  <c r="BJ17" i="6" s="1"/>
  <c r="BK17" i="6" s="1"/>
  <c r="BL17" i="6" s="1"/>
  <c r="BM17" i="6" s="1"/>
  <c r="BN17" i="6" s="1"/>
  <c r="BO17" i="6" s="1"/>
  <c r="BP17" i="6" s="1"/>
  <c r="BQ17" i="6" s="1"/>
  <c r="BR17" i="6" s="1"/>
  <c r="BS17" i="6" s="1"/>
  <c r="BT17" i="6" s="1"/>
  <c r="BU17" i="6" s="1"/>
  <c r="BV17" i="6" s="1"/>
  <c r="BW17" i="6" s="1"/>
  <c r="BX17" i="6" s="1"/>
  <c r="BY17" i="6" s="1"/>
  <c r="BZ17" i="6" s="1"/>
  <c r="CA17" i="6" s="1"/>
  <c r="CB17" i="6" s="1"/>
  <c r="CC17" i="6" s="1"/>
  <c r="CD17" i="6" s="1"/>
  <c r="CE17" i="6" s="1"/>
  <c r="CF17" i="6" s="1"/>
  <c r="CG17" i="6" s="1"/>
  <c r="CH17" i="6" s="1"/>
  <c r="CI17" i="6" s="1"/>
  <c r="CJ17" i="6" s="1"/>
  <c r="CK17" i="6" s="1"/>
  <c r="CL17" i="6" s="1"/>
  <c r="CM17" i="6" s="1"/>
  <c r="CN17" i="6" s="1"/>
  <c r="CO17" i="6" s="1"/>
  <c r="U166" i="6"/>
  <c r="T232" i="6"/>
  <c r="U209" i="6"/>
  <c r="U232" i="6" s="1"/>
  <c r="AF6" i="12"/>
  <c r="AG5" i="12"/>
  <c r="V166" i="6" l="1"/>
  <c r="V209" i="6"/>
  <c r="V232" i="6" s="1"/>
  <c r="AG6" i="12"/>
  <c r="AH5" i="12"/>
  <c r="W166" i="6" l="1"/>
  <c r="W209" i="6"/>
  <c r="W232" i="6" s="1"/>
  <c r="AH6" i="12"/>
  <c r="AI5" i="12"/>
  <c r="X166" i="6" l="1"/>
  <c r="X209" i="6"/>
  <c r="X232" i="6" s="1"/>
  <c r="AI6" i="12"/>
  <c r="AJ5" i="12"/>
  <c r="H214" i="5"/>
  <c r="H34" i="12" s="1"/>
  <c r="E214" i="5"/>
  <c r="E34" i="12" s="1"/>
  <c r="J206" i="5"/>
  <c r="H206" i="5"/>
  <c r="F206" i="5"/>
  <c r="J205" i="5"/>
  <c r="H205" i="5"/>
  <c r="F205" i="5"/>
  <c r="J201" i="5"/>
  <c r="H201" i="5"/>
  <c r="F201" i="5"/>
  <c r="J200" i="5"/>
  <c r="H200" i="5"/>
  <c r="F200" i="5"/>
  <c r="E206" i="5"/>
  <c r="E205" i="5"/>
  <c r="E201" i="5"/>
  <c r="E200" i="5"/>
  <c r="H22" i="6"/>
  <c r="E22" i="6"/>
  <c r="E106" i="4"/>
  <c r="H120" i="6"/>
  <c r="G120" i="6"/>
  <c r="E120" i="6"/>
  <c r="H262" i="6"/>
  <c r="G262" i="6"/>
  <c r="E262" i="6"/>
  <c r="H268" i="6"/>
  <c r="H58" i="12" s="1"/>
  <c r="F268" i="6"/>
  <c r="E58" i="12"/>
  <c r="H259" i="6"/>
  <c r="E259" i="6"/>
  <c r="Y166" i="6" l="1"/>
  <c r="Y209" i="6"/>
  <c r="Y232" i="6" s="1"/>
  <c r="E177" i="6"/>
  <c r="H177" i="6"/>
  <c r="AJ6" i="12"/>
  <c r="AK5" i="12"/>
  <c r="G109" i="18"/>
  <c r="G108" i="18"/>
  <c r="G107" i="18"/>
  <c r="H168" i="6"/>
  <c r="H36" i="14" s="1"/>
  <c r="H167" i="6"/>
  <c r="H35" i="14" s="1"/>
  <c r="H166" i="6"/>
  <c r="H34" i="14" s="1"/>
  <c r="E168" i="6"/>
  <c r="E36" i="14" s="1"/>
  <c r="E167" i="6"/>
  <c r="E35" i="14" s="1"/>
  <c r="E166" i="6"/>
  <c r="E34" i="14" s="1"/>
  <c r="H246" i="6"/>
  <c r="E5" i="6"/>
  <c r="E4" i="18" s="1"/>
  <c r="F5" i="6"/>
  <c r="G5" i="6"/>
  <c r="H5" i="6"/>
  <c r="H4" i="18" s="1"/>
  <c r="I5" i="6"/>
  <c r="J5" i="6"/>
  <c r="E16" i="6"/>
  <c r="E137" i="6" s="1"/>
  <c r="H16" i="6"/>
  <c r="E21" i="6"/>
  <c r="E54" i="18" s="1"/>
  <c r="E100" i="18" s="1"/>
  <c r="E163" i="6"/>
  <c r="E30" i="14" s="1"/>
  <c r="H163" i="6"/>
  <c r="H30" i="14" s="1"/>
  <c r="E165" i="6"/>
  <c r="H165" i="6"/>
  <c r="E4" i="6"/>
  <c r="Z166" i="6" l="1"/>
  <c r="Z209" i="6"/>
  <c r="Z232" i="6" s="1"/>
  <c r="AK6" i="12"/>
  <c r="AL5" i="12"/>
  <c r="G180" i="6"/>
  <c r="G181" i="6" l="1"/>
  <c r="G105" i="18" s="1"/>
  <c r="G104" i="18"/>
  <c r="AA166" i="6"/>
  <c r="AA209" i="6"/>
  <c r="AA232" i="6" s="1"/>
  <c r="E18" i="12"/>
  <c r="AL6" i="12"/>
  <c r="AM5" i="12"/>
  <c r="E61" i="12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L82" i="5" s="1"/>
  <c r="K81" i="5"/>
  <c r="K82" i="5" s="1"/>
  <c r="J81" i="5"/>
  <c r="H81" i="5"/>
  <c r="E81" i="5"/>
  <c r="CO250" i="5"/>
  <c r="CN250" i="5"/>
  <c r="CM250" i="5"/>
  <c r="CL250" i="5"/>
  <c r="CK250" i="5"/>
  <c r="CJ250" i="5"/>
  <c r="CI250" i="5"/>
  <c r="CH250" i="5"/>
  <c r="CG250" i="5"/>
  <c r="CF250" i="5"/>
  <c r="CE250" i="5"/>
  <c r="CD250" i="5"/>
  <c r="CC250" i="5"/>
  <c r="CB250" i="5"/>
  <c r="CA250" i="5"/>
  <c r="BZ250" i="5"/>
  <c r="BY250" i="5"/>
  <c r="BX250" i="5"/>
  <c r="BW250" i="5"/>
  <c r="BV250" i="5"/>
  <c r="BU250" i="5"/>
  <c r="BT250" i="5"/>
  <c r="BS250" i="5"/>
  <c r="BR250" i="5"/>
  <c r="BQ250" i="5"/>
  <c r="BP250" i="5"/>
  <c r="BO250" i="5"/>
  <c r="BN250" i="5"/>
  <c r="BM250" i="5"/>
  <c r="BL250" i="5"/>
  <c r="BK250" i="5"/>
  <c r="BJ250" i="5"/>
  <c r="BI250" i="5"/>
  <c r="BH250" i="5"/>
  <c r="BG250" i="5"/>
  <c r="BF250" i="5"/>
  <c r="BE250" i="5"/>
  <c r="BD250" i="5"/>
  <c r="BC250" i="5"/>
  <c r="BB250" i="5"/>
  <c r="BA250" i="5"/>
  <c r="AZ250" i="5"/>
  <c r="AY250" i="5"/>
  <c r="AX250" i="5"/>
  <c r="AW250" i="5"/>
  <c r="AV250" i="5"/>
  <c r="AU250" i="5"/>
  <c r="AT250" i="5"/>
  <c r="AS250" i="5"/>
  <c r="AR250" i="5"/>
  <c r="AQ250" i="5"/>
  <c r="AP250" i="5"/>
  <c r="AO250" i="5"/>
  <c r="AN250" i="5"/>
  <c r="AM250" i="5"/>
  <c r="AL250" i="5"/>
  <c r="AK250" i="5"/>
  <c r="AJ250" i="5"/>
  <c r="AI250" i="5"/>
  <c r="AH250" i="5"/>
  <c r="AG250" i="5"/>
  <c r="AF250" i="5"/>
  <c r="AE250" i="5"/>
  <c r="AD250" i="5"/>
  <c r="AC250" i="5"/>
  <c r="AB250" i="5"/>
  <c r="AA250" i="5"/>
  <c r="Z250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H250" i="5"/>
  <c r="E250" i="5"/>
  <c r="H233" i="5"/>
  <c r="G233" i="5"/>
  <c r="E233" i="5"/>
  <c r="H70" i="5"/>
  <c r="E70" i="5"/>
  <c r="H226" i="5"/>
  <c r="H229" i="5"/>
  <c r="E229" i="5"/>
  <c r="G226" i="5"/>
  <c r="E226" i="5"/>
  <c r="AB166" i="6" l="1"/>
  <c r="AB209" i="6"/>
  <c r="AB232" i="6" s="1"/>
  <c r="H61" i="12"/>
  <c r="AM6" i="12"/>
  <c r="AN5" i="12"/>
  <c r="I250" i="5"/>
  <c r="I81" i="5"/>
  <c r="E228" i="5"/>
  <c r="H228" i="5"/>
  <c r="H227" i="5"/>
  <c r="G227" i="5"/>
  <c r="E227" i="5"/>
  <c r="G57" i="4"/>
  <c r="AC166" i="6" l="1"/>
  <c r="AC209" i="6"/>
  <c r="AC232" i="6" s="1"/>
  <c r="AN6" i="12"/>
  <c r="AO5" i="12"/>
  <c r="K6" i="5"/>
  <c r="K6" i="18" s="1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L8" i="5" s="1"/>
  <c r="K7" i="5"/>
  <c r="J7" i="5"/>
  <c r="I7" i="5"/>
  <c r="H7" i="5"/>
  <c r="G7" i="5"/>
  <c r="F7" i="5"/>
  <c r="E7" i="5"/>
  <c r="K125" i="5" l="1"/>
  <c r="K124" i="5"/>
  <c r="K123" i="5"/>
  <c r="K122" i="5"/>
  <c r="K121" i="5"/>
  <c r="K120" i="5"/>
  <c r="K194" i="5"/>
  <c r="K193" i="5"/>
  <c r="K192" i="5"/>
  <c r="K191" i="5"/>
  <c r="K190" i="5"/>
  <c r="K260" i="5"/>
  <c r="K261" i="5"/>
  <c r="K262" i="5"/>
  <c r="K263" i="5"/>
  <c r="K264" i="5"/>
  <c r="AD166" i="6"/>
  <c r="AD209" i="6"/>
  <c r="AD232" i="6" s="1"/>
  <c r="AO6" i="12"/>
  <c r="K284" i="5"/>
  <c r="K286" i="5"/>
  <c r="K287" i="5"/>
  <c r="K283" i="5"/>
  <c r="K285" i="5"/>
  <c r="AP5" i="12"/>
  <c r="M8" i="5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F129" i="5"/>
  <c r="K128" i="5"/>
  <c r="K135" i="5" s="1"/>
  <c r="E133" i="5"/>
  <c r="E132" i="5"/>
  <c r="H133" i="5"/>
  <c r="H132" i="5"/>
  <c r="G133" i="5"/>
  <c r="G132" i="5"/>
  <c r="AE166" i="6" l="1"/>
  <c r="K133" i="5"/>
  <c r="AE209" i="6"/>
  <c r="AE232" i="6" s="1"/>
  <c r="K137" i="5"/>
  <c r="K136" i="5"/>
  <c r="K140" i="5"/>
  <c r="K139" i="5"/>
  <c r="K138" i="5"/>
  <c r="L128" i="5"/>
  <c r="L135" i="5" s="1"/>
  <c r="AP6" i="12"/>
  <c r="K289" i="5"/>
  <c r="K78" i="12" s="1"/>
  <c r="K196" i="5"/>
  <c r="AQ5" i="12"/>
  <c r="K132" i="5"/>
  <c r="H99" i="5"/>
  <c r="G99" i="5"/>
  <c r="E99" i="5"/>
  <c r="H110" i="5"/>
  <c r="H109" i="5"/>
  <c r="H102" i="5"/>
  <c r="H83" i="18" s="1"/>
  <c r="H101" i="5"/>
  <c r="G110" i="5"/>
  <c r="K110" i="5" s="1"/>
  <c r="E110" i="5"/>
  <c r="G109" i="5"/>
  <c r="K109" i="5" s="1"/>
  <c r="E109" i="5"/>
  <c r="J104" i="5"/>
  <c r="J129" i="5" s="1"/>
  <c r="H104" i="5"/>
  <c r="H129" i="5" s="1"/>
  <c r="H91" i="18" s="1"/>
  <c r="E104" i="5"/>
  <c r="E129" i="5" s="1"/>
  <c r="K102" i="5" l="1"/>
  <c r="K101" i="5"/>
  <c r="K145" i="5"/>
  <c r="L133" i="5"/>
  <c r="AF166" i="6"/>
  <c r="AF209" i="6"/>
  <c r="AF232" i="6" s="1"/>
  <c r="L271" i="5"/>
  <c r="L269" i="5"/>
  <c r="L272" i="5"/>
  <c r="L273" i="5"/>
  <c r="L270" i="5"/>
  <c r="K37" i="12"/>
  <c r="K216" i="5"/>
  <c r="K275" i="5"/>
  <c r="K278" i="5"/>
  <c r="K277" i="5"/>
  <c r="K276" i="5"/>
  <c r="M128" i="5"/>
  <c r="M135" i="5" s="1"/>
  <c r="L132" i="5"/>
  <c r="L136" i="5"/>
  <c r="L139" i="5"/>
  <c r="L140" i="5"/>
  <c r="L138" i="5"/>
  <c r="L137" i="5"/>
  <c r="K148" i="5"/>
  <c r="K149" i="5"/>
  <c r="K147" i="5"/>
  <c r="K146" i="5"/>
  <c r="AQ6" i="12"/>
  <c r="AS5" i="5"/>
  <c r="AR5" i="12"/>
  <c r="K142" i="5"/>
  <c r="K23" i="18" s="1"/>
  <c r="G111" i="5"/>
  <c r="K111" i="5" s="1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L6" i="5" s="1"/>
  <c r="L6" i="18" s="1"/>
  <c r="K5" i="5"/>
  <c r="J5" i="5"/>
  <c r="I5" i="5"/>
  <c r="H5" i="5"/>
  <c r="G5" i="5"/>
  <c r="E5" i="5"/>
  <c r="K205" i="5" l="1"/>
  <c r="L125" i="5"/>
  <c r="L124" i="5"/>
  <c r="L123" i="5"/>
  <c r="L122" i="5"/>
  <c r="L121" i="5"/>
  <c r="L111" i="5"/>
  <c r="L110" i="5"/>
  <c r="L109" i="5"/>
  <c r="L102" i="5"/>
  <c r="L101" i="5"/>
  <c r="L120" i="5"/>
  <c r="L145" i="5" s="1"/>
  <c r="K151" i="5"/>
  <c r="M133" i="5"/>
  <c r="L83" i="5"/>
  <c r="L194" i="5"/>
  <c r="L193" i="5"/>
  <c r="L192" i="5"/>
  <c r="L191" i="5"/>
  <c r="L190" i="5"/>
  <c r="L260" i="5"/>
  <c r="L261" i="5"/>
  <c r="L262" i="5"/>
  <c r="L263" i="5"/>
  <c r="L264" i="5"/>
  <c r="AG166" i="6"/>
  <c r="AG209" i="6"/>
  <c r="AG232" i="6" s="1"/>
  <c r="L146" i="5"/>
  <c r="M132" i="5"/>
  <c r="M273" i="5"/>
  <c r="M269" i="5"/>
  <c r="M270" i="5"/>
  <c r="M272" i="5"/>
  <c r="M271" i="5"/>
  <c r="L275" i="5"/>
  <c r="L278" i="5"/>
  <c r="K280" i="5"/>
  <c r="K77" i="12" s="1"/>
  <c r="L276" i="5"/>
  <c r="M139" i="5"/>
  <c r="M136" i="5"/>
  <c r="L277" i="5"/>
  <c r="N128" i="5"/>
  <c r="N135" i="5" s="1"/>
  <c r="M137" i="5"/>
  <c r="M138" i="5"/>
  <c r="M140" i="5"/>
  <c r="K210" i="5"/>
  <c r="L149" i="5"/>
  <c r="L148" i="5"/>
  <c r="L147" i="5"/>
  <c r="AR6" i="12"/>
  <c r="L284" i="5"/>
  <c r="L285" i="5"/>
  <c r="L283" i="5"/>
  <c r="L286" i="5"/>
  <c r="L287" i="5"/>
  <c r="AS5" i="12"/>
  <c r="K161" i="5"/>
  <c r="K164" i="5"/>
  <c r="K165" i="5"/>
  <c r="L165" i="5" s="1"/>
  <c r="M165" i="5" s="1"/>
  <c r="N165" i="5" s="1"/>
  <c r="O165" i="5" s="1"/>
  <c r="P165" i="5" s="1"/>
  <c r="Q165" i="5" s="1"/>
  <c r="R165" i="5" s="1"/>
  <c r="S165" i="5" s="1"/>
  <c r="T165" i="5" s="1"/>
  <c r="U165" i="5" s="1"/>
  <c r="V165" i="5" s="1"/>
  <c r="W165" i="5" s="1"/>
  <c r="X165" i="5" s="1"/>
  <c r="Y165" i="5" s="1"/>
  <c r="Z165" i="5" s="1"/>
  <c r="AA165" i="5" s="1"/>
  <c r="AB165" i="5" s="1"/>
  <c r="AC165" i="5" s="1"/>
  <c r="AD165" i="5" s="1"/>
  <c r="AE165" i="5" s="1"/>
  <c r="AF165" i="5" s="1"/>
  <c r="AG165" i="5" s="1"/>
  <c r="AH165" i="5" s="1"/>
  <c r="AI165" i="5" s="1"/>
  <c r="AJ165" i="5" s="1"/>
  <c r="AK165" i="5" s="1"/>
  <c r="AL165" i="5" s="1"/>
  <c r="AM165" i="5" s="1"/>
  <c r="AN165" i="5" s="1"/>
  <c r="AO165" i="5" s="1"/>
  <c r="AP165" i="5" s="1"/>
  <c r="AQ165" i="5" s="1"/>
  <c r="AR165" i="5" s="1"/>
  <c r="AS165" i="5" s="1"/>
  <c r="M6" i="5"/>
  <c r="M6" i="18" s="1"/>
  <c r="K143" i="5"/>
  <c r="K24" i="18" s="1"/>
  <c r="K25" i="18" l="1"/>
  <c r="K206" i="5"/>
  <c r="M125" i="5"/>
  <c r="M124" i="5"/>
  <c r="M123" i="5"/>
  <c r="M122" i="5"/>
  <c r="M121" i="5"/>
  <c r="M111" i="5"/>
  <c r="M110" i="5"/>
  <c r="M109" i="5"/>
  <c r="M102" i="5"/>
  <c r="M101" i="5"/>
  <c r="M120" i="5"/>
  <c r="M145" i="5" s="1"/>
  <c r="L151" i="5"/>
  <c r="N133" i="5"/>
  <c r="M194" i="5"/>
  <c r="M193" i="5"/>
  <c r="M192" i="5"/>
  <c r="M191" i="5"/>
  <c r="M190" i="5"/>
  <c r="M260" i="5"/>
  <c r="M261" i="5"/>
  <c r="M262" i="5"/>
  <c r="M263" i="5"/>
  <c r="M264" i="5"/>
  <c r="AH166" i="6"/>
  <c r="AH209" i="6"/>
  <c r="AH232" i="6" s="1"/>
  <c r="N132" i="5"/>
  <c r="N273" i="5"/>
  <c r="N269" i="5"/>
  <c r="N272" i="5"/>
  <c r="N270" i="5"/>
  <c r="N271" i="5"/>
  <c r="K38" i="12"/>
  <c r="K208" i="5"/>
  <c r="K36" i="12" s="1"/>
  <c r="L280" i="5"/>
  <c r="L77" i="12" s="1"/>
  <c r="N137" i="5"/>
  <c r="N140" i="5"/>
  <c r="N139" i="5"/>
  <c r="O128" i="5"/>
  <c r="O135" i="5" s="1"/>
  <c r="N138" i="5"/>
  <c r="N136" i="5"/>
  <c r="L210" i="5"/>
  <c r="M276" i="5"/>
  <c r="M275" i="5"/>
  <c r="M277" i="5"/>
  <c r="M278" i="5"/>
  <c r="M149" i="5"/>
  <c r="M148" i="5"/>
  <c r="M146" i="5"/>
  <c r="M147" i="5"/>
  <c r="AS6" i="12"/>
  <c r="M285" i="5"/>
  <c r="M284" i="5"/>
  <c r="M287" i="5"/>
  <c r="M283" i="5"/>
  <c r="M286" i="5"/>
  <c r="L289" i="5"/>
  <c r="L78" i="12" s="1"/>
  <c r="L161" i="5"/>
  <c r="K240" i="5"/>
  <c r="L196" i="5"/>
  <c r="AT5" i="12"/>
  <c r="AT5" i="5"/>
  <c r="K167" i="5"/>
  <c r="L164" i="5"/>
  <c r="L167" i="5" s="1"/>
  <c r="L243" i="5" s="1"/>
  <c r="N6" i="5"/>
  <c r="N6" i="18" s="1"/>
  <c r="L142" i="5"/>
  <c r="L23" i="18" s="1"/>
  <c r="E102" i="5"/>
  <c r="E101" i="5"/>
  <c r="G18" i="5"/>
  <c r="E18" i="5"/>
  <c r="K47" i="18" l="1"/>
  <c r="K35" i="18"/>
  <c r="L205" i="5"/>
  <c r="N125" i="5"/>
  <c r="N124" i="5"/>
  <c r="N123" i="5"/>
  <c r="N122" i="5"/>
  <c r="N121" i="5"/>
  <c r="N111" i="5"/>
  <c r="N110" i="5"/>
  <c r="N109" i="5"/>
  <c r="N102" i="5"/>
  <c r="N101" i="5"/>
  <c r="N120" i="5"/>
  <c r="N145" i="5" s="1"/>
  <c r="M151" i="5"/>
  <c r="O133" i="5"/>
  <c r="N194" i="5"/>
  <c r="N193" i="5"/>
  <c r="N192" i="5"/>
  <c r="N191" i="5"/>
  <c r="N190" i="5"/>
  <c r="N260" i="5"/>
  <c r="N261" i="5"/>
  <c r="N262" i="5"/>
  <c r="N263" i="5"/>
  <c r="N264" i="5"/>
  <c r="AI166" i="6"/>
  <c r="AI209" i="6"/>
  <c r="AI232" i="6" s="1"/>
  <c r="P128" i="5"/>
  <c r="P135" i="5" s="1"/>
  <c r="O271" i="5"/>
  <c r="O269" i="5"/>
  <c r="O273" i="5"/>
  <c r="O270" i="5"/>
  <c r="O272" i="5"/>
  <c r="L38" i="12"/>
  <c r="L37" i="12"/>
  <c r="L216" i="5"/>
  <c r="O139" i="5"/>
  <c r="O140" i="5"/>
  <c r="O137" i="5"/>
  <c r="O138" i="5"/>
  <c r="O132" i="5"/>
  <c r="O136" i="5"/>
  <c r="N276" i="5"/>
  <c r="N275" i="5"/>
  <c r="N277" i="5"/>
  <c r="N278" i="5"/>
  <c r="M280" i="5"/>
  <c r="M77" i="12" s="1"/>
  <c r="M210" i="5"/>
  <c r="P138" i="5"/>
  <c r="P140" i="5"/>
  <c r="P139" i="5"/>
  <c r="P137" i="5"/>
  <c r="P136" i="5"/>
  <c r="N149" i="5"/>
  <c r="N148" i="5"/>
  <c r="N146" i="5"/>
  <c r="N147" i="5"/>
  <c r="AT6" i="12"/>
  <c r="N285" i="5"/>
  <c r="N284" i="5"/>
  <c r="N287" i="5"/>
  <c r="N283" i="5"/>
  <c r="N286" i="5"/>
  <c r="M289" i="5"/>
  <c r="M78" i="12" s="1"/>
  <c r="K169" i="5"/>
  <c r="K21" i="18" s="1"/>
  <c r="K243" i="5"/>
  <c r="K245" i="5" s="1"/>
  <c r="K80" i="18" s="1"/>
  <c r="M161" i="5"/>
  <c r="L240" i="5"/>
  <c r="M196" i="5"/>
  <c r="AT165" i="5"/>
  <c r="AU5" i="12"/>
  <c r="AU5" i="5"/>
  <c r="M164" i="5"/>
  <c r="M167" i="5" s="1"/>
  <c r="M243" i="5" s="1"/>
  <c r="O6" i="5"/>
  <c r="O6" i="18" s="1"/>
  <c r="Q128" i="5"/>
  <c r="Q135" i="5" s="1"/>
  <c r="L143" i="5"/>
  <c r="L24" i="18" s="1"/>
  <c r="M142" i="5"/>
  <c r="M23" i="18" s="1"/>
  <c r="E4" i="5"/>
  <c r="L25" i="18" l="1"/>
  <c r="K86" i="18"/>
  <c r="K94" i="18"/>
  <c r="K46" i="18"/>
  <c r="K34" i="18"/>
  <c r="L206" i="5"/>
  <c r="L208" i="5" s="1"/>
  <c r="L36" i="12" s="1"/>
  <c r="M205" i="5"/>
  <c r="O125" i="5"/>
  <c r="O124" i="5"/>
  <c r="O123" i="5"/>
  <c r="O122" i="5"/>
  <c r="O121" i="5"/>
  <c r="O111" i="5"/>
  <c r="O110" i="5"/>
  <c r="O109" i="5"/>
  <c r="O102" i="5"/>
  <c r="O101" i="5"/>
  <c r="O120" i="5"/>
  <c r="O145" i="5" s="1"/>
  <c r="N151" i="5"/>
  <c r="Q133" i="5"/>
  <c r="O194" i="5"/>
  <c r="O193" i="5"/>
  <c r="O192" i="5"/>
  <c r="O191" i="5"/>
  <c r="O190" i="5"/>
  <c r="O260" i="5"/>
  <c r="O261" i="5"/>
  <c r="O262" i="5"/>
  <c r="O263" i="5"/>
  <c r="O264" i="5"/>
  <c r="AJ166" i="6"/>
  <c r="P132" i="5"/>
  <c r="P133" i="5"/>
  <c r="AJ209" i="6"/>
  <c r="AJ232" i="6" s="1"/>
  <c r="G106" i="6"/>
  <c r="G107" i="6" s="1"/>
  <c r="Q271" i="5"/>
  <c r="Q273" i="5"/>
  <c r="Q269" i="5"/>
  <c r="Q270" i="5"/>
  <c r="Q272" i="5"/>
  <c r="P271" i="5"/>
  <c r="P269" i="5"/>
  <c r="P272" i="5"/>
  <c r="P270" i="5"/>
  <c r="P273" i="5"/>
  <c r="M37" i="12"/>
  <c r="M216" i="5"/>
  <c r="M38" i="12"/>
  <c r="N210" i="5"/>
  <c r="N280" i="5"/>
  <c r="N77" i="12" s="1"/>
  <c r="K76" i="12"/>
  <c r="O275" i="5"/>
  <c r="O276" i="5"/>
  <c r="O278" i="5"/>
  <c r="O277" i="5"/>
  <c r="Q137" i="5"/>
  <c r="Q136" i="5"/>
  <c r="Q140" i="5"/>
  <c r="Q139" i="5"/>
  <c r="Q138" i="5"/>
  <c r="O148" i="5"/>
  <c r="O149" i="5"/>
  <c r="O146" i="5"/>
  <c r="O147" i="5"/>
  <c r="AU6" i="12"/>
  <c r="N289" i="5"/>
  <c r="N78" i="12" s="1"/>
  <c r="O285" i="5"/>
  <c r="O286" i="5"/>
  <c r="O284" i="5"/>
  <c r="O287" i="5"/>
  <c r="O283" i="5"/>
  <c r="N161" i="5"/>
  <c r="M240" i="5"/>
  <c r="N196" i="5"/>
  <c r="AU165" i="5"/>
  <c r="AV5" i="12"/>
  <c r="AV5" i="5"/>
  <c r="N164" i="5"/>
  <c r="N167" i="5" s="1"/>
  <c r="N243" i="5" s="1"/>
  <c r="P6" i="5"/>
  <c r="P6" i="18" s="1"/>
  <c r="R128" i="5"/>
  <c r="R135" i="5" s="1"/>
  <c r="Q132" i="5"/>
  <c r="M143" i="5"/>
  <c r="M24" i="18" s="1"/>
  <c r="N142" i="5"/>
  <c r="N23" i="18" s="1"/>
  <c r="E118" i="4"/>
  <c r="H118" i="4"/>
  <c r="E117" i="4"/>
  <c r="H117" i="4"/>
  <c r="H112" i="4"/>
  <c r="E112" i="4"/>
  <c r="G112" i="4"/>
  <c r="F45" i="4"/>
  <c r="F44" i="4"/>
  <c r="F43" i="4"/>
  <c r="I65" i="4"/>
  <c r="F42" i="4"/>
  <c r="H114" i="4"/>
  <c r="G114" i="4"/>
  <c r="K114" i="4" s="1"/>
  <c r="H67" i="4"/>
  <c r="G67" i="4"/>
  <c r="K67" i="4" s="1"/>
  <c r="E67" i="4"/>
  <c r="M25" i="18" l="1"/>
  <c r="L47" i="18"/>
  <c r="L35" i="18"/>
  <c r="M206" i="5"/>
  <c r="M208" i="5" s="1"/>
  <c r="M36" i="12" s="1"/>
  <c r="N205" i="5"/>
  <c r="P125" i="5"/>
  <c r="P124" i="5"/>
  <c r="P123" i="5"/>
  <c r="P122" i="5"/>
  <c r="P121" i="5"/>
  <c r="P111" i="5"/>
  <c r="P110" i="5"/>
  <c r="P109" i="5"/>
  <c r="P102" i="5"/>
  <c r="P101" i="5"/>
  <c r="P120" i="5"/>
  <c r="P145" i="5" s="1"/>
  <c r="O151" i="5"/>
  <c r="R133" i="5"/>
  <c r="P194" i="5"/>
  <c r="P193" i="5"/>
  <c r="P192" i="5"/>
  <c r="P191" i="5"/>
  <c r="P190" i="5"/>
  <c r="P260" i="5"/>
  <c r="P261" i="5"/>
  <c r="P262" i="5"/>
  <c r="P263" i="5"/>
  <c r="P264" i="5"/>
  <c r="AK166" i="6"/>
  <c r="I130" i="5"/>
  <c r="AK209" i="6"/>
  <c r="AK232" i="6" s="1"/>
  <c r="R271" i="5"/>
  <c r="R270" i="5"/>
  <c r="R273" i="5"/>
  <c r="R272" i="5"/>
  <c r="R269" i="5"/>
  <c r="N38" i="12"/>
  <c r="N37" i="12"/>
  <c r="N216" i="5"/>
  <c r="O210" i="5"/>
  <c r="P278" i="5"/>
  <c r="P277" i="5"/>
  <c r="P275" i="5"/>
  <c r="P276" i="5"/>
  <c r="O280" i="5"/>
  <c r="O77" i="12" s="1"/>
  <c r="R137" i="5"/>
  <c r="R140" i="5"/>
  <c r="R139" i="5"/>
  <c r="R138" i="5"/>
  <c r="R136" i="5"/>
  <c r="P149" i="5"/>
  <c r="P148" i="5"/>
  <c r="P146" i="5"/>
  <c r="P147" i="5"/>
  <c r="AV6" i="12"/>
  <c r="G49" i="4"/>
  <c r="G53" i="4" s="1"/>
  <c r="G65" i="4" s="1"/>
  <c r="G130" i="5" s="1"/>
  <c r="O289" i="5"/>
  <c r="O78" i="12" s="1"/>
  <c r="P284" i="5"/>
  <c r="P286" i="5"/>
  <c r="P283" i="5"/>
  <c r="P285" i="5"/>
  <c r="P287" i="5"/>
  <c r="O161" i="5"/>
  <c r="N240" i="5"/>
  <c r="O196" i="5"/>
  <c r="AV165" i="5"/>
  <c r="AW5" i="12"/>
  <c r="AW5" i="5"/>
  <c r="O164" i="5"/>
  <c r="O167" i="5" s="1"/>
  <c r="O243" i="5" s="1"/>
  <c r="G19" i="5"/>
  <c r="G68" i="5" s="1"/>
  <c r="G229" i="5"/>
  <c r="Q6" i="5"/>
  <c r="Q6" i="18" s="1"/>
  <c r="S128" i="5"/>
  <c r="S135" i="5" s="1"/>
  <c r="R132" i="5"/>
  <c r="N143" i="5"/>
  <c r="N24" i="18" s="1"/>
  <c r="O142" i="5"/>
  <c r="O23" i="18" s="1"/>
  <c r="O143" i="5"/>
  <c r="O24" i="18" s="1"/>
  <c r="L114" i="4"/>
  <c r="M114" i="4" s="1"/>
  <c r="N114" i="4" s="1"/>
  <c r="O114" i="4" s="1"/>
  <c r="P114" i="4" s="1"/>
  <c r="Q114" i="4" s="1"/>
  <c r="R114" i="4" s="1"/>
  <c r="S114" i="4" s="1"/>
  <c r="T114" i="4" s="1"/>
  <c r="U114" i="4" s="1"/>
  <c r="V114" i="4" s="1"/>
  <c r="W114" i="4" s="1"/>
  <c r="X114" i="4" s="1"/>
  <c r="Y114" i="4" s="1"/>
  <c r="Z114" i="4" s="1"/>
  <c r="AA114" i="4" s="1"/>
  <c r="AB114" i="4" s="1"/>
  <c r="AC114" i="4" s="1"/>
  <c r="AD114" i="4" s="1"/>
  <c r="AE114" i="4" s="1"/>
  <c r="AF114" i="4" s="1"/>
  <c r="AG114" i="4" s="1"/>
  <c r="AH114" i="4" s="1"/>
  <c r="AI114" i="4" s="1"/>
  <c r="AJ114" i="4" s="1"/>
  <c r="AK114" i="4" s="1"/>
  <c r="AL114" i="4" s="1"/>
  <c r="AM114" i="4" s="1"/>
  <c r="AN114" i="4" s="1"/>
  <c r="AO114" i="4" s="1"/>
  <c r="AP114" i="4" s="1"/>
  <c r="AQ114" i="4" s="1"/>
  <c r="AR114" i="4" s="1"/>
  <c r="AS114" i="4" s="1"/>
  <c r="AT114" i="4" s="1"/>
  <c r="AU114" i="4" s="1"/>
  <c r="AV114" i="4" s="1"/>
  <c r="AW114" i="4" s="1"/>
  <c r="AX114" i="4" s="1"/>
  <c r="AY114" i="4" s="1"/>
  <c r="AZ114" i="4" s="1"/>
  <c r="BA114" i="4" s="1"/>
  <c r="BB114" i="4" s="1"/>
  <c r="BC114" i="4" s="1"/>
  <c r="BD114" i="4" s="1"/>
  <c r="BE114" i="4" s="1"/>
  <c r="BF114" i="4" s="1"/>
  <c r="BG114" i="4" s="1"/>
  <c r="BH114" i="4" s="1"/>
  <c r="BI114" i="4" s="1"/>
  <c r="BJ114" i="4" s="1"/>
  <c r="BK114" i="4" s="1"/>
  <c r="BL114" i="4" s="1"/>
  <c r="BM114" i="4" s="1"/>
  <c r="BN114" i="4" s="1"/>
  <c r="BO114" i="4" s="1"/>
  <c r="BP114" i="4" s="1"/>
  <c r="BQ114" i="4" s="1"/>
  <c r="BR114" i="4" s="1"/>
  <c r="BS114" i="4" s="1"/>
  <c r="BT114" i="4" s="1"/>
  <c r="BU114" i="4" s="1"/>
  <c r="BV114" i="4" s="1"/>
  <c r="BW114" i="4" s="1"/>
  <c r="BX114" i="4" s="1"/>
  <c r="BY114" i="4" s="1"/>
  <c r="BZ114" i="4" s="1"/>
  <c r="CA114" i="4" s="1"/>
  <c r="CB114" i="4" s="1"/>
  <c r="CC114" i="4" s="1"/>
  <c r="CD114" i="4" s="1"/>
  <c r="CE114" i="4" s="1"/>
  <c r="CF114" i="4" s="1"/>
  <c r="CG114" i="4" s="1"/>
  <c r="CH114" i="4" s="1"/>
  <c r="CI114" i="4" s="1"/>
  <c r="CJ114" i="4" s="1"/>
  <c r="CK114" i="4" s="1"/>
  <c r="CL114" i="4" s="1"/>
  <c r="CM114" i="4" s="1"/>
  <c r="CN114" i="4" s="1"/>
  <c r="CO114" i="4" s="1"/>
  <c r="H30" i="4"/>
  <c r="H66" i="4" s="1"/>
  <c r="G56" i="4"/>
  <c r="H57" i="4"/>
  <c r="E57" i="4"/>
  <c r="H56" i="4"/>
  <c r="E56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H29" i="4"/>
  <c r="G29" i="4"/>
  <c r="F29" i="4"/>
  <c r="H28" i="4"/>
  <c r="G28" i="4"/>
  <c r="F28" i="4"/>
  <c r="K29" i="4"/>
  <c r="E29" i="4"/>
  <c r="K28" i="4"/>
  <c r="E28" i="4"/>
  <c r="O25" i="18" l="1"/>
  <c r="N25" i="18"/>
  <c r="M47" i="18"/>
  <c r="M35" i="18"/>
  <c r="O206" i="5"/>
  <c r="N206" i="5"/>
  <c r="N208" i="5" s="1"/>
  <c r="N36" i="12" s="1"/>
  <c r="O205" i="5"/>
  <c r="Q125" i="5"/>
  <c r="Q124" i="5"/>
  <c r="Q123" i="5"/>
  <c r="Q122" i="5"/>
  <c r="Q121" i="5"/>
  <c r="Q111" i="5"/>
  <c r="Q110" i="5"/>
  <c r="Q109" i="5"/>
  <c r="Q102" i="5"/>
  <c r="Q101" i="5"/>
  <c r="Q120" i="5"/>
  <c r="Q145" i="5" s="1"/>
  <c r="P151" i="5"/>
  <c r="S133" i="5"/>
  <c r="Q194" i="5"/>
  <c r="Q193" i="5"/>
  <c r="Q192" i="5"/>
  <c r="Q191" i="5"/>
  <c r="Q190" i="5"/>
  <c r="Q260" i="5"/>
  <c r="Q261" i="5"/>
  <c r="Q262" i="5"/>
  <c r="Q263" i="5"/>
  <c r="Q264" i="5"/>
  <c r="AL166" i="6"/>
  <c r="AL209" i="6"/>
  <c r="AL232" i="6" s="1"/>
  <c r="S271" i="5"/>
  <c r="S273" i="5"/>
  <c r="S272" i="5"/>
  <c r="S269" i="5"/>
  <c r="S270" i="5"/>
  <c r="AW6" i="12"/>
  <c r="O38" i="12"/>
  <c r="O37" i="12"/>
  <c r="O216" i="5"/>
  <c r="Q278" i="5"/>
  <c r="Q275" i="5"/>
  <c r="Q277" i="5"/>
  <c r="Q276" i="5"/>
  <c r="P280" i="5"/>
  <c r="P77" i="12" s="1"/>
  <c r="P210" i="5"/>
  <c r="S140" i="5"/>
  <c r="S139" i="5"/>
  <c r="S138" i="5"/>
  <c r="S137" i="5"/>
  <c r="S136" i="5"/>
  <c r="Q147" i="5"/>
  <c r="Q148" i="5"/>
  <c r="Q149" i="5"/>
  <c r="Q146" i="5"/>
  <c r="Q151" i="5" s="1"/>
  <c r="P289" i="5"/>
  <c r="P78" i="12" s="1"/>
  <c r="Q287" i="5"/>
  <c r="Q283" i="5"/>
  <c r="Q284" i="5"/>
  <c r="Q286" i="5"/>
  <c r="Q285" i="5"/>
  <c r="P161" i="5"/>
  <c r="O240" i="5"/>
  <c r="P196" i="5"/>
  <c r="AX5" i="12"/>
  <c r="AX5" i="5"/>
  <c r="AW165" i="5"/>
  <c r="P164" i="5"/>
  <c r="P167" i="5" s="1"/>
  <c r="P243" i="5" s="1"/>
  <c r="O208" i="5"/>
  <c r="O36" i="12" s="1"/>
  <c r="G228" i="5"/>
  <c r="G84" i="5"/>
  <c r="R6" i="5"/>
  <c r="R6" i="18" s="1"/>
  <c r="K68" i="5"/>
  <c r="T128" i="5"/>
  <c r="T135" i="5" s="1"/>
  <c r="S132" i="5"/>
  <c r="P142" i="5"/>
  <c r="P23" i="18" s="1"/>
  <c r="E39" i="4"/>
  <c r="E38" i="4"/>
  <c r="E37" i="4"/>
  <c r="E36" i="4"/>
  <c r="E19" i="4"/>
  <c r="H33" i="4"/>
  <c r="H32" i="4"/>
  <c r="E33" i="4"/>
  <c r="E32" i="4"/>
  <c r="N47" i="18" l="1"/>
  <c r="N35" i="18"/>
  <c r="O47" i="18"/>
  <c r="O35" i="18"/>
  <c r="P205" i="5"/>
  <c r="R125" i="5"/>
  <c r="R124" i="5"/>
  <c r="R123" i="5"/>
  <c r="R122" i="5"/>
  <c r="R121" i="5"/>
  <c r="R111" i="5"/>
  <c r="R110" i="5"/>
  <c r="R109" i="5"/>
  <c r="R102" i="5"/>
  <c r="R101" i="5"/>
  <c r="R120" i="5"/>
  <c r="R145" i="5" s="1"/>
  <c r="T133" i="5"/>
  <c r="R194" i="5"/>
  <c r="R193" i="5"/>
  <c r="R192" i="5"/>
  <c r="R191" i="5"/>
  <c r="R190" i="5"/>
  <c r="R260" i="5"/>
  <c r="R261" i="5"/>
  <c r="R262" i="5"/>
  <c r="R263" i="5"/>
  <c r="R264" i="5"/>
  <c r="G89" i="6"/>
  <c r="G99" i="6" s="1"/>
  <c r="L87" i="5"/>
  <c r="L17" i="18" s="1"/>
  <c r="AM166" i="6"/>
  <c r="AX6" i="12"/>
  <c r="AM209" i="6"/>
  <c r="AM232" i="6" s="1"/>
  <c r="T271" i="5"/>
  <c r="T269" i="5"/>
  <c r="T273" i="5"/>
  <c r="T270" i="5"/>
  <c r="T272" i="5"/>
  <c r="P37" i="12"/>
  <c r="P216" i="5"/>
  <c r="P38" i="12"/>
  <c r="Q210" i="5"/>
  <c r="Q280" i="5"/>
  <c r="Q77" i="12" s="1"/>
  <c r="R278" i="5"/>
  <c r="R277" i="5"/>
  <c r="R276" i="5"/>
  <c r="R275" i="5"/>
  <c r="T139" i="5"/>
  <c r="T136" i="5"/>
  <c r="T138" i="5"/>
  <c r="T137" i="5"/>
  <c r="T140" i="5"/>
  <c r="R147" i="5"/>
  <c r="R149" i="5"/>
  <c r="R148" i="5"/>
  <c r="R146" i="5"/>
  <c r="R151" i="5" s="1"/>
  <c r="R284" i="5"/>
  <c r="R287" i="5"/>
  <c r="R283" i="5"/>
  <c r="R285" i="5"/>
  <c r="R286" i="5"/>
  <c r="Q289" i="5"/>
  <c r="Q78" i="12" s="1"/>
  <c r="Q161" i="5"/>
  <c r="P240" i="5"/>
  <c r="Q196" i="5"/>
  <c r="AX165" i="5"/>
  <c r="AY5" i="12"/>
  <c r="AY5" i="5"/>
  <c r="Q164" i="5"/>
  <c r="Q167" i="5" s="1"/>
  <c r="Q243" i="5" s="1"/>
  <c r="G231" i="5"/>
  <c r="G235" i="5" s="1"/>
  <c r="G230" i="5"/>
  <c r="K251" i="5" s="1"/>
  <c r="K252" i="5" s="1"/>
  <c r="K255" i="5" s="1"/>
  <c r="K79" i="18" s="1"/>
  <c r="S6" i="5"/>
  <c r="S6" i="18" s="1"/>
  <c r="L68" i="5"/>
  <c r="U128" i="5"/>
  <c r="U135" i="5" s="1"/>
  <c r="T132" i="5"/>
  <c r="P143" i="5"/>
  <c r="P24" i="18" s="1"/>
  <c r="Q142" i="5"/>
  <c r="Q23" i="18" s="1"/>
  <c r="E22" i="4"/>
  <c r="E21" i="4"/>
  <c r="E20" i="4"/>
  <c r="E16" i="4"/>
  <c r="E15" i="4"/>
  <c r="E14" i="4"/>
  <c r="E13" i="4"/>
  <c r="H16" i="4"/>
  <c r="H15" i="4"/>
  <c r="H14" i="4"/>
  <c r="H13" i="4"/>
  <c r="H17" i="4"/>
  <c r="G16" i="4"/>
  <c r="G15" i="4"/>
  <c r="G14" i="4"/>
  <c r="G13" i="4"/>
  <c r="G17" i="4"/>
  <c r="E17" i="4"/>
  <c r="P25" i="18" l="1"/>
  <c r="K85" i="18"/>
  <c r="K93" i="18"/>
  <c r="L18" i="18"/>
  <c r="P206" i="5"/>
  <c r="P208" i="5" s="1"/>
  <c r="P36" i="12" s="1"/>
  <c r="Q205" i="5"/>
  <c r="S125" i="5"/>
  <c r="S124" i="5"/>
  <c r="S123" i="5"/>
  <c r="S122" i="5"/>
  <c r="S121" i="5"/>
  <c r="S111" i="5"/>
  <c r="S110" i="5"/>
  <c r="S109" i="5"/>
  <c r="S102" i="5"/>
  <c r="S101" i="5"/>
  <c r="S120" i="5"/>
  <c r="S145" i="5" s="1"/>
  <c r="U133" i="5"/>
  <c r="S194" i="5"/>
  <c r="S193" i="5"/>
  <c r="S192" i="5"/>
  <c r="S191" i="5"/>
  <c r="S190" i="5"/>
  <c r="S260" i="5"/>
  <c r="S261" i="5"/>
  <c r="S262" i="5"/>
  <c r="S263" i="5"/>
  <c r="S264" i="5"/>
  <c r="AN166" i="6"/>
  <c r="AY6" i="12"/>
  <c r="AN209" i="6"/>
  <c r="AN232" i="6" s="1"/>
  <c r="U272" i="5"/>
  <c r="U273" i="5"/>
  <c r="U270" i="5"/>
  <c r="Q37" i="12"/>
  <c r="Q216" i="5"/>
  <c r="Q38" i="12"/>
  <c r="R210" i="5"/>
  <c r="U271" i="5"/>
  <c r="U269" i="5"/>
  <c r="R280" i="5"/>
  <c r="R77" i="12" s="1"/>
  <c r="S275" i="5"/>
  <c r="S277" i="5"/>
  <c r="S276" i="5"/>
  <c r="S278" i="5"/>
  <c r="U139" i="5"/>
  <c r="U136" i="5"/>
  <c r="U138" i="5"/>
  <c r="U137" i="5"/>
  <c r="U140" i="5"/>
  <c r="S147" i="5"/>
  <c r="S148" i="5"/>
  <c r="S149" i="5"/>
  <c r="S146" i="5"/>
  <c r="S151" i="5" s="1"/>
  <c r="S284" i="5"/>
  <c r="S286" i="5"/>
  <c r="S285" i="5"/>
  <c r="S287" i="5"/>
  <c r="S283" i="5"/>
  <c r="R289" i="5"/>
  <c r="R78" i="12" s="1"/>
  <c r="R161" i="5"/>
  <c r="Q240" i="5"/>
  <c r="R196" i="5"/>
  <c r="AY165" i="5"/>
  <c r="AZ5" i="12"/>
  <c r="AZ6" i="12" s="1"/>
  <c r="AZ5" i="5"/>
  <c r="R164" i="5"/>
  <c r="R167" i="5" s="1"/>
  <c r="R243" i="5" s="1"/>
  <c r="R251" i="5"/>
  <c r="R252" i="5" s="1"/>
  <c r="R255" i="5" s="1"/>
  <c r="R79" i="18" s="1"/>
  <c r="AY251" i="5"/>
  <c r="AB251" i="5"/>
  <c r="CN251" i="5"/>
  <c r="CG251" i="5"/>
  <c r="BQ251" i="5"/>
  <c r="O251" i="5"/>
  <c r="O252" i="5" s="1"/>
  <c r="O255" i="5" s="1"/>
  <c r="O79" i="18" s="1"/>
  <c r="CA251" i="5"/>
  <c r="AF251" i="5"/>
  <c r="AX251" i="5"/>
  <c r="BU251" i="5"/>
  <c r="CB251" i="5"/>
  <c r="AS251" i="5"/>
  <c r="AP251" i="5"/>
  <c r="BG251" i="5"/>
  <c r="AJ251" i="5"/>
  <c r="BN251" i="5"/>
  <c r="V251" i="5"/>
  <c r="CO251" i="5"/>
  <c r="W251" i="5"/>
  <c r="CI251" i="5"/>
  <c r="AN251" i="5"/>
  <c r="Q251" i="5"/>
  <c r="Q252" i="5" s="1"/>
  <c r="Q255" i="5" s="1"/>
  <c r="Q79" i="18" s="1"/>
  <c r="CC251" i="5"/>
  <c r="BD251" i="5"/>
  <c r="AQ251" i="5"/>
  <c r="BS251" i="5"/>
  <c r="BV251" i="5"/>
  <c r="BO251" i="5"/>
  <c r="AR251" i="5"/>
  <c r="CL251" i="5"/>
  <c r="AT251" i="5"/>
  <c r="N251" i="5"/>
  <c r="N252" i="5" s="1"/>
  <c r="N255" i="5" s="1"/>
  <c r="N79" i="18" s="1"/>
  <c r="AE251" i="5"/>
  <c r="Z251" i="5"/>
  <c r="AV251" i="5"/>
  <c r="Y251" i="5"/>
  <c r="CK251" i="5"/>
  <c r="P251" i="5"/>
  <c r="P252" i="5" s="1"/>
  <c r="P255" i="5" s="1"/>
  <c r="P79" i="18" s="1"/>
  <c r="CF251" i="5"/>
  <c r="X251" i="5"/>
  <c r="BW251" i="5"/>
  <c r="AZ251" i="5"/>
  <c r="U251" i="5"/>
  <c r="CH251" i="5"/>
  <c r="AL251" i="5"/>
  <c r="AM251" i="5"/>
  <c r="AC251" i="5"/>
  <c r="AG251" i="5"/>
  <c r="S251" i="5"/>
  <c r="S252" i="5" s="1"/>
  <c r="S255" i="5" s="1"/>
  <c r="S79" i="18" s="1"/>
  <c r="CE251" i="5"/>
  <c r="BH251" i="5"/>
  <c r="BY251" i="5"/>
  <c r="BF251" i="5"/>
  <c r="BB251" i="5"/>
  <c r="AU251" i="5"/>
  <c r="BI251" i="5"/>
  <c r="BL251" i="5"/>
  <c r="AO251" i="5"/>
  <c r="BA251" i="5"/>
  <c r="AA251" i="5"/>
  <c r="CM251" i="5"/>
  <c r="BP251" i="5"/>
  <c r="AH251" i="5"/>
  <c r="M251" i="5"/>
  <c r="M252" i="5" s="1"/>
  <c r="M255" i="5" s="1"/>
  <c r="M79" i="18" s="1"/>
  <c r="BJ251" i="5"/>
  <c r="BC251" i="5"/>
  <c r="AD251" i="5"/>
  <c r="BT251" i="5"/>
  <c r="AW251" i="5"/>
  <c r="AI251" i="5"/>
  <c r="L251" i="5"/>
  <c r="L252" i="5" s="1"/>
  <c r="L255" i="5" s="1"/>
  <c r="L79" i="18" s="1"/>
  <c r="BX251" i="5"/>
  <c r="CD251" i="5"/>
  <c r="AK251" i="5"/>
  <c r="BR251" i="5"/>
  <c r="BK251" i="5"/>
  <c r="BE251" i="5"/>
  <c r="T251" i="5"/>
  <c r="BZ251" i="5"/>
  <c r="CJ251" i="5"/>
  <c r="BM251" i="5"/>
  <c r="K231" i="5"/>
  <c r="K234" i="5" s="1"/>
  <c r="K233" i="5"/>
  <c r="L233" i="5" s="1"/>
  <c r="M233" i="5" s="1"/>
  <c r="N233" i="5" s="1"/>
  <c r="O233" i="5" s="1"/>
  <c r="P233" i="5" s="1"/>
  <c r="Q233" i="5" s="1"/>
  <c r="R233" i="5" s="1"/>
  <c r="S233" i="5" s="1"/>
  <c r="T233" i="5" s="1"/>
  <c r="U233" i="5" s="1"/>
  <c r="V233" i="5" s="1"/>
  <c r="W233" i="5" s="1"/>
  <c r="X233" i="5" s="1"/>
  <c r="Y233" i="5" s="1"/>
  <c r="Z233" i="5" s="1"/>
  <c r="AA233" i="5" s="1"/>
  <c r="AB233" i="5" s="1"/>
  <c r="AC233" i="5" s="1"/>
  <c r="AD233" i="5" s="1"/>
  <c r="AE233" i="5" s="1"/>
  <c r="AF233" i="5" s="1"/>
  <c r="AG233" i="5" s="1"/>
  <c r="AH233" i="5" s="1"/>
  <c r="AI233" i="5" s="1"/>
  <c r="AJ233" i="5" s="1"/>
  <c r="AK233" i="5" s="1"/>
  <c r="AL233" i="5" s="1"/>
  <c r="AM233" i="5" s="1"/>
  <c r="AN233" i="5" s="1"/>
  <c r="AO233" i="5" s="1"/>
  <c r="AP233" i="5" s="1"/>
  <c r="AQ233" i="5" s="1"/>
  <c r="AR233" i="5" s="1"/>
  <c r="AS233" i="5" s="1"/>
  <c r="AT233" i="5" s="1"/>
  <c r="AU233" i="5" s="1"/>
  <c r="AV233" i="5" s="1"/>
  <c r="AW233" i="5" s="1"/>
  <c r="AX233" i="5" s="1"/>
  <c r="AY233" i="5" s="1"/>
  <c r="AZ233" i="5" s="1"/>
  <c r="BA233" i="5" s="1"/>
  <c r="BB233" i="5" s="1"/>
  <c r="BC233" i="5" s="1"/>
  <c r="BD233" i="5" s="1"/>
  <c r="BE233" i="5" s="1"/>
  <c r="BF233" i="5" s="1"/>
  <c r="BG233" i="5" s="1"/>
  <c r="BH233" i="5" s="1"/>
  <c r="BI233" i="5" s="1"/>
  <c r="BJ233" i="5" s="1"/>
  <c r="BK233" i="5" s="1"/>
  <c r="BL233" i="5" s="1"/>
  <c r="BM233" i="5" s="1"/>
  <c r="BN233" i="5" s="1"/>
  <c r="BO233" i="5" s="1"/>
  <c r="BP233" i="5" s="1"/>
  <c r="BQ233" i="5" s="1"/>
  <c r="BR233" i="5" s="1"/>
  <c r="BS233" i="5" s="1"/>
  <c r="BT233" i="5" s="1"/>
  <c r="BU233" i="5" s="1"/>
  <c r="BV233" i="5" s="1"/>
  <c r="BW233" i="5" s="1"/>
  <c r="BX233" i="5" s="1"/>
  <c r="BY233" i="5" s="1"/>
  <c r="BZ233" i="5" s="1"/>
  <c r="CA233" i="5" s="1"/>
  <c r="CB233" i="5" s="1"/>
  <c r="CC233" i="5" s="1"/>
  <c r="CD233" i="5" s="1"/>
  <c r="CE233" i="5" s="1"/>
  <c r="CF233" i="5" s="1"/>
  <c r="CG233" i="5" s="1"/>
  <c r="CH233" i="5" s="1"/>
  <c r="CI233" i="5" s="1"/>
  <c r="CJ233" i="5" s="1"/>
  <c r="CK233" i="5" s="1"/>
  <c r="CL233" i="5" s="1"/>
  <c r="CM233" i="5" s="1"/>
  <c r="CN233" i="5" s="1"/>
  <c r="CO233" i="5" s="1"/>
  <c r="T6" i="5"/>
  <c r="T6" i="18" s="1"/>
  <c r="M68" i="5"/>
  <c r="N68" i="5" s="1"/>
  <c r="V128" i="5"/>
  <c r="V135" i="5" s="1"/>
  <c r="U132" i="5"/>
  <c r="Q143" i="5"/>
  <c r="Q24" i="18" s="1"/>
  <c r="R142" i="5"/>
  <c r="R23" i="18" s="1"/>
  <c r="G22" i="4"/>
  <c r="G19" i="4"/>
  <c r="G20" i="4"/>
  <c r="G21" i="4"/>
  <c r="E4" i="4"/>
  <c r="Q25" i="18" l="1"/>
  <c r="L85" i="18"/>
  <c r="L93" i="18"/>
  <c r="M85" i="18"/>
  <c r="M93" i="18"/>
  <c r="S85" i="18"/>
  <c r="S93" i="18"/>
  <c r="P85" i="18"/>
  <c r="P93" i="18"/>
  <c r="N85" i="18"/>
  <c r="N93" i="18"/>
  <c r="Q85" i="18"/>
  <c r="Q93" i="18"/>
  <c r="O85" i="18"/>
  <c r="O93" i="18"/>
  <c r="R85" i="18"/>
  <c r="R93" i="18"/>
  <c r="L43" i="18"/>
  <c r="L31" i="18"/>
  <c r="L19" i="18"/>
  <c r="P47" i="18"/>
  <c r="P35" i="18"/>
  <c r="Q206" i="5"/>
  <c r="Q208" i="5" s="1"/>
  <c r="Q36" i="12" s="1"/>
  <c r="R205" i="5"/>
  <c r="T125" i="5"/>
  <c r="T124" i="5"/>
  <c r="T123" i="5"/>
  <c r="T122" i="5"/>
  <c r="T121" i="5"/>
  <c r="T111" i="5"/>
  <c r="T110" i="5"/>
  <c r="T109" i="5"/>
  <c r="T102" i="5"/>
  <c r="T101" i="5"/>
  <c r="T120" i="5"/>
  <c r="T145" i="5" s="1"/>
  <c r="V133" i="5"/>
  <c r="T194" i="5"/>
  <c r="T193" i="5"/>
  <c r="T192" i="5"/>
  <c r="T191" i="5"/>
  <c r="T190" i="5"/>
  <c r="T260" i="5"/>
  <c r="T261" i="5"/>
  <c r="T262" i="5"/>
  <c r="T263" i="5"/>
  <c r="T264" i="5"/>
  <c r="T252" i="5"/>
  <c r="T255" i="5" s="1"/>
  <c r="T79" i="18" s="1"/>
  <c r="AO166" i="6"/>
  <c r="AO209" i="6"/>
  <c r="AO232" i="6" s="1"/>
  <c r="V273" i="5"/>
  <c r="V272" i="5"/>
  <c r="V270" i="5"/>
  <c r="R37" i="12"/>
  <c r="R216" i="5"/>
  <c r="R38" i="12"/>
  <c r="V269" i="5"/>
  <c r="V271" i="5"/>
  <c r="K75" i="12"/>
  <c r="S210" i="5"/>
  <c r="S280" i="5"/>
  <c r="S77" i="12" s="1"/>
  <c r="T277" i="5"/>
  <c r="T276" i="5"/>
  <c r="T275" i="5"/>
  <c r="T278" i="5"/>
  <c r="V139" i="5"/>
  <c r="V138" i="5"/>
  <c r="V137" i="5"/>
  <c r="V136" i="5"/>
  <c r="V140" i="5"/>
  <c r="T147" i="5"/>
  <c r="T149" i="5"/>
  <c r="T148" i="5"/>
  <c r="T146" i="5"/>
  <c r="T151" i="5" s="1"/>
  <c r="S289" i="5"/>
  <c r="S78" i="12" s="1"/>
  <c r="T284" i="5"/>
  <c r="T286" i="5"/>
  <c r="T285" i="5"/>
  <c r="T283" i="5"/>
  <c r="T287" i="5"/>
  <c r="S161" i="5"/>
  <c r="R240" i="5"/>
  <c r="S196" i="5"/>
  <c r="BA5" i="12"/>
  <c r="BA6" i="12" s="1"/>
  <c r="BA5" i="5"/>
  <c r="AZ165" i="5"/>
  <c r="S164" i="5"/>
  <c r="S167" i="5" s="1"/>
  <c r="S243" i="5" s="1"/>
  <c r="I251" i="5"/>
  <c r="L231" i="5"/>
  <c r="M231" i="5" s="1"/>
  <c r="I233" i="5"/>
  <c r="K235" i="5"/>
  <c r="K236" i="5" s="1"/>
  <c r="U6" i="5"/>
  <c r="U6" i="18" s="1"/>
  <c r="G24" i="4"/>
  <c r="G21" i="6" s="1"/>
  <c r="G54" i="18" s="1"/>
  <c r="W128" i="5"/>
  <c r="W135" i="5" s="1"/>
  <c r="V132" i="5"/>
  <c r="O68" i="5"/>
  <c r="R143" i="5"/>
  <c r="R24" i="18" s="1"/>
  <c r="S142" i="5"/>
  <c r="S23" i="18" s="1"/>
  <c r="R25" i="18" l="1"/>
  <c r="T85" i="18"/>
  <c r="T93" i="18"/>
  <c r="G100" i="18"/>
  <c r="K72" i="12"/>
  <c r="L44" i="18"/>
  <c r="L32" i="18"/>
  <c r="Q47" i="18"/>
  <c r="Q35" i="18"/>
  <c r="R206" i="5"/>
  <c r="R208" i="5" s="1"/>
  <c r="R36" i="12" s="1"/>
  <c r="S205" i="5"/>
  <c r="U125" i="5"/>
  <c r="U124" i="5"/>
  <c r="U123" i="5"/>
  <c r="U122" i="5"/>
  <c r="U121" i="5"/>
  <c r="U111" i="5"/>
  <c r="U110" i="5"/>
  <c r="U109" i="5"/>
  <c r="U102" i="5"/>
  <c r="U101" i="5"/>
  <c r="U120" i="5"/>
  <c r="U145" i="5" s="1"/>
  <c r="W133" i="5"/>
  <c r="U194" i="5"/>
  <c r="U193" i="5"/>
  <c r="U192" i="5"/>
  <c r="U191" i="5"/>
  <c r="U190" i="5"/>
  <c r="U252" i="5"/>
  <c r="U255" i="5" s="1"/>
  <c r="U79" i="18" s="1"/>
  <c r="U260" i="5"/>
  <c r="U261" i="5"/>
  <c r="U262" i="5"/>
  <c r="U263" i="5"/>
  <c r="U264" i="5"/>
  <c r="AP166" i="6"/>
  <c r="AP209" i="6"/>
  <c r="AP232" i="6" s="1"/>
  <c r="T210" i="5"/>
  <c r="W273" i="5"/>
  <c r="W272" i="5"/>
  <c r="W270" i="5"/>
  <c r="S37" i="12"/>
  <c r="S216" i="5"/>
  <c r="S38" i="12"/>
  <c r="W269" i="5"/>
  <c r="W271" i="5"/>
  <c r="T280" i="5"/>
  <c r="T77" i="12" s="1"/>
  <c r="M75" i="12"/>
  <c r="U275" i="5"/>
  <c r="U278" i="5"/>
  <c r="U277" i="5"/>
  <c r="U276" i="5"/>
  <c r="S75" i="12"/>
  <c r="L75" i="12"/>
  <c r="Q75" i="12"/>
  <c r="T75" i="12"/>
  <c r="O75" i="12"/>
  <c r="R75" i="12"/>
  <c r="P75" i="12"/>
  <c r="N75" i="12"/>
  <c r="W138" i="5"/>
  <c r="W137" i="5"/>
  <c r="W136" i="5"/>
  <c r="W140" i="5"/>
  <c r="W139" i="5"/>
  <c r="U147" i="5"/>
  <c r="U148" i="5"/>
  <c r="U149" i="5"/>
  <c r="U146" i="5"/>
  <c r="U151" i="5" s="1"/>
  <c r="U284" i="5"/>
  <c r="U285" i="5"/>
  <c r="U287" i="5"/>
  <c r="U283" i="5"/>
  <c r="U286" i="5"/>
  <c r="T289" i="5"/>
  <c r="T78" i="12" s="1"/>
  <c r="T161" i="5"/>
  <c r="S240" i="5"/>
  <c r="T196" i="5"/>
  <c r="BB5" i="12"/>
  <c r="BB6" i="12" s="1"/>
  <c r="BB5" i="5"/>
  <c r="BA165" i="5"/>
  <c r="T164" i="5"/>
  <c r="T167" i="5" s="1"/>
  <c r="T243" i="5" s="1"/>
  <c r="V6" i="5"/>
  <c r="V6" i="18" s="1"/>
  <c r="L234" i="5"/>
  <c r="L235" i="5" s="1"/>
  <c r="L236" i="5" s="1"/>
  <c r="M234" i="5"/>
  <c r="M235" i="5" s="1"/>
  <c r="N231" i="5"/>
  <c r="P68" i="5"/>
  <c r="X128" i="5"/>
  <c r="X135" i="5" s="1"/>
  <c r="W132" i="5"/>
  <c r="S143" i="5"/>
  <c r="S24" i="18" s="1"/>
  <c r="T142" i="5"/>
  <c r="T23" i="18" s="1"/>
  <c r="T143" i="5"/>
  <c r="T24" i="18" s="1"/>
  <c r="G117" i="4"/>
  <c r="G4" i="2"/>
  <c r="T25" i="18" l="1"/>
  <c r="S25" i="18"/>
  <c r="U85" i="18"/>
  <c r="U93" i="18"/>
  <c r="G102" i="18"/>
  <c r="L72" i="12"/>
  <c r="T38" i="12"/>
  <c r="K88" i="18"/>
  <c r="K96" i="18"/>
  <c r="R47" i="18"/>
  <c r="R35" i="18"/>
  <c r="T206" i="5"/>
  <c r="S206" i="5"/>
  <c r="S208" i="5" s="1"/>
  <c r="S36" i="12" s="1"/>
  <c r="T205" i="5"/>
  <c r="V125" i="5"/>
  <c r="V124" i="5"/>
  <c r="V123" i="5"/>
  <c r="V122" i="5"/>
  <c r="V121" i="5"/>
  <c r="V111" i="5"/>
  <c r="V110" i="5"/>
  <c r="V109" i="5"/>
  <c r="V102" i="5"/>
  <c r="V101" i="5"/>
  <c r="V120" i="5"/>
  <c r="V145" i="5" s="1"/>
  <c r="X133" i="5"/>
  <c r="V194" i="5"/>
  <c r="V193" i="5"/>
  <c r="V192" i="5"/>
  <c r="V191" i="5"/>
  <c r="V190" i="5"/>
  <c r="V252" i="5"/>
  <c r="V255" i="5" s="1"/>
  <c r="V79" i="18" s="1"/>
  <c r="V260" i="5"/>
  <c r="V261" i="5"/>
  <c r="V262" i="5"/>
  <c r="V263" i="5"/>
  <c r="V264" i="5"/>
  <c r="AQ166" i="6"/>
  <c r="AQ209" i="6"/>
  <c r="AQ232" i="6" s="1"/>
  <c r="X270" i="5"/>
  <c r="X273" i="5"/>
  <c r="X272" i="5"/>
  <c r="T37" i="12"/>
  <c r="T216" i="5"/>
  <c r="X269" i="5"/>
  <c r="X271" i="5"/>
  <c r="U210" i="5"/>
  <c r="V275" i="5"/>
  <c r="V277" i="5"/>
  <c r="V276" i="5"/>
  <c r="V278" i="5"/>
  <c r="U280" i="5"/>
  <c r="U77" i="12" s="1"/>
  <c r="U75" i="12"/>
  <c r="X138" i="5"/>
  <c r="X137" i="5"/>
  <c r="X136" i="5"/>
  <c r="X140" i="5"/>
  <c r="X139" i="5"/>
  <c r="V147" i="5"/>
  <c r="V149" i="5"/>
  <c r="V148" i="5"/>
  <c r="V146" i="5"/>
  <c r="V151" i="5" s="1"/>
  <c r="V284" i="5"/>
  <c r="V285" i="5"/>
  <c r="V287" i="5"/>
  <c r="V286" i="5"/>
  <c r="V283" i="5"/>
  <c r="U289" i="5"/>
  <c r="U78" i="12" s="1"/>
  <c r="U161" i="5"/>
  <c r="T240" i="5"/>
  <c r="U196" i="5"/>
  <c r="BB165" i="5"/>
  <c r="BC5" i="12"/>
  <c r="BC6" i="12" s="1"/>
  <c r="BC5" i="5"/>
  <c r="G4" i="12"/>
  <c r="U164" i="5"/>
  <c r="U167" i="5" s="1"/>
  <c r="U243" i="5" s="1"/>
  <c r="T208" i="5"/>
  <c r="T36" i="12" s="1"/>
  <c r="W6" i="5"/>
  <c r="W6" i="18" s="1"/>
  <c r="M236" i="5"/>
  <c r="N234" i="5"/>
  <c r="O231" i="5"/>
  <c r="G4" i="6"/>
  <c r="Y128" i="5"/>
  <c r="Y135" i="5" s="1"/>
  <c r="X132" i="5"/>
  <c r="Q68" i="5"/>
  <c r="U142" i="5"/>
  <c r="U23" i="18" s="1"/>
  <c r="G4" i="5"/>
  <c r="G4" i="4"/>
  <c r="K4" i="2"/>
  <c r="V85" i="18" l="1"/>
  <c r="V93" i="18"/>
  <c r="M72" i="12"/>
  <c r="S47" i="18"/>
  <c r="S35" i="18"/>
  <c r="T47" i="18"/>
  <c r="T35" i="18"/>
  <c r="U205" i="5"/>
  <c r="W125" i="5"/>
  <c r="W124" i="5"/>
  <c r="W123" i="5"/>
  <c r="W122" i="5"/>
  <c r="W121" i="5"/>
  <c r="W111" i="5"/>
  <c r="W110" i="5"/>
  <c r="W109" i="5"/>
  <c r="W102" i="5"/>
  <c r="W101" i="5"/>
  <c r="W120" i="5"/>
  <c r="W145" i="5" s="1"/>
  <c r="Y133" i="5"/>
  <c r="W194" i="5"/>
  <c r="W193" i="5"/>
  <c r="W192" i="5"/>
  <c r="W191" i="5"/>
  <c r="W190" i="5"/>
  <c r="W252" i="5"/>
  <c r="W255" i="5" s="1"/>
  <c r="W79" i="18" s="1"/>
  <c r="W260" i="5"/>
  <c r="W261" i="5"/>
  <c r="W262" i="5"/>
  <c r="W263" i="5"/>
  <c r="W264" i="5"/>
  <c r="AR166" i="6"/>
  <c r="AR209" i="6"/>
  <c r="AR232" i="6" s="1"/>
  <c r="Y272" i="5"/>
  <c r="Y270" i="5"/>
  <c r="Y273" i="5"/>
  <c r="U37" i="12"/>
  <c r="U216" i="5"/>
  <c r="U38" i="12"/>
  <c r="Y269" i="5"/>
  <c r="Y271" i="5"/>
  <c r="V210" i="5"/>
  <c r="V75" i="12"/>
  <c r="V280" i="5"/>
  <c r="V77" i="12" s="1"/>
  <c r="W278" i="5"/>
  <c r="W276" i="5"/>
  <c r="W277" i="5"/>
  <c r="W275" i="5"/>
  <c r="Y138" i="5"/>
  <c r="Y137" i="5"/>
  <c r="Y140" i="5"/>
  <c r="Y136" i="5"/>
  <c r="Y139" i="5"/>
  <c r="W147" i="5"/>
  <c r="W149" i="5"/>
  <c r="W148" i="5"/>
  <c r="W146" i="5"/>
  <c r="W151" i="5" s="1"/>
  <c r="V289" i="5"/>
  <c r="V78" i="12" s="1"/>
  <c r="W285" i="5"/>
  <c r="W284" i="5"/>
  <c r="W286" i="5"/>
  <c r="W287" i="5"/>
  <c r="W283" i="5"/>
  <c r="V161" i="5"/>
  <c r="U240" i="5"/>
  <c r="V196" i="5"/>
  <c r="K4" i="12"/>
  <c r="BD5" i="12"/>
  <c r="BD6" i="12" s="1"/>
  <c r="BD5" i="5"/>
  <c r="BC165" i="5"/>
  <c r="V164" i="5"/>
  <c r="V167" i="5" s="1"/>
  <c r="V243" i="5" s="1"/>
  <c r="X6" i="5"/>
  <c r="X6" i="18" s="1"/>
  <c r="O234" i="5"/>
  <c r="O235" i="5" s="1"/>
  <c r="O236" i="5" s="1"/>
  <c r="N235" i="5"/>
  <c r="P231" i="5"/>
  <c r="K4" i="5"/>
  <c r="K4" i="6"/>
  <c r="R68" i="5"/>
  <c r="Z128" i="5"/>
  <c r="Z135" i="5" s="1"/>
  <c r="Y132" i="5"/>
  <c r="U143" i="5"/>
  <c r="U24" i="18" s="1"/>
  <c r="V142" i="5"/>
  <c r="V23" i="18" s="1"/>
  <c r="G6" i="4"/>
  <c r="G5" i="4"/>
  <c r="K4" i="4"/>
  <c r="K113" i="4" s="1"/>
  <c r="K2" i="2"/>
  <c r="K2" i="18" s="1"/>
  <c r="L4" i="2"/>
  <c r="L4" i="12" s="1"/>
  <c r="U25" i="18" l="1"/>
  <c r="W85" i="18"/>
  <c r="W93" i="18"/>
  <c r="O72" i="12"/>
  <c r="U206" i="5"/>
  <c r="U208" i="5" s="1"/>
  <c r="U36" i="12" s="1"/>
  <c r="V205" i="5"/>
  <c r="X125" i="5"/>
  <c r="X124" i="5"/>
  <c r="X123" i="5"/>
  <c r="X122" i="5"/>
  <c r="X121" i="5"/>
  <c r="X111" i="5"/>
  <c r="X110" i="5"/>
  <c r="X109" i="5"/>
  <c r="X102" i="5"/>
  <c r="X101" i="5"/>
  <c r="X120" i="5"/>
  <c r="X145" i="5" s="1"/>
  <c r="Z133" i="5"/>
  <c r="X194" i="5"/>
  <c r="X193" i="5"/>
  <c r="X192" i="5"/>
  <c r="X191" i="5"/>
  <c r="X190" i="5"/>
  <c r="X252" i="5"/>
  <c r="X255" i="5" s="1"/>
  <c r="X79" i="18" s="1"/>
  <c r="X260" i="5"/>
  <c r="X261" i="5"/>
  <c r="X262" i="5"/>
  <c r="X263" i="5"/>
  <c r="X264" i="5"/>
  <c r="AS166" i="6"/>
  <c r="AS209" i="6"/>
  <c r="AS232" i="6" s="1"/>
  <c r="Z273" i="5"/>
  <c r="Z270" i="5"/>
  <c r="W210" i="5"/>
  <c r="V37" i="12"/>
  <c r="V216" i="5"/>
  <c r="V38" i="12"/>
  <c r="Z272" i="5"/>
  <c r="Z269" i="5"/>
  <c r="Z271" i="5"/>
  <c r="W75" i="12"/>
  <c r="X277" i="5"/>
  <c r="X278" i="5"/>
  <c r="X275" i="5"/>
  <c r="X276" i="5"/>
  <c r="W280" i="5"/>
  <c r="W77" i="12" s="1"/>
  <c r="Z137" i="5"/>
  <c r="Z136" i="5"/>
  <c r="Z140" i="5"/>
  <c r="Z139" i="5"/>
  <c r="Z138" i="5"/>
  <c r="X147" i="5"/>
  <c r="X148" i="5"/>
  <c r="X149" i="5"/>
  <c r="X146" i="5"/>
  <c r="X151" i="5" s="1"/>
  <c r="K2" i="12"/>
  <c r="K2" i="14"/>
  <c r="N2" i="14" s="1"/>
  <c r="W289" i="5"/>
  <c r="W78" i="12" s="1"/>
  <c r="X286" i="5"/>
  <c r="X284" i="5"/>
  <c r="X283" i="5"/>
  <c r="X285" i="5"/>
  <c r="X287" i="5"/>
  <c r="W161" i="5"/>
  <c r="V240" i="5"/>
  <c r="W196" i="5"/>
  <c r="BD165" i="5"/>
  <c r="K10" i="12"/>
  <c r="K11" i="12" s="1"/>
  <c r="K5" i="18" s="1"/>
  <c r="L10" i="12"/>
  <c r="L11" i="12" s="1"/>
  <c r="L5" i="18" s="1"/>
  <c r="BE5" i="12"/>
  <c r="BE6" i="12" s="1"/>
  <c r="BE5" i="5"/>
  <c r="W164" i="5"/>
  <c r="W167" i="5" s="1"/>
  <c r="W243" i="5" s="1"/>
  <c r="Y6" i="5"/>
  <c r="Y6" i="18" s="1"/>
  <c r="P234" i="5"/>
  <c r="N236" i="5"/>
  <c r="Q231" i="5"/>
  <c r="L4" i="6"/>
  <c r="K2" i="5"/>
  <c r="K2" i="6"/>
  <c r="AA128" i="5"/>
  <c r="AA135" i="5" s="1"/>
  <c r="S68" i="5"/>
  <c r="V143" i="5"/>
  <c r="V24" i="18" s="1"/>
  <c r="W142" i="5"/>
  <c r="W23" i="18" s="1"/>
  <c r="W143" i="5"/>
  <c r="W24" i="18" s="1"/>
  <c r="L4" i="4"/>
  <c r="L113" i="4" s="1"/>
  <c r="L4" i="5"/>
  <c r="K5" i="4"/>
  <c r="K30" i="4" s="1"/>
  <c r="G58" i="4"/>
  <c r="G59" i="4" s="1"/>
  <c r="E73" i="4"/>
  <c r="E89" i="4" s="1"/>
  <c r="K6" i="4"/>
  <c r="K2" i="4"/>
  <c r="M4" i="2"/>
  <c r="M4" i="12" s="1"/>
  <c r="L2" i="2"/>
  <c r="L2" i="18" s="1"/>
  <c r="W25" i="18" l="1"/>
  <c r="V25" i="18"/>
  <c r="X85" i="18"/>
  <c r="X93" i="18"/>
  <c r="N72" i="12"/>
  <c r="W38" i="12"/>
  <c r="U47" i="18"/>
  <c r="U35" i="18"/>
  <c r="W206" i="5"/>
  <c r="V206" i="5"/>
  <c r="V208" i="5" s="1"/>
  <c r="V36" i="12" s="1"/>
  <c r="W205" i="5"/>
  <c r="Y125" i="5"/>
  <c r="Y124" i="5"/>
  <c r="Y123" i="5"/>
  <c r="Y122" i="5"/>
  <c r="Y121" i="5"/>
  <c r="Y111" i="5"/>
  <c r="Y110" i="5"/>
  <c r="Y109" i="5"/>
  <c r="Y102" i="5"/>
  <c r="Y101" i="5"/>
  <c r="Y120" i="5"/>
  <c r="Y145" i="5" s="1"/>
  <c r="AA133" i="5"/>
  <c r="Y194" i="5"/>
  <c r="Y193" i="5"/>
  <c r="Y192" i="5"/>
  <c r="Y191" i="5"/>
  <c r="Y190" i="5"/>
  <c r="Y252" i="5"/>
  <c r="Y255" i="5" s="1"/>
  <c r="Y79" i="18" s="1"/>
  <c r="Y260" i="5"/>
  <c r="Y261" i="5"/>
  <c r="Y262" i="5"/>
  <c r="Y263" i="5"/>
  <c r="Y264" i="5"/>
  <c r="AT166" i="6"/>
  <c r="AT209" i="6"/>
  <c r="AT232" i="6" s="1"/>
  <c r="AA270" i="5"/>
  <c r="AA273" i="5"/>
  <c r="W37" i="12"/>
  <c r="W216" i="5"/>
  <c r="AA272" i="5"/>
  <c r="AA269" i="5"/>
  <c r="AA271" i="5"/>
  <c r="X210" i="5"/>
  <c r="X280" i="5"/>
  <c r="X77" i="12" s="1"/>
  <c r="Y276" i="5"/>
  <c r="Y278" i="5"/>
  <c r="Y277" i="5"/>
  <c r="Y275" i="5"/>
  <c r="X75" i="12"/>
  <c r="AA137" i="5"/>
  <c r="AA136" i="5"/>
  <c r="AA140" i="5"/>
  <c r="AA139" i="5"/>
  <c r="AA138" i="5"/>
  <c r="Y147" i="5"/>
  <c r="Y149" i="5"/>
  <c r="Y148" i="5"/>
  <c r="Y146" i="5"/>
  <c r="Y151" i="5" s="1"/>
  <c r="L2" i="12"/>
  <c r="L2" i="14"/>
  <c r="O2" i="14" s="1"/>
  <c r="Y287" i="5"/>
  <c r="Y285" i="5"/>
  <c r="Y286" i="5"/>
  <c r="Y284" i="5"/>
  <c r="Y283" i="5"/>
  <c r="X289" i="5"/>
  <c r="X78" i="12" s="1"/>
  <c r="X161" i="5"/>
  <c r="W240" i="5"/>
  <c r="X196" i="5"/>
  <c r="BE165" i="5"/>
  <c r="L12" i="12"/>
  <c r="K12" i="12"/>
  <c r="BF5" i="12"/>
  <c r="BF6" i="12" s="1"/>
  <c r="BF5" i="5"/>
  <c r="M10" i="12"/>
  <c r="M11" i="12" s="1"/>
  <c r="M5" i="18" s="1"/>
  <c r="X164" i="5"/>
  <c r="X167" i="5" s="1"/>
  <c r="X243" i="5" s="1"/>
  <c r="W208" i="5"/>
  <c r="W36" i="12" s="1"/>
  <c r="Z6" i="5"/>
  <c r="Z6" i="18" s="1"/>
  <c r="Q234" i="5"/>
  <c r="Q235" i="5" s="1"/>
  <c r="Q236" i="5" s="1"/>
  <c r="P235" i="5"/>
  <c r="K83" i="5"/>
  <c r="R231" i="5"/>
  <c r="M4" i="6"/>
  <c r="L2" i="5"/>
  <c r="L2" i="6"/>
  <c r="K62" i="4"/>
  <c r="L6" i="4"/>
  <c r="L62" i="4" s="1"/>
  <c r="T68" i="5"/>
  <c r="AB128" i="5"/>
  <c r="AB135" i="5" s="1"/>
  <c r="X142" i="5"/>
  <c r="X23" i="18" s="1"/>
  <c r="L5" i="4"/>
  <c r="L30" i="4" s="1"/>
  <c r="L66" i="4" s="1"/>
  <c r="L67" i="4" s="1"/>
  <c r="M4" i="4"/>
  <c r="M113" i="4" s="1"/>
  <c r="M4" i="5"/>
  <c r="K7" i="4"/>
  <c r="K24" i="4" s="1"/>
  <c r="K25" i="4" s="1"/>
  <c r="G25" i="4" s="1"/>
  <c r="K71" i="4"/>
  <c r="G60" i="4"/>
  <c r="K66" i="4"/>
  <c r="E74" i="4"/>
  <c r="E90" i="4" s="1"/>
  <c r="G73" i="4"/>
  <c r="L2" i="4"/>
  <c r="N4" i="2"/>
  <c r="N4" i="12" s="1"/>
  <c r="N10" i="12" s="1"/>
  <c r="M2" i="2"/>
  <c r="M2" i="12" l="1"/>
  <c r="M2" i="18"/>
  <c r="Y85" i="18"/>
  <c r="Y93" i="18"/>
  <c r="Q72" i="12"/>
  <c r="V47" i="18"/>
  <c r="V35" i="18"/>
  <c r="W47" i="18"/>
  <c r="W35" i="18"/>
  <c r="X205" i="5"/>
  <c r="Z125" i="5"/>
  <c r="Z124" i="5"/>
  <c r="Z123" i="5"/>
  <c r="Z122" i="5"/>
  <c r="Z121" i="5"/>
  <c r="Z111" i="5"/>
  <c r="Z110" i="5"/>
  <c r="Z109" i="5"/>
  <c r="Z102" i="5"/>
  <c r="Z101" i="5"/>
  <c r="Z120" i="5"/>
  <c r="Z145" i="5" s="1"/>
  <c r="AB133" i="5"/>
  <c r="Z194" i="5"/>
  <c r="Z193" i="5"/>
  <c r="Z192" i="5"/>
  <c r="Z191" i="5"/>
  <c r="Z190" i="5"/>
  <c r="Z252" i="5"/>
  <c r="Z255" i="5" s="1"/>
  <c r="Z79" i="18" s="1"/>
  <c r="Z260" i="5"/>
  <c r="Z261" i="5"/>
  <c r="Z262" i="5"/>
  <c r="Z263" i="5"/>
  <c r="Z264" i="5"/>
  <c r="K87" i="5"/>
  <c r="K17" i="18" s="1"/>
  <c r="L214" i="5"/>
  <c r="L34" i="12" s="1"/>
  <c r="AU166" i="6"/>
  <c r="AU209" i="6"/>
  <c r="AU232" i="6" s="1"/>
  <c r="AB273" i="5"/>
  <c r="AB270" i="5"/>
  <c r="X38" i="12"/>
  <c r="X37" i="12"/>
  <c r="X216" i="5"/>
  <c r="Y210" i="5"/>
  <c r="AB272" i="5"/>
  <c r="AB271" i="5"/>
  <c r="AB269" i="5"/>
  <c r="Y280" i="5"/>
  <c r="Y77" i="12" s="1"/>
  <c r="Z275" i="5"/>
  <c r="Z276" i="5"/>
  <c r="Z278" i="5"/>
  <c r="Z277" i="5"/>
  <c r="Y75" i="12"/>
  <c r="AB139" i="5"/>
  <c r="AB136" i="5"/>
  <c r="AB140" i="5"/>
  <c r="AB138" i="5"/>
  <c r="AB137" i="5"/>
  <c r="Z147" i="5"/>
  <c r="Z148" i="5"/>
  <c r="Z149" i="5"/>
  <c r="Z146" i="5"/>
  <c r="Z151" i="5" s="1"/>
  <c r="Y289" i="5"/>
  <c r="Y78" i="12" s="1"/>
  <c r="Z284" i="5"/>
  <c r="Z287" i="5"/>
  <c r="Z283" i="5"/>
  <c r="Z286" i="5"/>
  <c r="Z285" i="5"/>
  <c r="Y161" i="5"/>
  <c r="X240" i="5"/>
  <c r="Y196" i="5"/>
  <c r="BF165" i="5"/>
  <c r="M12" i="12"/>
  <c r="N11" i="12"/>
  <c r="N5" i="18" s="1"/>
  <c r="BG5" i="12"/>
  <c r="BG6" i="12" s="1"/>
  <c r="BG5" i="5"/>
  <c r="Y164" i="5"/>
  <c r="Y167" i="5" s="1"/>
  <c r="Y243" i="5" s="1"/>
  <c r="AA6" i="5"/>
  <c r="AA6" i="18" s="1"/>
  <c r="P236" i="5"/>
  <c r="R234" i="5"/>
  <c r="R235" i="5" s="1"/>
  <c r="S231" i="5"/>
  <c r="K5" i="6"/>
  <c r="K4" i="18" s="1"/>
  <c r="N4" i="6"/>
  <c r="M2" i="5"/>
  <c r="M2" i="6"/>
  <c r="L63" i="4"/>
  <c r="K63" i="4"/>
  <c r="K104" i="5" s="1"/>
  <c r="AC128" i="5"/>
  <c r="AC135" i="5" s="1"/>
  <c r="U68" i="5"/>
  <c r="X143" i="5"/>
  <c r="X24" i="18" s="1"/>
  <c r="Y142" i="5"/>
  <c r="Y23" i="18" s="1"/>
  <c r="Y143" i="5"/>
  <c r="Y24" i="18" s="1"/>
  <c r="L7" i="4"/>
  <c r="L71" i="4"/>
  <c r="N4" i="4"/>
  <c r="N113" i="4" s="1"/>
  <c r="N4" i="5"/>
  <c r="M6" i="4"/>
  <c r="M62" i="4" s="1"/>
  <c r="M63" i="4" s="1"/>
  <c r="M5" i="4"/>
  <c r="M30" i="4" s="1"/>
  <c r="M66" i="4" s="1"/>
  <c r="M67" i="4" s="1"/>
  <c r="K73" i="4"/>
  <c r="G74" i="4"/>
  <c r="E75" i="4"/>
  <c r="E91" i="4" s="1"/>
  <c r="M2" i="4"/>
  <c r="O4" i="2"/>
  <c r="O4" i="12" s="1"/>
  <c r="O10" i="12" s="1"/>
  <c r="N2" i="2"/>
  <c r="N2" i="12" l="1"/>
  <c r="N2" i="18"/>
  <c r="Y25" i="18"/>
  <c r="X25" i="18"/>
  <c r="G58" i="18"/>
  <c r="G106" i="18"/>
  <c r="G111" i="18" s="1"/>
  <c r="Z85" i="18"/>
  <c r="Z93" i="18"/>
  <c r="P72" i="12"/>
  <c r="K18" i="18"/>
  <c r="K89" i="6"/>
  <c r="K214" i="5"/>
  <c r="K34" i="12" s="1"/>
  <c r="Y206" i="5"/>
  <c r="X206" i="5"/>
  <c r="X208" i="5" s="1"/>
  <c r="X36" i="12" s="1"/>
  <c r="Y205" i="5"/>
  <c r="AA125" i="5"/>
  <c r="AA124" i="5"/>
  <c r="AA123" i="5"/>
  <c r="AA122" i="5"/>
  <c r="AA121" i="5"/>
  <c r="AA111" i="5"/>
  <c r="AA110" i="5"/>
  <c r="AA109" i="5"/>
  <c r="AA102" i="5"/>
  <c r="AA101" i="5"/>
  <c r="AA120" i="5"/>
  <c r="AA145" i="5" s="1"/>
  <c r="AC133" i="5"/>
  <c r="AA194" i="5"/>
  <c r="AA193" i="5"/>
  <c r="AA192" i="5"/>
  <c r="AA191" i="5"/>
  <c r="AA190" i="5"/>
  <c r="AA252" i="5"/>
  <c r="AA255" i="5" s="1"/>
  <c r="AA79" i="18" s="1"/>
  <c r="AA260" i="5"/>
  <c r="AA261" i="5"/>
  <c r="AA262" i="5"/>
  <c r="AA263" i="5"/>
  <c r="AA264" i="5"/>
  <c r="AV166" i="6"/>
  <c r="K65" i="4"/>
  <c r="L65" i="4"/>
  <c r="L130" i="5" s="1"/>
  <c r="K130" i="5"/>
  <c r="AV209" i="6"/>
  <c r="AV232" i="6" s="1"/>
  <c r="L5" i="6"/>
  <c r="L4" i="18" s="1"/>
  <c r="L24" i="4"/>
  <c r="L25" i="4" s="1"/>
  <c r="Z210" i="5"/>
  <c r="AC270" i="5"/>
  <c r="AC273" i="5"/>
  <c r="Y37" i="12"/>
  <c r="Y216" i="5"/>
  <c r="Y38" i="12"/>
  <c r="AC272" i="5"/>
  <c r="AC271" i="5"/>
  <c r="AC269" i="5"/>
  <c r="Z75" i="12"/>
  <c r="Z280" i="5"/>
  <c r="Z77" i="12" s="1"/>
  <c r="AA278" i="5"/>
  <c r="AA277" i="5"/>
  <c r="AA276" i="5"/>
  <c r="AA275" i="5"/>
  <c r="AC139" i="5"/>
  <c r="AC136" i="5"/>
  <c r="AC140" i="5"/>
  <c r="AC138" i="5"/>
  <c r="AC137" i="5"/>
  <c r="AA147" i="5"/>
  <c r="AA149" i="5"/>
  <c r="AA148" i="5"/>
  <c r="AA146" i="5"/>
  <c r="AA151" i="5" s="1"/>
  <c r="Z289" i="5"/>
  <c r="Z78" i="12" s="1"/>
  <c r="AA283" i="5"/>
  <c r="AA284" i="5"/>
  <c r="AA287" i="5"/>
  <c r="AA286" i="5"/>
  <c r="AA285" i="5"/>
  <c r="Z161" i="5"/>
  <c r="Y240" i="5"/>
  <c r="BG165" i="5"/>
  <c r="Z196" i="5"/>
  <c r="BH5" i="12"/>
  <c r="BH6" i="12" s="1"/>
  <c r="BH5" i="5"/>
  <c r="O11" i="12"/>
  <c r="O5" i="18" s="1"/>
  <c r="N12" i="12"/>
  <c r="Z164" i="5"/>
  <c r="Z167" i="5" s="1"/>
  <c r="Z243" i="5" s="1"/>
  <c r="AB6" i="5"/>
  <c r="AB6" i="18" s="1"/>
  <c r="Y208" i="5"/>
  <c r="Y36" i="12" s="1"/>
  <c r="R236" i="5"/>
  <c r="S234" i="5"/>
  <c r="S235" i="5" s="1"/>
  <c r="S236" i="5" s="1"/>
  <c r="T231" i="5"/>
  <c r="O4" i="6"/>
  <c r="K68" i="4"/>
  <c r="N2" i="5"/>
  <c r="N2" i="6"/>
  <c r="K106" i="5"/>
  <c r="K31" i="12" s="1"/>
  <c r="K129" i="5"/>
  <c r="K105" i="5"/>
  <c r="V68" i="5"/>
  <c r="AD128" i="5"/>
  <c r="AD135" i="5" s="1"/>
  <c r="N5" i="4"/>
  <c r="N71" i="4" s="1"/>
  <c r="L68" i="4"/>
  <c r="L104" i="5"/>
  <c r="M104" i="5"/>
  <c r="N6" i="4"/>
  <c r="M71" i="4"/>
  <c r="M7" i="4"/>
  <c r="O4" i="4"/>
  <c r="O113" i="4" s="1"/>
  <c r="O4" i="5"/>
  <c r="G75" i="4"/>
  <c r="E76" i="4"/>
  <c r="E92" i="4" s="1"/>
  <c r="K74" i="4"/>
  <c r="N2" i="4"/>
  <c r="P4" i="2"/>
  <c r="P4" i="12" s="1"/>
  <c r="P10" i="12" s="1"/>
  <c r="O2" i="2"/>
  <c r="O2" i="12" l="1"/>
  <c r="O2" i="18"/>
  <c r="AA85" i="18"/>
  <c r="AA93" i="18"/>
  <c r="S72" i="12"/>
  <c r="R72" i="12"/>
  <c r="Z38" i="12"/>
  <c r="K43" i="18"/>
  <c r="K31" i="18"/>
  <c r="K19" i="18"/>
  <c r="X47" i="18"/>
  <c r="X35" i="18"/>
  <c r="Y47" i="18"/>
  <c r="Y35" i="18"/>
  <c r="L89" i="6"/>
  <c r="AB125" i="5"/>
  <c r="AB124" i="5"/>
  <c r="AB123" i="5"/>
  <c r="AB122" i="5"/>
  <c r="AB121" i="5"/>
  <c r="AB111" i="5"/>
  <c r="AB110" i="5"/>
  <c r="AB109" i="5"/>
  <c r="AB102" i="5"/>
  <c r="AB101" i="5"/>
  <c r="AB120" i="5"/>
  <c r="AB145" i="5" s="1"/>
  <c r="AD133" i="5"/>
  <c r="Z132" i="5"/>
  <c r="Z142" i="5" s="1"/>
  <c r="Z23" i="18" s="1"/>
  <c r="AB194" i="5"/>
  <c r="AB193" i="5"/>
  <c r="AB192" i="5"/>
  <c r="AB191" i="5"/>
  <c r="AB190" i="5"/>
  <c r="AB252" i="5"/>
  <c r="AB255" i="5" s="1"/>
  <c r="AB79" i="18" s="1"/>
  <c r="AB260" i="5"/>
  <c r="AB261" i="5"/>
  <c r="AB262" i="5"/>
  <c r="AB263" i="5"/>
  <c r="AB264" i="5"/>
  <c r="AW166" i="6"/>
  <c r="K131" i="5"/>
  <c r="AW209" i="6"/>
  <c r="AW232" i="6" s="1"/>
  <c r="M5" i="6"/>
  <c r="M4" i="18" s="1"/>
  <c r="M24" i="4"/>
  <c r="M25" i="4" s="1"/>
  <c r="AD273" i="5"/>
  <c r="AD270" i="5"/>
  <c r="AA210" i="5"/>
  <c r="Z37" i="12"/>
  <c r="Z216" i="5"/>
  <c r="AD272" i="5"/>
  <c r="AD271" i="5"/>
  <c r="AD269" i="5"/>
  <c r="AA75" i="12"/>
  <c r="AB276" i="5"/>
  <c r="AB277" i="5"/>
  <c r="AB275" i="5"/>
  <c r="AB278" i="5"/>
  <c r="AA280" i="5"/>
  <c r="AA77" i="12" s="1"/>
  <c r="AD136" i="5"/>
  <c r="AD137" i="5"/>
  <c r="AD140" i="5"/>
  <c r="AD139" i="5"/>
  <c r="AD138" i="5"/>
  <c r="AB147" i="5"/>
  <c r="AB148" i="5"/>
  <c r="AB149" i="5"/>
  <c r="AB146" i="5"/>
  <c r="AB151" i="5" s="1"/>
  <c r="AB284" i="5"/>
  <c r="AB283" i="5"/>
  <c r="AB286" i="5"/>
  <c r="AB287" i="5"/>
  <c r="AB285" i="5"/>
  <c r="AA289" i="5"/>
  <c r="AA78" i="12" s="1"/>
  <c r="AA161" i="5"/>
  <c r="Z240" i="5"/>
  <c r="BH165" i="5"/>
  <c r="AA196" i="5"/>
  <c r="AC6" i="5"/>
  <c r="AC6" i="18" s="1"/>
  <c r="BI5" i="12"/>
  <c r="BI6" i="12" s="1"/>
  <c r="BI5" i="5"/>
  <c r="P11" i="12"/>
  <c r="P5" i="18" s="1"/>
  <c r="O12" i="12"/>
  <c r="AA164" i="5"/>
  <c r="AA167" i="5" s="1"/>
  <c r="AA243" i="5" s="1"/>
  <c r="T234" i="5"/>
  <c r="T235" i="5" s="1"/>
  <c r="T236" i="5" s="1"/>
  <c r="K201" i="5"/>
  <c r="K153" i="5"/>
  <c r="U231" i="5"/>
  <c r="P4" i="6"/>
  <c r="O2" i="5"/>
  <c r="O2" i="6"/>
  <c r="N30" i="4"/>
  <c r="N66" i="4" s="1"/>
  <c r="N67" i="4" s="1"/>
  <c r="N62" i="4"/>
  <c r="AE128" i="5"/>
  <c r="AE135" i="5" s="1"/>
  <c r="W68" i="5"/>
  <c r="Z143" i="5"/>
  <c r="Z24" i="18" s="1"/>
  <c r="M129" i="5"/>
  <c r="M106" i="5"/>
  <c r="M31" i="12" s="1"/>
  <c r="M105" i="5"/>
  <c r="L129" i="5"/>
  <c r="L106" i="5"/>
  <c r="L31" i="12" s="1"/>
  <c r="L105" i="5"/>
  <c r="N7" i="4"/>
  <c r="M68" i="4"/>
  <c r="O6" i="4"/>
  <c r="O62" i="4" s="1"/>
  <c r="O63" i="4" s="1"/>
  <c r="O5" i="4"/>
  <c r="O30" i="4" s="1"/>
  <c r="O66" i="4" s="1"/>
  <c r="P4" i="4"/>
  <c r="P113" i="4" s="1"/>
  <c r="P4" i="5"/>
  <c r="E77" i="4"/>
  <c r="E93" i="4" s="1"/>
  <c r="G76" i="4"/>
  <c r="K75" i="4"/>
  <c r="O2" i="4"/>
  <c r="Q4" i="2"/>
  <c r="Q4" i="12" s="1"/>
  <c r="P2" i="2"/>
  <c r="P2" i="12" l="1"/>
  <c r="P2" i="18"/>
  <c r="AB85" i="18"/>
  <c r="AB93" i="18"/>
  <c r="Z25" i="18"/>
  <c r="T72" i="12"/>
  <c r="AA38" i="12"/>
  <c r="K44" i="18"/>
  <c r="K32" i="18"/>
  <c r="M89" i="6"/>
  <c r="Z206" i="5"/>
  <c r="Z205" i="5"/>
  <c r="Z208" i="5" s="1"/>
  <c r="Z36" i="12" s="1"/>
  <c r="AC125" i="5"/>
  <c r="AC124" i="5"/>
  <c r="AC123" i="5"/>
  <c r="AC122" i="5"/>
  <c r="AC121" i="5"/>
  <c r="AC111" i="5"/>
  <c r="AC110" i="5"/>
  <c r="AC109" i="5"/>
  <c r="AC102" i="5"/>
  <c r="AC101" i="5"/>
  <c r="AC120" i="5"/>
  <c r="AC145" i="5" s="1"/>
  <c r="L131" i="5"/>
  <c r="AC194" i="5"/>
  <c r="AC193" i="5"/>
  <c r="AC192" i="5"/>
  <c r="AC191" i="5"/>
  <c r="AC190" i="5"/>
  <c r="AC252" i="5"/>
  <c r="AC255" i="5" s="1"/>
  <c r="AC79" i="18" s="1"/>
  <c r="AC260" i="5"/>
  <c r="AC261" i="5"/>
  <c r="AC262" i="5"/>
  <c r="AC263" i="5"/>
  <c r="AC264" i="5"/>
  <c r="AX166" i="6"/>
  <c r="AE273" i="5"/>
  <c r="AE133" i="5"/>
  <c r="AX209" i="6"/>
  <c r="AX232" i="6" s="1"/>
  <c r="N5" i="6"/>
  <c r="N4" i="18" s="1"/>
  <c r="N24" i="4"/>
  <c r="N25" i="4" s="1"/>
  <c r="AB210" i="5"/>
  <c r="AA37" i="12"/>
  <c r="AA216" i="5"/>
  <c r="AE272" i="5"/>
  <c r="AE271" i="5"/>
  <c r="AE270" i="5"/>
  <c r="AE269" i="5"/>
  <c r="AB280" i="5"/>
  <c r="AB77" i="12" s="1"/>
  <c r="AC275" i="5"/>
  <c r="AC276" i="5"/>
  <c r="AC278" i="5"/>
  <c r="AC277" i="5"/>
  <c r="AB75" i="12"/>
  <c r="AE138" i="5"/>
  <c r="AE140" i="5"/>
  <c r="AE139" i="5"/>
  <c r="AE137" i="5"/>
  <c r="AE136" i="5"/>
  <c r="AC147" i="5"/>
  <c r="AC149" i="5"/>
  <c r="AC148" i="5"/>
  <c r="AC146" i="5"/>
  <c r="AC151" i="5" s="1"/>
  <c r="AC285" i="5"/>
  <c r="AC284" i="5"/>
  <c r="AC286" i="5"/>
  <c r="AC287" i="5"/>
  <c r="AC283" i="5"/>
  <c r="AB289" i="5"/>
  <c r="AB78" i="12" s="1"/>
  <c r="AB161" i="5"/>
  <c r="AA240" i="5"/>
  <c r="BI165" i="5"/>
  <c r="AB196" i="5"/>
  <c r="AD6" i="5"/>
  <c r="AD6" i="18" s="1"/>
  <c r="K155" i="5"/>
  <c r="BJ5" i="12"/>
  <c r="BJ6" i="12" s="1"/>
  <c r="BJ5" i="5"/>
  <c r="P12" i="12"/>
  <c r="Q10" i="12"/>
  <c r="Q11" i="12" s="1"/>
  <c r="Q5" i="18" s="1"/>
  <c r="AB164" i="5"/>
  <c r="AB167" i="5" s="1"/>
  <c r="AB243" i="5" s="1"/>
  <c r="U234" i="5"/>
  <c r="U235" i="5" s="1"/>
  <c r="U236" i="5" s="1"/>
  <c r="L201" i="5"/>
  <c r="L153" i="5"/>
  <c r="M201" i="5"/>
  <c r="M153" i="5"/>
  <c r="V231" i="5"/>
  <c r="Q4" i="6"/>
  <c r="P2" i="5"/>
  <c r="P2" i="6"/>
  <c r="O67" i="4"/>
  <c r="N63" i="4"/>
  <c r="M65" i="4" s="1"/>
  <c r="AF128" i="5"/>
  <c r="AF135" i="5" s="1"/>
  <c r="X68" i="5"/>
  <c r="AA132" i="5"/>
  <c r="AA143" i="5"/>
  <c r="AA24" i="18" s="1"/>
  <c r="AB132" i="5"/>
  <c r="O7" i="4"/>
  <c r="O104" i="5"/>
  <c r="O71" i="4"/>
  <c r="P6" i="4"/>
  <c r="P62" i="4" s="1"/>
  <c r="P63" i="4" s="1"/>
  <c r="P5" i="4"/>
  <c r="P30" i="4" s="1"/>
  <c r="P66" i="4" s="1"/>
  <c r="Q4" i="4"/>
  <c r="Q113" i="4" s="1"/>
  <c r="Q4" i="5"/>
  <c r="K76" i="4"/>
  <c r="E78" i="4"/>
  <c r="E94" i="4" s="1"/>
  <c r="G77" i="4"/>
  <c r="P2" i="4"/>
  <c r="R4" i="2"/>
  <c r="R4" i="12" s="1"/>
  <c r="R10" i="12" s="1"/>
  <c r="Q2" i="2"/>
  <c r="Q2" i="12" l="1"/>
  <c r="Q2" i="18"/>
  <c r="AC85" i="18"/>
  <c r="AC93" i="18"/>
  <c r="U72" i="12"/>
  <c r="AB38" i="12"/>
  <c r="Z47" i="18"/>
  <c r="Z35" i="18"/>
  <c r="N89" i="6"/>
  <c r="AA206" i="5"/>
  <c r="AD125" i="5"/>
  <c r="AD124" i="5"/>
  <c r="AD123" i="5"/>
  <c r="AD122" i="5"/>
  <c r="AD121" i="5"/>
  <c r="AD111" i="5"/>
  <c r="AD110" i="5"/>
  <c r="AD109" i="5"/>
  <c r="AD102" i="5"/>
  <c r="AD101" i="5"/>
  <c r="AD120" i="5"/>
  <c r="AD145" i="5" s="1"/>
  <c r="AD194" i="5"/>
  <c r="AD193" i="5"/>
  <c r="AD192" i="5"/>
  <c r="AD191" i="5"/>
  <c r="AD190" i="5"/>
  <c r="AD252" i="5"/>
  <c r="AD255" i="5" s="1"/>
  <c r="AD79" i="18" s="1"/>
  <c r="AD260" i="5"/>
  <c r="AD261" i="5"/>
  <c r="AD262" i="5"/>
  <c r="AD263" i="5"/>
  <c r="AD264" i="5"/>
  <c r="AY166" i="6"/>
  <c r="M130" i="5"/>
  <c r="M131" i="5" s="1"/>
  <c r="AF273" i="5"/>
  <c r="AF133" i="5"/>
  <c r="N65" i="4"/>
  <c r="N130" i="5" s="1"/>
  <c r="AY209" i="6"/>
  <c r="AY232" i="6" s="1"/>
  <c r="O5" i="6"/>
  <c r="O4" i="18" s="1"/>
  <c r="O24" i="4"/>
  <c r="O25" i="4" s="1"/>
  <c r="AB37" i="12"/>
  <c r="AB216" i="5"/>
  <c r="AF272" i="5"/>
  <c r="AF270" i="5"/>
  <c r="AF271" i="5"/>
  <c r="AF269" i="5"/>
  <c r="AC210" i="5"/>
  <c r="AC280" i="5"/>
  <c r="AC77" i="12" s="1"/>
  <c r="AD278" i="5"/>
  <c r="AD277" i="5"/>
  <c r="AD275" i="5"/>
  <c r="AD276" i="5"/>
  <c r="AC75" i="12"/>
  <c r="AF140" i="5"/>
  <c r="AF138" i="5"/>
  <c r="AF139" i="5"/>
  <c r="AF137" i="5"/>
  <c r="AF136" i="5"/>
  <c r="AD147" i="5"/>
  <c r="AD149" i="5"/>
  <c r="AD148" i="5"/>
  <c r="AD146" i="5"/>
  <c r="AD151" i="5" s="1"/>
  <c r="AC289" i="5"/>
  <c r="AC78" i="12" s="1"/>
  <c r="AD284" i="5"/>
  <c r="AD285" i="5"/>
  <c r="AD286" i="5"/>
  <c r="AD283" i="5"/>
  <c r="AD287" i="5"/>
  <c r="AC161" i="5"/>
  <c r="AB240" i="5"/>
  <c r="BJ165" i="5"/>
  <c r="AC196" i="5"/>
  <c r="AE6" i="5"/>
  <c r="AE6" i="18" s="1"/>
  <c r="R11" i="12"/>
  <c r="R5" i="18" s="1"/>
  <c r="M155" i="5"/>
  <c r="BK5" i="12"/>
  <c r="BK6" i="12" s="1"/>
  <c r="BK5" i="5"/>
  <c r="L155" i="5"/>
  <c r="Q12" i="12"/>
  <c r="AC164" i="5"/>
  <c r="AC167" i="5" s="1"/>
  <c r="AC243" i="5" s="1"/>
  <c r="V234" i="5"/>
  <c r="V235" i="5" s="1"/>
  <c r="V236" i="5" s="1"/>
  <c r="W231" i="5"/>
  <c r="R4" i="6"/>
  <c r="Q2" i="5"/>
  <c r="Q2" i="6"/>
  <c r="P67" i="4"/>
  <c r="N104" i="5"/>
  <c r="N68" i="4"/>
  <c r="Y68" i="5"/>
  <c r="AA142" i="5"/>
  <c r="AA23" i="18" s="1"/>
  <c r="AG128" i="5"/>
  <c r="AG135" i="5" s="1"/>
  <c r="AB142" i="5"/>
  <c r="AB23" i="18" s="1"/>
  <c r="O129" i="5"/>
  <c r="O106" i="5"/>
  <c r="O31" i="12" s="1"/>
  <c r="O105" i="5"/>
  <c r="AB143" i="5"/>
  <c r="AB24" i="18" s="1"/>
  <c r="O76" i="4"/>
  <c r="O68" i="4"/>
  <c r="Q6" i="4"/>
  <c r="Q62" i="4" s="1"/>
  <c r="Q63" i="4" s="1"/>
  <c r="P7" i="4"/>
  <c r="P71" i="4"/>
  <c r="P75" i="4" s="1"/>
  <c r="R4" i="4"/>
  <c r="R113" i="4" s="1"/>
  <c r="R4" i="5"/>
  <c r="Q5" i="4"/>
  <c r="Q71" i="4" s="1"/>
  <c r="Q73" i="4" s="1"/>
  <c r="Q108" i="4" s="1"/>
  <c r="K77" i="4"/>
  <c r="O77" i="4"/>
  <c r="E79" i="4"/>
  <c r="E95" i="4" s="1"/>
  <c r="G78" i="4"/>
  <c r="Q2" i="4"/>
  <c r="S4" i="2"/>
  <c r="S4" i="12" s="1"/>
  <c r="R2" i="2"/>
  <c r="R2" i="12" l="1"/>
  <c r="R2" i="18"/>
  <c r="AB25" i="18"/>
  <c r="AA25" i="18"/>
  <c r="AD85" i="18"/>
  <c r="AD93" i="18"/>
  <c r="V72" i="12"/>
  <c r="CP23" i="18"/>
  <c r="O89" i="6"/>
  <c r="AB206" i="5"/>
  <c r="AB205" i="5"/>
  <c r="AA205" i="5"/>
  <c r="AA208" i="5" s="1"/>
  <c r="AA36" i="12" s="1"/>
  <c r="AE125" i="5"/>
  <c r="AE124" i="5"/>
  <c r="AE123" i="5"/>
  <c r="AE122" i="5"/>
  <c r="AE121" i="5"/>
  <c r="AE111" i="5"/>
  <c r="AE110" i="5"/>
  <c r="AE109" i="5"/>
  <c r="AE102" i="5"/>
  <c r="AE101" i="5"/>
  <c r="AE120" i="5"/>
  <c r="AE145" i="5" s="1"/>
  <c r="AE194" i="5"/>
  <c r="AE193" i="5"/>
  <c r="AE192" i="5"/>
  <c r="AE191" i="5"/>
  <c r="AE190" i="5"/>
  <c r="AE252" i="5"/>
  <c r="AE255" i="5" s="1"/>
  <c r="AE79" i="18" s="1"/>
  <c r="AE260" i="5"/>
  <c r="AE261" i="5"/>
  <c r="AE262" i="5"/>
  <c r="AE263" i="5"/>
  <c r="AE264" i="5"/>
  <c r="AZ166" i="6"/>
  <c r="AG273" i="5"/>
  <c r="AG133" i="5"/>
  <c r="O65" i="4"/>
  <c r="O130" i="5" s="1"/>
  <c r="O131" i="5" s="1"/>
  <c r="P65" i="4"/>
  <c r="P130" i="5" s="1"/>
  <c r="AZ209" i="6"/>
  <c r="AZ232" i="6" s="1"/>
  <c r="AD210" i="5"/>
  <c r="P5" i="6"/>
  <c r="P4" i="18" s="1"/>
  <c r="P24" i="4"/>
  <c r="P25" i="4" s="1"/>
  <c r="AC38" i="12"/>
  <c r="AC37" i="12"/>
  <c r="AC216" i="5"/>
  <c r="AG272" i="5"/>
  <c r="AG271" i="5"/>
  <c r="AG270" i="5"/>
  <c r="AG269" i="5"/>
  <c r="AD280" i="5"/>
  <c r="AD77" i="12" s="1"/>
  <c r="AE275" i="5"/>
  <c r="AE278" i="5"/>
  <c r="AE276" i="5"/>
  <c r="AE277" i="5"/>
  <c r="AD75" i="12"/>
  <c r="AG140" i="5"/>
  <c r="AG138" i="5"/>
  <c r="AG139" i="5"/>
  <c r="AG137" i="5"/>
  <c r="AG136" i="5"/>
  <c r="AE147" i="5"/>
  <c r="AE149" i="5"/>
  <c r="AE148" i="5"/>
  <c r="AE146" i="5"/>
  <c r="AE151" i="5" s="1"/>
  <c r="AE284" i="5"/>
  <c r="AE286" i="5"/>
  <c r="AE285" i="5"/>
  <c r="AE283" i="5"/>
  <c r="AE287" i="5"/>
  <c r="AD289" i="5"/>
  <c r="AD78" i="12" s="1"/>
  <c r="AD161" i="5"/>
  <c r="AC240" i="5"/>
  <c r="BK165" i="5"/>
  <c r="AD196" i="5"/>
  <c r="AF6" i="5"/>
  <c r="AF6" i="18" s="1"/>
  <c r="BL5" i="12"/>
  <c r="BL6" i="12" s="1"/>
  <c r="BL5" i="5"/>
  <c r="R12" i="12"/>
  <c r="S10" i="12"/>
  <c r="AD164" i="5"/>
  <c r="AD167" i="5" s="1"/>
  <c r="AD243" i="5" s="1"/>
  <c r="AB208" i="5"/>
  <c r="AB36" i="12" s="1"/>
  <c r="W234" i="5"/>
  <c r="W235" i="5" s="1"/>
  <c r="W236" i="5" s="1"/>
  <c r="O201" i="5"/>
  <c r="O153" i="5"/>
  <c r="X231" i="5"/>
  <c r="S4" i="6"/>
  <c r="R2" i="5"/>
  <c r="R2" i="6"/>
  <c r="N129" i="5"/>
  <c r="N106" i="5"/>
  <c r="N31" i="12" s="1"/>
  <c r="N105" i="5"/>
  <c r="AH128" i="5"/>
  <c r="AH135" i="5" s="1"/>
  <c r="Z68" i="5"/>
  <c r="AC143" i="5"/>
  <c r="AC24" i="18" s="1"/>
  <c r="AD143" i="5"/>
  <c r="AD24" i="18" s="1"/>
  <c r="Q7" i="4"/>
  <c r="P68" i="4"/>
  <c r="P104" i="5"/>
  <c r="Q74" i="4"/>
  <c r="Q75" i="4"/>
  <c r="Q77" i="4"/>
  <c r="Q104" i="5"/>
  <c r="P76" i="4"/>
  <c r="P77" i="4"/>
  <c r="R6" i="4"/>
  <c r="R62" i="4" s="1"/>
  <c r="R63" i="4" s="1"/>
  <c r="Q65" i="4" s="1"/>
  <c r="Q130" i="5" s="1"/>
  <c r="R5" i="4"/>
  <c r="R30" i="4" s="1"/>
  <c r="R66" i="4" s="1"/>
  <c r="P73" i="4"/>
  <c r="P108" i="4" s="1"/>
  <c r="P74" i="4"/>
  <c r="Q30" i="4"/>
  <c r="Q76" i="4"/>
  <c r="S4" i="4"/>
  <c r="S113" i="4" s="1"/>
  <c r="S4" i="5"/>
  <c r="E80" i="4"/>
  <c r="E96" i="4" s="1"/>
  <c r="G79" i="4"/>
  <c r="Q78" i="4"/>
  <c r="K78" i="4"/>
  <c r="P78" i="4"/>
  <c r="O78" i="4"/>
  <c r="R2" i="4"/>
  <c r="T4" i="2"/>
  <c r="T4" i="12" s="1"/>
  <c r="S2" i="2"/>
  <c r="S2" i="12" l="1"/>
  <c r="S2" i="18"/>
  <c r="AE85" i="18"/>
  <c r="AE93" i="18"/>
  <c r="W72" i="12"/>
  <c r="AD38" i="12"/>
  <c r="AA47" i="18"/>
  <c r="AA35" i="18"/>
  <c r="AB47" i="18"/>
  <c r="AB35" i="18"/>
  <c r="P89" i="6"/>
  <c r="AD206" i="5"/>
  <c r="AC206" i="5"/>
  <c r="AF125" i="5"/>
  <c r="AF124" i="5"/>
  <c r="AF123" i="5"/>
  <c r="AF122" i="5"/>
  <c r="AF121" i="5"/>
  <c r="AF111" i="5"/>
  <c r="AF110" i="5"/>
  <c r="AF109" i="5"/>
  <c r="AF102" i="5"/>
  <c r="AF101" i="5"/>
  <c r="AF120" i="5"/>
  <c r="AF145" i="5" s="1"/>
  <c r="AC132" i="5"/>
  <c r="AC142" i="5" s="1"/>
  <c r="AC23" i="18" s="1"/>
  <c r="AF194" i="5"/>
  <c r="AF193" i="5"/>
  <c r="AF192" i="5"/>
  <c r="AF191" i="5"/>
  <c r="AF190" i="5"/>
  <c r="AF252" i="5"/>
  <c r="AF255" i="5" s="1"/>
  <c r="AF79" i="18" s="1"/>
  <c r="AF260" i="5"/>
  <c r="AF261" i="5"/>
  <c r="AF262" i="5"/>
  <c r="AF263" i="5"/>
  <c r="AF264" i="5"/>
  <c r="BA166" i="6"/>
  <c r="AH273" i="5"/>
  <c r="AH133" i="5"/>
  <c r="N131" i="5"/>
  <c r="BA209" i="6"/>
  <c r="BA232" i="6" s="1"/>
  <c r="Q5" i="6"/>
  <c r="Q4" i="18" s="1"/>
  <c r="Q24" i="4"/>
  <c r="Q25" i="4" s="1"/>
  <c r="AD37" i="12"/>
  <c r="AD216" i="5"/>
  <c r="AH271" i="5"/>
  <c r="AH272" i="5"/>
  <c r="AH270" i="5"/>
  <c r="AH269" i="5"/>
  <c r="AF275" i="5"/>
  <c r="AF277" i="5"/>
  <c r="AF278" i="5"/>
  <c r="AF276" i="5"/>
  <c r="AE75" i="12"/>
  <c r="AE210" i="5"/>
  <c r="AE280" i="5"/>
  <c r="AE77" i="12" s="1"/>
  <c r="AH140" i="5"/>
  <c r="AH137" i="5"/>
  <c r="AH139" i="5"/>
  <c r="AH138" i="5"/>
  <c r="AH136" i="5"/>
  <c r="AF147" i="5"/>
  <c r="AF149" i="5"/>
  <c r="AF148" i="5"/>
  <c r="AF146" i="5"/>
  <c r="AF151" i="5" s="1"/>
  <c r="AD132" i="5"/>
  <c r="AD142" i="5" s="1"/>
  <c r="AD23" i="18" s="1"/>
  <c r="AD25" i="18" s="1"/>
  <c r="AE289" i="5"/>
  <c r="AE78" i="12" s="1"/>
  <c r="AF284" i="5"/>
  <c r="AF286" i="5"/>
  <c r="AF287" i="5"/>
  <c r="AF285" i="5"/>
  <c r="AF283" i="5"/>
  <c r="AE161" i="5"/>
  <c r="AD240" i="5"/>
  <c r="BL165" i="5"/>
  <c r="AG6" i="5"/>
  <c r="AG6" i="18" s="1"/>
  <c r="AE196" i="5"/>
  <c r="BM5" i="12"/>
  <c r="BM6" i="12" s="1"/>
  <c r="BM5" i="5"/>
  <c r="T10" i="12"/>
  <c r="T11" i="12" s="1"/>
  <c r="T5" i="18" s="1"/>
  <c r="O155" i="5"/>
  <c r="S11" i="12"/>
  <c r="S5" i="18" s="1"/>
  <c r="AE164" i="5"/>
  <c r="AE167" i="5" s="1"/>
  <c r="AE243" i="5" s="1"/>
  <c r="X234" i="5"/>
  <c r="X235" i="5" s="1"/>
  <c r="X236" i="5" s="1"/>
  <c r="N201" i="5"/>
  <c r="N153" i="5"/>
  <c r="Y231" i="5"/>
  <c r="T4" i="6"/>
  <c r="S2" i="5"/>
  <c r="S2" i="6"/>
  <c r="AA68" i="5"/>
  <c r="AI128" i="5"/>
  <c r="AI135" i="5" s="1"/>
  <c r="P129" i="5"/>
  <c r="P131" i="5" s="1"/>
  <c r="P106" i="5"/>
  <c r="P31" i="12" s="1"/>
  <c r="P105" i="5"/>
  <c r="Q129" i="5"/>
  <c r="Q131" i="5" s="1"/>
  <c r="Q106" i="5"/>
  <c r="Q31" i="12" s="1"/>
  <c r="Q105" i="5"/>
  <c r="R71" i="4"/>
  <c r="R76" i="4" s="1"/>
  <c r="R7" i="4"/>
  <c r="R104" i="5"/>
  <c r="S5" i="4"/>
  <c r="S71" i="4" s="1"/>
  <c r="S76" i="4" s="1"/>
  <c r="Q66" i="4"/>
  <c r="Q67" i="4" s="1"/>
  <c r="Q68" i="4" s="1"/>
  <c r="S6" i="4"/>
  <c r="S62" i="4" s="1"/>
  <c r="T4" i="4"/>
  <c r="T113" i="4" s="1"/>
  <c r="T4" i="5"/>
  <c r="E81" i="4"/>
  <c r="E97" i="4" s="1"/>
  <c r="G80" i="4"/>
  <c r="O79" i="4"/>
  <c r="Q79" i="4"/>
  <c r="P79" i="4"/>
  <c r="K79" i="4"/>
  <c r="S2" i="4"/>
  <c r="U4" i="2"/>
  <c r="U4" i="12" s="1"/>
  <c r="U10" i="12" s="1"/>
  <c r="T2" i="2"/>
  <c r="T2" i="12" l="1"/>
  <c r="T2" i="18"/>
  <c r="AF85" i="18"/>
  <c r="AF93" i="18"/>
  <c r="AC25" i="18"/>
  <c r="X72" i="12"/>
  <c r="CR23" i="18"/>
  <c r="CQ23" i="18"/>
  <c r="Q89" i="6"/>
  <c r="AD205" i="5"/>
  <c r="AD208" i="5" s="1"/>
  <c r="AD36" i="12" s="1"/>
  <c r="AC205" i="5"/>
  <c r="AC208" i="5" s="1"/>
  <c r="AC36" i="12" s="1"/>
  <c r="AG125" i="5"/>
  <c r="AG124" i="5"/>
  <c r="AG123" i="5"/>
  <c r="AG122" i="5"/>
  <c r="AG121" i="5"/>
  <c r="AG111" i="5"/>
  <c r="AG110" i="5"/>
  <c r="AG109" i="5"/>
  <c r="AG102" i="5"/>
  <c r="AG101" i="5"/>
  <c r="AG120" i="5"/>
  <c r="AG145" i="5" s="1"/>
  <c r="AG194" i="5"/>
  <c r="AG193" i="5"/>
  <c r="AG192" i="5"/>
  <c r="AG191" i="5"/>
  <c r="AG190" i="5"/>
  <c r="AG252" i="5"/>
  <c r="AG255" i="5" s="1"/>
  <c r="AG79" i="18" s="1"/>
  <c r="AG260" i="5"/>
  <c r="AG261" i="5"/>
  <c r="AG262" i="5"/>
  <c r="AG263" i="5"/>
  <c r="AG264" i="5"/>
  <c r="BB166" i="6"/>
  <c r="AI273" i="5"/>
  <c r="AI133" i="5"/>
  <c r="BB209" i="6"/>
  <c r="BB232" i="6" s="1"/>
  <c r="R5" i="6"/>
  <c r="R4" i="18" s="1"/>
  <c r="R24" i="4"/>
  <c r="R25" i="4" s="1"/>
  <c r="AF210" i="5"/>
  <c r="AE38" i="12"/>
  <c r="AE37" i="12"/>
  <c r="AE216" i="5"/>
  <c r="AI269" i="5"/>
  <c r="AI271" i="5"/>
  <c r="AI270" i="5"/>
  <c r="AI272" i="5"/>
  <c r="AG277" i="5"/>
  <c r="AG276" i="5"/>
  <c r="AG278" i="5"/>
  <c r="AG275" i="5"/>
  <c r="AF280" i="5"/>
  <c r="AF77" i="12" s="1"/>
  <c r="AF75" i="12"/>
  <c r="AI140" i="5"/>
  <c r="AI139" i="5"/>
  <c r="AI137" i="5"/>
  <c r="AI138" i="5"/>
  <c r="AI136" i="5"/>
  <c r="AG147" i="5"/>
  <c r="AG149" i="5"/>
  <c r="AG148" i="5"/>
  <c r="AG146" i="5"/>
  <c r="AG151" i="5" s="1"/>
  <c r="AF289" i="5"/>
  <c r="AF78" i="12" s="1"/>
  <c r="BM165" i="5"/>
  <c r="AG287" i="5"/>
  <c r="AG285" i="5"/>
  <c r="AG284" i="5"/>
  <c r="AG286" i="5"/>
  <c r="AG283" i="5"/>
  <c r="AF161" i="5"/>
  <c r="AE240" i="5"/>
  <c r="AH6" i="5"/>
  <c r="AH6" i="18" s="1"/>
  <c r="AF196" i="5"/>
  <c r="T12" i="12"/>
  <c r="BN5" i="12"/>
  <c r="BN6" i="12" s="1"/>
  <c r="BN5" i="5"/>
  <c r="N155" i="5"/>
  <c r="U11" i="12"/>
  <c r="U5" i="18" s="1"/>
  <c r="S12" i="12"/>
  <c r="AF164" i="5"/>
  <c r="AF167" i="5" s="1"/>
  <c r="AF243" i="5" s="1"/>
  <c r="Y234" i="5"/>
  <c r="Y235" i="5" s="1"/>
  <c r="Y236" i="5" s="1"/>
  <c r="Q201" i="5"/>
  <c r="Q153" i="5"/>
  <c r="P201" i="5"/>
  <c r="P153" i="5"/>
  <c r="Z231" i="5"/>
  <c r="U4" i="6"/>
  <c r="T2" i="5"/>
  <c r="T2" i="6"/>
  <c r="R74" i="4"/>
  <c r="R79" i="4"/>
  <c r="R77" i="4"/>
  <c r="R78" i="4"/>
  <c r="S63" i="4"/>
  <c r="R73" i="4"/>
  <c r="R108" i="4" s="1"/>
  <c r="R75" i="4"/>
  <c r="AJ128" i="5"/>
  <c r="AJ135" i="5" s="1"/>
  <c r="AB68" i="5"/>
  <c r="AF132" i="5"/>
  <c r="AF142" i="5" s="1"/>
  <c r="AF23" i="18" s="1"/>
  <c r="AE132" i="5"/>
  <c r="AE142" i="5" s="1"/>
  <c r="AE23" i="18" s="1"/>
  <c r="AE143" i="5"/>
  <c r="AE24" i="18" s="1"/>
  <c r="R129" i="5"/>
  <c r="AG132" i="5" s="1"/>
  <c r="R106" i="5"/>
  <c r="R31" i="12" s="1"/>
  <c r="R105" i="5"/>
  <c r="AF143" i="5"/>
  <c r="AF24" i="18" s="1"/>
  <c r="R67" i="4"/>
  <c r="R68" i="4" s="1"/>
  <c r="S74" i="4"/>
  <c r="S79" i="4"/>
  <c r="S75" i="4"/>
  <c r="S78" i="4"/>
  <c r="S7" i="4"/>
  <c r="S73" i="4"/>
  <c r="S108" i="4" s="1"/>
  <c r="S30" i="4"/>
  <c r="S77" i="4"/>
  <c r="T5" i="4"/>
  <c r="T71" i="4" s="1"/>
  <c r="T78" i="4" s="1"/>
  <c r="U4" i="4"/>
  <c r="U113" i="4" s="1"/>
  <c r="U4" i="5"/>
  <c r="T6" i="4"/>
  <c r="T62" i="4" s="1"/>
  <c r="T63" i="4" s="1"/>
  <c r="K80" i="4"/>
  <c r="P80" i="4"/>
  <c r="Q80" i="4"/>
  <c r="O80" i="4"/>
  <c r="S80" i="4"/>
  <c r="R80" i="4"/>
  <c r="E82" i="4"/>
  <c r="E98" i="4" s="1"/>
  <c r="G81" i="4"/>
  <c r="T2" i="4"/>
  <c r="V4" i="2"/>
  <c r="V4" i="12" s="1"/>
  <c r="U2" i="2"/>
  <c r="U2" i="12" l="1"/>
  <c r="U2" i="18"/>
  <c r="AE25" i="18"/>
  <c r="AF25" i="18"/>
  <c r="AG85" i="18"/>
  <c r="AG93" i="18"/>
  <c r="Y72" i="12"/>
  <c r="AF38" i="12"/>
  <c r="CS23" i="18"/>
  <c r="CT23" i="18"/>
  <c r="AD47" i="18"/>
  <c r="AD35" i="18"/>
  <c r="R89" i="6"/>
  <c r="AF206" i="5"/>
  <c r="AE206" i="5"/>
  <c r="AE205" i="5"/>
  <c r="AF205" i="5"/>
  <c r="AH125" i="5"/>
  <c r="AH124" i="5"/>
  <c r="AH123" i="5"/>
  <c r="AH122" i="5"/>
  <c r="AH121" i="5"/>
  <c r="AH111" i="5"/>
  <c r="AH110" i="5"/>
  <c r="AH109" i="5"/>
  <c r="AH102" i="5"/>
  <c r="AH101" i="5"/>
  <c r="AH120" i="5"/>
  <c r="AH145" i="5" s="1"/>
  <c r="AH194" i="5"/>
  <c r="AH193" i="5"/>
  <c r="AH192" i="5"/>
  <c r="AH191" i="5"/>
  <c r="AH190" i="5"/>
  <c r="AH252" i="5"/>
  <c r="AH255" i="5" s="1"/>
  <c r="AH79" i="18" s="1"/>
  <c r="AH260" i="5"/>
  <c r="AH261" i="5"/>
  <c r="AH262" i="5"/>
  <c r="AH263" i="5"/>
  <c r="AH264" i="5"/>
  <c r="BC166" i="6"/>
  <c r="S104" i="5"/>
  <c r="R65" i="4"/>
  <c r="R130" i="5" s="1"/>
  <c r="R131" i="5" s="1"/>
  <c r="AJ273" i="5"/>
  <c r="AJ133" i="5"/>
  <c r="BC209" i="6"/>
  <c r="BC232" i="6" s="1"/>
  <c r="S5" i="6"/>
  <c r="S4" i="18" s="1"/>
  <c r="S24" i="4"/>
  <c r="S25" i="4" s="1"/>
  <c r="AG210" i="5"/>
  <c r="AG280" i="5"/>
  <c r="AG77" i="12" s="1"/>
  <c r="AF37" i="12"/>
  <c r="AF216" i="5"/>
  <c r="AJ271" i="5"/>
  <c r="AJ269" i="5"/>
  <c r="AJ270" i="5"/>
  <c r="AJ272" i="5"/>
  <c r="AG75" i="12"/>
  <c r="AH277" i="5"/>
  <c r="AH275" i="5"/>
  <c r="AH276" i="5"/>
  <c r="AH278" i="5"/>
  <c r="AJ139" i="5"/>
  <c r="AJ138" i="5"/>
  <c r="AJ136" i="5"/>
  <c r="AJ137" i="5"/>
  <c r="AJ140" i="5"/>
  <c r="AH148" i="5"/>
  <c r="AH149" i="5"/>
  <c r="AH146" i="5"/>
  <c r="AH147" i="5"/>
  <c r="AI6" i="5"/>
  <c r="AI6" i="18" s="1"/>
  <c r="BN165" i="5"/>
  <c r="AG289" i="5"/>
  <c r="AG78" i="12" s="1"/>
  <c r="AH284" i="5"/>
  <c r="AH287" i="5"/>
  <c r="AH286" i="5"/>
  <c r="AH283" i="5"/>
  <c r="AH285" i="5"/>
  <c r="AG161" i="5"/>
  <c r="AF240" i="5"/>
  <c r="AG196" i="5"/>
  <c r="Q155" i="5"/>
  <c r="V10" i="12"/>
  <c r="V11" i="12" s="1"/>
  <c r="V5" i="18" s="1"/>
  <c r="U12" i="12"/>
  <c r="BO5" i="12"/>
  <c r="BO6" i="12" s="1"/>
  <c r="BO5" i="5"/>
  <c r="P155" i="5"/>
  <c r="AG164" i="5"/>
  <c r="AG167" i="5" s="1"/>
  <c r="AG243" i="5" s="1"/>
  <c r="AF208" i="5"/>
  <c r="AF36" i="12" s="1"/>
  <c r="AE208" i="5"/>
  <c r="AE36" i="12" s="1"/>
  <c r="Z234" i="5"/>
  <c r="Z235" i="5" s="1"/>
  <c r="Z236" i="5" s="1"/>
  <c r="R201" i="5"/>
  <c r="R153" i="5"/>
  <c r="AA231" i="5"/>
  <c r="V4" i="6"/>
  <c r="U2" i="5"/>
  <c r="U2" i="6"/>
  <c r="AC68" i="5"/>
  <c r="AK128" i="5"/>
  <c r="AK135" i="5" s="1"/>
  <c r="S129" i="5"/>
  <c r="S105" i="5"/>
  <c r="S106" i="5"/>
  <c r="S31" i="12" s="1"/>
  <c r="AG142" i="5"/>
  <c r="AG23" i="18" s="1"/>
  <c r="S66" i="4"/>
  <c r="S67" i="4" s="1"/>
  <c r="S68" i="4" s="1"/>
  <c r="T77" i="4"/>
  <c r="T73" i="4"/>
  <c r="T108" i="4" s="1"/>
  <c r="T7" i="4"/>
  <c r="T75" i="4"/>
  <c r="T80" i="4"/>
  <c r="U6" i="4"/>
  <c r="U62" i="4" s="1"/>
  <c r="U63" i="4" s="1"/>
  <c r="U5" i="4"/>
  <c r="U71" i="4" s="1"/>
  <c r="U79" i="4" s="1"/>
  <c r="T79" i="4"/>
  <c r="T74" i="4"/>
  <c r="T76" i="4"/>
  <c r="V4" i="4"/>
  <c r="V113" i="4" s="1"/>
  <c r="V4" i="5"/>
  <c r="T104" i="5"/>
  <c r="T30" i="4"/>
  <c r="S81" i="4"/>
  <c r="R81" i="4"/>
  <c r="T81" i="4"/>
  <c r="P81" i="4"/>
  <c r="Q81" i="4"/>
  <c r="O81" i="4"/>
  <c r="E83" i="4"/>
  <c r="E99" i="4" s="1"/>
  <c r="G82" i="4"/>
  <c r="K81" i="4"/>
  <c r="U2" i="4"/>
  <c r="W4" i="2"/>
  <c r="W4" i="12" s="1"/>
  <c r="W10" i="12" s="1"/>
  <c r="V2" i="2"/>
  <c r="V2" i="12" l="1"/>
  <c r="V2" i="18"/>
  <c r="AH85" i="18"/>
  <c r="AH93" i="18"/>
  <c r="Z72" i="12"/>
  <c r="AG38" i="12"/>
  <c r="CU23" i="18"/>
  <c r="AC47" i="18"/>
  <c r="AC35" i="18"/>
  <c r="AF47" i="18"/>
  <c r="AF35" i="18"/>
  <c r="AE47" i="18"/>
  <c r="AE35" i="18"/>
  <c r="S89" i="6"/>
  <c r="AG205" i="5"/>
  <c r="AI125" i="5"/>
  <c r="AI124" i="5"/>
  <c r="AI123" i="5"/>
  <c r="AI122" i="5"/>
  <c r="AI121" i="5"/>
  <c r="AI111" i="5"/>
  <c r="AI110" i="5"/>
  <c r="AI109" i="5"/>
  <c r="AI102" i="5"/>
  <c r="AI101" i="5"/>
  <c r="AI120" i="5"/>
  <c r="AI145" i="5" s="1"/>
  <c r="AH151" i="5"/>
  <c r="AI194" i="5"/>
  <c r="AI193" i="5"/>
  <c r="AI192" i="5"/>
  <c r="AI191" i="5"/>
  <c r="AI190" i="5"/>
  <c r="AI252" i="5"/>
  <c r="AI255" i="5" s="1"/>
  <c r="AI79" i="18" s="1"/>
  <c r="AI260" i="5"/>
  <c r="AI261" i="5"/>
  <c r="AI262" i="5"/>
  <c r="AI263" i="5"/>
  <c r="AI264" i="5"/>
  <c r="BD166" i="6"/>
  <c r="S65" i="4"/>
  <c r="S130" i="5" s="1"/>
  <c r="S131" i="5" s="1"/>
  <c r="AK273" i="5"/>
  <c r="AK133" i="5"/>
  <c r="BD209" i="6"/>
  <c r="BD232" i="6" s="1"/>
  <c r="T5" i="6"/>
  <c r="T4" i="18" s="1"/>
  <c r="T24" i="4"/>
  <c r="T25" i="4" s="1"/>
  <c r="AG37" i="12"/>
  <c r="AG216" i="5"/>
  <c r="AK271" i="5"/>
  <c r="AK270" i="5"/>
  <c r="AK269" i="5"/>
  <c r="AK272" i="5"/>
  <c r="AH210" i="5"/>
  <c r="AH75" i="12"/>
  <c r="AH280" i="5"/>
  <c r="AH77" i="12" s="1"/>
  <c r="AI276" i="5"/>
  <c r="AI277" i="5"/>
  <c r="AI275" i="5"/>
  <c r="AI278" i="5"/>
  <c r="AK139" i="5"/>
  <c r="AK138" i="5"/>
  <c r="AK137" i="5"/>
  <c r="AK140" i="5"/>
  <c r="AK136" i="5"/>
  <c r="AI147" i="5"/>
  <c r="AI148" i="5"/>
  <c r="AI149" i="5"/>
  <c r="AI146" i="5"/>
  <c r="AI151" i="5" s="1"/>
  <c r="AI286" i="5"/>
  <c r="AJ6" i="5"/>
  <c r="AJ6" i="18" s="1"/>
  <c r="AI287" i="5"/>
  <c r="AI284" i="5"/>
  <c r="AI283" i="5"/>
  <c r="AI285" i="5"/>
  <c r="AH289" i="5"/>
  <c r="AH78" i="12" s="1"/>
  <c r="AH161" i="5"/>
  <c r="AG240" i="5"/>
  <c r="AH196" i="5"/>
  <c r="R155" i="5"/>
  <c r="BO165" i="5"/>
  <c r="V12" i="12"/>
  <c r="W11" i="12"/>
  <c r="W5" i="18" s="1"/>
  <c r="BP5" i="12"/>
  <c r="BP6" i="12" s="1"/>
  <c r="BP5" i="5"/>
  <c r="AH164" i="5"/>
  <c r="AH167" i="5" s="1"/>
  <c r="AH243" i="5" s="1"/>
  <c r="AA234" i="5"/>
  <c r="AA235" i="5" s="1"/>
  <c r="AA236" i="5" s="1"/>
  <c r="S201" i="5"/>
  <c r="S153" i="5"/>
  <c r="AB231" i="5"/>
  <c r="W4" i="6"/>
  <c r="V2" i="5"/>
  <c r="V2" i="6"/>
  <c r="AL128" i="5"/>
  <c r="AL135" i="5" s="1"/>
  <c r="AD68" i="5"/>
  <c r="AH132" i="5"/>
  <c r="AH142" i="5" s="1"/>
  <c r="AH23" i="18" s="1"/>
  <c r="T129" i="5"/>
  <c r="T105" i="5"/>
  <c r="T106" i="5"/>
  <c r="T31" i="12" s="1"/>
  <c r="AG143" i="5"/>
  <c r="AG24" i="18" s="1"/>
  <c r="U81" i="4"/>
  <c r="U78" i="4"/>
  <c r="U30" i="4"/>
  <c r="U66" i="4" s="1"/>
  <c r="U80" i="4"/>
  <c r="U73" i="4"/>
  <c r="U108" i="4" s="1"/>
  <c r="U76" i="4"/>
  <c r="U77" i="4"/>
  <c r="U7" i="4"/>
  <c r="U75" i="4"/>
  <c r="U104" i="5"/>
  <c r="U74" i="4"/>
  <c r="W4" i="4"/>
  <c r="W113" i="4" s="1"/>
  <c r="W4" i="5"/>
  <c r="V5" i="4"/>
  <c r="V71" i="4" s="1"/>
  <c r="V80" i="4" s="1"/>
  <c r="T66" i="4"/>
  <c r="T67" i="4" s="1"/>
  <c r="T68" i="4" s="1"/>
  <c r="V6" i="4"/>
  <c r="V62" i="4" s="1"/>
  <c r="V63" i="4" s="1"/>
  <c r="K82" i="4"/>
  <c r="Q82" i="4"/>
  <c r="P82" i="4"/>
  <c r="T82" i="4"/>
  <c r="S82" i="4"/>
  <c r="U82" i="4"/>
  <c r="R82" i="4"/>
  <c r="O82" i="4"/>
  <c r="G83" i="4"/>
  <c r="E84" i="4"/>
  <c r="V2" i="4"/>
  <c r="X4" i="2"/>
  <c r="X4" i="12" s="1"/>
  <c r="W2" i="2"/>
  <c r="W2" i="12" l="1"/>
  <c r="W2" i="18"/>
  <c r="AG25" i="18"/>
  <c r="AI85" i="18"/>
  <c r="AI93" i="18"/>
  <c r="AA72" i="12"/>
  <c r="CV23" i="18"/>
  <c r="T89" i="6"/>
  <c r="AG206" i="5"/>
  <c r="AG208" i="5" s="1"/>
  <c r="AG36" i="12" s="1"/>
  <c r="AH205" i="5"/>
  <c r="AJ125" i="5"/>
  <c r="AJ124" i="5"/>
  <c r="AJ123" i="5"/>
  <c r="AJ122" i="5"/>
  <c r="AJ121" i="5"/>
  <c r="AJ111" i="5"/>
  <c r="AJ110" i="5"/>
  <c r="AJ109" i="5"/>
  <c r="AJ102" i="5"/>
  <c r="AJ101" i="5"/>
  <c r="AJ120" i="5"/>
  <c r="AJ145" i="5" s="1"/>
  <c r="AJ194" i="5"/>
  <c r="AJ193" i="5"/>
  <c r="AJ192" i="5"/>
  <c r="AJ191" i="5"/>
  <c r="AJ190" i="5"/>
  <c r="AJ252" i="5"/>
  <c r="AJ255" i="5" s="1"/>
  <c r="AJ79" i="18" s="1"/>
  <c r="AJ260" i="5"/>
  <c r="AJ261" i="5"/>
  <c r="AJ262" i="5"/>
  <c r="AJ263" i="5"/>
  <c r="AJ264" i="5"/>
  <c r="BE166" i="6"/>
  <c r="T65" i="4"/>
  <c r="T130" i="5" s="1"/>
  <c r="T131" i="5" s="1"/>
  <c r="AL273" i="5"/>
  <c r="AL133" i="5"/>
  <c r="BE209" i="6"/>
  <c r="BE232" i="6" s="1"/>
  <c r="U5" i="6"/>
  <c r="U4" i="18" s="1"/>
  <c r="U24" i="4"/>
  <c r="U25" i="4" s="1"/>
  <c r="AI210" i="5"/>
  <c r="AH37" i="12"/>
  <c r="AH216" i="5"/>
  <c r="AH38" i="12"/>
  <c r="AL270" i="5"/>
  <c r="AL269" i="5"/>
  <c r="AL272" i="5"/>
  <c r="AL271" i="5"/>
  <c r="AI280" i="5"/>
  <c r="AI77" i="12" s="1"/>
  <c r="AI75" i="12"/>
  <c r="AJ277" i="5"/>
  <c r="AJ278" i="5"/>
  <c r="AJ275" i="5"/>
  <c r="AJ276" i="5"/>
  <c r="AL139" i="5"/>
  <c r="AL138" i="5"/>
  <c r="AL137" i="5"/>
  <c r="AL136" i="5"/>
  <c r="AL140" i="5"/>
  <c r="AJ147" i="5"/>
  <c r="AJ148" i="5"/>
  <c r="AJ149" i="5"/>
  <c r="AJ146" i="5"/>
  <c r="AJ151" i="5" s="1"/>
  <c r="AJ285" i="5"/>
  <c r="AK6" i="5"/>
  <c r="AK6" i="18" s="1"/>
  <c r="AJ286" i="5"/>
  <c r="AJ284" i="5"/>
  <c r="AJ287" i="5"/>
  <c r="AJ283" i="5"/>
  <c r="AI196" i="5"/>
  <c r="AI289" i="5"/>
  <c r="AI78" i="12" s="1"/>
  <c r="AI161" i="5"/>
  <c r="AH240" i="5"/>
  <c r="BP165" i="5"/>
  <c r="BQ5" i="12"/>
  <c r="BQ6" i="12" s="1"/>
  <c r="BQ5" i="5"/>
  <c r="W12" i="12"/>
  <c r="S155" i="5"/>
  <c r="X10" i="12"/>
  <c r="AI164" i="5"/>
  <c r="AI167" i="5" s="1"/>
  <c r="AI243" i="5" s="1"/>
  <c r="AB234" i="5"/>
  <c r="AB235" i="5" s="1"/>
  <c r="AB236" i="5" s="1"/>
  <c r="T201" i="5"/>
  <c r="T153" i="5"/>
  <c r="AC231" i="5"/>
  <c r="X4" i="6"/>
  <c r="W2" i="5"/>
  <c r="W2" i="6"/>
  <c r="AE68" i="5"/>
  <c r="AM128" i="5"/>
  <c r="AM135" i="5" s="1"/>
  <c r="AI132" i="5"/>
  <c r="AI142" i="5" s="1"/>
  <c r="AI23" i="18" s="1"/>
  <c r="AH143" i="5"/>
  <c r="AH24" i="18" s="1"/>
  <c r="U129" i="5"/>
  <c r="U105" i="5"/>
  <c r="U106" i="5"/>
  <c r="U31" i="12" s="1"/>
  <c r="V104" i="5"/>
  <c r="W6" i="4"/>
  <c r="W5" i="4"/>
  <c r="W71" i="4" s="1"/>
  <c r="W81" i="4" s="1"/>
  <c r="V30" i="4"/>
  <c r="V79" i="4"/>
  <c r="V81" i="4"/>
  <c r="V73" i="4"/>
  <c r="V108" i="4" s="1"/>
  <c r="V82" i="4"/>
  <c r="V74" i="4"/>
  <c r="V76" i="4"/>
  <c r="V75" i="4"/>
  <c r="V77" i="4"/>
  <c r="X4" i="4"/>
  <c r="X113" i="4" s="1"/>
  <c r="X4" i="5"/>
  <c r="V78" i="4"/>
  <c r="V7" i="4"/>
  <c r="U67" i="4"/>
  <c r="U68" i="4" s="1"/>
  <c r="G84" i="4"/>
  <c r="T84" i="4" s="1"/>
  <c r="E100" i="4"/>
  <c r="O83" i="4"/>
  <c r="V83" i="4"/>
  <c r="T83" i="4"/>
  <c r="R83" i="4"/>
  <c r="Q83" i="4"/>
  <c r="U83" i="4"/>
  <c r="S83" i="4"/>
  <c r="P83" i="4"/>
  <c r="K83" i="4"/>
  <c r="W2" i="4"/>
  <c r="Y4" i="2"/>
  <c r="Y4" i="12" s="1"/>
  <c r="Y10" i="12" s="1"/>
  <c r="X2" i="2"/>
  <c r="X2" i="12" l="1"/>
  <c r="X2" i="18"/>
  <c r="AH25" i="18"/>
  <c r="AJ85" i="18"/>
  <c r="AJ93" i="18"/>
  <c r="AB72" i="12"/>
  <c r="AI38" i="12"/>
  <c r="CW23" i="18"/>
  <c r="AG47" i="18"/>
  <c r="AG35" i="18"/>
  <c r="U89" i="6"/>
  <c r="AH206" i="5"/>
  <c r="AH208" i="5" s="1"/>
  <c r="AH36" i="12" s="1"/>
  <c r="AI205" i="5"/>
  <c r="AK125" i="5"/>
  <c r="AK124" i="5"/>
  <c r="AK123" i="5"/>
  <c r="AK122" i="5"/>
  <c r="AK121" i="5"/>
  <c r="AK111" i="5"/>
  <c r="AK110" i="5"/>
  <c r="AK109" i="5"/>
  <c r="AK102" i="5"/>
  <c r="AK101" i="5"/>
  <c r="AK120" i="5"/>
  <c r="AK145" i="5" s="1"/>
  <c r="AK194" i="5"/>
  <c r="AK193" i="5"/>
  <c r="AK192" i="5"/>
  <c r="AK191" i="5"/>
  <c r="AK190" i="5"/>
  <c r="AK252" i="5"/>
  <c r="AK255" i="5" s="1"/>
  <c r="AK79" i="18" s="1"/>
  <c r="AK260" i="5"/>
  <c r="AK261" i="5"/>
  <c r="AK262" i="5"/>
  <c r="AK263" i="5"/>
  <c r="AK264" i="5"/>
  <c r="BF166" i="6"/>
  <c r="U65" i="4"/>
  <c r="U130" i="5" s="1"/>
  <c r="U131" i="5" s="1"/>
  <c r="AM273" i="5"/>
  <c r="AM133" i="5"/>
  <c r="BF209" i="6"/>
  <c r="BF232" i="6" s="1"/>
  <c r="V5" i="6"/>
  <c r="V4" i="18" s="1"/>
  <c r="V24" i="4"/>
  <c r="V25" i="4" s="1"/>
  <c r="AJ210" i="5"/>
  <c r="AI37" i="12"/>
  <c r="AI216" i="5"/>
  <c r="AM270" i="5"/>
  <c r="AM269" i="5"/>
  <c r="AM272" i="5"/>
  <c r="AM271" i="5"/>
  <c r="AJ280" i="5"/>
  <c r="AJ77" i="12" s="1"/>
  <c r="AJ75" i="12"/>
  <c r="AK275" i="5"/>
  <c r="AK276" i="5"/>
  <c r="AK277" i="5"/>
  <c r="AK278" i="5"/>
  <c r="AM138" i="5"/>
  <c r="AM137" i="5"/>
  <c r="AM136" i="5"/>
  <c r="AM140" i="5"/>
  <c r="AM139" i="5"/>
  <c r="AK147" i="5"/>
  <c r="AK148" i="5"/>
  <c r="AK149" i="5"/>
  <c r="AK146" i="5"/>
  <c r="AK151" i="5" s="1"/>
  <c r="AJ289" i="5"/>
  <c r="AJ78" i="12" s="1"/>
  <c r="AJ196" i="5"/>
  <c r="AK283" i="5"/>
  <c r="AL6" i="5"/>
  <c r="AL6" i="18" s="1"/>
  <c r="AK287" i="5"/>
  <c r="AK286" i="5"/>
  <c r="AK284" i="5"/>
  <c r="AK285" i="5"/>
  <c r="AJ161" i="5"/>
  <c r="AI240" i="5"/>
  <c r="BQ165" i="5"/>
  <c r="Y11" i="12"/>
  <c r="Y5" i="18" s="1"/>
  <c r="BR5" i="12"/>
  <c r="BR6" i="12" s="1"/>
  <c r="BR5" i="5"/>
  <c r="T155" i="5"/>
  <c r="X11" i="12"/>
  <c r="X5" i="18" s="1"/>
  <c r="AJ164" i="5"/>
  <c r="AJ167" i="5" s="1"/>
  <c r="AJ243" i="5" s="1"/>
  <c r="AC234" i="5"/>
  <c r="AC235" i="5" s="1"/>
  <c r="AC236" i="5" s="1"/>
  <c r="U201" i="5"/>
  <c r="U153" i="5"/>
  <c r="AD231" i="5"/>
  <c r="Y4" i="6"/>
  <c r="X2" i="5"/>
  <c r="X2" i="6"/>
  <c r="W78" i="4"/>
  <c r="W62" i="4"/>
  <c r="W63" i="4" s="1"/>
  <c r="W76" i="4"/>
  <c r="W82" i="4"/>
  <c r="AN128" i="5"/>
  <c r="AN135" i="5" s="1"/>
  <c r="AF68" i="5"/>
  <c r="AI143" i="5"/>
  <c r="AI24" i="18" s="1"/>
  <c r="AJ132" i="5"/>
  <c r="V129" i="5"/>
  <c r="V106" i="5"/>
  <c r="V31" i="12" s="1"/>
  <c r="V105" i="5"/>
  <c r="W7" i="4"/>
  <c r="W77" i="4"/>
  <c r="W30" i="4"/>
  <c r="W80" i="4"/>
  <c r="W79" i="4"/>
  <c r="W83" i="4"/>
  <c r="W73" i="4"/>
  <c r="W108" i="4" s="1"/>
  <c r="W74" i="4"/>
  <c r="W75" i="4"/>
  <c r="X5" i="4"/>
  <c r="X30" i="4" s="1"/>
  <c r="X66" i="4" s="1"/>
  <c r="V66" i="4"/>
  <c r="V67" i="4" s="1"/>
  <c r="V68" i="4" s="1"/>
  <c r="X6" i="4"/>
  <c r="Y4" i="4"/>
  <c r="Y113" i="4" s="1"/>
  <c r="Y4" i="5"/>
  <c r="P84" i="4"/>
  <c r="O84" i="4"/>
  <c r="U84" i="4"/>
  <c r="V84" i="4"/>
  <c r="W84" i="4"/>
  <c r="R84" i="4"/>
  <c r="Q84" i="4"/>
  <c r="K84" i="4"/>
  <c r="K108" i="4" s="1"/>
  <c r="S84" i="4"/>
  <c r="X2" i="4"/>
  <c r="Z4" i="2"/>
  <c r="Z4" i="12" s="1"/>
  <c r="Y2" i="2"/>
  <c r="Y2" i="12" l="1"/>
  <c r="Y2" i="18"/>
  <c r="AI25" i="18"/>
  <c r="AK85" i="18"/>
  <c r="AK93" i="18"/>
  <c r="AC72" i="12"/>
  <c r="AJ38" i="12"/>
  <c r="AH47" i="18"/>
  <c r="AH35" i="18"/>
  <c r="V89" i="6"/>
  <c r="AI206" i="5"/>
  <c r="AI208" i="5" s="1"/>
  <c r="AI36" i="12" s="1"/>
  <c r="AL125" i="5"/>
  <c r="AL124" i="5"/>
  <c r="AL123" i="5"/>
  <c r="AL122" i="5"/>
  <c r="AL121" i="5"/>
  <c r="AL111" i="5"/>
  <c r="AL110" i="5"/>
  <c r="AL109" i="5"/>
  <c r="AL102" i="5"/>
  <c r="AL101" i="5"/>
  <c r="AL120" i="5"/>
  <c r="AL145" i="5" s="1"/>
  <c r="AL194" i="5"/>
  <c r="AL193" i="5"/>
  <c r="AL192" i="5"/>
  <c r="AL191" i="5"/>
  <c r="AL190" i="5"/>
  <c r="AL252" i="5"/>
  <c r="AL255" i="5" s="1"/>
  <c r="AL79" i="18" s="1"/>
  <c r="AL260" i="5"/>
  <c r="AL261" i="5"/>
  <c r="AL262" i="5"/>
  <c r="AL263" i="5"/>
  <c r="AL264" i="5"/>
  <c r="BG166" i="6"/>
  <c r="AN273" i="5"/>
  <c r="AN133" i="5"/>
  <c r="W104" i="5"/>
  <c r="V65" i="4"/>
  <c r="V130" i="5" s="1"/>
  <c r="V131" i="5" s="1"/>
  <c r="BG209" i="6"/>
  <c r="BG232" i="6" s="1"/>
  <c r="W5" i="6"/>
  <c r="W4" i="18" s="1"/>
  <c r="W24" i="4"/>
  <c r="W25" i="4" s="1"/>
  <c r="AK210" i="5"/>
  <c r="AJ37" i="12"/>
  <c r="AJ216" i="5"/>
  <c r="AN270" i="5"/>
  <c r="AN269" i="5"/>
  <c r="AN272" i="5"/>
  <c r="AN271" i="5"/>
  <c r="AK75" i="12"/>
  <c r="AK280" i="5"/>
  <c r="AK77" i="12" s="1"/>
  <c r="AL275" i="5"/>
  <c r="AL278" i="5"/>
  <c r="AL276" i="5"/>
  <c r="AL277" i="5"/>
  <c r="AN138" i="5"/>
  <c r="AN137" i="5"/>
  <c r="AN136" i="5"/>
  <c r="AN140" i="5"/>
  <c r="AN139" i="5"/>
  <c r="AK196" i="5"/>
  <c r="AL147" i="5"/>
  <c r="AL148" i="5"/>
  <c r="AL149" i="5"/>
  <c r="AL146" i="5"/>
  <c r="AL151" i="5" s="1"/>
  <c r="AL285" i="5"/>
  <c r="AK289" i="5"/>
  <c r="AK78" i="12" s="1"/>
  <c r="AL283" i="5"/>
  <c r="AL287" i="5"/>
  <c r="AM6" i="5"/>
  <c r="AM6" i="18" s="1"/>
  <c r="AL286" i="5"/>
  <c r="AL284" i="5"/>
  <c r="AK161" i="5"/>
  <c r="AJ240" i="5"/>
  <c r="BS5" i="12"/>
  <c r="BS6" i="12" s="1"/>
  <c r="BS5" i="5"/>
  <c r="U155" i="5"/>
  <c r="Z10" i="12"/>
  <c r="Z11" i="12" s="1"/>
  <c r="Z5" i="18" s="1"/>
  <c r="X12" i="12"/>
  <c r="BR165" i="5"/>
  <c r="Y12" i="12"/>
  <c r="AK164" i="5"/>
  <c r="AK167" i="5" s="1"/>
  <c r="AK243" i="5" s="1"/>
  <c r="AD234" i="5"/>
  <c r="AD235" i="5" s="1"/>
  <c r="AD236" i="5" s="1"/>
  <c r="V201" i="5"/>
  <c r="V153" i="5"/>
  <c r="AE231" i="5"/>
  <c r="Z4" i="6"/>
  <c r="Y2" i="5"/>
  <c r="Y2" i="6"/>
  <c r="W105" i="5"/>
  <c r="W106" i="5"/>
  <c r="W31" i="12" s="1"/>
  <c r="W129" i="5"/>
  <c r="AL132" i="5" s="1"/>
  <c r="X7" i="4"/>
  <c r="X62" i="4"/>
  <c r="X63" i="4" s="1"/>
  <c r="AO128" i="5"/>
  <c r="AO135" i="5" s="1"/>
  <c r="AG68" i="5"/>
  <c r="AK132" i="5"/>
  <c r="AK142" i="5" s="1"/>
  <c r="AK23" i="18" s="1"/>
  <c r="AJ143" i="5"/>
  <c r="AJ24" i="18" s="1"/>
  <c r="AJ142" i="5"/>
  <c r="AJ23" i="18" s="1"/>
  <c r="X71" i="4"/>
  <c r="X79" i="4" s="1"/>
  <c r="W66" i="4"/>
  <c r="W67" i="4" s="1"/>
  <c r="W68" i="4" s="1"/>
  <c r="Y5" i="4"/>
  <c r="Y71" i="4" s="1"/>
  <c r="Y77" i="4" s="1"/>
  <c r="Y6" i="4"/>
  <c r="Y62" i="4" s="1"/>
  <c r="Y63" i="4" s="1"/>
  <c r="Z4" i="4"/>
  <c r="Z113" i="4" s="1"/>
  <c r="Z4" i="5"/>
  <c r="L73" i="4"/>
  <c r="Y2" i="4"/>
  <c r="AA4" i="2"/>
  <c r="AA4" i="12" s="1"/>
  <c r="Z2" i="2"/>
  <c r="Z2" i="12" l="1"/>
  <c r="Z2" i="18"/>
  <c r="AJ25" i="18"/>
  <c r="AL85" i="18"/>
  <c r="AL93" i="18"/>
  <c r="AD72" i="12"/>
  <c r="AK38" i="12"/>
  <c r="CX23" i="18"/>
  <c r="CY23" i="18"/>
  <c r="AI47" i="18"/>
  <c r="AI35" i="18"/>
  <c r="W89" i="6"/>
  <c r="AJ206" i="5"/>
  <c r="AJ205" i="5"/>
  <c r="AK205" i="5"/>
  <c r="AM125" i="5"/>
  <c r="AM124" i="5"/>
  <c r="AM123" i="5"/>
  <c r="AM122" i="5"/>
  <c r="AM121" i="5"/>
  <c r="AM111" i="5"/>
  <c r="AM110" i="5"/>
  <c r="AM109" i="5"/>
  <c r="AM102" i="5"/>
  <c r="AM101" i="5"/>
  <c r="AM120" i="5"/>
  <c r="AM145" i="5" s="1"/>
  <c r="AM194" i="5"/>
  <c r="AM193" i="5"/>
  <c r="AM192" i="5"/>
  <c r="AM191" i="5"/>
  <c r="AM190" i="5"/>
  <c r="AM252" i="5"/>
  <c r="AM255" i="5" s="1"/>
  <c r="AM79" i="18" s="1"/>
  <c r="AM260" i="5"/>
  <c r="AM261" i="5"/>
  <c r="AM262" i="5"/>
  <c r="AM263" i="5"/>
  <c r="AM264" i="5"/>
  <c r="BH166" i="6"/>
  <c r="AO273" i="5"/>
  <c r="AO133" i="5"/>
  <c r="X104" i="5"/>
  <c r="W65" i="4"/>
  <c r="W130" i="5" s="1"/>
  <c r="W131" i="5" s="1"/>
  <c r="BH209" i="6"/>
  <c r="BH232" i="6" s="1"/>
  <c r="X5" i="6"/>
  <c r="X4" i="18" s="1"/>
  <c r="X24" i="4"/>
  <c r="X25" i="4" s="1"/>
  <c r="AL210" i="5"/>
  <c r="AK37" i="12"/>
  <c r="AK216" i="5"/>
  <c r="AL38" i="12"/>
  <c r="AO269" i="5"/>
  <c r="AO272" i="5"/>
  <c r="AO271" i="5"/>
  <c r="AO270" i="5"/>
  <c r="AM275" i="5"/>
  <c r="AM276" i="5"/>
  <c r="AM277" i="5"/>
  <c r="AM278" i="5"/>
  <c r="AL75" i="12"/>
  <c r="AL280" i="5"/>
  <c r="AL77" i="12" s="1"/>
  <c r="AO138" i="5"/>
  <c r="AO137" i="5"/>
  <c r="AO136" i="5"/>
  <c r="AO139" i="5"/>
  <c r="AO140" i="5"/>
  <c r="AM148" i="5"/>
  <c r="AM149" i="5"/>
  <c r="AM147" i="5"/>
  <c r="AM146" i="5"/>
  <c r="AM151" i="5" s="1"/>
  <c r="AM284" i="5"/>
  <c r="AL289" i="5"/>
  <c r="AL78" i="12" s="1"/>
  <c r="AL196" i="5"/>
  <c r="AN6" i="5"/>
  <c r="AN6" i="18" s="1"/>
  <c r="AM283" i="5"/>
  <c r="AM285" i="5"/>
  <c r="AM286" i="5"/>
  <c r="AM287" i="5"/>
  <c r="AL161" i="5"/>
  <c r="AK240" i="5"/>
  <c r="BS165" i="5"/>
  <c r="Z12" i="12"/>
  <c r="BT5" i="12"/>
  <c r="BT6" i="12" s="1"/>
  <c r="BT5" i="5"/>
  <c r="AA10" i="12"/>
  <c r="V155" i="5"/>
  <c r="AL164" i="5"/>
  <c r="AL167" i="5" s="1"/>
  <c r="AL243" i="5" s="1"/>
  <c r="AJ208" i="5"/>
  <c r="AJ36" i="12" s="1"/>
  <c r="AE234" i="5"/>
  <c r="AE235" i="5" s="1"/>
  <c r="AE236" i="5" s="1"/>
  <c r="W201" i="5"/>
  <c r="W153" i="5"/>
  <c r="AF231" i="5"/>
  <c r="AA4" i="6"/>
  <c r="Z2" i="5"/>
  <c r="Z2" i="6"/>
  <c r="X77" i="4"/>
  <c r="X73" i="4"/>
  <c r="X108" i="4" s="1"/>
  <c r="X76" i="4"/>
  <c r="X84" i="4"/>
  <c r="X74" i="4"/>
  <c r="X78" i="4"/>
  <c r="X75" i="4"/>
  <c r="X82" i="4"/>
  <c r="AH68" i="5"/>
  <c r="AP128" i="5"/>
  <c r="AP135" i="5" s="1"/>
  <c r="AO132" i="5"/>
  <c r="AK143" i="5"/>
  <c r="AK24" i="18" s="1"/>
  <c r="X129" i="5"/>
  <c r="AN132" i="5" s="1"/>
  <c r="X105" i="5"/>
  <c r="X106" i="5"/>
  <c r="X31" i="12" s="1"/>
  <c r="AL142" i="5"/>
  <c r="AL23" i="18" s="1"/>
  <c r="X81" i="4"/>
  <c r="X80" i="4"/>
  <c r="X83" i="4"/>
  <c r="Y104" i="5"/>
  <c r="Y73" i="4"/>
  <c r="Y108" i="4" s="1"/>
  <c r="Y75" i="4"/>
  <c r="Y7" i="4"/>
  <c r="Y79" i="4"/>
  <c r="X67" i="4"/>
  <c r="X68" i="4" s="1"/>
  <c r="Y83" i="4"/>
  <c r="Y84" i="4"/>
  <c r="Y80" i="4"/>
  <c r="Y30" i="4"/>
  <c r="Y66" i="4" s="1"/>
  <c r="Y74" i="4"/>
  <c r="Y76" i="4"/>
  <c r="Y81" i="4"/>
  <c r="Y78" i="4"/>
  <c r="Y82" i="4"/>
  <c r="AA4" i="4"/>
  <c r="AA113" i="4" s="1"/>
  <c r="AA4" i="5"/>
  <c r="Z5" i="4"/>
  <c r="Z71" i="4" s="1"/>
  <c r="Z77" i="4" s="1"/>
  <c r="Z6" i="4"/>
  <c r="Z62" i="4" s="1"/>
  <c r="Z63" i="4" s="1"/>
  <c r="L74" i="4"/>
  <c r="Z2" i="4"/>
  <c r="AB4" i="2"/>
  <c r="AB4" i="12" s="1"/>
  <c r="AA2" i="2"/>
  <c r="AA2" i="12" l="1"/>
  <c r="AA2" i="18"/>
  <c r="AK25" i="18"/>
  <c r="AM85" i="18"/>
  <c r="AM93" i="18"/>
  <c r="AE72" i="12"/>
  <c r="CZ23" i="18"/>
  <c r="X89" i="6"/>
  <c r="AK206" i="5"/>
  <c r="AK208" i="5" s="1"/>
  <c r="AK36" i="12" s="1"/>
  <c r="AL205" i="5"/>
  <c r="AN125" i="5"/>
  <c r="AN124" i="5"/>
  <c r="AN123" i="5"/>
  <c r="AN122" i="5"/>
  <c r="AN121" i="5"/>
  <c r="AN111" i="5"/>
  <c r="AN110" i="5"/>
  <c r="AN109" i="5"/>
  <c r="AN102" i="5"/>
  <c r="AN101" i="5"/>
  <c r="AN120" i="5"/>
  <c r="AN145" i="5" s="1"/>
  <c r="AN194" i="5"/>
  <c r="AN193" i="5"/>
  <c r="AN192" i="5"/>
  <c r="AN191" i="5"/>
  <c r="AN190" i="5"/>
  <c r="AN252" i="5"/>
  <c r="AN255" i="5" s="1"/>
  <c r="AN79" i="18" s="1"/>
  <c r="AN260" i="5"/>
  <c r="AN261" i="5"/>
  <c r="AN262" i="5"/>
  <c r="AN263" i="5"/>
  <c r="AN264" i="5"/>
  <c r="BI166" i="6"/>
  <c r="AP273" i="5"/>
  <c r="AP133" i="5"/>
  <c r="X65" i="4"/>
  <c r="X130" i="5" s="1"/>
  <c r="X131" i="5" s="1"/>
  <c r="BI209" i="6"/>
  <c r="BI232" i="6" s="1"/>
  <c r="Y5" i="6"/>
  <c r="Y4" i="18" s="1"/>
  <c r="Y24" i="4"/>
  <c r="Y25" i="4" s="1"/>
  <c r="AL37" i="12"/>
  <c r="AL216" i="5"/>
  <c r="AP269" i="5"/>
  <c r="AP272" i="5"/>
  <c r="AP271" i="5"/>
  <c r="AP270" i="5"/>
  <c r="AM75" i="12"/>
  <c r="AN276" i="5"/>
  <c r="AN275" i="5"/>
  <c r="AN278" i="5"/>
  <c r="AN277" i="5"/>
  <c r="AM210" i="5"/>
  <c r="AM280" i="5"/>
  <c r="AM77" i="12" s="1"/>
  <c r="AP137" i="5"/>
  <c r="AP136" i="5"/>
  <c r="AP140" i="5"/>
  <c r="AP139" i="5"/>
  <c r="AP138" i="5"/>
  <c r="AN148" i="5"/>
  <c r="AN149" i="5"/>
  <c r="AM289" i="5"/>
  <c r="AM78" i="12" s="1"/>
  <c r="AN147" i="5"/>
  <c r="AO6" i="5"/>
  <c r="AO6" i="18" s="1"/>
  <c r="AN285" i="5"/>
  <c r="AN287" i="5"/>
  <c r="AN286" i="5"/>
  <c r="AN146" i="5"/>
  <c r="AN151" i="5" s="1"/>
  <c r="AN283" i="5"/>
  <c r="AN284" i="5"/>
  <c r="AM196" i="5"/>
  <c r="AM161" i="5"/>
  <c r="AL240" i="5"/>
  <c r="BT165" i="5"/>
  <c r="BU5" i="12"/>
  <c r="BU6" i="12" s="1"/>
  <c r="BU5" i="5"/>
  <c r="W155" i="5"/>
  <c r="AB10" i="12"/>
  <c r="AB11" i="12" s="1"/>
  <c r="AB5" i="18" s="1"/>
  <c r="AA11" i="12"/>
  <c r="AA5" i="18" s="1"/>
  <c r="AM164" i="5"/>
  <c r="AM167" i="5" s="1"/>
  <c r="AM243" i="5" s="1"/>
  <c r="AF234" i="5"/>
  <c r="AF235" i="5" s="1"/>
  <c r="AF236" i="5" s="1"/>
  <c r="X201" i="5"/>
  <c r="X153" i="5"/>
  <c r="AG231" i="5"/>
  <c r="AB4" i="6"/>
  <c r="AA2" i="5"/>
  <c r="AA2" i="6"/>
  <c r="AQ128" i="5"/>
  <c r="AQ135" i="5" s="1"/>
  <c r="AP132" i="5"/>
  <c r="AI68" i="5"/>
  <c r="AM132" i="5"/>
  <c r="AM142" i="5" s="1"/>
  <c r="AM23" i="18" s="1"/>
  <c r="AL143" i="5"/>
  <c r="AL24" i="18" s="1"/>
  <c r="Y129" i="5"/>
  <c r="Y106" i="5"/>
  <c r="Y31" i="12" s="1"/>
  <c r="Y105" i="5"/>
  <c r="Z104" i="5"/>
  <c r="AA6" i="4"/>
  <c r="AA62" i="4" s="1"/>
  <c r="AA63" i="4" s="1"/>
  <c r="Z81" i="4"/>
  <c r="Y67" i="4"/>
  <c r="Y68" i="4" s="1"/>
  <c r="Z79" i="4"/>
  <c r="Z80" i="4"/>
  <c r="Z7" i="4"/>
  <c r="Z83" i="4"/>
  <c r="Z30" i="4"/>
  <c r="Z73" i="4"/>
  <c r="Z108" i="4" s="1"/>
  <c r="Z82" i="4"/>
  <c r="Z74" i="4"/>
  <c r="Z76" i="4"/>
  <c r="AB4" i="4"/>
  <c r="AB113" i="4" s="1"/>
  <c r="AB4" i="5"/>
  <c r="Z84" i="4"/>
  <c r="Z78" i="4"/>
  <c r="Z75" i="4"/>
  <c r="AA5" i="4"/>
  <c r="L75" i="4"/>
  <c r="AA2" i="4"/>
  <c r="AC4" i="2"/>
  <c r="AC4" i="12" s="1"/>
  <c r="AC10" i="12" s="1"/>
  <c r="AB2" i="2"/>
  <c r="AB2" i="12" l="1"/>
  <c r="AB2" i="18"/>
  <c r="AL25" i="18"/>
  <c r="AN85" i="18"/>
  <c r="AN93" i="18"/>
  <c r="AF72" i="12"/>
  <c r="DA23" i="18"/>
  <c r="AJ47" i="18"/>
  <c r="AJ35" i="18"/>
  <c r="AK47" i="18"/>
  <c r="AK35" i="18"/>
  <c r="Y89" i="6"/>
  <c r="AL206" i="5"/>
  <c r="AL208" i="5" s="1"/>
  <c r="AL36" i="12" s="1"/>
  <c r="AM205" i="5"/>
  <c r="AO125" i="5"/>
  <c r="AO124" i="5"/>
  <c r="AO123" i="5"/>
  <c r="AO122" i="5"/>
  <c r="AO121" i="5"/>
  <c r="AO111" i="5"/>
  <c r="AO110" i="5"/>
  <c r="AO109" i="5"/>
  <c r="AO102" i="5"/>
  <c r="AO101" i="5"/>
  <c r="AO120" i="5"/>
  <c r="AO145" i="5" s="1"/>
  <c r="AO194" i="5"/>
  <c r="AO193" i="5"/>
  <c r="AO192" i="5"/>
  <c r="AO191" i="5"/>
  <c r="AO190" i="5"/>
  <c r="AO252" i="5"/>
  <c r="AO255" i="5" s="1"/>
  <c r="AO79" i="18" s="1"/>
  <c r="AO260" i="5"/>
  <c r="AO261" i="5"/>
  <c r="AO262" i="5"/>
  <c r="AO263" i="5"/>
  <c r="AO264" i="5"/>
  <c r="BJ166" i="6"/>
  <c r="AQ273" i="5"/>
  <c r="AQ133" i="5"/>
  <c r="Y65" i="4"/>
  <c r="Y130" i="5" s="1"/>
  <c r="Y131" i="5" s="1"/>
  <c r="Z65" i="4"/>
  <c r="Z130" i="5" s="1"/>
  <c r="BJ209" i="6"/>
  <c r="BJ232" i="6" s="1"/>
  <c r="Z5" i="6"/>
  <c r="Z4" i="18" s="1"/>
  <c r="Z24" i="4"/>
  <c r="Z25" i="4" s="1"/>
  <c r="AM38" i="12"/>
  <c r="AM37" i="12"/>
  <c r="AM216" i="5"/>
  <c r="AQ269" i="5"/>
  <c r="AQ272" i="5"/>
  <c r="AQ271" i="5"/>
  <c r="AQ270" i="5"/>
  <c r="AO283" i="5"/>
  <c r="AO275" i="5"/>
  <c r="AO276" i="5"/>
  <c r="AO278" i="5"/>
  <c r="AO277" i="5"/>
  <c r="AN75" i="12"/>
  <c r="AN210" i="5"/>
  <c r="AN280" i="5"/>
  <c r="AN77" i="12" s="1"/>
  <c r="AO285" i="5"/>
  <c r="AO146" i="5"/>
  <c r="AQ137" i="5"/>
  <c r="AQ136" i="5"/>
  <c r="AQ140" i="5"/>
  <c r="AQ139" i="5"/>
  <c r="AQ138" i="5"/>
  <c r="AP6" i="5"/>
  <c r="AP6" i="18" s="1"/>
  <c r="AO287" i="5"/>
  <c r="AO284" i="5"/>
  <c r="AO286" i="5"/>
  <c r="AN289" i="5"/>
  <c r="AN78" i="12" s="1"/>
  <c r="AO147" i="5"/>
  <c r="AO148" i="5"/>
  <c r="AO149" i="5"/>
  <c r="AN196" i="5"/>
  <c r="BU165" i="5"/>
  <c r="AN161" i="5"/>
  <c r="AM240" i="5"/>
  <c r="X155" i="5"/>
  <c r="AC11" i="12"/>
  <c r="AC5" i="18" s="1"/>
  <c r="AB12" i="12"/>
  <c r="AA12" i="12"/>
  <c r="BV5" i="12"/>
  <c r="BV6" i="12" s="1"/>
  <c r="BV5" i="5"/>
  <c r="AN164" i="5"/>
  <c r="AN167" i="5" s="1"/>
  <c r="AN243" i="5" s="1"/>
  <c r="AG234" i="5"/>
  <c r="AG235" i="5" s="1"/>
  <c r="AG236" i="5" s="1"/>
  <c r="Y201" i="5"/>
  <c r="Y153" i="5"/>
  <c r="AH231" i="5"/>
  <c r="AC4" i="6"/>
  <c r="AB2" i="5"/>
  <c r="AB2" i="6"/>
  <c r="L76" i="4"/>
  <c r="AJ68" i="5"/>
  <c r="AR128" i="5"/>
  <c r="AR135" i="5" s="1"/>
  <c r="AQ132" i="5"/>
  <c r="AM143" i="5"/>
  <c r="AM24" i="18" s="1"/>
  <c r="Z129" i="5"/>
  <c r="Z105" i="5"/>
  <c r="Z106" i="5"/>
  <c r="Z31" i="12" s="1"/>
  <c r="AN142" i="5"/>
  <c r="AN23" i="18" s="1"/>
  <c r="AA7" i="4"/>
  <c r="Z66" i="4"/>
  <c r="Z67" i="4" s="1"/>
  <c r="Z68" i="4" s="1"/>
  <c r="AB5" i="4"/>
  <c r="AB6" i="4"/>
  <c r="AB62" i="4" s="1"/>
  <c r="AB63" i="4" s="1"/>
  <c r="AA65" i="4" s="1"/>
  <c r="AA130" i="5" s="1"/>
  <c r="AA104" i="5"/>
  <c r="AC4" i="4"/>
  <c r="AC113" i="4" s="1"/>
  <c r="AC4" i="5"/>
  <c r="AA71" i="4"/>
  <c r="AA30" i="4"/>
  <c r="AB2" i="4"/>
  <c r="AD4" i="2"/>
  <c r="AD4" i="12" s="1"/>
  <c r="AC2" i="2"/>
  <c r="AC2" i="12" l="1"/>
  <c r="AC2" i="18"/>
  <c r="AM25" i="18"/>
  <c r="AO85" i="18"/>
  <c r="AO93" i="18"/>
  <c r="AG72" i="12"/>
  <c r="DB23" i="18"/>
  <c r="AL47" i="18"/>
  <c r="AL35" i="18"/>
  <c r="Z89" i="6"/>
  <c r="AM206" i="5"/>
  <c r="AM208" i="5" s="1"/>
  <c r="AM36" i="12" s="1"/>
  <c r="AN205" i="5"/>
  <c r="AP125" i="5"/>
  <c r="AP124" i="5"/>
  <c r="AP123" i="5"/>
  <c r="AP122" i="5"/>
  <c r="AP121" i="5"/>
  <c r="AP111" i="5"/>
  <c r="AP110" i="5"/>
  <c r="AP109" i="5"/>
  <c r="AP102" i="5"/>
  <c r="AP101" i="5"/>
  <c r="AP120" i="5"/>
  <c r="AP145" i="5" s="1"/>
  <c r="AO151" i="5"/>
  <c r="AP194" i="5"/>
  <c r="AP193" i="5"/>
  <c r="AP192" i="5"/>
  <c r="AP191" i="5"/>
  <c r="AP190" i="5"/>
  <c r="AP252" i="5"/>
  <c r="AP255" i="5" s="1"/>
  <c r="AP79" i="18" s="1"/>
  <c r="AP260" i="5"/>
  <c r="AP261" i="5"/>
  <c r="AP262" i="5"/>
  <c r="AP263" i="5"/>
  <c r="AP264" i="5"/>
  <c r="BK166" i="6"/>
  <c r="AR273" i="5"/>
  <c r="AR133" i="5"/>
  <c r="Z131" i="5"/>
  <c r="BK209" i="6"/>
  <c r="BK232" i="6" s="1"/>
  <c r="AA5" i="6"/>
  <c r="AA4" i="18" s="1"/>
  <c r="AA24" i="4"/>
  <c r="AA25" i="4" s="1"/>
  <c r="AN37" i="12"/>
  <c r="AN216" i="5"/>
  <c r="AN38" i="12"/>
  <c r="AR272" i="5"/>
  <c r="AR271" i="5"/>
  <c r="AR269" i="5"/>
  <c r="AR270" i="5"/>
  <c r="AP277" i="5"/>
  <c r="AP276" i="5"/>
  <c r="AP278" i="5"/>
  <c r="AP275" i="5"/>
  <c r="AO210" i="5"/>
  <c r="AO280" i="5"/>
  <c r="AO77" i="12" s="1"/>
  <c r="AO75" i="12"/>
  <c r="AP146" i="5"/>
  <c r="AO289" i="5"/>
  <c r="AO78" i="12" s="1"/>
  <c r="AP147" i="5"/>
  <c r="AP286" i="5"/>
  <c r="AP284" i="5"/>
  <c r="AP149" i="5"/>
  <c r="AP283" i="5"/>
  <c r="AQ6" i="5"/>
  <c r="AQ6" i="18" s="1"/>
  <c r="AP285" i="5"/>
  <c r="AR136" i="5"/>
  <c r="AR138" i="5"/>
  <c r="AR139" i="5"/>
  <c r="AR140" i="5"/>
  <c r="AR137" i="5"/>
  <c r="AP287" i="5"/>
  <c r="AP148" i="5"/>
  <c r="AO196" i="5"/>
  <c r="BV165" i="5"/>
  <c r="AO161" i="5"/>
  <c r="AN240" i="5"/>
  <c r="BW5" i="12"/>
  <c r="BW6" i="12" s="1"/>
  <c r="BW5" i="5"/>
  <c r="AC12" i="12"/>
  <c r="Y155" i="5"/>
  <c r="AD10" i="12"/>
  <c r="AO164" i="5"/>
  <c r="AO167" i="5" s="1"/>
  <c r="AO243" i="5" s="1"/>
  <c r="AH234" i="5"/>
  <c r="AH235" i="5" s="1"/>
  <c r="AH236" i="5" s="1"/>
  <c r="Z201" i="5"/>
  <c r="Z153" i="5"/>
  <c r="AI231" i="5"/>
  <c r="AD4" i="6"/>
  <c r="AC2" i="5"/>
  <c r="AC2" i="6"/>
  <c r="L77" i="4"/>
  <c r="AS128" i="5"/>
  <c r="AS135" i="5" s="1"/>
  <c r="AR132" i="5"/>
  <c r="AK68" i="5"/>
  <c r="AN143" i="5"/>
  <c r="AN24" i="18" s="1"/>
  <c r="AA129" i="5"/>
  <c r="AA131" i="5" s="1"/>
  <c r="AA105" i="5"/>
  <c r="AA106" i="5"/>
  <c r="AA31" i="12" s="1"/>
  <c r="AO142" i="5"/>
  <c r="AO23" i="18" s="1"/>
  <c r="AC5" i="4"/>
  <c r="AC30" i="4" s="1"/>
  <c r="AC66" i="4" s="1"/>
  <c r="AC6" i="4"/>
  <c r="AC62" i="4" s="1"/>
  <c r="AC63" i="4" s="1"/>
  <c r="AB65" i="4" s="1"/>
  <c r="AB130" i="5" s="1"/>
  <c r="AB7" i="4"/>
  <c r="AB104" i="5"/>
  <c r="AB71" i="4"/>
  <c r="AB30" i="4"/>
  <c r="AB66" i="4" s="1"/>
  <c r="AA74" i="4"/>
  <c r="AA81" i="4"/>
  <c r="AA79" i="4"/>
  <c r="AA78" i="4"/>
  <c r="AA80" i="4"/>
  <c r="AA73" i="4"/>
  <c r="AA108" i="4" s="1"/>
  <c r="AA77" i="4"/>
  <c r="AA82" i="4"/>
  <c r="AA83" i="4"/>
  <c r="AA75" i="4"/>
  <c r="AA76" i="4"/>
  <c r="AA84" i="4"/>
  <c r="AD4" i="4"/>
  <c r="AD113" i="4" s="1"/>
  <c r="AD4" i="5"/>
  <c r="AA66" i="4"/>
  <c r="AA67" i="4" s="1"/>
  <c r="AA68" i="4" s="1"/>
  <c r="AC2" i="4"/>
  <c r="AE4" i="2"/>
  <c r="AE4" i="12" s="1"/>
  <c r="AD2" i="2"/>
  <c r="AD2" i="12" l="1"/>
  <c r="AD2" i="18"/>
  <c r="AN25" i="18"/>
  <c r="AP85" i="18"/>
  <c r="AP93" i="18"/>
  <c r="AH72" i="12"/>
  <c r="DC23" i="18"/>
  <c r="AM47" i="18"/>
  <c r="AM35" i="18"/>
  <c r="AA89" i="6"/>
  <c r="AN206" i="5"/>
  <c r="AN208" i="5" s="1"/>
  <c r="AN36" i="12" s="1"/>
  <c r="AO205" i="5"/>
  <c r="AQ125" i="5"/>
  <c r="AQ124" i="5"/>
  <c r="AQ123" i="5"/>
  <c r="AQ122" i="5"/>
  <c r="AQ121" i="5"/>
  <c r="AQ111" i="5"/>
  <c r="AQ110" i="5"/>
  <c r="AQ109" i="5"/>
  <c r="AQ102" i="5"/>
  <c r="AQ101" i="5"/>
  <c r="AQ120" i="5"/>
  <c r="AQ145" i="5" s="1"/>
  <c r="AP151" i="5"/>
  <c r="AQ194" i="5"/>
  <c r="AQ193" i="5"/>
  <c r="AQ192" i="5"/>
  <c r="AQ191" i="5"/>
  <c r="AQ190" i="5"/>
  <c r="AQ252" i="5"/>
  <c r="AQ255" i="5" s="1"/>
  <c r="AQ79" i="18" s="1"/>
  <c r="AQ260" i="5"/>
  <c r="AQ261" i="5"/>
  <c r="AQ262" i="5"/>
  <c r="AQ263" i="5"/>
  <c r="AQ264" i="5"/>
  <c r="BL166" i="6"/>
  <c r="AS273" i="5"/>
  <c r="AS133" i="5"/>
  <c r="BL209" i="6"/>
  <c r="BL232" i="6" s="1"/>
  <c r="AB5" i="6"/>
  <c r="AB4" i="18" s="1"/>
  <c r="AB24" i="4"/>
  <c r="AB25" i="4" s="1"/>
  <c r="AO37" i="12"/>
  <c r="AO216" i="5"/>
  <c r="AO38" i="12"/>
  <c r="AS272" i="5"/>
  <c r="AS271" i="5"/>
  <c r="AS270" i="5"/>
  <c r="AS269" i="5"/>
  <c r="AP280" i="5"/>
  <c r="AP77" i="12" s="1"/>
  <c r="AP75" i="12"/>
  <c r="AP210" i="5"/>
  <c r="AQ276" i="5"/>
  <c r="AQ278" i="5"/>
  <c r="AQ275" i="5"/>
  <c r="AQ277" i="5"/>
  <c r="AQ283" i="5"/>
  <c r="AQ286" i="5"/>
  <c r="AQ285" i="5"/>
  <c r="AQ284" i="5"/>
  <c r="AR6" i="5"/>
  <c r="AR6" i="18" s="1"/>
  <c r="AP196" i="5"/>
  <c r="AQ287" i="5"/>
  <c r="AQ146" i="5"/>
  <c r="AQ147" i="5"/>
  <c r="AP289" i="5"/>
  <c r="AP78" i="12" s="1"/>
  <c r="AS136" i="5"/>
  <c r="AS140" i="5"/>
  <c r="AS139" i="5"/>
  <c r="AS138" i="5"/>
  <c r="AS137" i="5"/>
  <c r="AQ149" i="5"/>
  <c r="AQ148" i="5"/>
  <c r="BW165" i="5"/>
  <c r="AP161" i="5"/>
  <c r="AO240" i="5"/>
  <c r="Z155" i="5"/>
  <c r="BX5" i="12"/>
  <c r="BX6" i="12" s="1"/>
  <c r="BX5" i="5"/>
  <c r="AE10" i="12"/>
  <c r="AE11" i="12" s="1"/>
  <c r="AE5" i="18" s="1"/>
  <c r="AD11" i="12"/>
  <c r="AD5" i="18" s="1"/>
  <c r="AP164" i="5"/>
  <c r="AP167" i="5" s="1"/>
  <c r="AP243" i="5" s="1"/>
  <c r="AI234" i="5"/>
  <c r="AI235" i="5" s="1"/>
  <c r="AI236" i="5" s="1"/>
  <c r="AA201" i="5"/>
  <c r="AA153" i="5"/>
  <c r="AJ231" i="5"/>
  <c r="AE4" i="6"/>
  <c r="AD2" i="5"/>
  <c r="AD2" i="6"/>
  <c r="L78" i="4"/>
  <c r="AL68" i="5"/>
  <c r="AT128" i="5"/>
  <c r="AT135" i="5" s="1"/>
  <c r="AS132" i="5"/>
  <c r="AO143" i="5"/>
  <c r="AO24" i="18" s="1"/>
  <c r="AB129" i="5"/>
  <c r="AB131" i="5" s="1"/>
  <c r="AB106" i="5"/>
  <c r="AB31" i="12" s="1"/>
  <c r="AB105" i="5"/>
  <c r="AP142" i="5"/>
  <c r="AP23" i="18" s="1"/>
  <c r="AC71" i="4"/>
  <c r="AC77" i="4" s="1"/>
  <c r="AC104" i="5"/>
  <c r="AC7" i="4"/>
  <c r="AD6" i="4"/>
  <c r="AD62" i="4" s="1"/>
  <c r="AD63" i="4" s="1"/>
  <c r="AC65" i="4" s="1"/>
  <c r="AC130" i="5" s="1"/>
  <c r="AB73" i="4"/>
  <c r="AB108" i="4" s="1"/>
  <c r="AB84" i="4"/>
  <c r="AB77" i="4"/>
  <c r="AB75" i="4"/>
  <c r="AB78" i="4"/>
  <c r="AB80" i="4"/>
  <c r="AB83" i="4"/>
  <c r="AB82" i="4"/>
  <c r="AB74" i="4"/>
  <c r="AB79" i="4"/>
  <c r="AB81" i="4"/>
  <c r="AB76" i="4"/>
  <c r="AE4" i="4"/>
  <c r="AE113" i="4" s="1"/>
  <c r="AE4" i="5"/>
  <c r="AB67" i="4"/>
  <c r="AB68" i="4" s="1"/>
  <c r="AD5" i="4"/>
  <c r="AD71" i="4" s="1"/>
  <c r="AD74" i="4" s="1"/>
  <c r="AD2" i="4"/>
  <c r="AF4" i="2"/>
  <c r="AF4" i="12" s="1"/>
  <c r="AE2" i="2"/>
  <c r="AE2" i="12" l="1"/>
  <c r="AE2" i="18"/>
  <c r="AO25" i="18"/>
  <c r="AQ85" i="18"/>
  <c r="AQ93" i="18"/>
  <c r="AI72" i="12"/>
  <c r="DD23" i="18"/>
  <c r="AN47" i="18"/>
  <c r="AN35" i="18"/>
  <c r="AB89" i="6"/>
  <c r="AO206" i="5"/>
  <c r="AO208" i="5" s="1"/>
  <c r="AO36" i="12" s="1"/>
  <c r="AP205" i="5"/>
  <c r="AR125" i="5"/>
  <c r="AR124" i="5"/>
  <c r="AR123" i="5"/>
  <c r="AR122" i="5"/>
  <c r="AR121" i="5"/>
  <c r="AR111" i="5"/>
  <c r="AR110" i="5"/>
  <c r="AR109" i="5"/>
  <c r="AR102" i="5"/>
  <c r="AR101" i="5"/>
  <c r="AR120" i="5"/>
  <c r="AR145" i="5" s="1"/>
  <c r="AQ151" i="5"/>
  <c r="AR194" i="5"/>
  <c r="AR193" i="5"/>
  <c r="AR192" i="5"/>
  <c r="AR191" i="5"/>
  <c r="AR190" i="5"/>
  <c r="AR252" i="5"/>
  <c r="AR255" i="5" s="1"/>
  <c r="AR79" i="18" s="1"/>
  <c r="AR260" i="5"/>
  <c r="AR261" i="5"/>
  <c r="AR262" i="5"/>
  <c r="AR263" i="5"/>
  <c r="AR264" i="5"/>
  <c r="BM166" i="6"/>
  <c r="AT273" i="5"/>
  <c r="AT133" i="5"/>
  <c r="AR148" i="5"/>
  <c r="AR147" i="5"/>
  <c r="BM209" i="6"/>
  <c r="BM232" i="6" s="1"/>
  <c r="AC5" i="6"/>
  <c r="AC4" i="18" s="1"/>
  <c r="AC24" i="4"/>
  <c r="AC25" i="4" s="1"/>
  <c r="AP37" i="12"/>
  <c r="AP216" i="5"/>
  <c r="AP38" i="12"/>
  <c r="AT272" i="5"/>
  <c r="AT271" i="5"/>
  <c r="AT270" i="5"/>
  <c r="AT269" i="5"/>
  <c r="AQ280" i="5"/>
  <c r="AQ77" i="12" s="1"/>
  <c r="AQ210" i="5"/>
  <c r="AQ75" i="12"/>
  <c r="AR275" i="5"/>
  <c r="AR277" i="5"/>
  <c r="AR276" i="5"/>
  <c r="AR278" i="5"/>
  <c r="AR149" i="5"/>
  <c r="AR285" i="5"/>
  <c r="AR287" i="5"/>
  <c r="AS6" i="5"/>
  <c r="AS6" i="18" s="1"/>
  <c r="AQ289" i="5"/>
  <c r="AQ78" i="12" s="1"/>
  <c r="AR146" i="5"/>
  <c r="AR151" i="5" s="1"/>
  <c r="AR283" i="5"/>
  <c r="AR284" i="5"/>
  <c r="AR286" i="5"/>
  <c r="AQ196" i="5"/>
  <c r="AT136" i="5"/>
  <c r="AT140" i="5"/>
  <c r="AT139" i="5"/>
  <c r="AT137" i="5"/>
  <c r="AT138" i="5"/>
  <c r="BX165" i="5"/>
  <c r="AQ161" i="5"/>
  <c r="AP240" i="5"/>
  <c r="BY5" i="12"/>
  <c r="BY6" i="12" s="1"/>
  <c r="BY5" i="5"/>
  <c r="AE12" i="12"/>
  <c r="AA155" i="5"/>
  <c r="AF10" i="12"/>
  <c r="AF11" i="12" s="1"/>
  <c r="AF5" i="18" s="1"/>
  <c r="AD12" i="12"/>
  <c r="AQ164" i="5"/>
  <c r="AQ167" i="5" s="1"/>
  <c r="AQ243" i="5" s="1"/>
  <c r="AJ234" i="5"/>
  <c r="AJ235" i="5" s="1"/>
  <c r="AJ236" i="5" s="1"/>
  <c r="AB201" i="5"/>
  <c r="AB153" i="5"/>
  <c r="AK231" i="5"/>
  <c r="AF4" i="6"/>
  <c r="AE2" i="5"/>
  <c r="AE2" i="6"/>
  <c r="L79" i="4"/>
  <c r="AU128" i="5"/>
  <c r="AU135" i="5" s="1"/>
  <c r="AT132" i="5"/>
  <c r="AM68" i="5"/>
  <c r="AP143" i="5"/>
  <c r="AP24" i="18" s="1"/>
  <c r="AC129" i="5"/>
  <c r="AC131" i="5" s="1"/>
  <c r="AC106" i="5"/>
  <c r="AC31" i="12" s="1"/>
  <c r="AC105" i="5"/>
  <c r="AQ142" i="5"/>
  <c r="AQ23" i="18" s="1"/>
  <c r="AC75" i="4"/>
  <c r="AC80" i="4"/>
  <c r="AC83" i="4"/>
  <c r="AC74" i="4"/>
  <c r="AC81" i="4"/>
  <c r="AC79" i="4"/>
  <c r="AC73" i="4"/>
  <c r="AC108" i="4" s="1"/>
  <c r="AC76" i="4"/>
  <c r="AC78" i="4"/>
  <c r="AC84" i="4"/>
  <c r="AC82" i="4"/>
  <c r="AE5" i="4"/>
  <c r="AE30" i="4" s="1"/>
  <c r="AE66" i="4" s="1"/>
  <c r="AE6" i="4"/>
  <c r="AE62" i="4" s="1"/>
  <c r="AE63" i="4" s="1"/>
  <c r="AD65" i="4" s="1"/>
  <c r="AD130" i="5" s="1"/>
  <c r="AD76" i="4"/>
  <c r="AD83" i="4"/>
  <c r="AD77" i="4"/>
  <c r="AD30" i="4"/>
  <c r="AD80" i="4"/>
  <c r="AD81" i="4"/>
  <c r="AD73" i="4"/>
  <c r="AD108" i="4" s="1"/>
  <c r="AD82" i="4"/>
  <c r="AC67" i="4"/>
  <c r="AC68" i="4" s="1"/>
  <c r="AD78" i="4"/>
  <c r="AD75" i="4"/>
  <c r="AD104" i="5"/>
  <c r="AF4" i="4"/>
  <c r="AF113" i="4" s="1"/>
  <c r="AF4" i="5"/>
  <c r="AD84" i="4"/>
  <c r="AD79" i="4"/>
  <c r="AD7" i="4"/>
  <c r="AE2" i="4"/>
  <c r="AG4" i="2"/>
  <c r="AG4" i="12" s="1"/>
  <c r="AG10" i="12" s="1"/>
  <c r="AF2" i="2"/>
  <c r="AF2" i="12" l="1"/>
  <c r="AF2" i="18"/>
  <c r="AP25" i="18"/>
  <c r="AR85" i="18"/>
  <c r="AR93" i="18"/>
  <c r="AJ72" i="12"/>
  <c r="DE23" i="18"/>
  <c r="AO47" i="18"/>
  <c r="AO35" i="18"/>
  <c r="AC89" i="6"/>
  <c r="AP206" i="5"/>
  <c r="AP208" i="5" s="1"/>
  <c r="AP36" i="12" s="1"/>
  <c r="AQ205" i="5"/>
  <c r="AS125" i="5"/>
  <c r="AS124" i="5"/>
  <c r="AS123" i="5"/>
  <c r="AS122" i="5"/>
  <c r="AS121" i="5"/>
  <c r="AS111" i="5"/>
  <c r="AS110" i="5"/>
  <c r="AS109" i="5"/>
  <c r="AS102" i="5"/>
  <c r="AS101" i="5"/>
  <c r="AS120" i="5"/>
  <c r="AS145" i="5" s="1"/>
  <c r="AS194" i="5"/>
  <c r="AS193" i="5"/>
  <c r="AS192" i="5"/>
  <c r="AS191" i="5"/>
  <c r="AS190" i="5"/>
  <c r="AS252" i="5"/>
  <c r="AS255" i="5" s="1"/>
  <c r="AS79" i="18" s="1"/>
  <c r="AS260" i="5"/>
  <c r="AS261" i="5"/>
  <c r="AS262" i="5"/>
  <c r="AS263" i="5"/>
  <c r="AS264" i="5"/>
  <c r="BN166" i="6"/>
  <c r="AU273" i="5"/>
  <c r="AU133" i="5"/>
  <c r="BN209" i="6"/>
  <c r="BN232" i="6" s="1"/>
  <c r="AD5" i="6"/>
  <c r="AD4" i="18" s="1"/>
  <c r="AD24" i="4"/>
  <c r="AD25" i="4" s="1"/>
  <c r="AQ38" i="12"/>
  <c r="AQ37" i="12"/>
  <c r="AQ216" i="5"/>
  <c r="AR196" i="5"/>
  <c r="AU272" i="5"/>
  <c r="AU271" i="5"/>
  <c r="AU270" i="5"/>
  <c r="AU269" i="5"/>
  <c r="AR280" i="5"/>
  <c r="AR77" i="12" s="1"/>
  <c r="AR75" i="12"/>
  <c r="AS275" i="5"/>
  <c r="AS276" i="5"/>
  <c r="AS277" i="5"/>
  <c r="AS278" i="5"/>
  <c r="AR289" i="5"/>
  <c r="AR78" i="12" s="1"/>
  <c r="AR210" i="5"/>
  <c r="AS286" i="5"/>
  <c r="AS287" i="5"/>
  <c r="AS284" i="5"/>
  <c r="AS148" i="5"/>
  <c r="AS146" i="5"/>
  <c r="AS285" i="5"/>
  <c r="AT6" i="5"/>
  <c r="AT6" i="18" s="1"/>
  <c r="AS283" i="5"/>
  <c r="AS149" i="5"/>
  <c r="AS147" i="5"/>
  <c r="AU140" i="5"/>
  <c r="AU139" i="5"/>
  <c r="AU137" i="5"/>
  <c r="AU136" i="5"/>
  <c r="AU138" i="5"/>
  <c r="BY165" i="5"/>
  <c r="AR161" i="5"/>
  <c r="AQ240" i="5"/>
  <c r="BZ5" i="12"/>
  <c r="BZ6" i="12" s="1"/>
  <c r="BZ5" i="5"/>
  <c r="AG11" i="12"/>
  <c r="AG5" i="18" s="1"/>
  <c r="AB155" i="5"/>
  <c r="AF12" i="12"/>
  <c r="AR164" i="5"/>
  <c r="AR167" i="5" s="1"/>
  <c r="AR243" i="5" s="1"/>
  <c r="AK234" i="5"/>
  <c r="AK235" i="5" s="1"/>
  <c r="AK236" i="5" s="1"/>
  <c r="AC201" i="5"/>
  <c r="AC153" i="5"/>
  <c r="AL231" i="5"/>
  <c r="AG4" i="6"/>
  <c r="AF2" i="5"/>
  <c r="AF2" i="6"/>
  <c r="L80" i="4"/>
  <c r="AN68" i="5"/>
  <c r="AV128" i="5"/>
  <c r="AV135" i="5" s="1"/>
  <c r="AU132" i="5"/>
  <c r="AQ143" i="5"/>
  <c r="AQ24" i="18" s="1"/>
  <c r="AD129" i="5"/>
  <c r="AD131" i="5" s="1"/>
  <c r="AD105" i="5"/>
  <c r="AD106" i="5"/>
  <c r="AD31" i="12" s="1"/>
  <c r="AR142" i="5"/>
  <c r="AR23" i="18" s="1"/>
  <c r="AE71" i="4"/>
  <c r="AE78" i="4" s="1"/>
  <c r="AE104" i="5"/>
  <c r="AE7" i="4"/>
  <c r="AD66" i="4"/>
  <c r="AD67" i="4" s="1"/>
  <c r="AD68" i="4" s="1"/>
  <c r="AF6" i="4"/>
  <c r="AF62" i="4" s="1"/>
  <c r="AF63" i="4" s="1"/>
  <c r="AE65" i="4" s="1"/>
  <c r="AE130" i="5" s="1"/>
  <c r="AF5" i="4"/>
  <c r="AF71" i="4" s="1"/>
  <c r="AF78" i="4" s="1"/>
  <c r="AG4" i="4"/>
  <c r="AG113" i="4" s="1"/>
  <c r="AG4" i="5"/>
  <c r="AF2" i="4"/>
  <c r="AH4" i="2"/>
  <c r="AH4" i="12" s="1"/>
  <c r="AH10" i="12" s="1"/>
  <c r="AG2" i="2"/>
  <c r="AG2" i="12" l="1"/>
  <c r="AG2" i="18"/>
  <c r="AQ25" i="18"/>
  <c r="AS85" i="18"/>
  <c r="AS93" i="18"/>
  <c r="AK72" i="12"/>
  <c r="DF23" i="18"/>
  <c r="AP47" i="18"/>
  <c r="AP35" i="18"/>
  <c r="AD89" i="6"/>
  <c r="AQ206" i="5"/>
  <c r="AQ208" i="5" s="1"/>
  <c r="AQ36" i="12" s="1"/>
  <c r="AR205" i="5"/>
  <c r="AT125" i="5"/>
  <c r="AT124" i="5"/>
  <c r="AT123" i="5"/>
  <c r="AT122" i="5"/>
  <c r="AT121" i="5"/>
  <c r="AT111" i="5"/>
  <c r="AT110" i="5"/>
  <c r="AT109" i="5"/>
  <c r="AT102" i="5"/>
  <c r="AT101" i="5"/>
  <c r="AT120" i="5"/>
  <c r="AT145" i="5" s="1"/>
  <c r="AS151" i="5"/>
  <c r="AT194" i="5"/>
  <c r="AT193" i="5"/>
  <c r="AT192" i="5"/>
  <c r="AT191" i="5"/>
  <c r="AT190" i="5"/>
  <c r="AT252" i="5"/>
  <c r="AT255" i="5" s="1"/>
  <c r="AT79" i="18" s="1"/>
  <c r="AT260" i="5"/>
  <c r="AT261" i="5"/>
  <c r="AT262" i="5"/>
  <c r="AT263" i="5"/>
  <c r="AT264" i="5"/>
  <c r="BO166" i="6"/>
  <c r="AV273" i="5"/>
  <c r="AV133" i="5"/>
  <c r="BO209" i="6"/>
  <c r="BO232" i="6" s="1"/>
  <c r="AE5" i="6"/>
  <c r="AE4" i="18" s="1"/>
  <c r="AE24" i="4"/>
  <c r="AE25" i="4" s="1"/>
  <c r="AR38" i="12"/>
  <c r="AR37" i="12"/>
  <c r="AR216" i="5"/>
  <c r="AS210" i="5"/>
  <c r="AV270" i="5"/>
  <c r="AV272" i="5"/>
  <c r="AV271" i="5"/>
  <c r="AV269" i="5"/>
  <c r="AS289" i="5"/>
  <c r="AS78" i="12" s="1"/>
  <c r="AS75" i="12"/>
  <c r="AS280" i="5"/>
  <c r="AS77" i="12" s="1"/>
  <c r="AT275" i="5"/>
  <c r="AT276" i="5"/>
  <c r="AT277" i="5"/>
  <c r="AT278" i="5"/>
  <c r="AT284" i="5"/>
  <c r="AT146" i="5"/>
  <c r="AT285" i="5"/>
  <c r="AS196" i="5"/>
  <c r="AT149" i="5"/>
  <c r="AT147" i="5"/>
  <c r="AU6" i="5"/>
  <c r="AU6" i="18" s="1"/>
  <c r="AT148" i="5"/>
  <c r="AT287" i="5"/>
  <c r="AT286" i="5"/>
  <c r="AT283" i="5"/>
  <c r="AV140" i="5"/>
  <c r="AV139" i="5"/>
  <c r="AV138" i="5"/>
  <c r="AV137" i="5"/>
  <c r="AV136" i="5"/>
  <c r="BZ165" i="5"/>
  <c r="AS161" i="5"/>
  <c r="AR240" i="5"/>
  <c r="AC155" i="5"/>
  <c r="CA5" i="12"/>
  <c r="CA6" i="12" s="1"/>
  <c r="CA5" i="5"/>
  <c r="AH11" i="12"/>
  <c r="AH5" i="18" s="1"/>
  <c r="AG12" i="12"/>
  <c r="AS164" i="5"/>
  <c r="AS167" i="5" s="1"/>
  <c r="AS243" i="5" s="1"/>
  <c r="AL234" i="5"/>
  <c r="AL235" i="5" s="1"/>
  <c r="AL236" i="5" s="1"/>
  <c r="AD201" i="5"/>
  <c r="AD153" i="5"/>
  <c r="AM231" i="5"/>
  <c r="AH4" i="6"/>
  <c r="AG2" i="5"/>
  <c r="AG2" i="6"/>
  <c r="AE83" i="4"/>
  <c r="AE81" i="4"/>
  <c r="AE74" i="4"/>
  <c r="AE84" i="4"/>
  <c r="AE80" i="4"/>
  <c r="AE79" i="4"/>
  <c r="AE73" i="4"/>
  <c r="AE108" i="4" s="1"/>
  <c r="AE77" i="4"/>
  <c r="AE76" i="4"/>
  <c r="AE75" i="4"/>
  <c r="L81" i="4"/>
  <c r="AW128" i="5"/>
  <c r="AW135" i="5" s="1"/>
  <c r="AV132" i="5"/>
  <c r="AO68" i="5"/>
  <c r="AR143" i="5"/>
  <c r="AR24" i="18" s="1"/>
  <c r="AE129" i="5"/>
  <c r="AE131" i="5" s="1"/>
  <c r="AE105" i="5"/>
  <c r="AE106" i="5"/>
  <c r="AE31" i="12" s="1"/>
  <c r="AS142" i="5"/>
  <c r="AS23" i="18" s="1"/>
  <c r="AS143" i="5"/>
  <c r="AS24" i="18" s="1"/>
  <c r="AE82" i="4"/>
  <c r="AF83" i="4"/>
  <c r="AF81" i="4"/>
  <c r="AE67" i="4"/>
  <c r="AE68" i="4" s="1"/>
  <c r="AF84" i="4"/>
  <c r="AG6" i="4"/>
  <c r="AG62" i="4" s="1"/>
  <c r="AG63" i="4" s="1"/>
  <c r="AF65" i="4" s="1"/>
  <c r="AF130" i="5" s="1"/>
  <c r="AF75" i="4"/>
  <c r="AF79" i="4"/>
  <c r="AF77" i="4"/>
  <c r="AF104" i="5"/>
  <c r="AF80" i="4"/>
  <c r="AF73" i="4"/>
  <c r="AF108" i="4" s="1"/>
  <c r="AF30" i="4"/>
  <c r="AF66" i="4" s="1"/>
  <c r="AF74" i="4"/>
  <c r="AF7" i="4"/>
  <c r="AF82" i="4"/>
  <c r="AF76" i="4"/>
  <c r="AG5" i="4"/>
  <c r="AG71" i="4" s="1"/>
  <c r="AG75" i="4" s="1"/>
  <c r="AH4" i="4"/>
  <c r="AH113" i="4" s="1"/>
  <c r="AH4" i="5"/>
  <c r="AG2" i="4"/>
  <c r="AI4" i="2"/>
  <c r="AI4" i="12" s="1"/>
  <c r="AH2" i="2"/>
  <c r="AH2" i="12" l="1"/>
  <c r="AH2" i="18"/>
  <c r="AS25" i="18"/>
  <c r="AR25" i="18"/>
  <c r="AT85" i="18"/>
  <c r="AT93" i="18"/>
  <c r="AL72" i="12"/>
  <c r="DG23" i="18"/>
  <c r="AQ47" i="18"/>
  <c r="AQ35" i="18"/>
  <c r="AE89" i="6"/>
  <c r="AS206" i="5"/>
  <c r="AR206" i="5"/>
  <c r="AR208" i="5" s="1"/>
  <c r="AR36" i="12" s="1"/>
  <c r="AS205" i="5"/>
  <c r="AU125" i="5"/>
  <c r="AU124" i="5"/>
  <c r="AU123" i="5"/>
  <c r="AU122" i="5"/>
  <c r="AU121" i="5"/>
  <c r="AU111" i="5"/>
  <c r="AU110" i="5"/>
  <c r="AU109" i="5"/>
  <c r="AU102" i="5"/>
  <c r="AU101" i="5"/>
  <c r="AU120" i="5"/>
  <c r="AU145" i="5" s="1"/>
  <c r="AT151" i="5"/>
  <c r="AU194" i="5"/>
  <c r="AU193" i="5"/>
  <c r="AU192" i="5"/>
  <c r="AU191" i="5"/>
  <c r="AU190" i="5"/>
  <c r="AU252" i="5"/>
  <c r="AU255" i="5" s="1"/>
  <c r="AU79" i="18" s="1"/>
  <c r="AU260" i="5"/>
  <c r="AU261" i="5"/>
  <c r="AU262" i="5"/>
  <c r="AU263" i="5"/>
  <c r="AU264" i="5"/>
  <c r="BP166" i="6"/>
  <c r="AW273" i="5"/>
  <c r="AW133" i="5"/>
  <c r="BP209" i="6"/>
  <c r="BP232" i="6" s="1"/>
  <c r="AF5" i="6"/>
  <c r="AF4" i="18" s="1"/>
  <c r="AF24" i="4"/>
  <c r="AF25" i="4" s="1"/>
  <c r="AS38" i="12"/>
  <c r="AS37" i="12"/>
  <c r="AS216" i="5"/>
  <c r="AW272" i="5"/>
  <c r="AW271" i="5"/>
  <c r="AW270" i="5"/>
  <c r="AW269" i="5"/>
  <c r="AT280" i="5"/>
  <c r="AT77" i="12" s="1"/>
  <c r="AT75" i="12"/>
  <c r="AU275" i="5"/>
  <c r="AU276" i="5"/>
  <c r="AU278" i="5"/>
  <c r="AU277" i="5"/>
  <c r="AU146" i="5"/>
  <c r="AT210" i="5"/>
  <c r="AU149" i="5"/>
  <c r="AU286" i="5"/>
  <c r="AU285" i="5"/>
  <c r="AT196" i="5"/>
  <c r="AV6" i="5"/>
  <c r="AV6" i="18" s="1"/>
  <c r="AU148" i="5"/>
  <c r="AT289" i="5"/>
  <c r="AT78" i="12" s="1"/>
  <c r="AU284" i="5"/>
  <c r="AU147" i="5"/>
  <c r="AU283" i="5"/>
  <c r="AU287" i="5"/>
  <c r="AW140" i="5"/>
  <c r="AW138" i="5"/>
  <c r="AW136" i="5"/>
  <c r="AW137" i="5"/>
  <c r="AW139" i="5"/>
  <c r="AS240" i="5"/>
  <c r="AT161" i="5"/>
  <c r="CA165" i="5"/>
  <c r="AD155" i="5"/>
  <c r="AH12" i="12"/>
  <c r="AI10" i="12"/>
  <c r="AI11" i="12" s="1"/>
  <c r="AI5" i="18" s="1"/>
  <c r="CB5" i="12"/>
  <c r="CB6" i="12" s="1"/>
  <c r="CB5" i="5"/>
  <c r="AT164" i="5"/>
  <c r="AT167" i="5" s="1"/>
  <c r="AT243" i="5" s="1"/>
  <c r="AS208" i="5"/>
  <c r="AS36" i="12" s="1"/>
  <c r="AM234" i="5"/>
  <c r="AM235" i="5" s="1"/>
  <c r="AM236" i="5" s="1"/>
  <c r="AE201" i="5"/>
  <c r="AE153" i="5"/>
  <c r="AN231" i="5"/>
  <c r="AI4" i="6"/>
  <c r="AH2" i="5"/>
  <c r="AH2" i="6"/>
  <c r="L82" i="4"/>
  <c r="AP68" i="5"/>
  <c r="AX128" i="5"/>
  <c r="AX135" i="5" s="1"/>
  <c r="AW132" i="5"/>
  <c r="AF129" i="5"/>
  <c r="AF131" i="5" s="1"/>
  <c r="AF105" i="5"/>
  <c r="AF106" i="5"/>
  <c r="AF31" i="12" s="1"/>
  <c r="AT142" i="5"/>
  <c r="AT23" i="18" s="1"/>
  <c r="AF67" i="4"/>
  <c r="AF68" i="4" s="1"/>
  <c r="AG7" i="4"/>
  <c r="AG79" i="4"/>
  <c r="AG80" i="4"/>
  <c r="AG104" i="5"/>
  <c r="AG77" i="4"/>
  <c r="AG78" i="4"/>
  <c r="AG84" i="4"/>
  <c r="AG74" i="4"/>
  <c r="AG81" i="4"/>
  <c r="AG30" i="4"/>
  <c r="AG66" i="4" s="1"/>
  <c r="AG76" i="4"/>
  <c r="AG82" i="4"/>
  <c r="AG83" i="4"/>
  <c r="AG73" i="4"/>
  <c r="AG108" i="4" s="1"/>
  <c r="AH5" i="4"/>
  <c r="AH30" i="4" s="1"/>
  <c r="AH66" i="4" s="1"/>
  <c r="AI4" i="4"/>
  <c r="AI113" i="4" s="1"/>
  <c r="AI4" i="5"/>
  <c r="AH6" i="4"/>
  <c r="AH62" i="4" s="1"/>
  <c r="AH63" i="4" s="1"/>
  <c r="AG65" i="4" s="1"/>
  <c r="AG130" i="5" s="1"/>
  <c r="AH2" i="4"/>
  <c r="AJ4" i="2"/>
  <c r="AJ4" i="12" s="1"/>
  <c r="AI2" i="2"/>
  <c r="AI2" i="12" l="1"/>
  <c r="AI2" i="18"/>
  <c r="AU85" i="18"/>
  <c r="AU93" i="18"/>
  <c r="AM72" i="12"/>
  <c r="DH23" i="18"/>
  <c r="AR47" i="18"/>
  <c r="AR35" i="18"/>
  <c r="AF89" i="6"/>
  <c r="AT205" i="5"/>
  <c r="AV125" i="5"/>
  <c r="AV124" i="5"/>
  <c r="AV123" i="5"/>
  <c r="AV122" i="5"/>
  <c r="AV121" i="5"/>
  <c r="AV111" i="5"/>
  <c r="AV110" i="5"/>
  <c r="AV109" i="5"/>
  <c r="AV102" i="5"/>
  <c r="AV101" i="5"/>
  <c r="AV120" i="5"/>
  <c r="AV145" i="5" s="1"/>
  <c r="AU151" i="5"/>
  <c r="AV194" i="5"/>
  <c r="AV193" i="5"/>
  <c r="AV192" i="5"/>
  <c r="AV191" i="5"/>
  <c r="AV190" i="5"/>
  <c r="AV252" i="5"/>
  <c r="AV255" i="5" s="1"/>
  <c r="AV79" i="18" s="1"/>
  <c r="AV260" i="5"/>
  <c r="AV261" i="5"/>
  <c r="AV262" i="5"/>
  <c r="AV263" i="5"/>
  <c r="AV264" i="5"/>
  <c r="AV147" i="5"/>
  <c r="BQ166" i="6"/>
  <c r="AX273" i="5"/>
  <c r="AX133" i="5"/>
  <c r="BQ209" i="6"/>
  <c r="BQ232" i="6" s="1"/>
  <c r="AG5" i="6"/>
  <c r="AG4" i="18" s="1"/>
  <c r="AG24" i="4"/>
  <c r="AG25" i="4" s="1"/>
  <c r="AT37" i="12"/>
  <c r="AT216" i="5"/>
  <c r="AT38" i="12"/>
  <c r="AX272" i="5"/>
  <c r="AX271" i="5"/>
  <c r="AX270" i="5"/>
  <c r="AX269" i="5"/>
  <c r="AU280" i="5"/>
  <c r="AU77" i="12" s="1"/>
  <c r="AV278" i="5"/>
  <c r="AV277" i="5"/>
  <c r="AV276" i="5"/>
  <c r="AV275" i="5"/>
  <c r="AU75" i="12"/>
  <c r="AV149" i="5"/>
  <c r="AV148" i="5"/>
  <c r="AU210" i="5"/>
  <c r="AW6" i="5"/>
  <c r="AW6" i="18" s="1"/>
  <c r="AV285" i="5"/>
  <c r="AV146" i="5"/>
  <c r="AV151" i="5" s="1"/>
  <c r="AU196" i="5"/>
  <c r="AV283" i="5"/>
  <c r="AV287" i="5"/>
  <c r="AV284" i="5"/>
  <c r="AV286" i="5"/>
  <c r="AU289" i="5"/>
  <c r="AU78" i="12" s="1"/>
  <c r="AX140" i="5"/>
  <c r="AX139" i="5"/>
  <c r="AX137" i="5"/>
  <c r="AX138" i="5"/>
  <c r="AX136" i="5"/>
  <c r="AT240" i="5"/>
  <c r="AU161" i="5"/>
  <c r="CB165" i="5"/>
  <c r="AI12" i="12"/>
  <c r="CC5" i="12"/>
  <c r="CC6" i="12" s="1"/>
  <c r="CC5" i="5"/>
  <c r="AE155" i="5"/>
  <c r="AJ10" i="12"/>
  <c r="AJ11" i="12" s="1"/>
  <c r="AJ5" i="18" s="1"/>
  <c r="AU164" i="5"/>
  <c r="AU167" i="5" s="1"/>
  <c r="AU243" i="5" s="1"/>
  <c r="AN234" i="5"/>
  <c r="AN235" i="5" s="1"/>
  <c r="AN236" i="5" s="1"/>
  <c r="AF201" i="5"/>
  <c r="AF153" i="5"/>
  <c r="AO231" i="5"/>
  <c r="AJ4" i="6"/>
  <c r="AI2" i="5"/>
  <c r="AI2" i="6"/>
  <c r="L83" i="4"/>
  <c r="AY128" i="5"/>
  <c r="AY135" i="5" s="1"/>
  <c r="AX132" i="5"/>
  <c r="AQ68" i="5"/>
  <c r="AG129" i="5"/>
  <c r="AG131" i="5" s="1"/>
  <c r="AG106" i="5"/>
  <c r="AG31" i="12" s="1"/>
  <c r="AG105" i="5"/>
  <c r="AT143" i="5"/>
  <c r="AT24" i="18" s="1"/>
  <c r="AU142" i="5"/>
  <c r="AU23" i="18" s="1"/>
  <c r="AG67" i="4"/>
  <c r="AG68" i="4" s="1"/>
  <c r="AH71" i="4"/>
  <c r="AH79" i="4" s="1"/>
  <c r="AH7" i="4"/>
  <c r="AI6" i="4"/>
  <c r="AI62" i="4" s="1"/>
  <c r="AI63" i="4" s="1"/>
  <c r="AH65" i="4" s="1"/>
  <c r="AH130" i="5" s="1"/>
  <c r="AI5" i="4"/>
  <c r="AI71" i="4" s="1"/>
  <c r="AI78" i="4" s="1"/>
  <c r="AJ4" i="4"/>
  <c r="AJ113" i="4" s="1"/>
  <c r="AJ4" i="5"/>
  <c r="AI2" i="4"/>
  <c r="AK4" i="2"/>
  <c r="AK4" i="12" s="1"/>
  <c r="AK10" i="12" s="1"/>
  <c r="AJ2" i="2"/>
  <c r="AJ2" i="12" l="1"/>
  <c r="AJ2" i="18"/>
  <c r="AT25" i="18"/>
  <c r="AV85" i="18"/>
  <c r="AV93" i="18"/>
  <c r="AN72" i="12"/>
  <c r="DI23" i="18"/>
  <c r="AS47" i="18"/>
  <c r="AS35" i="18"/>
  <c r="AG89" i="6"/>
  <c r="AT206" i="5"/>
  <c r="AT208" i="5" s="1"/>
  <c r="AT36" i="12" s="1"/>
  <c r="AU205" i="5"/>
  <c r="AW125" i="5"/>
  <c r="AW124" i="5"/>
  <c r="AW123" i="5"/>
  <c r="AW122" i="5"/>
  <c r="AW121" i="5"/>
  <c r="AW111" i="5"/>
  <c r="AW110" i="5"/>
  <c r="AW109" i="5"/>
  <c r="AW102" i="5"/>
  <c r="AW101" i="5"/>
  <c r="AW120" i="5"/>
  <c r="AW145" i="5" s="1"/>
  <c r="AW194" i="5"/>
  <c r="AW193" i="5"/>
  <c r="AW192" i="5"/>
  <c r="AW191" i="5"/>
  <c r="AW190" i="5"/>
  <c r="AW252" i="5"/>
  <c r="AW255" i="5" s="1"/>
  <c r="AW79" i="18" s="1"/>
  <c r="AW260" i="5"/>
  <c r="AW261" i="5"/>
  <c r="AW262" i="5"/>
  <c r="AW263" i="5"/>
  <c r="AW264" i="5"/>
  <c r="BR166" i="6"/>
  <c r="AY273" i="5"/>
  <c r="AY133" i="5"/>
  <c r="BR209" i="6"/>
  <c r="BR232" i="6" s="1"/>
  <c r="AH5" i="6"/>
  <c r="AH4" i="18" s="1"/>
  <c r="AH24" i="4"/>
  <c r="AH25" i="4" s="1"/>
  <c r="AW147" i="5"/>
  <c r="AU38" i="12"/>
  <c r="AU37" i="12"/>
  <c r="AU216" i="5"/>
  <c r="AW149" i="5"/>
  <c r="AW148" i="5"/>
  <c r="AY271" i="5"/>
  <c r="AY269" i="5"/>
  <c r="AY270" i="5"/>
  <c r="AY272" i="5"/>
  <c r="AV280" i="5"/>
  <c r="AV77" i="12" s="1"/>
  <c r="AV289" i="5"/>
  <c r="AV78" i="12" s="1"/>
  <c r="AW277" i="5"/>
  <c r="AW275" i="5"/>
  <c r="AW278" i="5"/>
  <c r="AW276" i="5"/>
  <c r="AW287" i="5"/>
  <c r="AV196" i="5"/>
  <c r="AW284" i="5"/>
  <c r="AV75" i="12"/>
  <c r="AW285" i="5"/>
  <c r="AX6" i="5"/>
  <c r="AX6" i="18" s="1"/>
  <c r="AW146" i="5"/>
  <c r="AW151" i="5" s="1"/>
  <c r="AW286" i="5"/>
  <c r="AW283" i="5"/>
  <c r="AV210" i="5"/>
  <c r="AY140" i="5"/>
  <c r="AY139" i="5"/>
  <c r="AY138" i="5"/>
  <c r="AY137" i="5"/>
  <c r="AY136" i="5"/>
  <c r="AU240" i="5"/>
  <c r="AV161" i="5"/>
  <c r="CC165" i="5"/>
  <c r="CD5" i="12"/>
  <c r="CD6" i="12" s="1"/>
  <c r="CD5" i="5"/>
  <c r="AK11" i="12"/>
  <c r="AK5" i="18" s="1"/>
  <c r="AF155" i="5"/>
  <c r="AJ12" i="12"/>
  <c r="AV164" i="5"/>
  <c r="AV167" i="5" s="1"/>
  <c r="AV243" i="5" s="1"/>
  <c r="AO234" i="5"/>
  <c r="AO235" i="5" s="1"/>
  <c r="AO236" i="5" s="1"/>
  <c r="AG201" i="5"/>
  <c r="AG153" i="5"/>
  <c r="AP231" i="5"/>
  <c r="AK4" i="6"/>
  <c r="AJ2" i="5"/>
  <c r="AJ2" i="6"/>
  <c r="L84" i="4"/>
  <c r="L108" i="4" s="1"/>
  <c r="AR68" i="5"/>
  <c r="AZ128" i="5"/>
  <c r="AZ135" i="5" s="1"/>
  <c r="AY132" i="5"/>
  <c r="AH67" i="4"/>
  <c r="AH68" i="4" s="1"/>
  <c r="AU143" i="5"/>
  <c r="AU24" i="18" s="1"/>
  <c r="AV142" i="5"/>
  <c r="AV23" i="18" s="1"/>
  <c r="AV143" i="5"/>
  <c r="AV24" i="18" s="1"/>
  <c r="AJ5" i="4"/>
  <c r="AJ71" i="4" s="1"/>
  <c r="AJ73" i="4" s="1"/>
  <c r="AJ108" i="4" s="1"/>
  <c r="AH76" i="4"/>
  <c r="AH80" i="4"/>
  <c r="AH73" i="4"/>
  <c r="AH108" i="4" s="1"/>
  <c r="AH81" i="4"/>
  <c r="AH78" i="4"/>
  <c r="AH75" i="4"/>
  <c r="AH84" i="4"/>
  <c r="AH77" i="4"/>
  <c r="AH74" i="4"/>
  <c r="AH104" i="5"/>
  <c r="AH82" i="4"/>
  <c r="AH83" i="4"/>
  <c r="AJ6" i="4"/>
  <c r="AI30" i="4"/>
  <c r="AI66" i="4" s="1"/>
  <c r="AI75" i="4"/>
  <c r="AI83" i="4"/>
  <c r="AI73" i="4"/>
  <c r="AI108" i="4" s="1"/>
  <c r="AI81" i="4"/>
  <c r="AI79" i="4"/>
  <c r="AI74" i="4"/>
  <c r="AI77" i="4"/>
  <c r="AI76" i="4"/>
  <c r="AI80" i="4"/>
  <c r="AI84" i="4"/>
  <c r="AI82" i="4"/>
  <c r="AI7" i="4"/>
  <c r="AI104" i="5"/>
  <c r="AK4" i="4"/>
  <c r="AK113" i="4" s="1"/>
  <c r="AK4" i="5"/>
  <c r="AJ2" i="4"/>
  <c r="AL4" i="2"/>
  <c r="AL4" i="12" s="1"/>
  <c r="AL10" i="12" s="1"/>
  <c r="AK2" i="2"/>
  <c r="AK2" i="12" l="1"/>
  <c r="AK2" i="18"/>
  <c r="AV25" i="18"/>
  <c r="AU25" i="18"/>
  <c r="AW85" i="18"/>
  <c r="AW93" i="18"/>
  <c r="AO72" i="12"/>
  <c r="DJ23" i="18"/>
  <c r="AT47" i="18"/>
  <c r="AT35" i="18"/>
  <c r="AH89" i="6"/>
  <c r="AV206" i="5"/>
  <c r="AU206" i="5"/>
  <c r="AU208" i="5" s="1"/>
  <c r="AU36" i="12" s="1"/>
  <c r="AV205" i="5"/>
  <c r="AX125" i="5"/>
  <c r="AX124" i="5"/>
  <c r="AX123" i="5"/>
  <c r="AX122" i="5"/>
  <c r="AX121" i="5"/>
  <c r="AX111" i="5"/>
  <c r="AX110" i="5"/>
  <c r="AX109" i="5"/>
  <c r="AX102" i="5"/>
  <c r="AX101" i="5"/>
  <c r="AX120" i="5"/>
  <c r="AX145" i="5" s="1"/>
  <c r="AX194" i="5"/>
  <c r="AX193" i="5"/>
  <c r="AX192" i="5"/>
  <c r="AX191" i="5"/>
  <c r="AX190" i="5"/>
  <c r="AX252" i="5"/>
  <c r="AX255" i="5" s="1"/>
  <c r="AX79" i="18" s="1"/>
  <c r="AX260" i="5"/>
  <c r="AX261" i="5"/>
  <c r="AX262" i="5"/>
  <c r="AX263" i="5"/>
  <c r="AX264" i="5"/>
  <c r="BS166" i="6"/>
  <c r="AZ273" i="5"/>
  <c r="AZ133" i="5"/>
  <c r="BS209" i="6"/>
  <c r="BS232" i="6" s="1"/>
  <c r="AW210" i="5"/>
  <c r="AI5" i="6"/>
  <c r="AI4" i="18" s="1"/>
  <c r="AI24" i="4"/>
  <c r="AI25" i="4" s="1"/>
  <c r="AX287" i="5"/>
  <c r="AX284" i="5"/>
  <c r="AX148" i="5"/>
  <c r="AW38" i="12"/>
  <c r="AX147" i="5"/>
  <c r="AV37" i="12"/>
  <c r="AV216" i="5"/>
  <c r="AV38" i="12"/>
  <c r="AX286" i="5"/>
  <c r="AX75" i="12"/>
  <c r="AZ269" i="5"/>
  <c r="AZ271" i="5"/>
  <c r="AZ270" i="5"/>
  <c r="AZ272" i="5"/>
  <c r="AX146" i="5"/>
  <c r="AX149" i="5"/>
  <c r="AY6" i="5"/>
  <c r="AY6" i="18" s="1"/>
  <c r="AW196" i="5"/>
  <c r="AW289" i="5"/>
  <c r="AW78" i="12" s="1"/>
  <c r="AW280" i="5"/>
  <c r="AW77" i="12" s="1"/>
  <c r="AW75" i="12"/>
  <c r="AX277" i="5"/>
  <c r="AX276" i="5"/>
  <c r="AX275" i="5"/>
  <c r="AX278" i="5"/>
  <c r="AX285" i="5"/>
  <c r="AX283" i="5"/>
  <c r="AZ139" i="5"/>
  <c r="AZ136" i="5"/>
  <c r="AZ138" i="5"/>
  <c r="AZ137" i="5"/>
  <c r="AZ140" i="5"/>
  <c r="AV240" i="5"/>
  <c r="AW161" i="5"/>
  <c r="CD165" i="5"/>
  <c r="AG155" i="5"/>
  <c r="AL11" i="12"/>
  <c r="AL5" i="18" s="1"/>
  <c r="CE5" i="12"/>
  <c r="CE6" i="12" s="1"/>
  <c r="CE5" i="5"/>
  <c r="AK12" i="12"/>
  <c r="AW164" i="5"/>
  <c r="AW167" i="5" s="1"/>
  <c r="AW243" i="5" s="1"/>
  <c r="AV208" i="5"/>
  <c r="AV36" i="12" s="1"/>
  <c r="AP234" i="5"/>
  <c r="AP235" i="5" s="1"/>
  <c r="AP236" i="5" s="1"/>
  <c r="AQ231" i="5"/>
  <c r="AL4" i="6"/>
  <c r="AJ83" i="4"/>
  <c r="AJ74" i="4"/>
  <c r="AJ30" i="4"/>
  <c r="AJ66" i="4" s="1"/>
  <c r="AJ84" i="4"/>
  <c r="AK2" i="5"/>
  <c r="AK2" i="6"/>
  <c r="AJ76" i="4"/>
  <c r="AJ82" i="4"/>
  <c r="AJ78" i="4"/>
  <c r="AJ81" i="4"/>
  <c r="AJ79" i="4"/>
  <c r="AJ80" i="4"/>
  <c r="AJ77" i="4"/>
  <c r="AJ75" i="4"/>
  <c r="AJ7" i="4"/>
  <c r="AJ62" i="4"/>
  <c r="AJ63" i="4" s="1"/>
  <c r="M73" i="4"/>
  <c r="M108" i="4" s="1"/>
  <c r="AI67" i="4"/>
  <c r="BA128" i="5"/>
  <c r="BA135" i="5" s="1"/>
  <c r="AZ132" i="5"/>
  <c r="AS68" i="5"/>
  <c r="AH129" i="5"/>
  <c r="AH131" i="5" s="1"/>
  <c r="AH106" i="5"/>
  <c r="AH31" i="12" s="1"/>
  <c r="AH105" i="5"/>
  <c r="AI129" i="5"/>
  <c r="AI106" i="5"/>
  <c r="AI31" i="12" s="1"/>
  <c r="AI105" i="5"/>
  <c r="AW142" i="5"/>
  <c r="AW23" i="18" s="1"/>
  <c r="AK6" i="4"/>
  <c r="AK62" i="4" s="1"/>
  <c r="AK63" i="4" s="1"/>
  <c r="AK5" i="4"/>
  <c r="AK30" i="4" s="1"/>
  <c r="AK66" i="4" s="1"/>
  <c r="AL4" i="4"/>
  <c r="AL113" i="4" s="1"/>
  <c r="AL4" i="5"/>
  <c r="AK2" i="4"/>
  <c r="AM4" i="2"/>
  <c r="AM4" i="12" s="1"/>
  <c r="AM10" i="12" s="1"/>
  <c r="AL2" i="2"/>
  <c r="AL2" i="12" l="1"/>
  <c r="AL2" i="18"/>
  <c r="AX85" i="18"/>
  <c r="AX93" i="18"/>
  <c r="AP72" i="12"/>
  <c r="DK23" i="18"/>
  <c r="AU47" i="18"/>
  <c r="AU35" i="18"/>
  <c r="AV47" i="18"/>
  <c r="AV35" i="18"/>
  <c r="AI89" i="6"/>
  <c r="AW205" i="5"/>
  <c r="AY125" i="5"/>
  <c r="AY124" i="5"/>
  <c r="AY123" i="5"/>
  <c r="AY122" i="5"/>
  <c r="AY121" i="5"/>
  <c r="AY111" i="5"/>
  <c r="AY110" i="5"/>
  <c r="AY109" i="5"/>
  <c r="AY102" i="5"/>
  <c r="AY101" i="5"/>
  <c r="AY120" i="5"/>
  <c r="AY145" i="5" s="1"/>
  <c r="AX151" i="5"/>
  <c r="AY194" i="5"/>
  <c r="AY193" i="5"/>
  <c r="AY192" i="5"/>
  <c r="AY191" i="5"/>
  <c r="AY190" i="5"/>
  <c r="AY252" i="5"/>
  <c r="AY255" i="5" s="1"/>
  <c r="AY79" i="18" s="1"/>
  <c r="AY260" i="5"/>
  <c r="AY261" i="5"/>
  <c r="AY262" i="5"/>
  <c r="AY263" i="5"/>
  <c r="AY264" i="5"/>
  <c r="BT166" i="6"/>
  <c r="BA273" i="5"/>
  <c r="BA133" i="5"/>
  <c r="AJ104" i="5"/>
  <c r="AI65" i="4"/>
  <c r="AI130" i="5" s="1"/>
  <c r="AI131" i="5" s="1"/>
  <c r="BT209" i="6"/>
  <c r="BT232" i="6" s="1"/>
  <c r="AJ5" i="6"/>
  <c r="AJ4" i="18" s="1"/>
  <c r="AJ24" i="4"/>
  <c r="AJ25" i="4" s="1"/>
  <c r="AY286" i="5"/>
  <c r="AW37" i="12"/>
  <c r="AW216" i="5"/>
  <c r="AX196" i="5"/>
  <c r="AY285" i="5"/>
  <c r="AY284" i="5"/>
  <c r="BA271" i="5"/>
  <c r="BA270" i="5"/>
  <c r="BA269" i="5"/>
  <c r="BA272" i="5"/>
  <c r="AY147" i="5"/>
  <c r="AY275" i="5"/>
  <c r="AY146" i="5"/>
  <c r="AX210" i="5"/>
  <c r="AY148" i="5"/>
  <c r="AY277" i="5"/>
  <c r="AY278" i="5"/>
  <c r="AY287" i="5"/>
  <c r="AZ6" i="5"/>
  <c r="AZ6" i="18" s="1"/>
  <c r="AY283" i="5"/>
  <c r="AY149" i="5"/>
  <c r="AY276" i="5"/>
  <c r="AY75" i="12"/>
  <c r="AX289" i="5"/>
  <c r="AX78" i="12" s="1"/>
  <c r="AX280" i="5"/>
  <c r="AX77" i="12" s="1"/>
  <c r="BA139" i="5"/>
  <c r="BA138" i="5"/>
  <c r="BA136" i="5"/>
  <c r="BA137" i="5"/>
  <c r="BA140" i="5"/>
  <c r="AW240" i="5"/>
  <c r="AX161" i="5"/>
  <c r="AM11" i="12"/>
  <c r="AM5" i="18" s="1"/>
  <c r="CE165" i="5"/>
  <c r="CF5" i="12"/>
  <c r="CF6" i="12" s="1"/>
  <c r="CF5" i="5"/>
  <c r="AL12" i="12"/>
  <c r="AX164" i="5"/>
  <c r="AX167" i="5" s="1"/>
  <c r="AX243" i="5" s="1"/>
  <c r="AQ234" i="5"/>
  <c r="AQ235" i="5" s="1"/>
  <c r="AQ236" i="5" s="1"/>
  <c r="AI201" i="5"/>
  <c r="AI153" i="5"/>
  <c r="AH201" i="5"/>
  <c r="AH153" i="5"/>
  <c r="AR231" i="5"/>
  <c r="AM4" i="6"/>
  <c r="AJ67" i="4"/>
  <c r="AJ68" i="4" s="1"/>
  <c r="AL2" i="5"/>
  <c r="AL2" i="6"/>
  <c r="AI68" i="4"/>
  <c r="M74" i="4"/>
  <c r="AT68" i="5"/>
  <c r="BB128" i="5"/>
  <c r="BB135" i="5" s="1"/>
  <c r="BA132" i="5"/>
  <c r="AJ129" i="5"/>
  <c r="AJ105" i="5"/>
  <c r="AJ106" i="5"/>
  <c r="AJ31" i="12" s="1"/>
  <c r="AW143" i="5"/>
  <c r="AW24" i="18" s="1"/>
  <c r="AX142" i="5"/>
  <c r="AX23" i="18" s="1"/>
  <c r="AK71" i="4"/>
  <c r="AK79" i="4" s="1"/>
  <c r="AK7" i="4"/>
  <c r="AL5" i="4"/>
  <c r="AL71" i="4" s="1"/>
  <c r="AL77" i="4" s="1"/>
  <c r="AM4" i="4"/>
  <c r="AM113" i="4" s="1"/>
  <c r="AM4" i="5"/>
  <c r="AL6" i="4"/>
  <c r="AL62" i="4" s="1"/>
  <c r="AL63" i="4" s="1"/>
  <c r="AL2" i="4"/>
  <c r="AN4" i="2"/>
  <c r="AN4" i="12" s="1"/>
  <c r="AM2" i="2"/>
  <c r="AM2" i="12" l="1"/>
  <c r="AM2" i="18"/>
  <c r="AW25" i="18"/>
  <c r="AY85" i="18"/>
  <c r="AY93" i="18"/>
  <c r="AQ72" i="12"/>
  <c r="DL23" i="18"/>
  <c r="AJ89" i="6"/>
  <c r="AW206" i="5"/>
  <c r="AW208" i="5" s="1"/>
  <c r="AW36" i="12" s="1"/>
  <c r="AX205" i="5"/>
  <c r="AZ125" i="5"/>
  <c r="AZ124" i="5"/>
  <c r="AZ123" i="5"/>
  <c r="AZ122" i="5"/>
  <c r="AZ121" i="5"/>
  <c r="AZ111" i="5"/>
  <c r="AZ110" i="5"/>
  <c r="AZ109" i="5"/>
  <c r="AZ102" i="5"/>
  <c r="AZ101" i="5"/>
  <c r="AZ120" i="5"/>
  <c r="AZ145" i="5" s="1"/>
  <c r="AY151" i="5"/>
  <c r="AZ194" i="5"/>
  <c r="AZ193" i="5"/>
  <c r="AZ192" i="5"/>
  <c r="AZ191" i="5"/>
  <c r="AZ190" i="5"/>
  <c r="AZ252" i="5"/>
  <c r="AZ255" i="5" s="1"/>
  <c r="AZ79" i="18" s="1"/>
  <c r="AZ260" i="5"/>
  <c r="AZ261" i="5"/>
  <c r="AZ262" i="5"/>
  <c r="AZ263" i="5"/>
  <c r="AZ264" i="5"/>
  <c r="BU166" i="6"/>
  <c r="AJ65" i="4"/>
  <c r="AJ130" i="5" s="1"/>
  <c r="AJ131" i="5" s="1"/>
  <c r="BB273" i="5"/>
  <c r="BB133" i="5"/>
  <c r="BU209" i="6"/>
  <c r="BU232" i="6" s="1"/>
  <c r="AK5" i="6"/>
  <c r="AK4" i="18" s="1"/>
  <c r="AK24" i="4"/>
  <c r="AK25" i="4" s="1"/>
  <c r="AZ149" i="5"/>
  <c r="AY289" i="5"/>
  <c r="AY78" i="12" s="1"/>
  <c r="AX38" i="12"/>
  <c r="AY196" i="5"/>
  <c r="AX37" i="12"/>
  <c r="AX216" i="5"/>
  <c r="BA6" i="5"/>
  <c r="BA6" i="18" s="1"/>
  <c r="AZ287" i="5"/>
  <c r="AZ283" i="5"/>
  <c r="AZ148" i="5"/>
  <c r="AZ75" i="12"/>
  <c r="AY210" i="5"/>
  <c r="AZ147" i="5"/>
  <c r="AY280" i="5"/>
  <c r="AY77" i="12" s="1"/>
  <c r="AZ276" i="5"/>
  <c r="AZ278" i="5"/>
  <c r="AZ286" i="5"/>
  <c r="AZ277" i="5"/>
  <c r="AZ285" i="5"/>
  <c r="BB270" i="5"/>
  <c r="BB269" i="5"/>
  <c r="BB272" i="5"/>
  <c r="BB271" i="5"/>
  <c r="AZ275" i="5"/>
  <c r="AZ284" i="5"/>
  <c r="AZ146" i="5"/>
  <c r="AZ151" i="5" s="1"/>
  <c r="BB139" i="5"/>
  <c r="BB138" i="5"/>
  <c r="BB137" i="5"/>
  <c r="BB136" i="5"/>
  <c r="BB140" i="5"/>
  <c r="AX240" i="5"/>
  <c r="AY161" i="5"/>
  <c r="AI155" i="5"/>
  <c r="CG5" i="12"/>
  <c r="CG6" i="12" s="1"/>
  <c r="CG5" i="5"/>
  <c r="AM12" i="12"/>
  <c r="AN10" i="12"/>
  <c r="AN11" i="12" s="1"/>
  <c r="AN5" i="18" s="1"/>
  <c r="AH155" i="5"/>
  <c r="CF165" i="5"/>
  <c r="AY164" i="5"/>
  <c r="AY167" i="5" s="1"/>
  <c r="AY243" i="5" s="1"/>
  <c r="AR234" i="5"/>
  <c r="AR235" i="5" s="1"/>
  <c r="AR236" i="5" s="1"/>
  <c r="AJ201" i="5"/>
  <c r="AJ153" i="5"/>
  <c r="AS231" i="5"/>
  <c r="AN4" i="6"/>
  <c r="AK67" i="4"/>
  <c r="AK68" i="4" s="1"/>
  <c r="AM2" i="5"/>
  <c r="AM2" i="6"/>
  <c r="M75" i="4"/>
  <c r="BC128" i="5"/>
  <c r="BC135" i="5" s="1"/>
  <c r="BB132" i="5"/>
  <c r="AU68" i="5"/>
  <c r="AX143" i="5"/>
  <c r="AX24" i="18" s="1"/>
  <c r="AY142" i="5"/>
  <c r="AY23" i="18" s="1"/>
  <c r="AL81" i="4"/>
  <c r="AL74" i="4"/>
  <c r="AK104" i="5"/>
  <c r="AL75" i="4"/>
  <c r="AL83" i="4"/>
  <c r="AK78" i="4"/>
  <c r="AK81" i="4"/>
  <c r="AK82" i="4"/>
  <c r="AK76" i="4"/>
  <c r="AK84" i="4"/>
  <c r="AK77" i="4"/>
  <c r="AK73" i="4"/>
  <c r="AK108" i="4" s="1"/>
  <c r="AK75" i="4"/>
  <c r="AK74" i="4"/>
  <c r="AK83" i="4"/>
  <c r="AK80" i="4"/>
  <c r="AL76" i="4"/>
  <c r="AM5" i="4"/>
  <c r="AM71" i="4" s="1"/>
  <c r="AM74" i="4" s="1"/>
  <c r="AL78" i="4"/>
  <c r="AL73" i="4"/>
  <c r="AL108" i="4" s="1"/>
  <c r="AL79" i="4"/>
  <c r="AL80" i="4"/>
  <c r="AL82" i="4"/>
  <c r="AL30" i="4"/>
  <c r="AL66" i="4" s="1"/>
  <c r="AL104" i="5"/>
  <c r="AL84" i="4"/>
  <c r="AN4" i="4"/>
  <c r="AN113" i="4" s="1"/>
  <c r="AN4" i="5"/>
  <c r="AL7" i="4"/>
  <c r="AM6" i="4"/>
  <c r="AM62" i="4" s="1"/>
  <c r="AM63" i="4" s="1"/>
  <c r="AM2" i="4"/>
  <c r="AO4" i="2"/>
  <c r="AO4" i="12" s="1"/>
  <c r="AN2" i="2"/>
  <c r="AN2" i="12" l="1"/>
  <c r="AN2" i="18"/>
  <c r="AX25" i="18"/>
  <c r="AZ85" i="18"/>
  <c r="AZ93" i="18"/>
  <c r="AR72" i="12"/>
  <c r="DM23" i="18"/>
  <c r="AW47" i="18"/>
  <c r="AW35" i="18"/>
  <c r="AK89" i="6"/>
  <c r="AX206" i="5"/>
  <c r="AX208" i="5" s="1"/>
  <c r="AX36" i="12" s="1"/>
  <c r="AY205" i="5"/>
  <c r="BA125" i="5"/>
  <c r="BA124" i="5"/>
  <c r="BA123" i="5"/>
  <c r="BA122" i="5"/>
  <c r="BA121" i="5"/>
  <c r="BA111" i="5"/>
  <c r="BA110" i="5"/>
  <c r="BA109" i="5"/>
  <c r="BA102" i="5"/>
  <c r="BA101" i="5"/>
  <c r="BA120" i="5"/>
  <c r="BA145" i="5" s="1"/>
  <c r="BA194" i="5"/>
  <c r="BA193" i="5"/>
  <c r="BA192" i="5"/>
  <c r="BA191" i="5"/>
  <c r="BA190" i="5"/>
  <c r="BA252" i="5"/>
  <c r="BA255" i="5" s="1"/>
  <c r="BA79" i="18" s="1"/>
  <c r="BA260" i="5"/>
  <c r="BA261" i="5"/>
  <c r="BA262" i="5"/>
  <c r="BA263" i="5"/>
  <c r="BA264" i="5"/>
  <c r="BB6" i="5"/>
  <c r="BB6" i="18" s="1"/>
  <c r="BV166" i="6"/>
  <c r="AK65" i="4"/>
  <c r="AK130" i="5" s="1"/>
  <c r="BC273" i="5"/>
  <c r="BC133" i="5"/>
  <c r="BA146" i="5"/>
  <c r="BV209" i="6"/>
  <c r="BV232" i="6" s="1"/>
  <c r="AL5" i="6"/>
  <c r="AL4" i="18" s="1"/>
  <c r="AL24" i="4"/>
  <c r="AL25" i="4" s="1"/>
  <c r="BA287" i="5"/>
  <c r="BA277" i="5"/>
  <c r="BA278" i="5"/>
  <c r="BA275" i="5"/>
  <c r="BA276" i="5"/>
  <c r="BA283" i="5"/>
  <c r="BA75" i="12"/>
  <c r="BA286" i="5"/>
  <c r="BA284" i="5"/>
  <c r="BA285" i="5"/>
  <c r="AY38" i="12"/>
  <c r="BA148" i="5"/>
  <c r="BA149" i="5"/>
  <c r="AY37" i="12"/>
  <c r="AY216" i="5"/>
  <c r="BA147" i="5"/>
  <c r="AZ210" i="5"/>
  <c r="AZ196" i="5"/>
  <c r="AZ280" i="5"/>
  <c r="AZ77" i="12" s="1"/>
  <c r="AZ289" i="5"/>
  <c r="AZ78" i="12" s="1"/>
  <c r="BC270" i="5"/>
  <c r="BC269" i="5"/>
  <c r="BC272" i="5"/>
  <c r="BC271" i="5"/>
  <c r="BC138" i="5"/>
  <c r="BC137" i="5"/>
  <c r="BC136" i="5"/>
  <c r="BC140" i="5"/>
  <c r="BC139" i="5"/>
  <c r="BB284" i="5"/>
  <c r="BB285" i="5"/>
  <c r="BB283" i="5"/>
  <c r="BB286" i="5"/>
  <c r="BB287" i="5"/>
  <c r="AY240" i="5"/>
  <c r="AZ161" i="5"/>
  <c r="CG165" i="5"/>
  <c r="AO10" i="12"/>
  <c r="AO11" i="12" s="1"/>
  <c r="AO5" i="18" s="1"/>
  <c r="AN12" i="12"/>
  <c r="AJ155" i="5"/>
  <c r="CH5" i="12"/>
  <c r="CH6" i="12" s="1"/>
  <c r="CH5" i="5"/>
  <c r="AZ164" i="5"/>
  <c r="AZ167" i="5" s="1"/>
  <c r="AZ243" i="5" s="1"/>
  <c r="AS234" i="5"/>
  <c r="AS235" i="5" s="1"/>
  <c r="AS236" i="5" s="1"/>
  <c r="AT231" i="5"/>
  <c r="AL67" i="4"/>
  <c r="AL68" i="4" s="1"/>
  <c r="AO4" i="6"/>
  <c r="AN2" i="5"/>
  <c r="AN2" i="6"/>
  <c r="M76" i="4"/>
  <c r="BD128" i="5"/>
  <c r="BD135" i="5" s="1"/>
  <c r="BC132" i="5"/>
  <c r="AV68" i="5"/>
  <c r="BC6" i="5"/>
  <c r="BC6" i="18" s="1"/>
  <c r="AY143" i="5"/>
  <c r="AY24" i="18" s="1"/>
  <c r="AK129" i="5"/>
  <c r="AK131" i="5" s="1"/>
  <c r="AK106" i="5"/>
  <c r="AK31" i="12" s="1"/>
  <c r="AK105" i="5"/>
  <c r="AL129" i="5"/>
  <c r="AL106" i="5"/>
  <c r="AL31" i="12" s="1"/>
  <c r="AL105" i="5"/>
  <c r="AZ142" i="5"/>
  <c r="AZ23" i="18" s="1"/>
  <c r="AM30" i="4"/>
  <c r="AM66" i="4" s="1"/>
  <c r="AM7" i="4"/>
  <c r="AM83" i="4"/>
  <c r="AM77" i="4"/>
  <c r="AM75" i="4"/>
  <c r="AM76" i="4"/>
  <c r="AM80" i="4"/>
  <c r="AM73" i="4"/>
  <c r="AM108" i="4" s="1"/>
  <c r="AM78" i="4"/>
  <c r="AM82" i="4"/>
  <c r="AM79" i="4"/>
  <c r="AM84" i="4"/>
  <c r="AM81" i="4"/>
  <c r="AM104" i="5"/>
  <c r="AN6" i="4"/>
  <c r="AN62" i="4" s="1"/>
  <c r="AN63" i="4" s="1"/>
  <c r="AN5" i="4"/>
  <c r="AN30" i="4" s="1"/>
  <c r="AN66" i="4" s="1"/>
  <c r="AO4" i="4"/>
  <c r="AO113" i="4" s="1"/>
  <c r="AO4" i="5"/>
  <c r="AN2" i="4"/>
  <c r="AP4" i="2"/>
  <c r="AP4" i="12" s="1"/>
  <c r="AO2" i="2"/>
  <c r="AO2" i="12" l="1"/>
  <c r="AO2" i="18"/>
  <c r="AY25" i="18"/>
  <c r="BA85" i="18"/>
  <c r="BA93" i="18"/>
  <c r="AS72" i="12"/>
  <c r="DN23" i="18"/>
  <c r="AX47" i="18"/>
  <c r="AX35" i="18"/>
  <c r="AL89" i="6"/>
  <c r="AY206" i="5"/>
  <c r="AY208" i="5" s="1"/>
  <c r="AY36" i="12" s="1"/>
  <c r="AZ205" i="5"/>
  <c r="BC125" i="5"/>
  <c r="BC124" i="5"/>
  <c r="BC123" i="5"/>
  <c r="BC122" i="5"/>
  <c r="BC121" i="5"/>
  <c r="BC111" i="5"/>
  <c r="BC110" i="5"/>
  <c r="BC109" i="5"/>
  <c r="BC102" i="5"/>
  <c r="BC101" i="5"/>
  <c r="BC120" i="5"/>
  <c r="BC145" i="5" s="1"/>
  <c r="BB125" i="5"/>
  <c r="BB124" i="5"/>
  <c r="BB149" i="5" s="1"/>
  <c r="BB123" i="5"/>
  <c r="BB148" i="5" s="1"/>
  <c r="BB122" i="5"/>
  <c r="BB147" i="5" s="1"/>
  <c r="BB121" i="5"/>
  <c r="BB146" i="5" s="1"/>
  <c r="BB111" i="5"/>
  <c r="BB110" i="5"/>
  <c r="BB109" i="5"/>
  <c r="BB102" i="5"/>
  <c r="BB101" i="5"/>
  <c r="BB120" i="5"/>
  <c r="BB145" i="5" s="1"/>
  <c r="BA151" i="5"/>
  <c r="BB151" i="5"/>
  <c r="BC194" i="5"/>
  <c r="BC193" i="5"/>
  <c r="BC192" i="5"/>
  <c r="BC191" i="5"/>
  <c r="BC190" i="5"/>
  <c r="BB194" i="5"/>
  <c r="BB193" i="5"/>
  <c r="BB192" i="5"/>
  <c r="BB191" i="5"/>
  <c r="BB190" i="5"/>
  <c r="BC252" i="5"/>
  <c r="BC255" i="5" s="1"/>
  <c r="BC79" i="18" s="1"/>
  <c r="BC260" i="5"/>
  <c r="BC261" i="5"/>
  <c r="BC262" i="5"/>
  <c r="BC263" i="5"/>
  <c r="BC264" i="5"/>
  <c r="BB252" i="5"/>
  <c r="BB255" i="5" s="1"/>
  <c r="BB79" i="18" s="1"/>
  <c r="BB260" i="5"/>
  <c r="BB275" i="5" s="1"/>
  <c r="BB261" i="5"/>
  <c r="BB276" i="5" s="1"/>
  <c r="BB262" i="5"/>
  <c r="BB277" i="5" s="1"/>
  <c r="BB263" i="5"/>
  <c r="BB278" i="5" s="1"/>
  <c r="BB264" i="5"/>
  <c r="BW166" i="6"/>
  <c r="AL65" i="4"/>
  <c r="AL130" i="5" s="1"/>
  <c r="AL131" i="5" s="1"/>
  <c r="BD273" i="5"/>
  <c r="BD133" i="5"/>
  <c r="BA280" i="5"/>
  <c r="BA77" i="12" s="1"/>
  <c r="BW209" i="6"/>
  <c r="BW232" i="6" s="1"/>
  <c r="AM5" i="6"/>
  <c r="AM4" i="18" s="1"/>
  <c r="AM24" i="4"/>
  <c r="AM25" i="4" s="1"/>
  <c r="BA289" i="5"/>
  <c r="BA78" i="12" s="1"/>
  <c r="BA196" i="5"/>
  <c r="BA37" i="12" s="1"/>
  <c r="BA210" i="5"/>
  <c r="AZ38" i="12"/>
  <c r="AZ37" i="12"/>
  <c r="AZ216" i="5"/>
  <c r="BB210" i="5"/>
  <c r="BD270" i="5"/>
  <c r="BD269" i="5"/>
  <c r="BD272" i="5"/>
  <c r="BD271" i="5"/>
  <c r="BB280" i="5"/>
  <c r="BB77" i="12" s="1"/>
  <c r="BC275" i="5"/>
  <c r="BC277" i="5"/>
  <c r="BC278" i="5"/>
  <c r="BC276" i="5"/>
  <c r="BB75" i="12"/>
  <c r="BD138" i="5"/>
  <c r="BD137" i="5"/>
  <c r="BD136" i="5"/>
  <c r="BD140" i="5"/>
  <c r="BD139" i="5"/>
  <c r="BC147" i="5"/>
  <c r="BC149" i="5"/>
  <c r="BC148" i="5"/>
  <c r="BC146" i="5"/>
  <c r="BC151" i="5" s="1"/>
  <c r="BC284" i="5"/>
  <c r="BC286" i="5"/>
  <c r="BC285" i="5"/>
  <c r="BC287" i="5"/>
  <c r="BC283" i="5"/>
  <c r="BB289" i="5"/>
  <c r="BB78" i="12" s="1"/>
  <c r="AZ240" i="5"/>
  <c r="BA161" i="5"/>
  <c r="BB196" i="5"/>
  <c r="CH165" i="5"/>
  <c r="AP10" i="12"/>
  <c r="AP11" i="12" s="1"/>
  <c r="AP5" i="18" s="1"/>
  <c r="CI5" i="12"/>
  <c r="CI6" i="12" s="1"/>
  <c r="CI5" i="5"/>
  <c r="AO12" i="12"/>
  <c r="BA164" i="5"/>
  <c r="BA167" i="5" s="1"/>
  <c r="BA243" i="5" s="1"/>
  <c r="AT234" i="5"/>
  <c r="AT235" i="5" s="1"/>
  <c r="AT236" i="5" s="1"/>
  <c r="AL201" i="5"/>
  <c r="AL153" i="5"/>
  <c r="AK201" i="5"/>
  <c r="AK153" i="5"/>
  <c r="AM67" i="4"/>
  <c r="AN67" i="4" s="1"/>
  <c r="AU231" i="5"/>
  <c r="AP4" i="6"/>
  <c r="AO2" i="5"/>
  <c r="AO2" i="6"/>
  <c r="M77" i="4"/>
  <c r="AW68" i="5"/>
  <c r="BE128" i="5"/>
  <c r="BE135" i="5" s="1"/>
  <c r="BD132" i="5"/>
  <c r="BD6" i="5"/>
  <c r="BD6" i="18" s="1"/>
  <c r="AZ143" i="5"/>
  <c r="AZ24" i="18" s="1"/>
  <c r="AM129" i="5"/>
  <c r="AM106" i="5"/>
  <c r="AM31" i="12" s="1"/>
  <c r="AM105" i="5"/>
  <c r="BA142" i="5"/>
  <c r="BA23" i="18" s="1"/>
  <c r="AN104" i="5"/>
  <c r="AN7" i="4"/>
  <c r="AN71" i="4"/>
  <c r="AN80" i="4" s="1"/>
  <c r="AO6" i="4"/>
  <c r="AO62" i="4" s="1"/>
  <c r="AO63" i="4" s="1"/>
  <c r="AO5" i="4"/>
  <c r="AO71" i="4" s="1"/>
  <c r="AO73" i="4" s="1"/>
  <c r="AO108" i="4" s="1"/>
  <c r="AP4" i="4"/>
  <c r="AP113" i="4" s="1"/>
  <c r="AP4" i="5"/>
  <c r="AO2" i="4"/>
  <c r="AQ4" i="2"/>
  <c r="AQ4" i="12" s="1"/>
  <c r="AP2" i="2"/>
  <c r="AP2" i="12" l="1"/>
  <c r="AP2" i="18"/>
  <c r="AZ25" i="18"/>
  <c r="BB85" i="18"/>
  <c r="BB93" i="18"/>
  <c r="BC85" i="18"/>
  <c r="BC93" i="18"/>
  <c r="AT72" i="12"/>
  <c r="BA38" i="12"/>
  <c r="DO23" i="18"/>
  <c r="AY47" i="18"/>
  <c r="AY35" i="18"/>
  <c r="AM89" i="6"/>
  <c r="AZ206" i="5"/>
  <c r="AZ208" i="5" s="1"/>
  <c r="AZ36" i="12" s="1"/>
  <c r="BA205" i="5"/>
  <c r="BD125" i="5"/>
  <c r="BD124" i="5"/>
  <c r="BD123" i="5"/>
  <c r="BD122" i="5"/>
  <c r="BD121" i="5"/>
  <c r="BD111" i="5"/>
  <c r="BD110" i="5"/>
  <c r="BD109" i="5"/>
  <c r="BD102" i="5"/>
  <c r="BD101" i="5"/>
  <c r="BD120" i="5"/>
  <c r="BD145" i="5" s="1"/>
  <c r="BD194" i="5"/>
  <c r="BD193" i="5"/>
  <c r="BD192" i="5"/>
  <c r="BD191" i="5"/>
  <c r="BD190" i="5"/>
  <c r="BD252" i="5"/>
  <c r="BD255" i="5" s="1"/>
  <c r="BD79" i="18" s="1"/>
  <c r="BD260" i="5"/>
  <c r="BD261" i="5"/>
  <c r="BD262" i="5"/>
  <c r="BD263" i="5"/>
  <c r="BD264" i="5"/>
  <c r="BX166" i="6"/>
  <c r="AM65" i="4"/>
  <c r="AM130" i="5" s="1"/>
  <c r="AM131" i="5" s="1"/>
  <c r="BE273" i="5"/>
  <c r="BE133" i="5"/>
  <c r="BX209" i="6"/>
  <c r="BX232" i="6" s="1"/>
  <c r="AN5" i="6"/>
  <c r="AN4" i="18" s="1"/>
  <c r="AN24" i="4"/>
  <c r="AN25" i="4" s="1"/>
  <c r="BA216" i="5"/>
  <c r="BC210" i="5"/>
  <c r="BB38" i="12"/>
  <c r="BB37" i="12"/>
  <c r="BB216" i="5"/>
  <c r="BE269" i="5"/>
  <c r="BE272" i="5"/>
  <c r="BE270" i="5"/>
  <c r="BE271" i="5"/>
  <c r="BC280" i="5"/>
  <c r="BC77" i="12" s="1"/>
  <c r="BC75" i="12"/>
  <c r="BD275" i="5"/>
  <c r="BD276" i="5"/>
  <c r="BD278" i="5"/>
  <c r="BD277" i="5"/>
  <c r="BE138" i="5"/>
  <c r="BE140" i="5"/>
  <c r="BE137" i="5"/>
  <c r="BE136" i="5"/>
  <c r="BE139" i="5"/>
  <c r="BD147" i="5"/>
  <c r="BD149" i="5"/>
  <c r="BD148" i="5"/>
  <c r="BD146" i="5"/>
  <c r="BD151" i="5" s="1"/>
  <c r="BC289" i="5"/>
  <c r="BC78" i="12" s="1"/>
  <c r="BD284" i="5"/>
  <c r="BD286" i="5"/>
  <c r="BD287" i="5"/>
  <c r="BD285" i="5"/>
  <c r="BD283" i="5"/>
  <c r="BA240" i="5"/>
  <c r="BB161" i="5"/>
  <c r="BC196" i="5"/>
  <c r="AP12" i="12"/>
  <c r="AQ10" i="12"/>
  <c r="AQ11" i="12" s="1"/>
  <c r="AQ5" i="18" s="1"/>
  <c r="AK155" i="5"/>
  <c r="AL155" i="5"/>
  <c r="CJ5" i="12"/>
  <c r="CJ6" i="12" s="1"/>
  <c r="CJ5" i="5"/>
  <c r="CI165" i="5"/>
  <c r="BB164" i="5"/>
  <c r="BB167" i="5" s="1"/>
  <c r="BB243" i="5" s="1"/>
  <c r="AU234" i="5"/>
  <c r="AU235" i="5" s="1"/>
  <c r="AU236" i="5" s="1"/>
  <c r="AM201" i="5"/>
  <c r="AM153" i="5"/>
  <c r="AM68" i="4"/>
  <c r="AV231" i="5"/>
  <c r="AQ4" i="6"/>
  <c r="AP2" i="5"/>
  <c r="AP2" i="6"/>
  <c r="AN68" i="4"/>
  <c r="M78" i="4"/>
  <c r="BF128" i="5"/>
  <c r="BF135" i="5" s="1"/>
  <c r="BE132" i="5"/>
  <c r="AX68" i="5"/>
  <c r="BE6" i="5"/>
  <c r="BE6" i="18" s="1"/>
  <c r="AN129" i="5"/>
  <c r="AN105" i="5"/>
  <c r="AN106" i="5"/>
  <c r="AN31" i="12" s="1"/>
  <c r="BA143" i="5"/>
  <c r="BA24" i="18" s="1"/>
  <c r="BB142" i="5"/>
  <c r="BB23" i="18" s="1"/>
  <c r="AN73" i="4"/>
  <c r="AN108" i="4" s="1"/>
  <c r="AN79" i="4"/>
  <c r="AN78" i="4"/>
  <c r="AO75" i="4"/>
  <c r="AN75" i="4"/>
  <c r="AN84" i="4"/>
  <c r="AN76" i="4"/>
  <c r="AN83" i="4"/>
  <c r="AN81" i="4"/>
  <c r="AN82" i="4"/>
  <c r="AO104" i="5"/>
  <c r="AN77" i="4"/>
  <c r="AN74" i="4"/>
  <c r="AO81" i="4"/>
  <c r="AO84" i="4"/>
  <c r="AO7" i="4"/>
  <c r="AO82" i="4"/>
  <c r="AO83" i="4"/>
  <c r="AO76" i="4"/>
  <c r="AO78" i="4"/>
  <c r="AO74" i="4"/>
  <c r="AO79" i="4"/>
  <c r="AO77" i="4"/>
  <c r="AO80" i="4"/>
  <c r="AO30" i="4"/>
  <c r="AP6" i="4"/>
  <c r="AP62" i="4" s="1"/>
  <c r="AP63" i="4" s="1"/>
  <c r="AQ4" i="4"/>
  <c r="AQ113" i="4" s="1"/>
  <c r="AQ4" i="5"/>
  <c r="AP5" i="4"/>
  <c r="AP71" i="4" s="1"/>
  <c r="AP79" i="4" s="1"/>
  <c r="AP2" i="4"/>
  <c r="AR4" i="2"/>
  <c r="AR4" i="12" s="1"/>
  <c r="AQ2" i="2"/>
  <c r="AQ2" i="12" l="1"/>
  <c r="AQ2" i="18"/>
  <c r="BA25" i="18"/>
  <c r="BD85" i="18"/>
  <c r="BD93" i="18"/>
  <c r="AU72" i="12"/>
  <c r="BC38" i="12"/>
  <c r="DP23" i="18"/>
  <c r="AZ47" i="18"/>
  <c r="AZ35" i="18"/>
  <c r="AN89" i="6"/>
  <c r="BA206" i="5"/>
  <c r="BA208" i="5" s="1"/>
  <c r="BA36" i="12" s="1"/>
  <c r="BB205" i="5"/>
  <c r="BE125" i="5"/>
  <c r="BE124" i="5"/>
  <c r="BE123" i="5"/>
  <c r="BE122" i="5"/>
  <c r="BE121" i="5"/>
  <c r="BE111" i="5"/>
  <c r="BE110" i="5"/>
  <c r="BE109" i="5"/>
  <c r="BE102" i="5"/>
  <c r="BE101" i="5"/>
  <c r="BE120" i="5"/>
  <c r="BE145" i="5" s="1"/>
  <c r="BE194" i="5"/>
  <c r="BE193" i="5"/>
  <c r="BE192" i="5"/>
  <c r="BE191" i="5"/>
  <c r="BE190" i="5"/>
  <c r="BE252" i="5"/>
  <c r="BE255" i="5" s="1"/>
  <c r="BE79" i="18" s="1"/>
  <c r="BE260" i="5"/>
  <c r="BE261" i="5"/>
  <c r="BE262" i="5"/>
  <c r="BE263" i="5"/>
  <c r="BE264" i="5"/>
  <c r="BY166" i="6"/>
  <c r="AN65" i="4"/>
  <c r="AN130" i="5" s="1"/>
  <c r="AN131" i="5" s="1"/>
  <c r="BF273" i="5"/>
  <c r="BF133" i="5"/>
  <c r="BY209" i="6"/>
  <c r="BY232" i="6" s="1"/>
  <c r="AO5" i="6"/>
  <c r="AO4" i="18" s="1"/>
  <c r="AO24" i="4"/>
  <c r="AO25" i="4" s="1"/>
  <c r="BC37" i="12"/>
  <c r="BC216" i="5"/>
  <c r="BF269" i="5"/>
  <c r="BF272" i="5"/>
  <c r="BF271" i="5"/>
  <c r="BF270" i="5"/>
  <c r="BD210" i="5"/>
  <c r="BD280" i="5"/>
  <c r="BD77" i="12" s="1"/>
  <c r="BE275" i="5"/>
  <c r="BE276" i="5"/>
  <c r="BE277" i="5"/>
  <c r="BE278" i="5"/>
  <c r="BD75" i="12"/>
  <c r="BF137" i="5"/>
  <c r="BF140" i="5"/>
  <c r="BF136" i="5"/>
  <c r="BF139" i="5"/>
  <c r="BF138" i="5"/>
  <c r="BE147" i="5"/>
  <c r="BE149" i="5"/>
  <c r="BE148" i="5"/>
  <c r="BE146" i="5"/>
  <c r="BE151" i="5" s="1"/>
  <c r="BD289" i="5"/>
  <c r="BD78" i="12" s="1"/>
  <c r="BE287" i="5"/>
  <c r="BE283" i="5"/>
  <c r="BE285" i="5"/>
  <c r="BE286" i="5"/>
  <c r="BE284" i="5"/>
  <c r="BB240" i="5"/>
  <c r="BC161" i="5"/>
  <c r="BD196" i="5"/>
  <c r="CJ165" i="5"/>
  <c r="AR10" i="12"/>
  <c r="AR11" i="12" s="1"/>
  <c r="AR5" i="18" s="1"/>
  <c r="AM155" i="5"/>
  <c r="AQ12" i="12"/>
  <c r="CK5" i="12"/>
  <c r="CK6" i="12" s="1"/>
  <c r="CK5" i="5"/>
  <c r="BC164" i="5"/>
  <c r="BC167" i="5" s="1"/>
  <c r="BC243" i="5" s="1"/>
  <c r="AV234" i="5"/>
  <c r="AV235" i="5" s="1"/>
  <c r="AV236" i="5" s="1"/>
  <c r="AN201" i="5"/>
  <c r="AN153" i="5"/>
  <c r="AW231" i="5"/>
  <c r="AR4" i="6"/>
  <c r="AQ2" i="5"/>
  <c r="AQ2" i="6"/>
  <c r="M79" i="4"/>
  <c r="AY68" i="5"/>
  <c r="BG128" i="5"/>
  <c r="BG135" i="5" s="1"/>
  <c r="BF132" i="5"/>
  <c r="BF6" i="5"/>
  <c r="BF6" i="18" s="1"/>
  <c r="AO129" i="5"/>
  <c r="AO105" i="5"/>
  <c r="AO106" i="5"/>
  <c r="AO31" i="12" s="1"/>
  <c r="BB143" i="5"/>
  <c r="BB24" i="18" s="1"/>
  <c r="BC142" i="5"/>
  <c r="BC23" i="18" s="1"/>
  <c r="AO66" i="4"/>
  <c r="AO67" i="4" s="1"/>
  <c r="AO68" i="4" s="1"/>
  <c r="AQ5" i="4"/>
  <c r="AQ71" i="4" s="1"/>
  <c r="AQ75" i="4" s="1"/>
  <c r="AQ6" i="4"/>
  <c r="AQ62" i="4" s="1"/>
  <c r="AQ63" i="4" s="1"/>
  <c r="AP78" i="4"/>
  <c r="AP83" i="4"/>
  <c r="AR4" i="4"/>
  <c r="AR113" i="4" s="1"/>
  <c r="AR4" i="5"/>
  <c r="AP75" i="4"/>
  <c r="AP77" i="4"/>
  <c r="AP73" i="4"/>
  <c r="AP108" i="4" s="1"/>
  <c r="AP76" i="4"/>
  <c r="AP30" i="4"/>
  <c r="AP104" i="5"/>
  <c r="AP82" i="4"/>
  <c r="AP7" i="4"/>
  <c r="AP84" i="4"/>
  <c r="AP80" i="4"/>
  <c r="AP81" i="4"/>
  <c r="AP74" i="4"/>
  <c r="AQ2" i="4"/>
  <c r="AS4" i="2"/>
  <c r="AS4" i="12" s="1"/>
  <c r="AR2" i="2"/>
  <c r="AR2" i="12" l="1"/>
  <c r="AR2" i="18"/>
  <c r="BB25" i="18"/>
  <c r="BE85" i="18"/>
  <c r="BE93" i="18"/>
  <c r="AV72" i="12"/>
  <c r="DQ23" i="18"/>
  <c r="BA47" i="18"/>
  <c r="BA35" i="18"/>
  <c r="AO89" i="6"/>
  <c r="BB206" i="5"/>
  <c r="BB208" i="5" s="1"/>
  <c r="BB36" i="12" s="1"/>
  <c r="BC205" i="5"/>
  <c r="BF125" i="5"/>
  <c r="BF124" i="5"/>
  <c r="BF123" i="5"/>
  <c r="BF122" i="5"/>
  <c r="BF121" i="5"/>
  <c r="BF111" i="5"/>
  <c r="BF110" i="5"/>
  <c r="BF109" i="5"/>
  <c r="BF102" i="5"/>
  <c r="BF101" i="5"/>
  <c r="BF120" i="5"/>
  <c r="BF145" i="5" s="1"/>
  <c r="BF194" i="5"/>
  <c r="BF193" i="5"/>
  <c r="BF192" i="5"/>
  <c r="BF191" i="5"/>
  <c r="BF190" i="5"/>
  <c r="BF252" i="5"/>
  <c r="BF255" i="5" s="1"/>
  <c r="BF79" i="18" s="1"/>
  <c r="BF260" i="5"/>
  <c r="BF261" i="5"/>
  <c r="BF262" i="5"/>
  <c r="BF263" i="5"/>
  <c r="BF264" i="5"/>
  <c r="BZ166" i="6"/>
  <c r="AO65" i="4"/>
  <c r="AO130" i="5" s="1"/>
  <c r="AO131" i="5" s="1"/>
  <c r="AP65" i="4"/>
  <c r="AP130" i="5" s="1"/>
  <c r="BG273" i="5"/>
  <c r="BG133" i="5"/>
  <c r="BZ209" i="6"/>
  <c r="BZ232" i="6" s="1"/>
  <c r="AP5" i="6"/>
  <c r="AP4" i="18" s="1"/>
  <c r="AP24" i="4"/>
  <c r="AP25" i="4" s="1"/>
  <c r="BD37" i="12"/>
  <c r="BD216" i="5"/>
  <c r="BD38" i="12"/>
  <c r="BG272" i="5"/>
  <c r="BG269" i="5"/>
  <c r="BG271" i="5"/>
  <c r="BG270" i="5"/>
  <c r="BE210" i="5"/>
  <c r="BE280" i="5"/>
  <c r="BE77" i="12" s="1"/>
  <c r="BF275" i="5"/>
  <c r="BF277" i="5"/>
  <c r="BF276" i="5"/>
  <c r="BF278" i="5"/>
  <c r="BE75" i="12"/>
  <c r="BG137" i="5"/>
  <c r="BG136" i="5"/>
  <c r="BG140" i="5"/>
  <c r="BG139" i="5"/>
  <c r="BG138" i="5"/>
  <c r="BF147" i="5"/>
  <c r="BF149" i="5"/>
  <c r="BF148" i="5"/>
  <c r="BF146" i="5"/>
  <c r="BF151" i="5" s="1"/>
  <c r="BF284" i="5"/>
  <c r="BF287" i="5"/>
  <c r="BF285" i="5"/>
  <c r="BF286" i="5"/>
  <c r="BF283" i="5"/>
  <c r="BE289" i="5"/>
  <c r="BE78" i="12" s="1"/>
  <c r="BC240" i="5"/>
  <c r="BD161" i="5"/>
  <c r="BE196" i="5"/>
  <c r="AS10" i="12"/>
  <c r="AS11" i="12" s="1"/>
  <c r="AS5" i="18" s="1"/>
  <c r="AR12" i="12"/>
  <c r="AN155" i="5"/>
  <c r="CL5" i="12"/>
  <c r="CL6" i="12" s="1"/>
  <c r="CL5" i="5"/>
  <c r="CK165" i="5"/>
  <c r="BD164" i="5"/>
  <c r="BD167" i="5" s="1"/>
  <c r="BD243" i="5" s="1"/>
  <c r="AW234" i="5"/>
  <c r="AW235" i="5" s="1"/>
  <c r="AW236" i="5" s="1"/>
  <c r="AO201" i="5"/>
  <c r="AO153" i="5"/>
  <c r="AX231" i="5"/>
  <c r="AS4" i="6"/>
  <c r="AR2" i="5"/>
  <c r="AR2" i="6"/>
  <c r="AQ80" i="4"/>
  <c r="M80" i="4"/>
  <c r="AR6" i="4"/>
  <c r="AR62" i="4" s="1"/>
  <c r="AR63" i="4" s="1"/>
  <c r="AQ65" i="4" s="1"/>
  <c r="AQ130" i="5" s="1"/>
  <c r="BH128" i="5"/>
  <c r="BH135" i="5" s="1"/>
  <c r="BG132" i="5"/>
  <c r="AZ68" i="5"/>
  <c r="BG6" i="5"/>
  <c r="BG6" i="18" s="1"/>
  <c r="AP129" i="5"/>
  <c r="AP131" i="5" s="1"/>
  <c r="AP106" i="5"/>
  <c r="AP31" i="12" s="1"/>
  <c r="AP105" i="5"/>
  <c r="BC143" i="5"/>
  <c r="BC24" i="18" s="1"/>
  <c r="BD142" i="5"/>
  <c r="BD23" i="18" s="1"/>
  <c r="AQ81" i="4"/>
  <c r="AQ79" i="4"/>
  <c r="AQ84" i="4"/>
  <c r="AQ104" i="5"/>
  <c r="AQ78" i="4"/>
  <c r="AQ82" i="4"/>
  <c r="AQ73" i="4"/>
  <c r="AQ108" i="4" s="1"/>
  <c r="AQ7" i="4"/>
  <c r="AQ74" i="4"/>
  <c r="AQ30" i="4"/>
  <c r="AQ66" i="4" s="1"/>
  <c r="AQ77" i="4"/>
  <c r="AQ76" i="4"/>
  <c r="AR5" i="4"/>
  <c r="AR71" i="4" s="1"/>
  <c r="AR73" i="4" s="1"/>
  <c r="AR108" i="4" s="1"/>
  <c r="AQ83" i="4"/>
  <c r="AP66" i="4"/>
  <c r="AP67" i="4" s="1"/>
  <c r="AP68" i="4" s="1"/>
  <c r="AS4" i="4"/>
  <c r="AS113" i="4" s="1"/>
  <c r="AS4" i="5"/>
  <c r="AR2" i="4"/>
  <c r="AT4" i="2"/>
  <c r="AT4" i="12" s="1"/>
  <c r="AT10" i="12" s="1"/>
  <c r="AS2" i="2"/>
  <c r="AS2" i="12" l="1"/>
  <c r="AS2" i="18"/>
  <c r="BC25" i="18"/>
  <c r="BF85" i="18"/>
  <c r="BF93" i="18"/>
  <c r="AW72" i="12"/>
  <c r="DR23" i="18"/>
  <c r="BB47" i="18"/>
  <c r="BB35" i="18"/>
  <c r="AP89" i="6"/>
  <c r="BC206" i="5"/>
  <c r="BC208" i="5" s="1"/>
  <c r="BC36" i="12" s="1"/>
  <c r="BD205" i="5"/>
  <c r="BG125" i="5"/>
  <c r="BG124" i="5"/>
  <c r="BG123" i="5"/>
  <c r="BG122" i="5"/>
  <c r="BG121" i="5"/>
  <c r="BG111" i="5"/>
  <c r="BG110" i="5"/>
  <c r="BG109" i="5"/>
  <c r="BG102" i="5"/>
  <c r="BG101" i="5"/>
  <c r="BG120" i="5"/>
  <c r="BG145" i="5" s="1"/>
  <c r="BG194" i="5"/>
  <c r="BG193" i="5"/>
  <c r="BG192" i="5"/>
  <c r="BG191" i="5"/>
  <c r="BG190" i="5"/>
  <c r="BG252" i="5"/>
  <c r="BG255" i="5" s="1"/>
  <c r="BG79" i="18" s="1"/>
  <c r="BG260" i="5"/>
  <c r="BG261" i="5"/>
  <c r="BG262" i="5"/>
  <c r="BG263" i="5"/>
  <c r="BG264" i="5"/>
  <c r="CA166" i="6"/>
  <c r="BH273" i="5"/>
  <c r="BH133" i="5"/>
  <c r="CA209" i="6"/>
  <c r="CA232" i="6" s="1"/>
  <c r="AQ5" i="6"/>
  <c r="AQ4" i="18" s="1"/>
  <c r="AQ24" i="4"/>
  <c r="AQ25" i="4" s="1"/>
  <c r="BF210" i="5"/>
  <c r="BE38" i="12"/>
  <c r="BE37" i="12"/>
  <c r="BE216" i="5"/>
  <c r="BH272" i="5"/>
  <c r="BH271" i="5"/>
  <c r="BH269" i="5"/>
  <c r="BH270" i="5"/>
  <c r="BG278" i="5"/>
  <c r="BG277" i="5"/>
  <c r="BG276" i="5"/>
  <c r="BG275" i="5"/>
  <c r="BF280" i="5"/>
  <c r="BF77" i="12" s="1"/>
  <c r="BF75" i="12"/>
  <c r="BH138" i="5"/>
  <c r="BH136" i="5"/>
  <c r="BH139" i="5"/>
  <c r="BH140" i="5"/>
  <c r="BH137" i="5"/>
  <c r="BG147" i="5"/>
  <c r="BG149" i="5"/>
  <c r="BG148" i="5"/>
  <c r="BG146" i="5"/>
  <c r="BG151" i="5" s="1"/>
  <c r="BF289" i="5"/>
  <c r="BF78" i="12" s="1"/>
  <c r="BG284" i="5"/>
  <c r="BG283" i="5"/>
  <c r="BG285" i="5"/>
  <c r="BG286" i="5"/>
  <c r="BG287" i="5"/>
  <c r="BD240" i="5"/>
  <c r="BE161" i="5"/>
  <c r="BF196" i="5"/>
  <c r="AS12" i="12"/>
  <c r="AO155" i="5"/>
  <c r="CM5" i="12"/>
  <c r="CM6" i="12" s="1"/>
  <c r="CM5" i="5"/>
  <c r="AT11" i="12"/>
  <c r="AT5" i="18" s="1"/>
  <c r="CL165" i="5"/>
  <c r="BE164" i="5"/>
  <c r="BE167" i="5" s="1"/>
  <c r="BE243" i="5" s="1"/>
  <c r="AX234" i="5"/>
  <c r="AX235" i="5" s="1"/>
  <c r="AX236" i="5" s="1"/>
  <c r="AP201" i="5"/>
  <c r="AP153" i="5"/>
  <c r="AY231" i="5"/>
  <c r="AT4" i="6"/>
  <c r="AS2" i="5"/>
  <c r="AS2" i="6"/>
  <c r="M81" i="4"/>
  <c r="BA68" i="5"/>
  <c r="BI128" i="5"/>
  <c r="BI135" i="5" s="1"/>
  <c r="BH132" i="5"/>
  <c r="BH6" i="5"/>
  <c r="BH6" i="18" s="1"/>
  <c r="AQ129" i="5"/>
  <c r="AQ131" i="5" s="1"/>
  <c r="AQ105" i="5"/>
  <c r="AQ106" i="5"/>
  <c r="AQ31" i="12" s="1"/>
  <c r="BD143" i="5"/>
  <c r="BD24" i="18" s="1"/>
  <c r="BE142" i="5"/>
  <c r="BE23" i="18" s="1"/>
  <c r="AR104" i="5"/>
  <c r="AR7" i="4"/>
  <c r="AR30" i="4"/>
  <c r="AR66" i="4" s="1"/>
  <c r="AR83" i="4"/>
  <c r="AR79" i="4"/>
  <c r="AR75" i="4"/>
  <c r="AR82" i="4"/>
  <c r="AR84" i="4"/>
  <c r="AR81" i="4"/>
  <c r="AR77" i="4"/>
  <c r="AR76" i="4"/>
  <c r="AR78" i="4"/>
  <c r="AR74" i="4"/>
  <c r="AR80" i="4"/>
  <c r="AQ67" i="4"/>
  <c r="AQ68" i="4" s="1"/>
  <c r="AS6" i="4"/>
  <c r="AS62" i="4" s="1"/>
  <c r="AS63" i="4" s="1"/>
  <c r="AR65" i="4" s="1"/>
  <c r="AR130" i="5" s="1"/>
  <c r="AS5" i="4"/>
  <c r="AS30" i="4" s="1"/>
  <c r="AS66" i="4" s="1"/>
  <c r="AT4" i="4"/>
  <c r="AT113" i="4" s="1"/>
  <c r="AT4" i="5"/>
  <c r="AS2" i="4"/>
  <c r="AU4" i="2"/>
  <c r="AU4" i="12" s="1"/>
  <c r="AT2" i="2"/>
  <c r="AT2" i="12" l="1"/>
  <c r="AT2" i="18"/>
  <c r="BD25" i="18"/>
  <c r="BG85" i="18"/>
  <c r="BG93" i="18"/>
  <c r="AX72" i="12"/>
  <c r="BF38" i="12"/>
  <c r="DS23" i="18"/>
  <c r="BC47" i="18"/>
  <c r="BC35" i="18"/>
  <c r="AQ89" i="6"/>
  <c r="BD206" i="5"/>
  <c r="BD208" i="5" s="1"/>
  <c r="BD36" i="12" s="1"/>
  <c r="BE205" i="5"/>
  <c r="BH125" i="5"/>
  <c r="BH124" i="5"/>
  <c r="BH123" i="5"/>
  <c r="BH122" i="5"/>
  <c r="BH121" i="5"/>
  <c r="BH111" i="5"/>
  <c r="BH110" i="5"/>
  <c r="BH109" i="5"/>
  <c r="BH102" i="5"/>
  <c r="BH101" i="5"/>
  <c r="BH120" i="5"/>
  <c r="BH145" i="5" s="1"/>
  <c r="BI133" i="5"/>
  <c r="BH194" i="5"/>
  <c r="BH193" i="5"/>
  <c r="BH192" i="5"/>
  <c r="BH191" i="5"/>
  <c r="BH190" i="5"/>
  <c r="BH252" i="5"/>
  <c r="BH255" i="5" s="1"/>
  <c r="BH79" i="18" s="1"/>
  <c r="BH260" i="5"/>
  <c r="BH261" i="5"/>
  <c r="BH262" i="5"/>
  <c r="BH263" i="5"/>
  <c r="BH264" i="5"/>
  <c r="CB166" i="6"/>
  <c r="CB209" i="6"/>
  <c r="CB232" i="6" s="1"/>
  <c r="AR5" i="6"/>
  <c r="AR4" i="18" s="1"/>
  <c r="AR24" i="4"/>
  <c r="AR25" i="4" s="1"/>
  <c r="BF37" i="12"/>
  <c r="BF216" i="5"/>
  <c r="BG210" i="5"/>
  <c r="BI271" i="5"/>
  <c r="BI273" i="5"/>
  <c r="BI272" i="5"/>
  <c r="BI270" i="5"/>
  <c r="BI269" i="5"/>
  <c r="BG280" i="5"/>
  <c r="BG77" i="12" s="1"/>
  <c r="BH278" i="5"/>
  <c r="BH275" i="5"/>
  <c r="BH277" i="5"/>
  <c r="BH276" i="5"/>
  <c r="BG75" i="12"/>
  <c r="BI136" i="5"/>
  <c r="BI139" i="5"/>
  <c r="BI140" i="5"/>
  <c r="BI138" i="5"/>
  <c r="BI137" i="5"/>
  <c r="BH147" i="5"/>
  <c r="BH148" i="5"/>
  <c r="BH149" i="5"/>
  <c r="BH146" i="5"/>
  <c r="BH151" i="5" s="1"/>
  <c r="BH284" i="5"/>
  <c r="BH283" i="5"/>
  <c r="BH285" i="5"/>
  <c r="BH287" i="5"/>
  <c r="BH286" i="5"/>
  <c r="BG289" i="5"/>
  <c r="BG78" i="12" s="1"/>
  <c r="BE240" i="5"/>
  <c r="BF161" i="5"/>
  <c r="BG196" i="5"/>
  <c r="CM165" i="5"/>
  <c r="AT12" i="12"/>
  <c r="CN5" i="12"/>
  <c r="CN6" i="12" s="1"/>
  <c r="CN5" i="5"/>
  <c r="AP155" i="5"/>
  <c r="AU10" i="12"/>
  <c r="AU11" i="12" s="1"/>
  <c r="AU5" i="18" s="1"/>
  <c r="BF164" i="5"/>
  <c r="BF167" i="5" s="1"/>
  <c r="BF243" i="5" s="1"/>
  <c r="AY234" i="5"/>
  <c r="AY235" i="5" s="1"/>
  <c r="AY236" i="5" s="1"/>
  <c r="AQ201" i="5"/>
  <c r="AQ153" i="5"/>
  <c r="AZ231" i="5"/>
  <c r="AU4" i="6"/>
  <c r="AT2" i="5"/>
  <c r="AT2" i="6"/>
  <c r="M82" i="4"/>
  <c r="BJ128" i="5"/>
  <c r="BJ135" i="5" s="1"/>
  <c r="BI132" i="5"/>
  <c r="BB68" i="5"/>
  <c r="BI6" i="5"/>
  <c r="BI6" i="18" s="1"/>
  <c r="AR129" i="5"/>
  <c r="AR131" i="5" s="1"/>
  <c r="AR106" i="5"/>
  <c r="AR31" i="12" s="1"/>
  <c r="AR105" i="5"/>
  <c r="BE143" i="5"/>
  <c r="BE24" i="18" s="1"/>
  <c r="BF142" i="5"/>
  <c r="BF23" i="18" s="1"/>
  <c r="AR67" i="4"/>
  <c r="AR68" i="4" s="1"/>
  <c r="AT6" i="4"/>
  <c r="AT62" i="4" s="1"/>
  <c r="AT63" i="4" s="1"/>
  <c r="AS65" i="4" s="1"/>
  <c r="AS130" i="5" s="1"/>
  <c r="AS7" i="4"/>
  <c r="AU4" i="4"/>
  <c r="AU113" i="4" s="1"/>
  <c r="AU4" i="5"/>
  <c r="AT5" i="4"/>
  <c r="AT30" i="4" s="1"/>
  <c r="AT66" i="4" s="1"/>
  <c r="AS71" i="4"/>
  <c r="AS77" i="4" s="1"/>
  <c r="AT2" i="4"/>
  <c r="AV4" i="2"/>
  <c r="AV4" i="12" s="1"/>
  <c r="AV10" i="12" s="1"/>
  <c r="AU2" i="2"/>
  <c r="AU2" i="12" l="1"/>
  <c r="AU2" i="18"/>
  <c r="BE25" i="18"/>
  <c r="BH85" i="18"/>
  <c r="BH93" i="18"/>
  <c r="AY72" i="12"/>
  <c r="DT23" i="18"/>
  <c r="BD47" i="18"/>
  <c r="BD35" i="18"/>
  <c r="AR89" i="6"/>
  <c r="BE206" i="5"/>
  <c r="BE208" i="5" s="1"/>
  <c r="BE36" i="12" s="1"/>
  <c r="BF205" i="5"/>
  <c r="BI125" i="5"/>
  <c r="BI124" i="5"/>
  <c r="BI123" i="5"/>
  <c r="BI122" i="5"/>
  <c r="BI121" i="5"/>
  <c r="BI111" i="5"/>
  <c r="BI110" i="5"/>
  <c r="BI109" i="5"/>
  <c r="BI102" i="5"/>
  <c r="BI101" i="5"/>
  <c r="BI120" i="5"/>
  <c r="BI145" i="5" s="1"/>
  <c r="BJ133" i="5"/>
  <c r="BI194" i="5"/>
  <c r="BI193" i="5"/>
  <c r="BI192" i="5"/>
  <c r="BI191" i="5"/>
  <c r="BI190" i="5"/>
  <c r="BI252" i="5"/>
  <c r="BI255" i="5" s="1"/>
  <c r="BI79" i="18" s="1"/>
  <c r="BI260" i="5"/>
  <c r="BI261" i="5"/>
  <c r="BI262" i="5"/>
  <c r="BI263" i="5"/>
  <c r="BI264" i="5"/>
  <c r="CC166" i="6"/>
  <c r="CC209" i="6"/>
  <c r="CC232" i="6" s="1"/>
  <c r="AS5" i="6"/>
  <c r="AS4" i="18" s="1"/>
  <c r="AS24" i="4"/>
  <c r="AS25" i="4" s="1"/>
  <c r="BH210" i="5"/>
  <c r="BG37" i="12"/>
  <c r="BG216" i="5"/>
  <c r="BG38" i="12"/>
  <c r="BH38" i="12"/>
  <c r="BJ273" i="5"/>
  <c r="BJ272" i="5"/>
  <c r="BJ271" i="5"/>
  <c r="BJ270" i="5"/>
  <c r="BJ269" i="5"/>
  <c r="BH75" i="12"/>
  <c r="BH280" i="5"/>
  <c r="BH77" i="12" s="1"/>
  <c r="BI275" i="5"/>
  <c r="BI277" i="5"/>
  <c r="BI276" i="5"/>
  <c r="BI278" i="5"/>
  <c r="BJ136" i="5"/>
  <c r="BJ139" i="5"/>
  <c r="BJ140" i="5"/>
  <c r="BJ138" i="5"/>
  <c r="BJ137" i="5"/>
  <c r="BI147" i="5"/>
  <c r="BI149" i="5"/>
  <c r="BI148" i="5"/>
  <c r="BI146" i="5"/>
  <c r="BI151" i="5" s="1"/>
  <c r="BH289" i="5"/>
  <c r="BH78" i="12" s="1"/>
  <c r="BI284" i="5"/>
  <c r="BI285" i="5"/>
  <c r="BI283" i="5"/>
  <c r="BI286" i="5"/>
  <c r="BI287" i="5"/>
  <c r="BF240" i="5"/>
  <c r="BG161" i="5"/>
  <c r="BH196" i="5"/>
  <c r="AU12" i="12"/>
  <c r="AV11" i="12"/>
  <c r="AV5" i="18" s="1"/>
  <c r="AQ155" i="5"/>
  <c r="CO5" i="12"/>
  <c r="CO6" i="12" s="1"/>
  <c r="CO5" i="5"/>
  <c r="CN165" i="5"/>
  <c r="BG164" i="5"/>
  <c r="BG167" i="5" s="1"/>
  <c r="BG243" i="5" s="1"/>
  <c r="AZ234" i="5"/>
  <c r="AZ235" i="5" s="1"/>
  <c r="AZ236" i="5" s="1"/>
  <c r="AR201" i="5"/>
  <c r="AR153" i="5"/>
  <c r="BA231" i="5"/>
  <c r="AV4" i="6"/>
  <c r="AU2" i="5"/>
  <c r="AU2" i="6"/>
  <c r="M83" i="4"/>
  <c r="BC68" i="5"/>
  <c r="BK128" i="5"/>
  <c r="BK135" i="5" s="1"/>
  <c r="BJ132" i="5"/>
  <c r="BJ6" i="5"/>
  <c r="BJ6" i="18" s="1"/>
  <c r="BF143" i="5"/>
  <c r="BF24" i="18" s="1"/>
  <c r="BG142" i="5"/>
  <c r="BG23" i="18" s="1"/>
  <c r="AU6" i="4"/>
  <c r="AU62" i="4" s="1"/>
  <c r="AU63" i="4" s="1"/>
  <c r="AT65" i="4" s="1"/>
  <c r="AT130" i="5" s="1"/>
  <c r="AS67" i="4"/>
  <c r="AS68" i="4" s="1"/>
  <c r="AU5" i="4"/>
  <c r="AU71" i="4" s="1"/>
  <c r="AU77" i="4" s="1"/>
  <c r="AS104" i="5"/>
  <c r="AT7" i="4"/>
  <c r="AT71" i="4"/>
  <c r="AT76" i="4" s="1"/>
  <c r="AS82" i="4"/>
  <c r="AS83" i="4"/>
  <c r="AV4" i="4"/>
  <c r="AV113" i="4" s="1"/>
  <c r="AV4" i="5"/>
  <c r="AS73" i="4"/>
  <c r="AS108" i="4" s="1"/>
  <c r="AS78" i="4"/>
  <c r="AS75" i="4"/>
  <c r="AS81" i="4"/>
  <c r="AS74" i="4"/>
  <c r="AS79" i="4"/>
  <c r="AS76" i="4"/>
  <c r="AS80" i="4"/>
  <c r="AS84" i="4"/>
  <c r="AU2" i="4"/>
  <c r="AW4" i="2"/>
  <c r="AW4" i="12" s="1"/>
  <c r="AW10" i="12" s="1"/>
  <c r="AV2" i="2"/>
  <c r="AV2" i="12" l="1"/>
  <c r="AV2" i="18"/>
  <c r="BF25" i="18"/>
  <c r="BI85" i="18"/>
  <c r="BI93" i="18"/>
  <c r="AZ72" i="12"/>
  <c r="DU23" i="18"/>
  <c r="BE47" i="18"/>
  <c r="BE35" i="18"/>
  <c r="AS89" i="6"/>
  <c r="BF206" i="5"/>
  <c r="BF208" i="5" s="1"/>
  <c r="BF36" i="12" s="1"/>
  <c r="BG205" i="5"/>
  <c r="BJ125" i="5"/>
  <c r="BJ124" i="5"/>
  <c r="BJ123" i="5"/>
  <c r="BJ122" i="5"/>
  <c r="BJ121" i="5"/>
  <c r="BJ111" i="5"/>
  <c r="BJ110" i="5"/>
  <c r="BJ109" i="5"/>
  <c r="BJ102" i="5"/>
  <c r="BJ101" i="5"/>
  <c r="BJ120" i="5"/>
  <c r="BJ145" i="5" s="1"/>
  <c r="BK133" i="5"/>
  <c r="BJ194" i="5"/>
  <c r="BJ193" i="5"/>
  <c r="BJ192" i="5"/>
  <c r="BJ191" i="5"/>
  <c r="BJ190" i="5"/>
  <c r="BJ252" i="5"/>
  <c r="BJ255" i="5" s="1"/>
  <c r="BJ79" i="18" s="1"/>
  <c r="BJ260" i="5"/>
  <c r="BJ261" i="5"/>
  <c r="BJ262" i="5"/>
  <c r="BJ263" i="5"/>
  <c r="BJ264" i="5"/>
  <c r="CD166" i="6"/>
  <c r="CD209" i="6"/>
  <c r="CD232" i="6" s="1"/>
  <c r="AT5" i="6"/>
  <c r="AT4" i="18" s="1"/>
  <c r="AT24" i="4"/>
  <c r="AT25" i="4" s="1"/>
  <c r="BH37" i="12"/>
  <c r="BH216" i="5"/>
  <c r="BI210" i="5"/>
  <c r="BK272" i="5"/>
  <c r="BK271" i="5"/>
  <c r="BK270" i="5"/>
  <c r="BK269" i="5"/>
  <c r="BK273" i="5"/>
  <c r="BI280" i="5"/>
  <c r="BI77" i="12" s="1"/>
  <c r="BJ278" i="5"/>
  <c r="BJ275" i="5"/>
  <c r="BJ276" i="5"/>
  <c r="BJ277" i="5"/>
  <c r="BI75" i="12"/>
  <c r="BK140" i="5"/>
  <c r="BK139" i="5"/>
  <c r="BK138" i="5"/>
  <c r="BK137" i="5"/>
  <c r="BK136" i="5"/>
  <c r="BJ147" i="5"/>
  <c r="BJ149" i="5"/>
  <c r="BJ148" i="5"/>
  <c r="BJ146" i="5"/>
  <c r="BJ151" i="5" s="1"/>
  <c r="BI289" i="5"/>
  <c r="BI78" i="12" s="1"/>
  <c r="BJ284" i="5"/>
  <c r="BJ285" i="5"/>
  <c r="BJ283" i="5"/>
  <c r="BJ287" i="5"/>
  <c r="BJ286" i="5"/>
  <c r="BG240" i="5"/>
  <c r="BH161" i="5"/>
  <c r="BI196" i="5"/>
  <c r="CO165" i="5"/>
  <c r="AW11" i="12"/>
  <c r="AW5" i="18" s="1"/>
  <c r="AV12" i="12"/>
  <c r="AR155" i="5"/>
  <c r="BH164" i="5"/>
  <c r="BH167" i="5" s="1"/>
  <c r="BH243" i="5" s="1"/>
  <c r="BA234" i="5"/>
  <c r="BA235" i="5" s="1"/>
  <c r="BA236" i="5" s="1"/>
  <c r="BB231" i="5"/>
  <c r="AW4" i="6"/>
  <c r="AV2" i="5"/>
  <c r="AV2" i="6"/>
  <c r="M84" i="4"/>
  <c r="BL128" i="5"/>
  <c r="BL135" i="5" s="1"/>
  <c r="BK132" i="5"/>
  <c r="BD68" i="5"/>
  <c r="BK6" i="5"/>
  <c r="BK6" i="18" s="1"/>
  <c r="BG143" i="5"/>
  <c r="BG24" i="18" s="1"/>
  <c r="AS129" i="5"/>
  <c r="AS131" i="5" s="1"/>
  <c r="AS106" i="5"/>
  <c r="AS31" i="12" s="1"/>
  <c r="AS105" i="5"/>
  <c r="BH142" i="5"/>
  <c r="BH23" i="18" s="1"/>
  <c r="BH143" i="5"/>
  <c r="BH24" i="18" s="1"/>
  <c r="AU7" i="4"/>
  <c r="AU73" i="4"/>
  <c r="AU108" i="4" s="1"/>
  <c r="AU81" i="4"/>
  <c r="AU30" i="4"/>
  <c r="AU66" i="4" s="1"/>
  <c r="AU82" i="4"/>
  <c r="AU80" i="4"/>
  <c r="AT67" i="4"/>
  <c r="AT68" i="4" s="1"/>
  <c r="AU79" i="4"/>
  <c r="AU78" i="4"/>
  <c r="AU76" i="4"/>
  <c r="AU83" i="4"/>
  <c r="AU104" i="5"/>
  <c r="AU74" i="4"/>
  <c r="AU75" i="4"/>
  <c r="AU84" i="4"/>
  <c r="AT104" i="5"/>
  <c r="AV6" i="4"/>
  <c r="AV62" i="4" s="1"/>
  <c r="AV63" i="4" s="1"/>
  <c r="AU65" i="4" s="1"/>
  <c r="AU130" i="5" s="1"/>
  <c r="AT83" i="4"/>
  <c r="AT74" i="4"/>
  <c r="AT77" i="4"/>
  <c r="AT80" i="4"/>
  <c r="AT79" i="4"/>
  <c r="AT75" i="4"/>
  <c r="AT84" i="4"/>
  <c r="AT78" i="4"/>
  <c r="AT81" i="4"/>
  <c r="AT73" i="4"/>
  <c r="AT108" i="4" s="1"/>
  <c r="AT82" i="4"/>
  <c r="AV5" i="4"/>
  <c r="AW4" i="4"/>
  <c r="AW113" i="4" s="1"/>
  <c r="AW4" i="5"/>
  <c r="AV2" i="4"/>
  <c r="AX4" i="2"/>
  <c r="AX4" i="12" s="1"/>
  <c r="AW2" i="2"/>
  <c r="AW2" i="12" l="1"/>
  <c r="AW2" i="18"/>
  <c r="BH25" i="18"/>
  <c r="BG25" i="18"/>
  <c r="BJ85" i="18"/>
  <c r="BJ93" i="18"/>
  <c r="BA72" i="12"/>
  <c r="DV23" i="18"/>
  <c r="BF47" i="18"/>
  <c r="BF35" i="18"/>
  <c r="AT89" i="6"/>
  <c r="BH206" i="5"/>
  <c r="BG206" i="5"/>
  <c r="BG208" i="5" s="1"/>
  <c r="BG36" i="12" s="1"/>
  <c r="BH205" i="5"/>
  <c r="BK125" i="5"/>
  <c r="BK124" i="5"/>
  <c r="BK123" i="5"/>
  <c r="BK122" i="5"/>
  <c r="BK121" i="5"/>
  <c r="BK111" i="5"/>
  <c r="BK110" i="5"/>
  <c r="BK109" i="5"/>
  <c r="BK102" i="5"/>
  <c r="BK101" i="5"/>
  <c r="BK120" i="5"/>
  <c r="BK145" i="5" s="1"/>
  <c r="BL133" i="5"/>
  <c r="BK194" i="5"/>
  <c r="BK193" i="5"/>
  <c r="BK192" i="5"/>
  <c r="BK191" i="5"/>
  <c r="BK190" i="5"/>
  <c r="BK252" i="5"/>
  <c r="BK255" i="5" s="1"/>
  <c r="BK79" i="18" s="1"/>
  <c r="BK260" i="5"/>
  <c r="BK261" i="5"/>
  <c r="BK262" i="5"/>
  <c r="BK263" i="5"/>
  <c r="BK264" i="5"/>
  <c r="CE166" i="6"/>
  <c r="CE209" i="6"/>
  <c r="CE232" i="6" s="1"/>
  <c r="AU5" i="6"/>
  <c r="AU4" i="18" s="1"/>
  <c r="AU24" i="4"/>
  <c r="AU25" i="4" s="1"/>
  <c r="BJ210" i="5"/>
  <c r="BI38" i="12"/>
  <c r="BI37" i="12"/>
  <c r="BI216" i="5"/>
  <c r="BL272" i="5"/>
  <c r="BL270" i="5"/>
  <c r="BL271" i="5"/>
  <c r="BL269" i="5"/>
  <c r="BL273" i="5"/>
  <c r="BJ280" i="5"/>
  <c r="BJ77" i="12" s="1"/>
  <c r="BJ75" i="12"/>
  <c r="BK276" i="5"/>
  <c r="BK277" i="5"/>
  <c r="BK275" i="5"/>
  <c r="BK278" i="5"/>
  <c r="BL140" i="5"/>
  <c r="BL138" i="5"/>
  <c r="BL139" i="5"/>
  <c r="BL137" i="5"/>
  <c r="BL136" i="5"/>
  <c r="BK147" i="5"/>
  <c r="BK148" i="5"/>
  <c r="BK149" i="5"/>
  <c r="BK146" i="5"/>
  <c r="BK151" i="5" s="1"/>
  <c r="BK284" i="5"/>
  <c r="BK286" i="5"/>
  <c r="BK285" i="5"/>
  <c r="BK287" i="5"/>
  <c r="BK283" i="5"/>
  <c r="BJ289" i="5"/>
  <c r="BJ78" i="12" s="1"/>
  <c r="BH240" i="5"/>
  <c r="BI161" i="5"/>
  <c r="BJ196" i="5"/>
  <c r="AW12" i="12"/>
  <c r="AX10" i="12"/>
  <c r="AX11" i="12" s="1"/>
  <c r="AX5" i="18" s="1"/>
  <c r="BI164" i="5"/>
  <c r="BI167" i="5" s="1"/>
  <c r="BI243" i="5" s="1"/>
  <c r="BH208" i="5"/>
  <c r="BH36" i="12" s="1"/>
  <c r="BB234" i="5"/>
  <c r="BB235" i="5" s="1"/>
  <c r="BB236" i="5" s="1"/>
  <c r="AS201" i="5"/>
  <c r="AS153" i="5"/>
  <c r="BC231" i="5"/>
  <c r="AX4" i="6"/>
  <c r="AW2" i="5"/>
  <c r="AW2" i="6"/>
  <c r="N73" i="4"/>
  <c r="N108" i="4" s="1"/>
  <c r="BE68" i="5"/>
  <c r="BM128" i="5"/>
  <c r="BM135" i="5" s="1"/>
  <c r="BL132" i="5"/>
  <c r="BL6" i="5"/>
  <c r="BL6" i="18" s="1"/>
  <c r="AU129" i="5"/>
  <c r="AU131" i="5" s="1"/>
  <c r="AU105" i="5"/>
  <c r="AU106" i="5"/>
  <c r="AU31" i="12" s="1"/>
  <c r="AT129" i="5"/>
  <c r="AT131" i="5" s="1"/>
  <c r="AT106" i="5"/>
  <c r="AT31" i="12" s="1"/>
  <c r="AT105" i="5"/>
  <c r="BI142" i="5"/>
  <c r="BI23" i="18" s="1"/>
  <c r="AU67" i="4"/>
  <c r="AU68" i="4" s="1"/>
  <c r="AV7" i="4"/>
  <c r="AW6" i="4"/>
  <c r="AW62" i="4" s="1"/>
  <c r="AW63" i="4" s="1"/>
  <c r="AV65" i="4" s="1"/>
  <c r="AV130" i="5" s="1"/>
  <c r="AV104" i="5"/>
  <c r="AW5" i="4"/>
  <c r="AW71" i="4" s="1"/>
  <c r="AW77" i="4" s="1"/>
  <c r="AV71" i="4"/>
  <c r="AV30" i="4"/>
  <c r="AX4" i="4"/>
  <c r="AX113" i="4" s="1"/>
  <c r="AX4" i="5"/>
  <c r="AW2" i="4"/>
  <c r="AY4" i="2"/>
  <c r="AY4" i="12" s="1"/>
  <c r="AX2" i="2"/>
  <c r="AX2" i="12" l="1"/>
  <c r="AX2" i="18"/>
  <c r="BK85" i="18"/>
  <c r="BK93" i="18"/>
  <c r="BB72" i="12"/>
  <c r="BJ38" i="12"/>
  <c r="DW23" i="18"/>
  <c r="BG47" i="18"/>
  <c r="BG35" i="18"/>
  <c r="BH47" i="18"/>
  <c r="BH35" i="18"/>
  <c r="AU89" i="6"/>
  <c r="BI205" i="5"/>
  <c r="BL125" i="5"/>
  <c r="BL124" i="5"/>
  <c r="BL123" i="5"/>
  <c r="BL122" i="5"/>
  <c r="BL121" i="5"/>
  <c r="BL111" i="5"/>
  <c r="BL110" i="5"/>
  <c r="BL109" i="5"/>
  <c r="BL102" i="5"/>
  <c r="BL101" i="5"/>
  <c r="BL120" i="5"/>
  <c r="BL145" i="5" s="1"/>
  <c r="BM133" i="5"/>
  <c r="BL194" i="5"/>
  <c r="BL193" i="5"/>
  <c r="BL192" i="5"/>
  <c r="BL191" i="5"/>
  <c r="BL190" i="5"/>
  <c r="BL252" i="5"/>
  <c r="BL255" i="5" s="1"/>
  <c r="BL79" i="18" s="1"/>
  <c r="BL260" i="5"/>
  <c r="BL261" i="5"/>
  <c r="BL262" i="5"/>
  <c r="BL263" i="5"/>
  <c r="BL264" i="5"/>
  <c r="CF166" i="6"/>
  <c r="CF209" i="6"/>
  <c r="CF232" i="6" s="1"/>
  <c r="AV5" i="6"/>
  <c r="AV4" i="18" s="1"/>
  <c r="AV24" i="4"/>
  <c r="AV25" i="4" s="1"/>
  <c r="BK210" i="5"/>
  <c r="BJ37" i="12"/>
  <c r="BJ216" i="5"/>
  <c r="BM272" i="5"/>
  <c r="BM271" i="5"/>
  <c r="BM270" i="5"/>
  <c r="BM269" i="5"/>
  <c r="BM273" i="5"/>
  <c r="BK280" i="5"/>
  <c r="BK77" i="12" s="1"/>
  <c r="BL277" i="5"/>
  <c r="BL278" i="5"/>
  <c r="BL276" i="5"/>
  <c r="BL275" i="5"/>
  <c r="BK75" i="12"/>
  <c r="BM136" i="5"/>
  <c r="BM140" i="5"/>
  <c r="BM139" i="5"/>
  <c r="BM138" i="5"/>
  <c r="BM137" i="5"/>
  <c r="BL147" i="5"/>
  <c r="BL149" i="5"/>
  <c r="BL148" i="5"/>
  <c r="BL146" i="5"/>
  <c r="BL151" i="5" s="1"/>
  <c r="BK289" i="5"/>
  <c r="BK78" i="12" s="1"/>
  <c r="BL284" i="5"/>
  <c r="BL286" i="5"/>
  <c r="BL285" i="5"/>
  <c r="BL283" i="5"/>
  <c r="BL287" i="5"/>
  <c r="BI240" i="5"/>
  <c r="BJ161" i="5"/>
  <c r="BK196" i="5"/>
  <c r="AS155" i="5"/>
  <c r="AX12" i="12"/>
  <c r="AY10" i="12"/>
  <c r="AY11" i="12" s="1"/>
  <c r="AY5" i="18" s="1"/>
  <c r="BJ164" i="5"/>
  <c r="BJ167" i="5" s="1"/>
  <c r="BJ243" i="5" s="1"/>
  <c r="BC234" i="5"/>
  <c r="BC235" i="5" s="1"/>
  <c r="BC236" i="5" s="1"/>
  <c r="AT201" i="5"/>
  <c r="AT153" i="5"/>
  <c r="AU201" i="5"/>
  <c r="AU153" i="5"/>
  <c r="BD231" i="5"/>
  <c r="AY4" i="6"/>
  <c r="AX2" i="5"/>
  <c r="AX2" i="6"/>
  <c r="N74" i="4"/>
  <c r="BN128" i="5"/>
  <c r="BN135" i="5" s="1"/>
  <c r="BM132" i="5"/>
  <c r="BF68" i="5"/>
  <c r="BM6" i="5"/>
  <c r="BM6" i="18" s="1"/>
  <c r="BI143" i="5"/>
  <c r="BI24" i="18" s="1"/>
  <c r="AV129" i="5"/>
  <c r="AV131" i="5" s="1"/>
  <c r="AV106" i="5"/>
  <c r="AV31" i="12" s="1"/>
  <c r="AV105" i="5"/>
  <c r="BJ142" i="5"/>
  <c r="BJ23" i="18" s="1"/>
  <c r="AX6" i="4"/>
  <c r="AX62" i="4" s="1"/>
  <c r="AX63" i="4" s="1"/>
  <c r="AW65" i="4" s="1"/>
  <c r="AW130" i="5" s="1"/>
  <c r="AW84" i="4"/>
  <c r="AW78" i="4"/>
  <c r="AW76" i="4"/>
  <c r="AW82" i="4"/>
  <c r="AW79" i="4"/>
  <c r="AW81" i="4"/>
  <c r="AW83" i="4"/>
  <c r="AW73" i="4"/>
  <c r="AW108" i="4" s="1"/>
  <c r="AW104" i="5"/>
  <c r="AW74" i="4"/>
  <c r="AW7" i="4"/>
  <c r="AW80" i="4"/>
  <c r="AW75" i="4"/>
  <c r="AW30" i="4"/>
  <c r="AW66" i="4" s="1"/>
  <c r="AY4" i="4"/>
  <c r="AY113" i="4" s="1"/>
  <c r="AY4" i="5"/>
  <c r="AV76" i="4"/>
  <c r="AV84" i="4"/>
  <c r="AV79" i="4"/>
  <c r="AV74" i="4"/>
  <c r="AV75" i="4"/>
  <c r="AV82" i="4"/>
  <c r="AV78" i="4"/>
  <c r="AV81" i="4"/>
  <c r="AV73" i="4"/>
  <c r="AV108" i="4" s="1"/>
  <c r="AV83" i="4"/>
  <c r="AV77" i="4"/>
  <c r="AV80" i="4"/>
  <c r="AV66" i="4"/>
  <c r="AV67" i="4" s="1"/>
  <c r="AV68" i="4" s="1"/>
  <c r="AX5" i="4"/>
  <c r="AX2" i="4"/>
  <c r="AZ4" i="2"/>
  <c r="AZ4" i="12" s="1"/>
  <c r="AY2" i="2"/>
  <c r="AY2" i="12" l="1"/>
  <c r="AY2" i="18"/>
  <c r="BI25" i="18"/>
  <c r="BL85" i="18"/>
  <c r="BL93" i="18"/>
  <c r="BC72" i="12"/>
  <c r="BK38" i="12"/>
  <c r="DX23" i="18"/>
  <c r="AV89" i="6"/>
  <c r="BI206" i="5"/>
  <c r="BI208" i="5" s="1"/>
  <c r="BI36" i="12" s="1"/>
  <c r="BJ205" i="5"/>
  <c r="BM125" i="5"/>
  <c r="BM124" i="5"/>
  <c r="BM123" i="5"/>
  <c r="BM122" i="5"/>
  <c r="BM121" i="5"/>
  <c r="BM111" i="5"/>
  <c r="BM110" i="5"/>
  <c r="BM109" i="5"/>
  <c r="BM102" i="5"/>
  <c r="BM101" i="5"/>
  <c r="BM120" i="5"/>
  <c r="BM145" i="5" s="1"/>
  <c r="BN133" i="5"/>
  <c r="BM194" i="5"/>
  <c r="BM193" i="5"/>
  <c r="BM192" i="5"/>
  <c r="BM191" i="5"/>
  <c r="BM190" i="5"/>
  <c r="BM252" i="5"/>
  <c r="BM255" i="5" s="1"/>
  <c r="BM79" i="18" s="1"/>
  <c r="BM260" i="5"/>
  <c r="BM261" i="5"/>
  <c r="BM262" i="5"/>
  <c r="BM263" i="5"/>
  <c r="BM264" i="5"/>
  <c r="CG166" i="6"/>
  <c r="CG209" i="6"/>
  <c r="CG232" i="6" s="1"/>
  <c r="AW5" i="6"/>
  <c r="AW4" i="18" s="1"/>
  <c r="AW24" i="4"/>
  <c r="AW25" i="4" s="1"/>
  <c r="BL210" i="5"/>
  <c r="BK37" i="12"/>
  <c r="BK216" i="5"/>
  <c r="BN271" i="5"/>
  <c r="BN270" i="5"/>
  <c r="BN269" i="5"/>
  <c r="BN272" i="5"/>
  <c r="BN273" i="5"/>
  <c r="BL280" i="5"/>
  <c r="BL77" i="12" s="1"/>
  <c r="BM278" i="5"/>
  <c r="BM275" i="5"/>
  <c r="BM277" i="5"/>
  <c r="BM276" i="5"/>
  <c r="BL75" i="12"/>
  <c r="BN140" i="5"/>
  <c r="BN139" i="5"/>
  <c r="BN138" i="5"/>
  <c r="BN137" i="5"/>
  <c r="BN136" i="5"/>
  <c r="BM147" i="5"/>
  <c r="BM148" i="5"/>
  <c r="BM149" i="5"/>
  <c r="BM146" i="5"/>
  <c r="BM151" i="5" s="1"/>
  <c r="BL289" i="5"/>
  <c r="BL78" i="12" s="1"/>
  <c r="BM287" i="5"/>
  <c r="BM283" i="5"/>
  <c r="BM286" i="5"/>
  <c r="BM285" i="5"/>
  <c r="BM284" i="5"/>
  <c r="BJ240" i="5"/>
  <c r="BK161" i="5"/>
  <c r="BL196" i="5"/>
  <c r="AT155" i="5"/>
  <c r="AU155" i="5"/>
  <c r="AZ10" i="12"/>
  <c r="AZ11" i="12" s="1"/>
  <c r="AZ5" i="18" s="1"/>
  <c r="AY12" i="12"/>
  <c r="BK164" i="5"/>
  <c r="BK167" i="5" s="1"/>
  <c r="BK243" i="5" s="1"/>
  <c r="BD234" i="5"/>
  <c r="BD235" i="5" s="1"/>
  <c r="BD236" i="5" s="1"/>
  <c r="AV201" i="5"/>
  <c r="AV153" i="5"/>
  <c r="BE231" i="5"/>
  <c r="AZ4" i="6"/>
  <c r="AY2" i="5"/>
  <c r="AY2" i="6"/>
  <c r="AX104" i="5"/>
  <c r="AX105" i="5" s="1"/>
  <c r="N75" i="4"/>
  <c r="BG68" i="5"/>
  <c r="BO128" i="5"/>
  <c r="BO135" i="5" s="1"/>
  <c r="BN132" i="5"/>
  <c r="BN6" i="5"/>
  <c r="BN6" i="18" s="1"/>
  <c r="BJ143" i="5"/>
  <c r="BJ24" i="18" s="1"/>
  <c r="AW129" i="5"/>
  <c r="AW131" i="5" s="1"/>
  <c r="AW106" i="5"/>
  <c r="AW31" i="12" s="1"/>
  <c r="AW105" i="5"/>
  <c r="BK142" i="5"/>
  <c r="BK23" i="18" s="1"/>
  <c r="AY6" i="4"/>
  <c r="AY62" i="4" s="1"/>
  <c r="AY63" i="4" s="1"/>
  <c r="AX65" i="4" s="1"/>
  <c r="AX130" i="5" s="1"/>
  <c r="AX7" i="4"/>
  <c r="AY5" i="4"/>
  <c r="AY71" i="4" s="1"/>
  <c r="AY80" i="4" s="1"/>
  <c r="AX30" i="4"/>
  <c r="AX66" i="4" s="1"/>
  <c r="AX71" i="4"/>
  <c r="AZ4" i="4"/>
  <c r="AZ113" i="4" s="1"/>
  <c r="AZ4" i="5"/>
  <c r="AW67" i="4"/>
  <c r="AW68" i="4" s="1"/>
  <c r="AY2" i="4"/>
  <c r="BA4" i="2"/>
  <c r="BA4" i="12" s="1"/>
  <c r="AZ2" i="2"/>
  <c r="AZ2" i="12" l="1"/>
  <c r="AZ2" i="18"/>
  <c r="BJ25" i="18"/>
  <c r="BM85" i="18"/>
  <c r="BM93" i="18"/>
  <c r="BD72" i="12"/>
  <c r="BL38" i="12"/>
  <c r="DY23" i="18"/>
  <c r="BI47" i="18"/>
  <c r="BI35" i="18"/>
  <c r="AW89" i="6"/>
  <c r="BJ206" i="5"/>
  <c r="BJ208" i="5" s="1"/>
  <c r="BJ36" i="12" s="1"/>
  <c r="BK205" i="5"/>
  <c r="BN125" i="5"/>
  <c r="BN124" i="5"/>
  <c r="BN123" i="5"/>
  <c r="BN122" i="5"/>
  <c r="BN121" i="5"/>
  <c r="BN111" i="5"/>
  <c r="BN110" i="5"/>
  <c r="BN109" i="5"/>
  <c r="BN102" i="5"/>
  <c r="BN101" i="5"/>
  <c r="BN120" i="5"/>
  <c r="BN145" i="5" s="1"/>
  <c r="BO133" i="5"/>
  <c r="BN194" i="5"/>
  <c r="BN193" i="5"/>
  <c r="BN192" i="5"/>
  <c r="BN191" i="5"/>
  <c r="BN190" i="5"/>
  <c r="BN252" i="5"/>
  <c r="BN255" i="5" s="1"/>
  <c r="BN79" i="18" s="1"/>
  <c r="BN260" i="5"/>
  <c r="BN261" i="5"/>
  <c r="BN262" i="5"/>
  <c r="BN263" i="5"/>
  <c r="BN264" i="5"/>
  <c r="CH166" i="6"/>
  <c r="CH209" i="6"/>
  <c r="CH232" i="6" s="1"/>
  <c r="AX5" i="6"/>
  <c r="AX4" i="18" s="1"/>
  <c r="AX24" i="4"/>
  <c r="AX25" i="4" s="1"/>
  <c r="BM210" i="5"/>
  <c r="BL37" i="12"/>
  <c r="BL216" i="5"/>
  <c r="BO271" i="5"/>
  <c r="BO269" i="5"/>
  <c r="BO270" i="5"/>
  <c r="BO272" i="5"/>
  <c r="BO273" i="5"/>
  <c r="BN275" i="5"/>
  <c r="BN276" i="5"/>
  <c r="BN278" i="5"/>
  <c r="BN277" i="5"/>
  <c r="BM280" i="5"/>
  <c r="BM77" i="12" s="1"/>
  <c r="BM75" i="12"/>
  <c r="BO140" i="5"/>
  <c r="BO139" i="5"/>
  <c r="BO137" i="5"/>
  <c r="BO138" i="5"/>
  <c r="BO136" i="5"/>
  <c r="BN147" i="5"/>
  <c r="BN149" i="5"/>
  <c r="BN148" i="5"/>
  <c r="BN146" i="5"/>
  <c r="BN151" i="5" s="1"/>
  <c r="BN284" i="5"/>
  <c r="BN287" i="5"/>
  <c r="BN285" i="5"/>
  <c r="BN286" i="5"/>
  <c r="BN283" i="5"/>
  <c r="BM289" i="5"/>
  <c r="BM78" i="12" s="1"/>
  <c r="BK240" i="5"/>
  <c r="BL161" i="5"/>
  <c r="BM196" i="5"/>
  <c r="AZ12" i="12"/>
  <c r="BA10" i="12"/>
  <c r="BA11" i="12" s="1"/>
  <c r="BA5" i="18" s="1"/>
  <c r="AV155" i="5"/>
  <c r="BL164" i="5"/>
  <c r="BL167" i="5" s="1"/>
  <c r="BL243" i="5" s="1"/>
  <c r="BE234" i="5"/>
  <c r="BE235" i="5" s="1"/>
  <c r="BE236" i="5" s="1"/>
  <c r="AW201" i="5"/>
  <c r="AW153" i="5"/>
  <c r="BF231" i="5"/>
  <c r="BA4" i="6"/>
  <c r="AZ2" i="5"/>
  <c r="AZ2" i="6"/>
  <c r="AX106" i="5"/>
  <c r="AX31" i="12" s="1"/>
  <c r="AX129" i="5"/>
  <c r="AX131" i="5" s="1"/>
  <c r="N76" i="4"/>
  <c r="BP128" i="5"/>
  <c r="BP135" i="5" s="1"/>
  <c r="BO132" i="5"/>
  <c r="BH68" i="5"/>
  <c r="BO6" i="5"/>
  <c r="BO6" i="18" s="1"/>
  <c r="BK143" i="5"/>
  <c r="BK24" i="18" s="1"/>
  <c r="BL142" i="5"/>
  <c r="BL23" i="18" s="1"/>
  <c r="AY7" i="4"/>
  <c r="AY73" i="4"/>
  <c r="AY108" i="4" s="1"/>
  <c r="AY81" i="4"/>
  <c r="AY104" i="5"/>
  <c r="AY82" i="4"/>
  <c r="AY77" i="4"/>
  <c r="AY30" i="4"/>
  <c r="AY66" i="4" s="1"/>
  <c r="AY84" i="4"/>
  <c r="AY74" i="4"/>
  <c r="AY75" i="4"/>
  <c r="AY79" i="4"/>
  <c r="AY83" i="4"/>
  <c r="AY78" i="4"/>
  <c r="AY76" i="4"/>
  <c r="AZ6" i="4"/>
  <c r="AZ62" i="4" s="1"/>
  <c r="AZ63" i="4" s="1"/>
  <c r="AY65" i="4" s="1"/>
  <c r="AY130" i="5" s="1"/>
  <c r="AZ5" i="4"/>
  <c r="AZ30" i="4" s="1"/>
  <c r="AZ66" i="4" s="1"/>
  <c r="BA4" i="4"/>
  <c r="BA113" i="4" s="1"/>
  <c r="BA4" i="5"/>
  <c r="AX78" i="4"/>
  <c r="AX79" i="4"/>
  <c r="AX74" i="4"/>
  <c r="AX81" i="4"/>
  <c r="AX82" i="4"/>
  <c r="AX73" i="4"/>
  <c r="AX108" i="4" s="1"/>
  <c r="AX76" i="4"/>
  <c r="AX77" i="4"/>
  <c r="AX75" i="4"/>
  <c r="AX84" i="4"/>
  <c r="AX80" i="4"/>
  <c r="AX83" i="4"/>
  <c r="AX67" i="4"/>
  <c r="AX68" i="4" s="1"/>
  <c r="AZ2" i="4"/>
  <c r="BB4" i="2"/>
  <c r="BB4" i="12" s="1"/>
  <c r="BB10" i="12" s="1"/>
  <c r="BA2" i="2"/>
  <c r="BA2" i="12" l="1"/>
  <c r="BA2" i="18"/>
  <c r="BK25" i="18"/>
  <c r="BN85" i="18"/>
  <c r="BN93" i="18"/>
  <c r="BE72" i="12"/>
  <c r="BM38" i="12"/>
  <c r="DZ23" i="18"/>
  <c r="BJ47" i="18"/>
  <c r="BJ35" i="18"/>
  <c r="AX89" i="6"/>
  <c r="BK206" i="5"/>
  <c r="BK208" i="5" s="1"/>
  <c r="BK36" i="12" s="1"/>
  <c r="BL205" i="5"/>
  <c r="BO125" i="5"/>
  <c r="BO124" i="5"/>
  <c r="BO123" i="5"/>
  <c r="BO122" i="5"/>
  <c r="BO121" i="5"/>
  <c r="BO111" i="5"/>
  <c r="BO110" i="5"/>
  <c r="BO109" i="5"/>
  <c r="BO102" i="5"/>
  <c r="BO101" i="5"/>
  <c r="BO120" i="5"/>
  <c r="BO145" i="5" s="1"/>
  <c r="BP133" i="5"/>
  <c r="BO194" i="5"/>
  <c r="BO193" i="5"/>
  <c r="BO192" i="5"/>
  <c r="BO191" i="5"/>
  <c r="BO190" i="5"/>
  <c r="BO252" i="5"/>
  <c r="BO255" i="5" s="1"/>
  <c r="BO79" i="18" s="1"/>
  <c r="BO260" i="5"/>
  <c r="BO261" i="5"/>
  <c r="BO262" i="5"/>
  <c r="BO263" i="5"/>
  <c r="BO264" i="5"/>
  <c r="CI166" i="6"/>
  <c r="CI209" i="6"/>
  <c r="CI232" i="6" s="1"/>
  <c r="AY5" i="6"/>
  <c r="AY4" i="18" s="1"/>
  <c r="AY24" i="4"/>
  <c r="AY25" i="4" s="1"/>
  <c r="BM37" i="12"/>
  <c r="BM216" i="5"/>
  <c r="BN210" i="5"/>
  <c r="BP271" i="5"/>
  <c r="BP269" i="5"/>
  <c r="BP270" i="5"/>
  <c r="BP273" i="5"/>
  <c r="BP272" i="5"/>
  <c r="BO275" i="5"/>
  <c r="BO277" i="5"/>
  <c r="BO276" i="5"/>
  <c r="BO278" i="5"/>
  <c r="BN75" i="12"/>
  <c r="BN280" i="5"/>
  <c r="BN77" i="12" s="1"/>
  <c r="BP136" i="5"/>
  <c r="BP139" i="5"/>
  <c r="BP138" i="5"/>
  <c r="BP137" i="5"/>
  <c r="BP140" i="5"/>
  <c r="BO147" i="5"/>
  <c r="BO148" i="5"/>
  <c r="BO149" i="5"/>
  <c r="BO146" i="5"/>
  <c r="BO151" i="5" s="1"/>
  <c r="BN289" i="5"/>
  <c r="BN78" i="12" s="1"/>
  <c r="BO284" i="5"/>
  <c r="BO286" i="5"/>
  <c r="BO283" i="5"/>
  <c r="BO285" i="5"/>
  <c r="BO287" i="5"/>
  <c r="BL240" i="5"/>
  <c r="BM161" i="5"/>
  <c r="BN196" i="5"/>
  <c r="BB11" i="12"/>
  <c r="BB5" i="18" s="1"/>
  <c r="AW155" i="5"/>
  <c r="BA12" i="12"/>
  <c r="BM164" i="5"/>
  <c r="BM167" i="5" s="1"/>
  <c r="BM243" i="5" s="1"/>
  <c r="BF234" i="5"/>
  <c r="BF235" i="5" s="1"/>
  <c r="BF236" i="5" s="1"/>
  <c r="AX201" i="5"/>
  <c r="AX153" i="5"/>
  <c r="BG231" i="5"/>
  <c r="BB4" i="6"/>
  <c r="BA2" i="5"/>
  <c r="BA2" i="6"/>
  <c r="N77" i="4"/>
  <c r="BI68" i="5"/>
  <c r="BQ128" i="5"/>
  <c r="BQ135" i="5" s="1"/>
  <c r="BP132" i="5"/>
  <c r="BP6" i="5"/>
  <c r="BP6" i="18" s="1"/>
  <c r="AY129" i="5"/>
  <c r="AY131" i="5" s="1"/>
  <c r="AY106" i="5"/>
  <c r="AY31" i="12" s="1"/>
  <c r="AY105" i="5"/>
  <c r="BL143" i="5"/>
  <c r="BL24" i="18" s="1"/>
  <c r="BM142" i="5"/>
  <c r="BM23" i="18" s="1"/>
  <c r="BA5" i="4"/>
  <c r="BA71" i="4" s="1"/>
  <c r="BA75" i="4" s="1"/>
  <c r="BA6" i="4"/>
  <c r="AZ7" i="4"/>
  <c r="AZ71" i="4"/>
  <c r="AZ75" i="4" s="1"/>
  <c r="AY67" i="4"/>
  <c r="AZ104" i="5"/>
  <c r="BB4" i="4"/>
  <c r="BB113" i="4" s="1"/>
  <c r="BB4" i="5"/>
  <c r="BA2" i="4"/>
  <c r="BC4" i="2"/>
  <c r="BC4" i="12" s="1"/>
  <c r="BC10" i="12" s="1"/>
  <c r="BB2" i="2"/>
  <c r="BB2" i="12" l="1"/>
  <c r="BB2" i="18"/>
  <c r="BL25" i="18"/>
  <c r="BO85" i="18"/>
  <c r="BO93" i="18"/>
  <c r="BF72" i="12"/>
  <c r="EA23" i="18"/>
  <c r="BK47" i="18"/>
  <c r="BK35" i="18"/>
  <c r="AY89" i="6"/>
  <c r="BL206" i="5"/>
  <c r="BL208" i="5" s="1"/>
  <c r="BL36" i="12" s="1"/>
  <c r="BM205" i="5"/>
  <c r="BP125" i="5"/>
  <c r="BP124" i="5"/>
  <c r="BP123" i="5"/>
  <c r="BP122" i="5"/>
  <c r="BP121" i="5"/>
  <c r="BP111" i="5"/>
  <c r="BP110" i="5"/>
  <c r="BP109" i="5"/>
  <c r="BP102" i="5"/>
  <c r="BP101" i="5"/>
  <c r="BP120" i="5"/>
  <c r="BP145" i="5" s="1"/>
  <c r="BQ133" i="5"/>
  <c r="BP194" i="5"/>
  <c r="BP193" i="5"/>
  <c r="BP192" i="5"/>
  <c r="BP191" i="5"/>
  <c r="BP190" i="5"/>
  <c r="BP252" i="5"/>
  <c r="BP255" i="5" s="1"/>
  <c r="BP79" i="18" s="1"/>
  <c r="BP260" i="5"/>
  <c r="BP261" i="5"/>
  <c r="BP262" i="5"/>
  <c r="BP263" i="5"/>
  <c r="BP264" i="5"/>
  <c r="CJ166" i="6"/>
  <c r="CJ209" i="6"/>
  <c r="CJ232" i="6" s="1"/>
  <c r="AZ5" i="6"/>
  <c r="AZ4" i="18" s="1"/>
  <c r="AZ24" i="4"/>
  <c r="AZ25" i="4" s="1"/>
  <c r="BO210" i="5"/>
  <c r="BN38" i="12"/>
  <c r="BN37" i="12"/>
  <c r="BN216" i="5"/>
  <c r="BQ271" i="5"/>
  <c r="BQ270" i="5"/>
  <c r="BQ269" i="5"/>
  <c r="BQ273" i="5"/>
  <c r="BQ272" i="5"/>
  <c r="BO75" i="12"/>
  <c r="BP277" i="5"/>
  <c r="BP278" i="5"/>
  <c r="BP276" i="5"/>
  <c r="BP275" i="5"/>
  <c r="BO280" i="5"/>
  <c r="BO77" i="12" s="1"/>
  <c r="BQ139" i="5"/>
  <c r="BQ136" i="5"/>
  <c r="BQ138" i="5"/>
  <c r="BQ137" i="5"/>
  <c r="BQ140" i="5"/>
  <c r="BP147" i="5"/>
  <c r="BP148" i="5"/>
  <c r="BP149" i="5"/>
  <c r="BP146" i="5"/>
  <c r="BP151" i="5" s="1"/>
  <c r="BO289" i="5"/>
  <c r="BO78" i="12" s="1"/>
  <c r="BP284" i="5"/>
  <c r="BP287" i="5"/>
  <c r="BP283" i="5"/>
  <c r="BP285" i="5"/>
  <c r="BP286" i="5"/>
  <c r="BM240" i="5"/>
  <c r="BN161" i="5"/>
  <c r="BO196" i="5"/>
  <c r="BB12" i="12"/>
  <c r="AX155" i="5"/>
  <c r="BC11" i="12"/>
  <c r="BC5" i="18" s="1"/>
  <c r="BN164" i="5"/>
  <c r="BN167" i="5" s="1"/>
  <c r="BN243" i="5" s="1"/>
  <c r="BG234" i="5"/>
  <c r="BG235" i="5" s="1"/>
  <c r="BG236" i="5" s="1"/>
  <c r="AY201" i="5"/>
  <c r="AY153" i="5"/>
  <c r="BH231" i="5"/>
  <c r="BC4" i="6"/>
  <c r="BB2" i="5"/>
  <c r="BB2" i="6"/>
  <c r="BA30" i="4"/>
  <c r="BA66" i="4" s="1"/>
  <c r="BA79" i="4"/>
  <c r="BA77" i="4"/>
  <c r="BA84" i="4"/>
  <c r="BA83" i="4"/>
  <c r="AZ83" i="4"/>
  <c r="BA82" i="4"/>
  <c r="BA78" i="4"/>
  <c r="BA80" i="4"/>
  <c r="BA81" i="4"/>
  <c r="BA73" i="4"/>
  <c r="BA108" i="4" s="1"/>
  <c r="BA76" i="4"/>
  <c r="BA74" i="4"/>
  <c r="BA62" i="4"/>
  <c r="BA63" i="4" s="1"/>
  <c r="N78" i="4"/>
  <c r="BR128" i="5"/>
  <c r="BR135" i="5" s="1"/>
  <c r="BQ132" i="5"/>
  <c r="BJ68" i="5"/>
  <c r="BQ6" i="5"/>
  <c r="BQ6" i="18" s="1"/>
  <c r="AZ129" i="5"/>
  <c r="AZ105" i="5"/>
  <c r="AZ106" i="5"/>
  <c r="AZ31" i="12" s="1"/>
  <c r="BM143" i="5"/>
  <c r="BM24" i="18" s="1"/>
  <c r="BN142" i="5"/>
  <c r="BN23" i="18" s="1"/>
  <c r="BA7" i="4"/>
  <c r="AZ78" i="4"/>
  <c r="AZ84" i="4"/>
  <c r="AZ79" i="4"/>
  <c r="AZ81" i="4"/>
  <c r="AZ74" i="4"/>
  <c r="AZ73" i="4"/>
  <c r="AZ108" i="4" s="1"/>
  <c r="AZ77" i="4"/>
  <c r="AZ76" i="4"/>
  <c r="AZ82" i="4"/>
  <c r="AZ80" i="4"/>
  <c r="BB6" i="4"/>
  <c r="BB62" i="4" s="1"/>
  <c r="BB63" i="4" s="1"/>
  <c r="AY68" i="4"/>
  <c r="AZ67" i="4"/>
  <c r="AZ68" i="4" s="1"/>
  <c r="BB5" i="4"/>
  <c r="BB30" i="4" s="1"/>
  <c r="BB66" i="4" s="1"/>
  <c r="BC4" i="4"/>
  <c r="BC113" i="4" s="1"/>
  <c r="BC4" i="5"/>
  <c r="BB2" i="4"/>
  <c r="BD4" i="2"/>
  <c r="BD4" i="12" s="1"/>
  <c r="BC2" i="2"/>
  <c r="BC2" i="12" l="1"/>
  <c r="BC2" i="18"/>
  <c r="BM25" i="18"/>
  <c r="BP85" i="18"/>
  <c r="BP93" i="18"/>
  <c r="BG72" i="12"/>
  <c r="BO38" i="12"/>
  <c r="EB23" i="18"/>
  <c r="BL47" i="18"/>
  <c r="BL35" i="18"/>
  <c r="AZ89" i="6"/>
  <c r="BM206" i="5"/>
  <c r="BM208" i="5" s="1"/>
  <c r="BM36" i="12" s="1"/>
  <c r="BN205" i="5"/>
  <c r="BQ125" i="5"/>
  <c r="BQ124" i="5"/>
  <c r="BQ123" i="5"/>
  <c r="BQ122" i="5"/>
  <c r="BQ121" i="5"/>
  <c r="BQ111" i="5"/>
  <c r="BQ110" i="5"/>
  <c r="BQ109" i="5"/>
  <c r="BQ102" i="5"/>
  <c r="BQ101" i="5"/>
  <c r="BQ120" i="5"/>
  <c r="BQ145" i="5" s="1"/>
  <c r="BR133" i="5"/>
  <c r="BQ194" i="5"/>
  <c r="BQ193" i="5"/>
  <c r="BQ192" i="5"/>
  <c r="BQ191" i="5"/>
  <c r="BQ190" i="5"/>
  <c r="BQ252" i="5"/>
  <c r="BQ255" i="5" s="1"/>
  <c r="BQ79" i="18" s="1"/>
  <c r="BQ260" i="5"/>
  <c r="BQ261" i="5"/>
  <c r="BQ262" i="5"/>
  <c r="BQ263" i="5"/>
  <c r="BQ264" i="5"/>
  <c r="CK166" i="6"/>
  <c r="BA104" i="5"/>
  <c r="BA129" i="5" s="1"/>
  <c r="AZ65" i="4"/>
  <c r="AZ130" i="5" s="1"/>
  <c r="AZ131" i="5" s="1"/>
  <c r="CK209" i="6"/>
  <c r="CK232" i="6" s="1"/>
  <c r="BA5" i="6"/>
  <c r="BA4" i="18" s="1"/>
  <c r="BA24" i="4"/>
  <c r="BA25" i="4" s="1"/>
  <c r="BO37" i="12"/>
  <c r="BO216" i="5"/>
  <c r="BR270" i="5"/>
  <c r="BR269" i="5"/>
  <c r="BR273" i="5"/>
  <c r="BR272" i="5"/>
  <c r="BR271" i="5"/>
  <c r="BP210" i="5"/>
  <c r="BP280" i="5"/>
  <c r="BP77" i="12" s="1"/>
  <c r="BP75" i="12"/>
  <c r="BQ276" i="5"/>
  <c r="BQ278" i="5"/>
  <c r="BQ277" i="5"/>
  <c r="BQ275" i="5"/>
  <c r="BR139" i="5"/>
  <c r="BR136" i="5"/>
  <c r="BR138" i="5"/>
  <c r="BR137" i="5"/>
  <c r="BR140" i="5"/>
  <c r="BQ147" i="5"/>
  <c r="BQ148" i="5"/>
  <c r="BQ149" i="5"/>
  <c r="BQ146" i="5"/>
  <c r="BQ151" i="5" s="1"/>
  <c r="BQ285" i="5"/>
  <c r="BQ284" i="5"/>
  <c r="BQ283" i="5"/>
  <c r="BQ287" i="5"/>
  <c r="BQ286" i="5"/>
  <c r="BP289" i="5"/>
  <c r="BP78" i="12" s="1"/>
  <c r="BN240" i="5"/>
  <c r="BO161" i="5"/>
  <c r="BP196" i="5"/>
  <c r="BD10" i="12"/>
  <c r="BD11" i="12" s="1"/>
  <c r="BD5" i="18" s="1"/>
  <c r="AY155" i="5"/>
  <c r="BC12" i="12"/>
  <c r="BO164" i="5"/>
  <c r="BO167" i="5" s="1"/>
  <c r="BO243" i="5" s="1"/>
  <c r="BH234" i="5"/>
  <c r="BH235" i="5" s="1"/>
  <c r="BH236" i="5" s="1"/>
  <c r="AZ201" i="5"/>
  <c r="AZ153" i="5"/>
  <c r="BI231" i="5"/>
  <c r="BD4" i="6"/>
  <c r="BC2" i="5"/>
  <c r="BC2" i="6"/>
  <c r="N79" i="4"/>
  <c r="BK68" i="5"/>
  <c r="BS128" i="5"/>
  <c r="BS135" i="5" s="1"/>
  <c r="BR132" i="5"/>
  <c r="BR6" i="5"/>
  <c r="BR6" i="18" s="1"/>
  <c r="BN143" i="5"/>
  <c r="BN24" i="18" s="1"/>
  <c r="BO142" i="5"/>
  <c r="BO23" i="18" s="1"/>
  <c r="BB104" i="5"/>
  <c r="BB7" i="4"/>
  <c r="BC6" i="4"/>
  <c r="BC62" i="4" s="1"/>
  <c r="BC63" i="4" s="1"/>
  <c r="BC5" i="4"/>
  <c r="BC71" i="4" s="1"/>
  <c r="BC74" i="4" s="1"/>
  <c r="BB71" i="4"/>
  <c r="BB75" i="4" s="1"/>
  <c r="BA67" i="4"/>
  <c r="BA68" i="4" s="1"/>
  <c r="BD4" i="4"/>
  <c r="BD113" i="4" s="1"/>
  <c r="BD4" i="5"/>
  <c r="BC2" i="4"/>
  <c r="BE4" i="2"/>
  <c r="BE4" i="12" s="1"/>
  <c r="BD2" i="2"/>
  <c r="BD2" i="12" l="1"/>
  <c r="BD2" i="18"/>
  <c r="BN25" i="18"/>
  <c r="BQ85" i="18"/>
  <c r="BQ93" i="18"/>
  <c r="BH72" i="12"/>
  <c r="EC23" i="18"/>
  <c r="BM47" i="18"/>
  <c r="BM35" i="18"/>
  <c r="BA89" i="6"/>
  <c r="BN206" i="5"/>
  <c r="BN208" i="5" s="1"/>
  <c r="BN36" i="12" s="1"/>
  <c r="BO205" i="5"/>
  <c r="BR125" i="5"/>
  <c r="BR124" i="5"/>
  <c r="BR123" i="5"/>
  <c r="BR122" i="5"/>
  <c r="BR121" i="5"/>
  <c r="BR111" i="5"/>
  <c r="BR110" i="5"/>
  <c r="BR109" i="5"/>
  <c r="BR102" i="5"/>
  <c r="BR101" i="5"/>
  <c r="BR120" i="5"/>
  <c r="BR145" i="5" s="1"/>
  <c r="BS133" i="5"/>
  <c r="BR194" i="5"/>
  <c r="BR193" i="5"/>
  <c r="BR192" i="5"/>
  <c r="BR191" i="5"/>
  <c r="BR190" i="5"/>
  <c r="BR252" i="5"/>
  <c r="BR255" i="5" s="1"/>
  <c r="BR79" i="18" s="1"/>
  <c r="BR260" i="5"/>
  <c r="BR261" i="5"/>
  <c r="BR262" i="5"/>
  <c r="BR263" i="5"/>
  <c r="BR264" i="5"/>
  <c r="CL166" i="6"/>
  <c r="BA65" i="4"/>
  <c r="BA130" i="5" s="1"/>
  <c r="BA131" i="5"/>
  <c r="BA105" i="5"/>
  <c r="BB65" i="4"/>
  <c r="BB130" i="5" s="1"/>
  <c r="BA106" i="5"/>
  <c r="BA31" i="12" s="1"/>
  <c r="CL209" i="6"/>
  <c r="CL232" i="6" s="1"/>
  <c r="BB5" i="6"/>
  <c r="BB4" i="18" s="1"/>
  <c r="BB24" i="4"/>
  <c r="BB25" i="4" s="1"/>
  <c r="BP37" i="12"/>
  <c r="BP216" i="5"/>
  <c r="BP38" i="12"/>
  <c r="BS270" i="5"/>
  <c r="BS273" i="5"/>
  <c r="BS269" i="5"/>
  <c r="BS272" i="5"/>
  <c r="BS271" i="5"/>
  <c r="BQ280" i="5"/>
  <c r="BQ77" i="12" s="1"/>
  <c r="BQ210" i="5"/>
  <c r="BR276" i="5"/>
  <c r="BR277" i="5"/>
  <c r="BR278" i="5"/>
  <c r="BR275" i="5"/>
  <c r="BQ75" i="12"/>
  <c r="BS138" i="5"/>
  <c r="BS137" i="5"/>
  <c r="BS136" i="5"/>
  <c r="BS140" i="5"/>
  <c r="BS139" i="5"/>
  <c r="BR147" i="5"/>
  <c r="BR148" i="5"/>
  <c r="BR149" i="5"/>
  <c r="BR146" i="5"/>
  <c r="BR151" i="5" s="1"/>
  <c r="BR284" i="5"/>
  <c r="BR285" i="5"/>
  <c r="BR283" i="5"/>
  <c r="BR287" i="5"/>
  <c r="BR286" i="5"/>
  <c r="BQ289" i="5"/>
  <c r="BQ78" i="12" s="1"/>
  <c r="BO240" i="5"/>
  <c r="BP161" i="5"/>
  <c r="BQ196" i="5"/>
  <c r="AZ155" i="5"/>
  <c r="BD12" i="12"/>
  <c r="BE10" i="12"/>
  <c r="BE11" i="12" s="1"/>
  <c r="BE5" i="18" s="1"/>
  <c r="BP164" i="5"/>
  <c r="BP167" i="5" s="1"/>
  <c r="BP243" i="5" s="1"/>
  <c r="BI234" i="5"/>
  <c r="BI235" i="5" s="1"/>
  <c r="BI236" i="5" s="1"/>
  <c r="BA201" i="5"/>
  <c r="BA153" i="5"/>
  <c r="BJ231" i="5"/>
  <c r="BE4" i="6"/>
  <c r="BD2" i="5"/>
  <c r="BD2" i="6"/>
  <c r="N80" i="4"/>
  <c r="BT128" i="5"/>
  <c r="BT135" i="5" s="1"/>
  <c r="BS132" i="5"/>
  <c r="BL68" i="5"/>
  <c r="BB67" i="4"/>
  <c r="BB68" i="4" s="1"/>
  <c r="BS6" i="5"/>
  <c r="BS6" i="18" s="1"/>
  <c r="BO143" i="5"/>
  <c r="BO24" i="18" s="1"/>
  <c r="BB129" i="5"/>
  <c r="BB105" i="5"/>
  <c r="BB106" i="5"/>
  <c r="BB31" i="12" s="1"/>
  <c r="BP142" i="5"/>
  <c r="BP23" i="18" s="1"/>
  <c r="BP143" i="5"/>
  <c r="BP24" i="18" s="1"/>
  <c r="BC75" i="4"/>
  <c r="BC7" i="4"/>
  <c r="BC84" i="4"/>
  <c r="BC73" i="4"/>
  <c r="BC108" i="4" s="1"/>
  <c r="BC104" i="5"/>
  <c r="BB73" i="4"/>
  <c r="BB108" i="4" s="1"/>
  <c r="BB81" i="4"/>
  <c r="BB79" i="4"/>
  <c r="BB74" i="4"/>
  <c r="BC83" i="4"/>
  <c r="BC80" i="4"/>
  <c r="BC30" i="4"/>
  <c r="BC66" i="4" s="1"/>
  <c r="BB82" i="4"/>
  <c r="BC81" i="4"/>
  <c r="BB83" i="4"/>
  <c r="BD5" i="4"/>
  <c r="BD71" i="4" s="1"/>
  <c r="BD75" i="4" s="1"/>
  <c r="BB77" i="4"/>
  <c r="BB80" i="4"/>
  <c r="BD6" i="4"/>
  <c r="BD62" i="4" s="1"/>
  <c r="BD63" i="4" s="1"/>
  <c r="BC65" i="4" s="1"/>
  <c r="BC130" i="5" s="1"/>
  <c r="BC78" i="4"/>
  <c r="BB76" i="4"/>
  <c r="BB84" i="4"/>
  <c r="BC76" i="4"/>
  <c r="BC77" i="4"/>
  <c r="BC82" i="4"/>
  <c r="BC79" i="4"/>
  <c r="BB78" i="4"/>
  <c r="BE4" i="4"/>
  <c r="BE113" i="4" s="1"/>
  <c r="BE4" i="5"/>
  <c r="BD2" i="4"/>
  <c r="BF4" i="2"/>
  <c r="BF4" i="12" s="1"/>
  <c r="BE2" i="2"/>
  <c r="BE2" i="12" l="1"/>
  <c r="BE2" i="18"/>
  <c r="BP25" i="18"/>
  <c r="BO25" i="18"/>
  <c r="BR85" i="18"/>
  <c r="BR93" i="18"/>
  <c r="BI72" i="12"/>
  <c r="ED23" i="18"/>
  <c r="BN47" i="18"/>
  <c r="BN35" i="18"/>
  <c r="BB89" i="6"/>
  <c r="BP206" i="5"/>
  <c r="BO206" i="5"/>
  <c r="BO208" i="5" s="1"/>
  <c r="BO36" i="12" s="1"/>
  <c r="BP205" i="5"/>
  <c r="BS125" i="5"/>
  <c r="BS124" i="5"/>
  <c r="BS123" i="5"/>
  <c r="BS122" i="5"/>
  <c r="BS121" i="5"/>
  <c r="BS111" i="5"/>
  <c r="BS110" i="5"/>
  <c r="BS109" i="5"/>
  <c r="BS102" i="5"/>
  <c r="BS101" i="5"/>
  <c r="BS120" i="5"/>
  <c r="BS145" i="5" s="1"/>
  <c r="BT133" i="5"/>
  <c r="BS194" i="5"/>
  <c r="BS193" i="5"/>
  <c r="BS192" i="5"/>
  <c r="BS191" i="5"/>
  <c r="BS190" i="5"/>
  <c r="BS252" i="5"/>
  <c r="BS255" i="5" s="1"/>
  <c r="BS79" i="18" s="1"/>
  <c r="BS260" i="5"/>
  <c r="BS261" i="5"/>
  <c r="BS262" i="5"/>
  <c r="BS263" i="5"/>
  <c r="BS264" i="5"/>
  <c r="CM166" i="6"/>
  <c r="BB131" i="5"/>
  <c r="CM209" i="6"/>
  <c r="CM232" i="6" s="1"/>
  <c r="BC5" i="6"/>
  <c r="BC4" i="18" s="1"/>
  <c r="BC24" i="4"/>
  <c r="BC25" i="4" s="1"/>
  <c r="BR210" i="5"/>
  <c r="BQ37" i="12"/>
  <c r="BQ216" i="5"/>
  <c r="BQ38" i="12"/>
  <c r="BT269" i="5"/>
  <c r="BT270" i="5"/>
  <c r="BT273" i="5"/>
  <c r="BT272" i="5"/>
  <c r="BT271" i="5"/>
  <c r="BR280" i="5"/>
  <c r="BR77" i="12" s="1"/>
  <c r="BR75" i="12"/>
  <c r="BS277" i="5"/>
  <c r="BS278" i="5"/>
  <c r="BS276" i="5"/>
  <c r="BS275" i="5"/>
  <c r="BT138" i="5"/>
  <c r="BT137" i="5"/>
  <c r="BT136" i="5"/>
  <c r="BT140" i="5"/>
  <c r="BT139" i="5"/>
  <c r="BS147" i="5"/>
  <c r="BS149" i="5"/>
  <c r="BS148" i="5"/>
  <c r="BS146" i="5"/>
  <c r="BS151" i="5" s="1"/>
  <c r="BS284" i="5"/>
  <c r="BS286" i="5"/>
  <c r="BS285" i="5"/>
  <c r="BS287" i="5"/>
  <c r="BS283" i="5"/>
  <c r="BR289" i="5"/>
  <c r="BR78" i="12" s="1"/>
  <c r="BP240" i="5"/>
  <c r="BQ161" i="5"/>
  <c r="BR196" i="5"/>
  <c r="BA155" i="5"/>
  <c r="BE12" i="12"/>
  <c r="BF10" i="12"/>
  <c r="BF11" i="12" s="1"/>
  <c r="BF5" i="18" s="1"/>
  <c r="BQ164" i="5"/>
  <c r="BQ167" i="5" s="1"/>
  <c r="BQ243" i="5" s="1"/>
  <c r="BP208" i="5"/>
  <c r="BP36" i="12" s="1"/>
  <c r="BJ234" i="5"/>
  <c r="BJ235" i="5" s="1"/>
  <c r="BJ236" i="5" s="1"/>
  <c r="BB201" i="5"/>
  <c r="BB153" i="5"/>
  <c r="BK231" i="5"/>
  <c r="BF4" i="6"/>
  <c r="BE2" i="5"/>
  <c r="BE2" i="6"/>
  <c r="BC67" i="4"/>
  <c r="BC68" i="4" s="1"/>
  <c r="N81" i="4"/>
  <c r="BM68" i="5"/>
  <c r="BU128" i="5"/>
  <c r="BU135" i="5" s="1"/>
  <c r="BT132" i="5"/>
  <c r="BT6" i="5"/>
  <c r="BT6" i="18" s="1"/>
  <c r="BC129" i="5"/>
  <c r="BC131" i="5" s="1"/>
  <c r="BC106" i="5"/>
  <c r="BC31" i="12" s="1"/>
  <c r="BC105" i="5"/>
  <c r="BQ142" i="5"/>
  <c r="BQ23" i="18" s="1"/>
  <c r="BE5" i="4"/>
  <c r="BE71" i="4" s="1"/>
  <c r="BE73" i="4" s="1"/>
  <c r="BE108" i="4" s="1"/>
  <c r="BE6" i="4"/>
  <c r="BD30" i="4"/>
  <c r="BD80" i="4"/>
  <c r="BD78" i="4"/>
  <c r="BD81" i="4"/>
  <c r="BD82" i="4"/>
  <c r="BD83" i="4"/>
  <c r="BD74" i="4"/>
  <c r="BD73" i="4"/>
  <c r="BD108" i="4" s="1"/>
  <c r="BD79" i="4"/>
  <c r="BD104" i="5"/>
  <c r="BD76" i="4"/>
  <c r="BD84" i="4"/>
  <c r="BD77" i="4"/>
  <c r="BD7" i="4"/>
  <c r="BF4" i="4"/>
  <c r="BF113" i="4" s="1"/>
  <c r="BF4" i="5"/>
  <c r="BE2" i="4"/>
  <c r="BG4" i="2"/>
  <c r="BG4" i="12" s="1"/>
  <c r="BF2" i="2"/>
  <c r="BF2" i="12" l="1"/>
  <c r="BF2" i="18"/>
  <c r="BS85" i="18"/>
  <c r="BS93" i="18"/>
  <c r="BJ72" i="12"/>
  <c r="BR38" i="12"/>
  <c r="EE23" i="18"/>
  <c r="BO47" i="18"/>
  <c r="BO35" i="18"/>
  <c r="BP47" i="18"/>
  <c r="BP35" i="18"/>
  <c r="BC89" i="6"/>
  <c r="BQ205" i="5"/>
  <c r="BT125" i="5"/>
  <c r="BT124" i="5"/>
  <c r="BT123" i="5"/>
  <c r="BT122" i="5"/>
  <c r="BT121" i="5"/>
  <c r="BT111" i="5"/>
  <c r="BT110" i="5"/>
  <c r="BT109" i="5"/>
  <c r="BT102" i="5"/>
  <c r="BT101" i="5"/>
  <c r="BT120" i="5"/>
  <c r="BT145" i="5" s="1"/>
  <c r="BU133" i="5"/>
  <c r="BT194" i="5"/>
  <c r="BT193" i="5"/>
  <c r="BT192" i="5"/>
  <c r="BT191" i="5"/>
  <c r="BT190" i="5"/>
  <c r="BT252" i="5"/>
  <c r="BT255" i="5" s="1"/>
  <c r="BT79" i="18" s="1"/>
  <c r="BT260" i="5"/>
  <c r="BT261" i="5"/>
  <c r="BT262" i="5"/>
  <c r="BT263" i="5"/>
  <c r="BT264" i="5"/>
  <c r="CN166" i="6"/>
  <c r="CN209" i="6"/>
  <c r="CN232" i="6" s="1"/>
  <c r="BD5" i="6"/>
  <c r="BD4" i="18" s="1"/>
  <c r="BD24" i="4"/>
  <c r="BD25" i="4" s="1"/>
  <c r="BR37" i="12"/>
  <c r="BR216" i="5"/>
  <c r="BU269" i="5"/>
  <c r="BU273" i="5"/>
  <c r="BU272" i="5"/>
  <c r="BU270" i="5"/>
  <c r="BU271" i="5"/>
  <c r="BS280" i="5"/>
  <c r="BS77" i="12" s="1"/>
  <c r="BS210" i="5"/>
  <c r="BT278" i="5"/>
  <c r="BT276" i="5"/>
  <c r="BT275" i="5"/>
  <c r="BT277" i="5"/>
  <c r="BS75" i="12"/>
  <c r="BU138" i="5"/>
  <c r="BU137" i="5"/>
  <c r="BU136" i="5"/>
  <c r="BU139" i="5"/>
  <c r="BU140" i="5"/>
  <c r="BT147" i="5"/>
  <c r="BT149" i="5"/>
  <c r="BT148" i="5"/>
  <c r="BT146" i="5"/>
  <c r="BT151" i="5" s="1"/>
  <c r="BS289" i="5"/>
  <c r="BS78" i="12" s="1"/>
  <c r="BT284" i="5"/>
  <c r="BT286" i="5"/>
  <c r="BT283" i="5"/>
  <c r="BT285" i="5"/>
  <c r="BT287" i="5"/>
  <c r="BQ240" i="5"/>
  <c r="BR161" i="5"/>
  <c r="BS196" i="5"/>
  <c r="BB155" i="5"/>
  <c r="BG10" i="12"/>
  <c r="BG11" i="12" s="1"/>
  <c r="BG5" i="18" s="1"/>
  <c r="BF12" i="12"/>
  <c r="BR164" i="5"/>
  <c r="BR167" i="5" s="1"/>
  <c r="BR243" i="5" s="1"/>
  <c r="BK234" i="5"/>
  <c r="BK235" i="5" s="1"/>
  <c r="BK236" i="5" s="1"/>
  <c r="BC201" i="5"/>
  <c r="BC153" i="5"/>
  <c r="BL231" i="5"/>
  <c r="BG4" i="6"/>
  <c r="BF2" i="5"/>
  <c r="BF2" i="6"/>
  <c r="BE81" i="4"/>
  <c r="BE79" i="4"/>
  <c r="BE75" i="4"/>
  <c r="BE80" i="4"/>
  <c r="BE30" i="4"/>
  <c r="BE66" i="4" s="1"/>
  <c r="BE74" i="4"/>
  <c r="BE83" i="4"/>
  <c r="BE84" i="4"/>
  <c r="BE77" i="4"/>
  <c r="BE82" i="4"/>
  <c r="BE78" i="4"/>
  <c r="BE7" i="4"/>
  <c r="BE62" i="4"/>
  <c r="BE63" i="4" s="1"/>
  <c r="N82" i="4"/>
  <c r="BV128" i="5"/>
  <c r="BV135" i="5" s="1"/>
  <c r="BU132" i="5"/>
  <c r="BN68" i="5"/>
  <c r="BU6" i="5"/>
  <c r="BU6" i="18" s="1"/>
  <c r="BQ143" i="5"/>
  <c r="BQ24" i="18" s="1"/>
  <c r="BD129" i="5"/>
  <c r="BD105" i="5"/>
  <c r="BD106" i="5"/>
  <c r="BD31" i="12" s="1"/>
  <c r="BR142" i="5"/>
  <c r="BR23" i="18" s="1"/>
  <c r="BE76" i="4"/>
  <c r="BD66" i="4"/>
  <c r="BD67" i="4" s="1"/>
  <c r="BD68" i="4" s="1"/>
  <c r="BF6" i="4"/>
  <c r="BF62" i="4" s="1"/>
  <c r="BF63" i="4" s="1"/>
  <c r="BF5" i="4"/>
  <c r="BF71" i="4" s="1"/>
  <c r="BF78" i="4" s="1"/>
  <c r="BG4" i="4"/>
  <c r="BG113" i="4" s="1"/>
  <c r="BG4" i="5"/>
  <c r="BF2" i="4"/>
  <c r="BH4" i="2"/>
  <c r="BH4" i="12" s="1"/>
  <c r="BG2" i="2"/>
  <c r="BG2" i="12" l="1"/>
  <c r="BG2" i="18"/>
  <c r="BQ25" i="18"/>
  <c r="BT85" i="18"/>
  <c r="BT93" i="18"/>
  <c r="BK72" i="12"/>
  <c r="EF23" i="18"/>
  <c r="BD89" i="6"/>
  <c r="BQ206" i="5"/>
  <c r="BQ208" i="5" s="1"/>
  <c r="BQ36" i="12" s="1"/>
  <c r="BR205" i="5"/>
  <c r="BU125" i="5"/>
  <c r="BU124" i="5"/>
  <c r="BU123" i="5"/>
  <c r="BU122" i="5"/>
  <c r="BU121" i="5"/>
  <c r="BU111" i="5"/>
  <c r="BU110" i="5"/>
  <c r="BU109" i="5"/>
  <c r="BU102" i="5"/>
  <c r="BU101" i="5"/>
  <c r="BU120" i="5"/>
  <c r="BU145" i="5" s="1"/>
  <c r="BV133" i="5"/>
  <c r="BU194" i="5"/>
  <c r="BU193" i="5"/>
  <c r="BU192" i="5"/>
  <c r="BU191" i="5"/>
  <c r="BU190" i="5"/>
  <c r="BU252" i="5"/>
  <c r="BU255" i="5" s="1"/>
  <c r="BU79" i="18" s="1"/>
  <c r="BU260" i="5"/>
  <c r="BU261" i="5"/>
  <c r="BU262" i="5"/>
  <c r="BU263" i="5"/>
  <c r="BU264" i="5"/>
  <c r="CO166" i="6"/>
  <c r="BE104" i="5"/>
  <c r="BD65" i="4"/>
  <c r="BD130" i="5" s="1"/>
  <c r="BD131" i="5" s="1"/>
  <c r="CO209" i="6"/>
  <c r="CO232" i="6" s="1"/>
  <c r="BE5" i="6"/>
  <c r="BE4" i="18" s="1"/>
  <c r="BE24" i="4"/>
  <c r="BE25" i="4" s="1"/>
  <c r="BS38" i="12"/>
  <c r="BS37" i="12"/>
  <c r="BS216" i="5"/>
  <c r="BV269" i="5"/>
  <c r="BV272" i="5"/>
  <c r="BV273" i="5"/>
  <c r="BV270" i="5"/>
  <c r="BV271" i="5"/>
  <c r="BT210" i="5"/>
  <c r="BT75" i="12"/>
  <c r="BU277" i="5"/>
  <c r="BU278" i="5"/>
  <c r="BU276" i="5"/>
  <c r="BU275" i="5"/>
  <c r="BT280" i="5"/>
  <c r="BT77" i="12" s="1"/>
  <c r="BV137" i="5"/>
  <c r="BV136" i="5"/>
  <c r="BV140" i="5"/>
  <c r="BV139" i="5"/>
  <c r="BV138" i="5"/>
  <c r="BU147" i="5"/>
  <c r="BU148" i="5"/>
  <c r="BU149" i="5"/>
  <c r="BU146" i="5"/>
  <c r="BU151" i="5" s="1"/>
  <c r="BU286" i="5"/>
  <c r="BU284" i="5"/>
  <c r="BU283" i="5"/>
  <c r="BU287" i="5"/>
  <c r="BU285" i="5"/>
  <c r="BT289" i="5"/>
  <c r="BT78" i="12" s="1"/>
  <c r="BR240" i="5"/>
  <c r="BS161" i="5"/>
  <c r="BT196" i="5"/>
  <c r="BC155" i="5"/>
  <c r="BG12" i="12"/>
  <c r="BH10" i="12"/>
  <c r="BH11" i="12" s="1"/>
  <c r="BH5" i="18" s="1"/>
  <c r="BS164" i="5"/>
  <c r="BS167" i="5" s="1"/>
  <c r="BS243" i="5" s="1"/>
  <c r="BL234" i="5"/>
  <c r="BL235" i="5" s="1"/>
  <c r="BL236" i="5" s="1"/>
  <c r="BD201" i="5"/>
  <c r="BD153" i="5"/>
  <c r="BM231" i="5"/>
  <c r="BH4" i="6"/>
  <c r="BG2" i="5"/>
  <c r="BG2" i="6"/>
  <c r="N83" i="4"/>
  <c r="BO68" i="5"/>
  <c r="BW128" i="5"/>
  <c r="BW135" i="5" s="1"/>
  <c r="BV132" i="5"/>
  <c r="BV6" i="5"/>
  <c r="BV6" i="18" s="1"/>
  <c r="BE129" i="5"/>
  <c r="BE105" i="5"/>
  <c r="BE106" i="5"/>
  <c r="BE31" i="12" s="1"/>
  <c r="BR143" i="5"/>
  <c r="BR24" i="18" s="1"/>
  <c r="BS142" i="5"/>
  <c r="BS23" i="18" s="1"/>
  <c r="BS143" i="5"/>
  <c r="BS24" i="18" s="1"/>
  <c r="BF79" i="4"/>
  <c r="BF7" i="4"/>
  <c r="BF76" i="4"/>
  <c r="BF77" i="4"/>
  <c r="BF30" i="4"/>
  <c r="BF75" i="4"/>
  <c r="BF80" i="4"/>
  <c r="BF81" i="4"/>
  <c r="BF82" i="4"/>
  <c r="BF104" i="5"/>
  <c r="BE67" i="4"/>
  <c r="BE68" i="4" s="1"/>
  <c r="BF74" i="4"/>
  <c r="BF73" i="4"/>
  <c r="BF108" i="4" s="1"/>
  <c r="BF83" i="4"/>
  <c r="BF84" i="4"/>
  <c r="BG5" i="4"/>
  <c r="BG71" i="4" s="1"/>
  <c r="BG78" i="4" s="1"/>
  <c r="BG6" i="4"/>
  <c r="BG62" i="4" s="1"/>
  <c r="BG63" i="4" s="1"/>
  <c r="BH4" i="4"/>
  <c r="BH113" i="4" s="1"/>
  <c r="BH4" i="5"/>
  <c r="BG2" i="4"/>
  <c r="BI4" i="2"/>
  <c r="BI4" i="12" s="1"/>
  <c r="BH2" i="2"/>
  <c r="BH2" i="12" l="1"/>
  <c r="BH2" i="18"/>
  <c r="BS25" i="18"/>
  <c r="BR25" i="18"/>
  <c r="BU85" i="18"/>
  <c r="BU93" i="18"/>
  <c r="BL72" i="12"/>
  <c r="EG23" i="18"/>
  <c r="BQ47" i="18"/>
  <c r="BQ35" i="18"/>
  <c r="BE89" i="6"/>
  <c r="BS206" i="5"/>
  <c r="BR206" i="5"/>
  <c r="BR208" i="5" s="1"/>
  <c r="BR36" i="12" s="1"/>
  <c r="BS205" i="5"/>
  <c r="BV125" i="5"/>
  <c r="BV124" i="5"/>
  <c r="BV123" i="5"/>
  <c r="BV122" i="5"/>
  <c r="BV121" i="5"/>
  <c r="BV111" i="5"/>
  <c r="BV110" i="5"/>
  <c r="BV109" i="5"/>
  <c r="BV102" i="5"/>
  <c r="BV101" i="5"/>
  <c r="BV120" i="5"/>
  <c r="BV145" i="5" s="1"/>
  <c r="BW133" i="5"/>
  <c r="BV194" i="5"/>
  <c r="BV193" i="5"/>
  <c r="BV192" i="5"/>
  <c r="BV191" i="5"/>
  <c r="BV190" i="5"/>
  <c r="BV252" i="5"/>
  <c r="BV255" i="5" s="1"/>
  <c r="BV79" i="18" s="1"/>
  <c r="BV260" i="5"/>
  <c r="BV261" i="5"/>
  <c r="BV262" i="5"/>
  <c r="BV263" i="5"/>
  <c r="BV264" i="5"/>
  <c r="BE65" i="4"/>
  <c r="BE130" i="5" s="1"/>
  <c r="BE131" i="5" s="1"/>
  <c r="BF5" i="6"/>
  <c r="BF4" i="18" s="1"/>
  <c r="BF24" i="4"/>
  <c r="BF25" i="4" s="1"/>
  <c r="BU210" i="5"/>
  <c r="BT37" i="12"/>
  <c r="BT216" i="5"/>
  <c r="BT38" i="12"/>
  <c r="BW269" i="5"/>
  <c r="BW272" i="5"/>
  <c r="BW273" i="5"/>
  <c r="BW271" i="5"/>
  <c r="BW270" i="5"/>
  <c r="BU280" i="5"/>
  <c r="BU77" i="12" s="1"/>
  <c r="BU75" i="12"/>
  <c r="BV277" i="5"/>
  <c r="BV278" i="5"/>
  <c r="BV276" i="5"/>
  <c r="BV275" i="5"/>
  <c r="BW137" i="5"/>
  <c r="BW136" i="5"/>
  <c r="BW140" i="5"/>
  <c r="BW139" i="5"/>
  <c r="BW138" i="5"/>
  <c r="BV147" i="5"/>
  <c r="BV149" i="5"/>
  <c r="BV148" i="5"/>
  <c r="BV146" i="5"/>
  <c r="BV151" i="5" s="1"/>
  <c r="BU289" i="5"/>
  <c r="BU78" i="12" s="1"/>
  <c r="BV287" i="5"/>
  <c r="BV283" i="5"/>
  <c r="BV284" i="5"/>
  <c r="BV285" i="5"/>
  <c r="BV286" i="5"/>
  <c r="BS240" i="5"/>
  <c r="BT161" i="5"/>
  <c r="BU196" i="5"/>
  <c r="BD155" i="5"/>
  <c r="BH12" i="12"/>
  <c r="BI10" i="12"/>
  <c r="BI11" i="12" s="1"/>
  <c r="BI5" i="18" s="1"/>
  <c r="BT164" i="5"/>
  <c r="BT167" i="5" s="1"/>
  <c r="BT243" i="5" s="1"/>
  <c r="BS208" i="5"/>
  <c r="BS36" i="12" s="1"/>
  <c r="BM234" i="5"/>
  <c r="BM235" i="5" s="1"/>
  <c r="BM236" i="5" s="1"/>
  <c r="BE201" i="5"/>
  <c r="BE153" i="5"/>
  <c r="BN231" i="5"/>
  <c r="BI4" i="6"/>
  <c r="BH2" i="5"/>
  <c r="BH2" i="6"/>
  <c r="N84" i="4"/>
  <c r="BX128" i="5"/>
  <c r="BX135" i="5" s="1"/>
  <c r="BW132" i="5"/>
  <c r="BP68" i="5"/>
  <c r="BW6" i="5"/>
  <c r="BW6" i="18" s="1"/>
  <c r="BF129" i="5"/>
  <c r="BF106" i="5"/>
  <c r="BF31" i="12" s="1"/>
  <c r="BF105" i="5"/>
  <c r="BT142" i="5"/>
  <c r="BT23" i="18" s="1"/>
  <c r="BF66" i="4"/>
  <c r="BF67" i="4" s="1"/>
  <c r="BF68" i="4" s="1"/>
  <c r="BG76" i="4"/>
  <c r="BG7" i="4"/>
  <c r="BG82" i="4"/>
  <c r="BG81" i="4"/>
  <c r="BG84" i="4"/>
  <c r="BG83" i="4"/>
  <c r="BG75" i="4"/>
  <c r="BG104" i="5"/>
  <c r="BG79" i="4"/>
  <c r="BG73" i="4"/>
  <c r="BG108" i="4" s="1"/>
  <c r="BG80" i="4"/>
  <c r="BG74" i="4"/>
  <c r="BG30" i="4"/>
  <c r="BG77" i="4"/>
  <c r="BH6" i="4"/>
  <c r="BH62" i="4" s="1"/>
  <c r="BH63" i="4" s="1"/>
  <c r="BI4" i="4"/>
  <c r="BI113" i="4" s="1"/>
  <c r="BI4" i="5"/>
  <c r="BH5" i="4"/>
  <c r="BH71" i="4" s="1"/>
  <c r="BH77" i="4" s="1"/>
  <c r="BH2" i="4"/>
  <c r="BJ4" i="2"/>
  <c r="BJ4" i="12" s="1"/>
  <c r="BI2" i="2"/>
  <c r="BI2" i="12" l="1"/>
  <c r="BI2" i="18"/>
  <c r="BV85" i="18"/>
  <c r="BV93" i="18"/>
  <c r="BM72" i="12"/>
  <c r="BU38" i="12"/>
  <c r="EH23" i="18"/>
  <c r="BR47" i="18"/>
  <c r="BR35" i="18"/>
  <c r="BF89" i="6"/>
  <c r="BT205" i="5"/>
  <c r="BW125" i="5"/>
  <c r="BW124" i="5"/>
  <c r="BW123" i="5"/>
  <c r="BW122" i="5"/>
  <c r="BW121" i="5"/>
  <c r="BW111" i="5"/>
  <c r="BW110" i="5"/>
  <c r="BW109" i="5"/>
  <c r="BW102" i="5"/>
  <c r="BW101" i="5"/>
  <c r="BW120" i="5"/>
  <c r="BW145" i="5" s="1"/>
  <c r="BX133" i="5"/>
  <c r="BW194" i="5"/>
  <c r="BW193" i="5"/>
  <c r="BW192" i="5"/>
  <c r="BW191" i="5"/>
  <c r="BW190" i="5"/>
  <c r="BW252" i="5"/>
  <c r="BW255" i="5" s="1"/>
  <c r="BW79" i="18" s="1"/>
  <c r="BW260" i="5"/>
  <c r="BW261" i="5"/>
  <c r="BW262" i="5"/>
  <c r="BW263" i="5"/>
  <c r="BW264" i="5"/>
  <c r="BF65" i="4"/>
  <c r="BF130" i="5" s="1"/>
  <c r="BF131" i="5" s="1"/>
  <c r="BG5" i="6"/>
  <c r="BG4" i="18" s="1"/>
  <c r="BG24" i="4"/>
  <c r="BG25" i="4" s="1"/>
  <c r="BV210" i="5"/>
  <c r="BU37" i="12"/>
  <c r="BU216" i="5"/>
  <c r="BX273" i="5"/>
  <c r="BX272" i="5"/>
  <c r="BX271" i="5"/>
  <c r="BX270" i="5"/>
  <c r="BX269" i="5"/>
  <c r="BV280" i="5"/>
  <c r="BV77" i="12" s="1"/>
  <c r="BW275" i="5"/>
  <c r="BW278" i="5"/>
  <c r="BW276" i="5"/>
  <c r="BW277" i="5"/>
  <c r="BV75" i="12"/>
  <c r="BX139" i="5"/>
  <c r="BX136" i="5"/>
  <c r="BX140" i="5"/>
  <c r="BX138" i="5"/>
  <c r="BX137" i="5"/>
  <c r="BW147" i="5"/>
  <c r="BW148" i="5"/>
  <c r="BW149" i="5"/>
  <c r="BW146" i="5"/>
  <c r="BW151" i="5" s="1"/>
  <c r="BV289" i="5"/>
  <c r="BV78" i="12" s="1"/>
  <c r="BW284" i="5"/>
  <c r="BW287" i="5"/>
  <c r="BW285" i="5"/>
  <c r="BW283" i="5"/>
  <c r="BW286" i="5"/>
  <c r="BT240" i="5"/>
  <c r="BU161" i="5"/>
  <c r="BV196" i="5"/>
  <c r="BI12" i="12"/>
  <c r="BE155" i="5"/>
  <c r="BJ10" i="12"/>
  <c r="BJ11" i="12" s="1"/>
  <c r="BJ5" i="18" s="1"/>
  <c r="BU164" i="5"/>
  <c r="BU167" i="5" s="1"/>
  <c r="BU243" i="5" s="1"/>
  <c r="BN234" i="5"/>
  <c r="BN235" i="5" s="1"/>
  <c r="BN236" i="5" s="1"/>
  <c r="BF201" i="5"/>
  <c r="BF153" i="5"/>
  <c r="BO231" i="5"/>
  <c r="BJ4" i="6"/>
  <c r="BI2" i="5"/>
  <c r="BI2" i="6"/>
  <c r="O73" i="4"/>
  <c r="O108" i="4" s="1"/>
  <c r="BQ68" i="5"/>
  <c r="BY128" i="5"/>
  <c r="BY135" i="5" s="1"/>
  <c r="BX132" i="5"/>
  <c r="BX6" i="5"/>
  <c r="BX6" i="18" s="1"/>
  <c r="BG129" i="5"/>
  <c r="BG106" i="5"/>
  <c r="BG31" i="12" s="1"/>
  <c r="BG105" i="5"/>
  <c r="BT143" i="5"/>
  <c r="BT24" i="18" s="1"/>
  <c r="BU142" i="5"/>
  <c r="BU23" i="18" s="1"/>
  <c r="BH82" i="4"/>
  <c r="BG66" i="4"/>
  <c r="BG67" i="4" s="1"/>
  <c r="BG68" i="4" s="1"/>
  <c r="BI6" i="4"/>
  <c r="BI62" i="4" s="1"/>
  <c r="BI63" i="4" s="1"/>
  <c r="BH7" i="4"/>
  <c r="BH74" i="4"/>
  <c r="BH80" i="4"/>
  <c r="BH81" i="4"/>
  <c r="BH79" i="4"/>
  <c r="BH83" i="4"/>
  <c r="BH76" i="4"/>
  <c r="BH73" i="4"/>
  <c r="BH108" i="4" s="1"/>
  <c r="BH75" i="4"/>
  <c r="BI5" i="4"/>
  <c r="BI71" i="4" s="1"/>
  <c r="BI80" i="4" s="1"/>
  <c r="BJ4" i="4"/>
  <c r="BJ113" i="4" s="1"/>
  <c r="BJ4" i="5"/>
  <c r="BH78" i="4"/>
  <c r="BH84" i="4"/>
  <c r="BH104" i="5"/>
  <c r="BH30" i="4"/>
  <c r="BH66" i="4" s="1"/>
  <c r="BI2" i="4"/>
  <c r="BK4" i="2"/>
  <c r="BK4" i="12" s="1"/>
  <c r="BJ2" i="2"/>
  <c r="BJ2" i="12" l="1"/>
  <c r="BJ2" i="18"/>
  <c r="BT25" i="18"/>
  <c r="BW85" i="18"/>
  <c r="BW93" i="18"/>
  <c r="BN72" i="12"/>
  <c r="BV38" i="12"/>
  <c r="EI23" i="18"/>
  <c r="BS47" i="18"/>
  <c r="BS35" i="18"/>
  <c r="BG89" i="6"/>
  <c r="BT206" i="5"/>
  <c r="BT208" i="5" s="1"/>
  <c r="BT36" i="12" s="1"/>
  <c r="BU205" i="5"/>
  <c r="BX125" i="5"/>
  <c r="BX124" i="5"/>
  <c r="BX123" i="5"/>
  <c r="BX122" i="5"/>
  <c r="BX121" i="5"/>
  <c r="BX111" i="5"/>
  <c r="BX110" i="5"/>
  <c r="BX109" i="5"/>
  <c r="BX102" i="5"/>
  <c r="BX101" i="5"/>
  <c r="BX120" i="5"/>
  <c r="BX145" i="5" s="1"/>
  <c r="BY133" i="5"/>
  <c r="BX194" i="5"/>
  <c r="BX193" i="5"/>
  <c r="BX192" i="5"/>
  <c r="BX191" i="5"/>
  <c r="BX190" i="5"/>
  <c r="BX252" i="5"/>
  <c r="BX255" i="5" s="1"/>
  <c r="BX79" i="18" s="1"/>
  <c r="BX260" i="5"/>
  <c r="BX261" i="5"/>
  <c r="BX262" i="5"/>
  <c r="BX263" i="5"/>
  <c r="BX264" i="5"/>
  <c r="BG65" i="4"/>
  <c r="BG130" i="5" s="1"/>
  <c r="BG131" i="5" s="1"/>
  <c r="BH5" i="6"/>
  <c r="BH4" i="18" s="1"/>
  <c r="BH24" i="4"/>
  <c r="BH25" i="4" s="1"/>
  <c r="BW210" i="5"/>
  <c r="BV37" i="12"/>
  <c r="BV216" i="5"/>
  <c r="BY271" i="5"/>
  <c r="BY273" i="5"/>
  <c r="BY272" i="5"/>
  <c r="BY270" i="5"/>
  <c r="BY269" i="5"/>
  <c r="BX276" i="5"/>
  <c r="BX275" i="5"/>
  <c r="BX277" i="5"/>
  <c r="BX278" i="5"/>
  <c r="BW75" i="12"/>
  <c r="BW280" i="5"/>
  <c r="BW77" i="12" s="1"/>
  <c r="BY136" i="5"/>
  <c r="BY139" i="5"/>
  <c r="BY140" i="5"/>
  <c r="BY138" i="5"/>
  <c r="BY137" i="5"/>
  <c r="BX147" i="5"/>
  <c r="BX148" i="5"/>
  <c r="BX149" i="5"/>
  <c r="BX146" i="5"/>
  <c r="BX151" i="5" s="1"/>
  <c r="BW289" i="5"/>
  <c r="BW78" i="12" s="1"/>
  <c r="BX284" i="5"/>
  <c r="BX285" i="5"/>
  <c r="BX283" i="5"/>
  <c r="BX286" i="5"/>
  <c r="BX287" i="5"/>
  <c r="BU240" i="5"/>
  <c r="BV161" i="5"/>
  <c r="BW196" i="5"/>
  <c r="BJ12" i="12"/>
  <c r="BF155" i="5"/>
  <c r="BK10" i="12"/>
  <c r="BK11" i="12" s="1"/>
  <c r="BK5" i="18" s="1"/>
  <c r="BV164" i="5"/>
  <c r="BV167" i="5" s="1"/>
  <c r="BV243" i="5" s="1"/>
  <c r="BO234" i="5"/>
  <c r="BO235" i="5" s="1"/>
  <c r="BO236" i="5" s="1"/>
  <c r="BG201" i="5"/>
  <c r="BG153" i="5"/>
  <c r="BP231" i="5"/>
  <c r="BK4" i="6"/>
  <c r="BJ2" i="5"/>
  <c r="BJ2" i="6"/>
  <c r="O74" i="4"/>
  <c r="BZ128" i="5"/>
  <c r="BZ135" i="5" s="1"/>
  <c r="BY132" i="5"/>
  <c r="BR68" i="5"/>
  <c r="BY6" i="5"/>
  <c r="BY6" i="18" s="1"/>
  <c r="BH129" i="5"/>
  <c r="BH105" i="5"/>
  <c r="BH106" i="5"/>
  <c r="BH31" i="12" s="1"/>
  <c r="BU143" i="5"/>
  <c r="BU24" i="18" s="1"/>
  <c r="BV142" i="5"/>
  <c r="BV23" i="18" s="1"/>
  <c r="BJ6" i="4"/>
  <c r="BJ62" i="4" s="1"/>
  <c r="BJ63" i="4" s="1"/>
  <c r="BI79" i="4"/>
  <c r="BI77" i="4"/>
  <c r="BH67" i="4"/>
  <c r="BI84" i="4"/>
  <c r="BI104" i="5"/>
  <c r="BI82" i="4"/>
  <c r="BI81" i="4"/>
  <c r="BI7" i="4"/>
  <c r="BI74" i="4"/>
  <c r="BI76" i="4"/>
  <c r="BI73" i="4"/>
  <c r="BI108" i="4" s="1"/>
  <c r="BI78" i="4"/>
  <c r="BI75" i="4"/>
  <c r="BI30" i="4"/>
  <c r="BI66" i="4" s="1"/>
  <c r="BI83" i="4"/>
  <c r="BK4" i="4"/>
  <c r="BK113" i="4" s="1"/>
  <c r="BK4" i="5"/>
  <c r="BJ5" i="4"/>
  <c r="BJ30" i="4" s="1"/>
  <c r="BJ66" i="4" s="1"/>
  <c r="BJ2" i="4"/>
  <c r="BL4" i="2"/>
  <c r="BL4" i="12" s="1"/>
  <c r="BK2" i="2"/>
  <c r="BK2" i="12" l="1"/>
  <c r="BK2" i="18"/>
  <c r="BU25" i="18"/>
  <c r="BX85" i="18"/>
  <c r="BX93" i="18"/>
  <c r="BO72" i="12"/>
  <c r="BW38" i="12"/>
  <c r="EJ23" i="18"/>
  <c r="BT47" i="18"/>
  <c r="BT35" i="18"/>
  <c r="BH89" i="6"/>
  <c r="BU206" i="5"/>
  <c r="BU208" i="5" s="1"/>
  <c r="BU36" i="12" s="1"/>
  <c r="BV205" i="5"/>
  <c r="BY125" i="5"/>
  <c r="BY124" i="5"/>
  <c r="BY123" i="5"/>
  <c r="BY122" i="5"/>
  <c r="BY121" i="5"/>
  <c r="BY111" i="5"/>
  <c r="BY110" i="5"/>
  <c r="BY109" i="5"/>
  <c r="BY102" i="5"/>
  <c r="BY101" i="5"/>
  <c r="BY120" i="5"/>
  <c r="BY145" i="5" s="1"/>
  <c r="BZ133" i="5"/>
  <c r="BY194" i="5"/>
  <c r="BY193" i="5"/>
  <c r="BY192" i="5"/>
  <c r="BY191" i="5"/>
  <c r="BY190" i="5"/>
  <c r="BY252" i="5"/>
  <c r="BY255" i="5" s="1"/>
  <c r="BY79" i="18" s="1"/>
  <c r="BY260" i="5"/>
  <c r="BY261" i="5"/>
  <c r="BY262" i="5"/>
  <c r="BY263" i="5"/>
  <c r="BY264" i="5"/>
  <c r="BH65" i="4"/>
  <c r="BH130" i="5" s="1"/>
  <c r="BH131" i="5" s="1"/>
  <c r="BI5" i="6"/>
  <c r="BI4" i="18" s="1"/>
  <c r="BI24" i="4"/>
  <c r="BI25" i="4" s="1"/>
  <c r="BX210" i="5"/>
  <c r="BW37" i="12"/>
  <c r="BW216" i="5"/>
  <c r="BZ273" i="5"/>
  <c r="BZ272" i="5"/>
  <c r="BZ271" i="5"/>
  <c r="BZ270" i="5"/>
  <c r="BZ269" i="5"/>
  <c r="BX75" i="12"/>
  <c r="BY276" i="5"/>
  <c r="BY277" i="5"/>
  <c r="BY278" i="5"/>
  <c r="BY275" i="5"/>
  <c r="BX280" i="5"/>
  <c r="BX77" i="12" s="1"/>
  <c r="BZ136" i="5"/>
  <c r="BZ140" i="5"/>
  <c r="BZ139" i="5"/>
  <c r="BZ138" i="5"/>
  <c r="BZ137" i="5"/>
  <c r="BY147" i="5"/>
  <c r="BY148" i="5"/>
  <c r="BY149" i="5"/>
  <c r="BY146" i="5"/>
  <c r="BY151" i="5" s="1"/>
  <c r="BX289" i="5"/>
  <c r="BX78" i="12" s="1"/>
  <c r="BY284" i="5"/>
  <c r="BY285" i="5"/>
  <c r="BY286" i="5"/>
  <c r="BY287" i="5"/>
  <c r="BY283" i="5"/>
  <c r="BV240" i="5"/>
  <c r="BW161" i="5"/>
  <c r="BX196" i="5"/>
  <c r="BK12" i="12"/>
  <c r="BL10" i="12"/>
  <c r="BL11" i="12" s="1"/>
  <c r="BL5" i="18" s="1"/>
  <c r="BG155" i="5"/>
  <c r="BW164" i="5"/>
  <c r="BW167" i="5" s="1"/>
  <c r="BW243" i="5" s="1"/>
  <c r="BP234" i="5"/>
  <c r="BP235" i="5" s="1"/>
  <c r="BP236" i="5" s="1"/>
  <c r="BH201" i="5"/>
  <c r="BH153" i="5"/>
  <c r="BQ231" i="5"/>
  <c r="BL4" i="6"/>
  <c r="BK2" i="5"/>
  <c r="BK2" i="6"/>
  <c r="O75" i="4"/>
  <c r="BS68" i="5"/>
  <c r="CA128" i="5"/>
  <c r="CA135" i="5" s="1"/>
  <c r="BZ132" i="5"/>
  <c r="BZ6" i="5"/>
  <c r="BZ6" i="18" s="1"/>
  <c r="BI129" i="5"/>
  <c r="BI106" i="5"/>
  <c r="BI31" i="12" s="1"/>
  <c r="BI105" i="5"/>
  <c r="BV143" i="5"/>
  <c r="BV24" i="18" s="1"/>
  <c r="BW142" i="5"/>
  <c r="BW23" i="18" s="1"/>
  <c r="BI67" i="4"/>
  <c r="BI68" i="4" s="1"/>
  <c r="BH68" i="4"/>
  <c r="BK6" i="4"/>
  <c r="BK62" i="4" s="1"/>
  <c r="BK63" i="4" s="1"/>
  <c r="BK5" i="4"/>
  <c r="BK71" i="4" s="1"/>
  <c r="BK74" i="4" s="1"/>
  <c r="BJ7" i="4"/>
  <c r="BL4" i="4"/>
  <c r="BL113" i="4" s="1"/>
  <c r="BL4" i="5"/>
  <c r="BJ71" i="4"/>
  <c r="BJ81" i="4" s="1"/>
  <c r="BK2" i="4"/>
  <c r="BM4" i="2"/>
  <c r="BM4" i="12" s="1"/>
  <c r="BL2" i="2"/>
  <c r="BL2" i="12" l="1"/>
  <c r="BL2" i="18"/>
  <c r="BV25" i="18"/>
  <c r="BY85" i="18"/>
  <c r="BY93" i="18"/>
  <c r="BP72" i="12"/>
  <c r="BX38" i="12"/>
  <c r="EK23" i="18"/>
  <c r="BU47" i="18"/>
  <c r="BU35" i="18"/>
  <c r="BI89" i="6"/>
  <c r="BV206" i="5"/>
  <c r="BV208" i="5" s="1"/>
  <c r="BV36" i="12" s="1"/>
  <c r="BW205" i="5"/>
  <c r="BZ125" i="5"/>
  <c r="BZ124" i="5"/>
  <c r="BZ123" i="5"/>
  <c r="BZ122" i="5"/>
  <c r="BZ121" i="5"/>
  <c r="BZ111" i="5"/>
  <c r="BZ110" i="5"/>
  <c r="BZ109" i="5"/>
  <c r="BZ102" i="5"/>
  <c r="BZ101" i="5"/>
  <c r="BZ120" i="5"/>
  <c r="BZ145" i="5" s="1"/>
  <c r="CA133" i="5"/>
  <c r="BZ194" i="5"/>
  <c r="BZ193" i="5"/>
  <c r="BZ192" i="5"/>
  <c r="BZ191" i="5"/>
  <c r="BZ190" i="5"/>
  <c r="BZ252" i="5"/>
  <c r="BZ255" i="5" s="1"/>
  <c r="BZ79" i="18" s="1"/>
  <c r="BZ260" i="5"/>
  <c r="BZ261" i="5"/>
  <c r="BZ262" i="5"/>
  <c r="BZ263" i="5"/>
  <c r="BZ264" i="5"/>
  <c r="BI65" i="4"/>
  <c r="BJ5" i="6"/>
  <c r="BJ4" i="18" s="1"/>
  <c r="BJ24" i="4"/>
  <c r="BJ25" i="4" s="1"/>
  <c r="BY210" i="5"/>
  <c r="BX37" i="12"/>
  <c r="BX216" i="5"/>
  <c r="CA272" i="5"/>
  <c r="CA271" i="5"/>
  <c r="CA270" i="5"/>
  <c r="CA269" i="5"/>
  <c r="CA273" i="5"/>
  <c r="BY280" i="5"/>
  <c r="BY77" i="12" s="1"/>
  <c r="BZ278" i="5"/>
  <c r="BZ276" i="5"/>
  <c r="BZ277" i="5"/>
  <c r="BZ275" i="5"/>
  <c r="BY75" i="12"/>
  <c r="CA140" i="5"/>
  <c r="CA138" i="5"/>
  <c r="CA139" i="5"/>
  <c r="CA137" i="5"/>
  <c r="CA136" i="5"/>
  <c r="BZ147" i="5"/>
  <c r="BZ148" i="5"/>
  <c r="BZ149" i="5"/>
  <c r="BZ146" i="5"/>
  <c r="BZ151" i="5" s="1"/>
  <c r="BY289" i="5"/>
  <c r="BY78" i="12" s="1"/>
  <c r="BZ284" i="5"/>
  <c r="BZ285" i="5"/>
  <c r="BZ287" i="5"/>
  <c r="BZ283" i="5"/>
  <c r="BZ286" i="5"/>
  <c r="BW240" i="5"/>
  <c r="BX161" i="5"/>
  <c r="BY196" i="5"/>
  <c r="BH155" i="5"/>
  <c r="BL12" i="12"/>
  <c r="BM10" i="12"/>
  <c r="BM11" i="12" s="1"/>
  <c r="BM5" i="18" s="1"/>
  <c r="BX164" i="5"/>
  <c r="BX167" i="5" s="1"/>
  <c r="BX243" i="5" s="1"/>
  <c r="BQ234" i="5"/>
  <c r="BQ235" i="5" s="1"/>
  <c r="BQ236" i="5" s="1"/>
  <c r="BI201" i="5"/>
  <c r="BI153" i="5"/>
  <c r="BR231" i="5"/>
  <c r="BM4" i="6"/>
  <c r="BL2" i="5"/>
  <c r="BL2" i="6"/>
  <c r="CB128" i="5"/>
  <c r="CB135" i="5" s="1"/>
  <c r="CA132" i="5"/>
  <c r="BT68" i="5"/>
  <c r="BJ67" i="4"/>
  <c r="BJ68" i="4" s="1"/>
  <c r="CA6" i="5"/>
  <c r="CA6" i="18" s="1"/>
  <c r="BW143" i="5"/>
  <c r="BW24" i="18" s="1"/>
  <c r="BX142" i="5"/>
  <c r="BX23" i="18" s="1"/>
  <c r="BJ79" i="4"/>
  <c r="BK76" i="4"/>
  <c r="BJ104" i="5"/>
  <c r="BK73" i="4"/>
  <c r="BK108" i="4" s="1"/>
  <c r="BK104" i="5"/>
  <c r="BK77" i="4"/>
  <c r="BL6" i="4"/>
  <c r="BL62" i="4" s="1"/>
  <c r="BL63" i="4" s="1"/>
  <c r="BK80" i="4"/>
  <c r="BK81" i="4"/>
  <c r="BK7" i="4"/>
  <c r="BK75" i="4"/>
  <c r="BK83" i="4"/>
  <c r="BL5" i="4"/>
  <c r="BL30" i="4" s="1"/>
  <c r="BL66" i="4" s="1"/>
  <c r="BK82" i="4"/>
  <c r="BK78" i="4"/>
  <c r="BK30" i="4"/>
  <c r="BK66" i="4" s="1"/>
  <c r="BK84" i="4"/>
  <c r="BK79" i="4"/>
  <c r="BJ83" i="4"/>
  <c r="BJ76" i="4"/>
  <c r="BJ82" i="4"/>
  <c r="BJ80" i="4"/>
  <c r="BJ84" i="4"/>
  <c r="BJ74" i="4"/>
  <c r="BJ75" i="4"/>
  <c r="BM4" i="4"/>
  <c r="BM113" i="4" s="1"/>
  <c r="BM4" i="5"/>
  <c r="BJ78" i="4"/>
  <c r="BJ73" i="4"/>
  <c r="BJ108" i="4" s="1"/>
  <c r="BJ77" i="4"/>
  <c r="BL2" i="4"/>
  <c r="BN4" i="2"/>
  <c r="BN4" i="12" s="1"/>
  <c r="BN10" i="12" s="1"/>
  <c r="BM2" i="2"/>
  <c r="BM2" i="12" l="1"/>
  <c r="BM2" i="18"/>
  <c r="BW25" i="18"/>
  <c r="BZ85" i="18"/>
  <c r="BZ93" i="18"/>
  <c r="BQ72" i="12"/>
  <c r="BY38" i="12"/>
  <c r="EL23" i="18"/>
  <c r="BV47" i="18"/>
  <c r="BV35" i="18"/>
  <c r="BJ89" i="6"/>
  <c r="BW206" i="5"/>
  <c r="BW208" i="5" s="1"/>
  <c r="BW36" i="12" s="1"/>
  <c r="BX205" i="5"/>
  <c r="CA125" i="5"/>
  <c r="CA124" i="5"/>
  <c r="CA123" i="5"/>
  <c r="CA122" i="5"/>
  <c r="CA121" i="5"/>
  <c r="CA111" i="5"/>
  <c r="CA110" i="5"/>
  <c r="CA109" i="5"/>
  <c r="CA102" i="5"/>
  <c r="CA101" i="5"/>
  <c r="CA120" i="5"/>
  <c r="CA145" i="5" s="1"/>
  <c r="CB133" i="5"/>
  <c r="CA194" i="5"/>
  <c r="CA193" i="5"/>
  <c r="CA192" i="5"/>
  <c r="CA191" i="5"/>
  <c r="CA190" i="5"/>
  <c r="CA252" i="5"/>
  <c r="CA255" i="5" s="1"/>
  <c r="CA79" i="18" s="1"/>
  <c r="CA260" i="5"/>
  <c r="CA261" i="5"/>
  <c r="CA262" i="5"/>
  <c r="CA263" i="5"/>
  <c r="CA264" i="5"/>
  <c r="BI130" i="5"/>
  <c r="BI131" i="5" s="1"/>
  <c r="BJ65" i="4"/>
  <c r="BK5" i="6"/>
  <c r="BK4" i="18" s="1"/>
  <c r="BK24" i="4"/>
  <c r="BK25" i="4" s="1"/>
  <c r="BZ210" i="5"/>
  <c r="BY37" i="12"/>
  <c r="BY216" i="5"/>
  <c r="CB270" i="5"/>
  <c r="CB272" i="5"/>
  <c r="CB271" i="5"/>
  <c r="CB269" i="5"/>
  <c r="CB273" i="5"/>
  <c r="BZ280" i="5"/>
  <c r="BZ77" i="12" s="1"/>
  <c r="BZ75" i="12"/>
  <c r="CA278" i="5"/>
  <c r="CA277" i="5"/>
  <c r="CA276" i="5"/>
  <c r="CA275" i="5"/>
  <c r="CB140" i="5"/>
  <c r="CB139" i="5"/>
  <c r="CB138" i="5"/>
  <c r="CB137" i="5"/>
  <c r="CB136" i="5"/>
  <c r="CA147" i="5"/>
  <c r="CA149" i="5"/>
  <c r="CA148" i="5"/>
  <c r="CA146" i="5"/>
  <c r="CA151" i="5" s="1"/>
  <c r="BZ289" i="5"/>
  <c r="BZ78" i="12" s="1"/>
  <c r="CA284" i="5"/>
  <c r="CA285" i="5"/>
  <c r="CA286" i="5"/>
  <c r="CA283" i="5"/>
  <c r="CA287" i="5"/>
  <c r="BX240" i="5"/>
  <c r="BY161" i="5"/>
  <c r="BZ196" i="5"/>
  <c r="BM12" i="12"/>
  <c r="BI155" i="5"/>
  <c r="BN11" i="12"/>
  <c r="BN5" i="18" s="1"/>
  <c r="BY164" i="5"/>
  <c r="BY167" i="5" s="1"/>
  <c r="BY243" i="5" s="1"/>
  <c r="BR234" i="5"/>
  <c r="BR235" i="5" s="1"/>
  <c r="BR236" i="5" s="1"/>
  <c r="BS231" i="5"/>
  <c r="BN4" i="6"/>
  <c r="BM2" i="5"/>
  <c r="BM2" i="6"/>
  <c r="BU68" i="5"/>
  <c r="CC128" i="5"/>
  <c r="CC135" i="5" s="1"/>
  <c r="CB132" i="5"/>
  <c r="BK67" i="4"/>
  <c r="BL67" i="4" s="1"/>
  <c r="CB6" i="5"/>
  <c r="CB6" i="18" s="1"/>
  <c r="BK129" i="5"/>
  <c r="BK106" i="5"/>
  <c r="BK31" i="12" s="1"/>
  <c r="BK105" i="5"/>
  <c r="BJ129" i="5"/>
  <c r="BJ106" i="5"/>
  <c r="BJ31" i="12" s="1"/>
  <c r="BJ105" i="5"/>
  <c r="BX143" i="5"/>
  <c r="BX24" i="18" s="1"/>
  <c r="BY142" i="5"/>
  <c r="BY23" i="18" s="1"/>
  <c r="BL71" i="4"/>
  <c r="BL75" i="4" s="1"/>
  <c r="BL7" i="4"/>
  <c r="BL104" i="5"/>
  <c r="BM5" i="4"/>
  <c r="BM30" i="4" s="1"/>
  <c r="BM66" i="4" s="1"/>
  <c r="BM6" i="4"/>
  <c r="BM62" i="4" s="1"/>
  <c r="BM63" i="4" s="1"/>
  <c r="BN4" i="4"/>
  <c r="BN113" i="4" s="1"/>
  <c r="BN4" i="5"/>
  <c r="BM2" i="4"/>
  <c r="BO4" i="2"/>
  <c r="BO4" i="12" s="1"/>
  <c r="BN2" i="2"/>
  <c r="BN2" i="12" l="1"/>
  <c r="BN2" i="18"/>
  <c r="BX25" i="18"/>
  <c r="CA85" i="18"/>
  <c r="CA93" i="18"/>
  <c r="BR72" i="12"/>
  <c r="BZ38" i="12"/>
  <c r="EM23" i="18"/>
  <c r="BW47" i="18"/>
  <c r="BW35" i="18"/>
  <c r="BK89" i="6"/>
  <c r="BX206" i="5"/>
  <c r="BX208" i="5" s="1"/>
  <c r="BX36" i="12" s="1"/>
  <c r="BY205" i="5"/>
  <c r="CB125" i="5"/>
  <c r="CB124" i="5"/>
  <c r="CB123" i="5"/>
  <c r="CB122" i="5"/>
  <c r="CB121" i="5"/>
  <c r="CB111" i="5"/>
  <c r="CB110" i="5"/>
  <c r="CB109" i="5"/>
  <c r="CB102" i="5"/>
  <c r="CB101" i="5"/>
  <c r="CB120" i="5"/>
  <c r="CB145" i="5" s="1"/>
  <c r="CC133" i="5"/>
  <c r="CB194" i="5"/>
  <c r="CB193" i="5"/>
  <c r="CB192" i="5"/>
  <c r="CB191" i="5"/>
  <c r="CB190" i="5"/>
  <c r="CB252" i="5"/>
  <c r="CB255" i="5" s="1"/>
  <c r="CB79" i="18" s="1"/>
  <c r="CB260" i="5"/>
  <c r="CB261" i="5"/>
  <c r="CB262" i="5"/>
  <c r="CB263" i="5"/>
  <c r="CB264" i="5"/>
  <c r="BJ130" i="5"/>
  <c r="BJ131" i="5" s="1"/>
  <c r="BK65" i="4"/>
  <c r="BL5" i="6"/>
  <c r="BL4" i="18" s="1"/>
  <c r="BL24" i="4"/>
  <c r="BL25" i="4" s="1"/>
  <c r="BZ37" i="12"/>
  <c r="BZ216" i="5"/>
  <c r="CC272" i="5"/>
  <c r="CC271" i="5"/>
  <c r="CC270" i="5"/>
  <c r="CC269" i="5"/>
  <c r="CC273" i="5"/>
  <c r="CA210" i="5"/>
  <c r="CA280" i="5"/>
  <c r="CA77" i="12" s="1"/>
  <c r="CB276" i="5"/>
  <c r="CB277" i="5"/>
  <c r="CB278" i="5"/>
  <c r="CB275" i="5"/>
  <c r="CA75" i="12"/>
  <c r="CC138" i="5"/>
  <c r="CC140" i="5"/>
  <c r="CC137" i="5"/>
  <c r="CC139" i="5"/>
  <c r="CC136" i="5"/>
  <c r="CB147" i="5"/>
  <c r="CB149" i="5"/>
  <c r="CB148" i="5"/>
  <c r="CB146" i="5"/>
  <c r="CB151" i="5" s="1"/>
  <c r="CA289" i="5"/>
  <c r="CA78" i="12" s="1"/>
  <c r="CB284" i="5"/>
  <c r="CB286" i="5"/>
  <c r="CB283" i="5"/>
  <c r="CB285" i="5"/>
  <c r="CB287" i="5"/>
  <c r="BY240" i="5"/>
  <c r="BZ161" i="5"/>
  <c r="CA196" i="5"/>
  <c r="BO10" i="12"/>
  <c r="BO11" i="12" s="1"/>
  <c r="BO5" i="18" s="1"/>
  <c r="BN12" i="12"/>
  <c r="BZ164" i="5"/>
  <c r="BZ167" i="5" s="1"/>
  <c r="BZ243" i="5" s="1"/>
  <c r="BS234" i="5"/>
  <c r="BS235" i="5" s="1"/>
  <c r="BS236" i="5" s="1"/>
  <c r="BJ201" i="5"/>
  <c r="BJ153" i="5"/>
  <c r="BK201" i="5"/>
  <c r="BK153" i="5"/>
  <c r="BT231" i="5"/>
  <c r="BO4" i="6"/>
  <c r="BN2" i="5"/>
  <c r="BN2" i="6"/>
  <c r="BL79" i="4"/>
  <c r="BL78" i="4"/>
  <c r="BK68" i="4"/>
  <c r="CD128" i="5"/>
  <c r="CD135" i="5" s="1"/>
  <c r="CC132" i="5"/>
  <c r="BV68" i="5"/>
  <c r="CC6" i="5"/>
  <c r="CC6" i="18" s="1"/>
  <c r="BY143" i="5"/>
  <c r="BY24" i="18" s="1"/>
  <c r="BL129" i="5"/>
  <c r="BL105" i="5"/>
  <c r="BL106" i="5"/>
  <c r="BL31" i="12" s="1"/>
  <c r="BZ142" i="5"/>
  <c r="BZ23" i="18" s="1"/>
  <c r="BL84" i="4"/>
  <c r="BL83" i="4"/>
  <c r="BL80" i="4"/>
  <c r="BL74" i="4"/>
  <c r="BL68" i="4"/>
  <c r="BL82" i="4"/>
  <c r="BL76" i="4"/>
  <c r="BL77" i="4"/>
  <c r="BL73" i="4"/>
  <c r="BL108" i="4" s="1"/>
  <c r="BL81" i="4"/>
  <c r="BM67" i="4"/>
  <c r="BM7" i="4"/>
  <c r="BM71" i="4"/>
  <c r="BM80" i="4" s="1"/>
  <c r="BN6" i="4"/>
  <c r="BN62" i="4" s="1"/>
  <c r="BN63" i="4" s="1"/>
  <c r="BN5" i="4"/>
  <c r="BO4" i="4"/>
  <c r="BO113" i="4" s="1"/>
  <c r="BO4" i="5"/>
  <c r="BN2" i="4"/>
  <c r="BP4" i="2"/>
  <c r="BP4" i="12" s="1"/>
  <c r="BP10" i="12" s="1"/>
  <c r="BO2" i="2"/>
  <c r="BO2" i="12" l="1"/>
  <c r="BO2" i="18"/>
  <c r="BY25" i="18"/>
  <c r="CB85" i="18"/>
  <c r="CB93" i="18"/>
  <c r="BS72" i="12"/>
  <c r="EN23" i="18"/>
  <c r="BX47" i="18"/>
  <c r="BX35" i="18"/>
  <c r="BL89" i="6"/>
  <c r="BY206" i="5"/>
  <c r="BY208" i="5" s="1"/>
  <c r="BY36" i="12" s="1"/>
  <c r="BZ205" i="5"/>
  <c r="CC125" i="5"/>
  <c r="CC124" i="5"/>
  <c r="CC123" i="5"/>
  <c r="CC122" i="5"/>
  <c r="CC121" i="5"/>
  <c r="CC111" i="5"/>
  <c r="CC110" i="5"/>
  <c r="CC109" i="5"/>
  <c r="CC102" i="5"/>
  <c r="CC101" i="5"/>
  <c r="CC120" i="5"/>
  <c r="CC145" i="5" s="1"/>
  <c r="CD133" i="5"/>
  <c r="CC194" i="5"/>
  <c r="CC193" i="5"/>
  <c r="CC192" i="5"/>
  <c r="CC191" i="5"/>
  <c r="CC190" i="5"/>
  <c r="CC252" i="5"/>
  <c r="CC255" i="5" s="1"/>
  <c r="CC79" i="18" s="1"/>
  <c r="CC260" i="5"/>
  <c r="CC261" i="5"/>
  <c r="CC262" i="5"/>
  <c r="CC263" i="5"/>
  <c r="CC264" i="5"/>
  <c r="BK130" i="5"/>
  <c r="BK131" i="5" s="1"/>
  <c r="BL65" i="4"/>
  <c r="BM5" i="6"/>
  <c r="BM4" i="18" s="1"/>
  <c r="BM24" i="4"/>
  <c r="BM25" i="4" s="1"/>
  <c r="CA38" i="12"/>
  <c r="CA37" i="12"/>
  <c r="CA216" i="5"/>
  <c r="CD271" i="5"/>
  <c r="CD270" i="5"/>
  <c r="CD269" i="5"/>
  <c r="CD273" i="5"/>
  <c r="CD272" i="5"/>
  <c r="CB210" i="5"/>
  <c r="CB280" i="5"/>
  <c r="CB77" i="12" s="1"/>
  <c r="CB75" i="12"/>
  <c r="CC276" i="5"/>
  <c r="CC277" i="5"/>
  <c r="CC278" i="5"/>
  <c r="CC275" i="5"/>
  <c r="CD140" i="5"/>
  <c r="CD139" i="5"/>
  <c r="CD137" i="5"/>
  <c r="CD138" i="5"/>
  <c r="CD136" i="5"/>
  <c r="CC147" i="5"/>
  <c r="CC148" i="5"/>
  <c r="CC149" i="5"/>
  <c r="CC146" i="5"/>
  <c r="CC151" i="5" s="1"/>
  <c r="CB289" i="5"/>
  <c r="CB78" i="12" s="1"/>
  <c r="CC287" i="5"/>
  <c r="CC283" i="5"/>
  <c r="CC286" i="5"/>
  <c r="CC284" i="5"/>
  <c r="CC285" i="5"/>
  <c r="BZ240" i="5"/>
  <c r="CA161" i="5"/>
  <c r="CB196" i="5"/>
  <c r="BJ155" i="5"/>
  <c r="BK155" i="5"/>
  <c r="BP11" i="12"/>
  <c r="BP5" i="18" s="1"/>
  <c r="BO12" i="12"/>
  <c r="CA164" i="5"/>
  <c r="CA167" i="5" s="1"/>
  <c r="CA243" i="5" s="1"/>
  <c r="BT234" i="5"/>
  <c r="BT235" i="5" s="1"/>
  <c r="BT236" i="5" s="1"/>
  <c r="BL201" i="5"/>
  <c r="BL153" i="5"/>
  <c r="BU231" i="5"/>
  <c r="BP4" i="6"/>
  <c r="BO2" i="5"/>
  <c r="BO2" i="6"/>
  <c r="BW68" i="5"/>
  <c r="CE128" i="5"/>
  <c r="CE135" i="5" s="1"/>
  <c r="CD132" i="5"/>
  <c r="CD6" i="5"/>
  <c r="CD6" i="18" s="1"/>
  <c r="BZ143" i="5"/>
  <c r="BZ24" i="18" s="1"/>
  <c r="CA142" i="5"/>
  <c r="CA23" i="18" s="1"/>
  <c r="BN104" i="5"/>
  <c r="BM68" i="4"/>
  <c r="BM104" i="5"/>
  <c r="BM83" i="4"/>
  <c r="BN7" i="4"/>
  <c r="BM73" i="4"/>
  <c r="BM108" i="4" s="1"/>
  <c r="BM76" i="4"/>
  <c r="BM81" i="4"/>
  <c r="BM77" i="4"/>
  <c r="BM82" i="4"/>
  <c r="BM78" i="4"/>
  <c r="BM74" i="4"/>
  <c r="BM84" i="4"/>
  <c r="BM79" i="4"/>
  <c r="BM75" i="4"/>
  <c r="BO6" i="4"/>
  <c r="BO62" i="4" s="1"/>
  <c r="BO63" i="4" s="1"/>
  <c r="BN71" i="4"/>
  <c r="BN30" i="4"/>
  <c r="BO5" i="4"/>
  <c r="BO71" i="4" s="1"/>
  <c r="BO73" i="4" s="1"/>
  <c r="BO108" i="4" s="1"/>
  <c r="BP4" i="4"/>
  <c r="BP113" i="4" s="1"/>
  <c r="BP4" i="5"/>
  <c r="BO2" i="4"/>
  <c r="BQ4" i="2"/>
  <c r="BQ4" i="12" s="1"/>
  <c r="BP2" i="2"/>
  <c r="BP2" i="12" l="1"/>
  <c r="BP2" i="18"/>
  <c r="BZ25" i="18"/>
  <c r="CC85" i="18"/>
  <c r="CC93" i="18"/>
  <c r="BT72" i="12"/>
  <c r="EO23" i="18"/>
  <c r="BY47" i="18"/>
  <c r="BY35" i="18"/>
  <c r="BM89" i="6"/>
  <c r="BZ206" i="5"/>
  <c r="BZ208" i="5" s="1"/>
  <c r="BZ36" i="12" s="1"/>
  <c r="CA205" i="5"/>
  <c r="CD125" i="5"/>
  <c r="CD124" i="5"/>
  <c r="CD123" i="5"/>
  <c r="CD122" i="5"/>
  <c r="CD121" i="5"/>
  <c r="CD111" i="5"/>
  <c r="CD110" i="5"/>
  <c r="CD109" i="5"/>
  <c r="CD102" i="5"/>
  <c r="CD101" i="5"/>
  <c r="CD120" i="5"/>
  <c r="CD145" i="5" s="1"/>
  <c r="CE133" i="5"/>
  <c r="CD194" i="5"/>
  <c r="CD193" i="5"/>
  <c r="CD192" i="5"/>
  <c r="CD191" i="5"/>
  <c r="CD190" i="5"/>
  <c r="CD252" i="5"/>
  <c r="CD255" i="5" s="1"/>
  <c r="CD79" i="18" s="1"/>
  <c r="CD260" i="5"/>
  <c r="CD261" i="5"/>
  <c r="CD262" i="5"/>
  <c r="CD263" i="5"/>
  <c r="CD264" i="5"/>
  <c r="BL130" i="5"/>
  <c r="BL131" i="5" s="1"/>
  <c r="BM65" i="4"/>
  <c r="BN5" i="6"/>
  <c r="BN4" i="18" s="1"/>
  <c r="BN24" i="4"/>
  <c r="BN25" i="4" s="1"/>
  <c r="CB38" i="12"/>
  <c r="CB37" i="12"/>
  <c r="CB216" i="5"/>
  <c r="CE271" i="5"/>
  <c r="CE270" i="5"/>
  <c r="CE269" i="5"/>
  <c r="CE272" i="5"/>
  <c r="CE273" i="5"/>
  <c r="CC210" i="5"/>
  <c r="CC280" i="5"/>
  <c r="CC77" i="12" s="1"/>
  <c r="CC75" i="12"/>
  <c r="CD275" i="5"/>
  <c r="CD276" i="5"/>
  <c r="CD278" i="5"/>
  <c r="CD277" i="5"/>
  <c r="CE140" i="5"/>
  <c r="CE137" i="5"/>
  <c r="CE139" i="5"/>
  <c r="CE138" i="5"/>
  <c r="CE136" i="5"/>
  <c r="CD147" i="5"/>
  <c r="CD148" i="5"/>
  <c r="CD149" i="5"/>
  <c r="CD146" i="5"/>
  <c r="CD151" i="5" s="1"/>
  <c r="CC289" i="5"/>
  <c r="CC78" i="12" s="1"/>
  <c r="CD287" i="5"/>
  <c r="CD283" i="5"/>
  <c r="CD284" i="5"/>
  <c r="CD285" i="5"/>
  <c r="CD286" i="5"/>
  <c r="CA240" i="5"/>
  <c r="CB161" i="5"/>
  <c r="CC196" i="5"/>
  <c r="BP12" i="12"/>
  <c r="BQ10" i="12"/>
  <c r="BQ11" i="12" s="1"/>
  <c r="BQ5" i="18" s="1"/>
  <c r="BL155" i="5"/>
  <c r="CB164" i="5"/>
  <c r="CB167" i="5" s="1"/>
  <c r="CB243" i="5" s="1"/>
  <c r="BU234" i="5"/>
  <c r="BU235" i="5" s="1"/>
  <c r="BU236" i="5" s="1"/>
  <c r="BV231" i="5"/>
  <c r="BQ4" i="6"/>
  <c r="BP2" i="5"/>
  <c r="BP2" i="6"/>
  <c r="CF128" i="5"/>
  <c r="CF135" i="5" s="1"/>
  <c r="CE132" i="5"/>
  <c r="BX68" i="5"/>
  <c r="CE6" i="5"/>
  <c r="CE6" i="18" s="1"/>
  <c r="CA143" i="5"/>
  <c r="CA24" i="18" s="1"/>
  <c r="BM129" i="5"/>
  <c r="BM106" i="5"/>
  <c r="BM31" i="12" s="1"/>
  <c r="BM105" i="5"/>
  <c r="BN129" i="5"/>
  <c r="BN106" i="5"/>
  <c r="BN31" i="12" s="1"/>
  <c r="BN105" i="5"/>
  <c r="CB142" i="5"/>
  <c r="CB23" i="18" s="1"/>
  <c r="BO75" i="4"/>
  <c r="BO76" i="4"/>
  <c r="BP6" i="4"/>
  <c r="BP62" i="4" s="1"/>
  <c r="BP63" i="4" s="1"/>
  <c r="BO77" i="4"/>
  <c r="BO7" i="4"/>
  <c r="BO84" i="4"/>
  <c r="BO83" i="4"/>
  <c r="BO30" i="4"/>
  <c r="BO66" i="4" s="1"/>
  <c r="BO74" i="4"/>
  <c r="BO80" i="4"/>
  <c r="BO81" i="4"/>
  <c r="BO79" i="4"/>
  <c r="BO82" i="4"/>
  <c r="BO104" i="5"/>
  <c r="BN66" i="4"/>
  <c r="BN67" i="4" s="1"/>
  <c r="BN68" i="4" s="1"/>
  <c r="BO78" i="4"/>
  <c r="BN76" i="4"/>
  <c r="BN79" i="4"/>
  <c r="BN80" i="4"/>
  <c r="BN82" i="4"/>
  <c r="BN83" i="4"/>
  <c r="BN81" i="4"/>
  <c r="BN73" i="4"/>
  <c r="BN108" i="4" s="1"/>
  <c r="BN78" i="4"/>
  <c r="BN75" i="4"/>
  <c r="BN84" i="4"/>
  <c r="BN77" i="4"/>
  <c r="BN74" i="4"/>
  <c r="BP5" i="4"/>
  <c r="BP71" i="4" s="1"/>
  <c r="BP77" i="4" s="1"/>
  <c r="BQ4" i="4"/>
  <c r="BQ113" i="4" s="1"/>
  <c r="BQ4" i="5"/>
  <c r="BP2" i="4"/>
  <c r="BR4" i="2"/>
  <c r="BR4" i="12" s="1"/>
  <c r="BQ2" i="2"/>
  <c r="BQ2" i="12" l="1"/>
  <c r="BQ2" i="18"/>
  <c r="CA25" i="18"/>
  <c r="CD85" i="18"/>
  <c r="CD93" i="18"/>
  <c r="BU72" i="12"/>
  <c r="EP23" i="18"/>
  <c r="BZ47" i="18"/>
  <c r="BZ35" i="18"/>
  <c r="BN89" i="6"/>
  <c r="CA206" i="5"/>
  <c r="CA208" i="5" s="1"/>
  <c r="CA36" i="12" s="1"/>
  <c r="CB205" i="5"/>
  <c r="CE125" i="5"/>
  <c r="CE124" i="5"/>
  <c r="CE123" i="5"/>
  <c r="CE122" i="5"/>
  <c r="CE121" i="5"/>
  <c r="CE111" i="5"/>
  <c r="CE110" i="5"/>
  <c r="CE109" i="5"/>
  <c r="CE102" i="5"/>
  <c r="CE101" i="5"/>
  <c r="CE120" i="5"/>
  <c r="CE145" i="5" s="1"/>
  <c r="CF133" i="5"/>
  <c r="CE194" i="5"/>
  <c r="CE193" i="5"/>
  <c r="CE192" i="5"/>
  <c r="CE191" i="5"/>
  <c r="CE190" i="5"/>
  <c r="CE252" i="5"/>
  <c r="CE255" i="5" s="1"/>
  <c r="CE79" i="18" s="1"/>
  <c r="CE260" i="5"/>
  <c r="CE261" i="5"/>
  <c r="CE262" i="5"/>
  <c r="CE263" i="5"/>
  <c r="CE264" i="5"/>
  <c r="BM130" i="5"/>
  <c r="BM131" i="5" s="1"/>
  <c r="BN65" i="4"/>
  <c r="BO5" i="6"/>
  <c r="BO4" i="18" s="1"/>
  <c r="BO24" i="4"/>
  <c r="BO25" i="4" s="1"/>
  <c r="CD210" i="5"/>
  <c r="CC38" i="12"/>
  <c r="CC37" i="12"/>
  <c r="CC216" i="5"/>
  <c r="CF271" i="5"/>
  <c r="CF270" i="5"/>
  <c r="CF269" i="5"/>
  <c r="CF272" i="5"/>
  <c r="CF273" i="5"/>
  <c r="CE278" i="5"/>
  <c r="CE276" i="5"/>
  <c r="CE277" i="5"/>
  <c r="CE275" i="5"/>
  <c r="CD75" i="12"/>
  <c r="CD280" i="5"/>
  <c r="CD77" i="12" s="1"/>
  <c r="CF139" i="5"/>
  <c r="CF136" i="5"/>
  <c r="CF138" i="5"/>
  <c r="CF137" i="5"/>
  <c r="CF140" i="5"/>
  <c r="CE147" i="5"/>
  <c r="CE149" i="5"/>
  <c r="CE148" i="5"/>
  <c r="CE146" i="5"/>
  <c r="CE151" i="5" s="1"/>
  <c r="CD289" i="5"/>
  <c r="CD78" i="12" s="1"/>
  <c r="CE284" i="5"/>
  <c r="CE287" i="5"/>
  <c r="CE286" i="5"/>
  <c r="CE283" i="5"/>
  <c r="CE285" i="5"/>
  <c r="CB240" i="5"/>
  <c r="CC161" i="5"/>
  <c r="CD196" i="5"/>
  <c r="BQ12" i="12"/>
  <c r="BR10" i="12"/>
  <c r="BR11" i="12" s="1"/>
  <c r="BR5" i="18" s="1"/>
  <c r="CC164" i="5"/>
  <c r="CC167" i="5" s="1"/>
  <c r="CC243" i="5" s="1"/>
  <c r="BV234" i="5"/>
  <c r="BV235" i="5" s="1"/>
  <c r="BV236" i="5" s="1"/>
  <c r="BN201" i="5"/>
  <c r="BN153" i="5"/>
  <c r="BM201" i="5"/>
  <c r="BM153" i="5"/>
  <c r="BW231" i="5"/>
  <c r="BR4" i="6"/>
  <c r="BQ2" i="5"/>
  <c r="BQ2" i="6"/>
  <c r="BY68" i="5"/>
  <c r="CG128" i="5"/>
  <c r="CG135" i="5" s="1"/>
  <c r="CF132" i="5"/>
  <c r="CF6" i="5"/>
  <c r="CF6" i="18" s="1"/>
  <c r="BO129" i="5"/>
  <c r="BO106" i="5"/>
  <c r="BO31" i="12" s="1"/>
  <c r="BO105" i="5"/>
  <c r="CB143" i="5"/>
  <c r="CB24" i="18" s="1"/>
  <c r="CC142" i="5"/>
  <c r="CC23" i="18" s="1"/>
  <c r="BQ5" i="4"/>
  <c r="BQ30" i="4" s="1"/>
  <c r="BQ66" i="4" s="1"/>
  <c r="BQ6" i="4"/>
  <c r="BP76" i="4"/>
  <c r="BP104" i="5"/>
  <c r="BP7" i="4"/>
  <c r="BP73" i="4"/>
  <c r="BP108" i="4" s="1"/>
  <c r="BP79" i="4"/>
  <c r="BP74" i="4"/>
  <c r="BP81" i="4"/>
  <c r="BP82" i="4"/>
  <c r="BP75" i="4"/>
  <c r="BP78" i="4"/>
  <c r="BP83" i="4"/>
  <c r="BP30" i="4"/>
  <c r="BP80" i="4"/>
  <c r="BP84" i="4"/>
  <c r="BO67" i="4"/>
  <c r="BO68" i="4" s="1"/>
  <c r="BR4" i="4"/>
  <c r="BR113" i="4" s="1"/>
  <c r="BR4" i="5"/>
  <c r="BQ2" i="4"/>
  <c r="BS4" i="2"/>
  <c r="BS4" i="12" s="1"/>
  <c r="BS10" i="12" s="1"/>
  <c r="BR2" i="2"/>
  <c r="BR2" i="12" l="1"/>
  <c r="BR2" i="18"/>
  <c r="CB25" i="18"/>
  <c r="CE85" i="18"/>
  <c r="CE93" i="18"/>
  <c r="BV72" i="12"/>
  <c r="CD38" i="12"/>
  <c r="EQ23" i="18"/>
  <c r="CA47" i="18"/>
  <c r="CA35" i="18"/>
  <c r="BO89" i="6"/>
  <c r="CB206" i="5"/>
  <c r="CB208" i="5" s="1"/>
  <c r="CB36" i="12" s="1"/>
  <c r="CC205" i="5"/>
  <c r="CF125" i="5"/>
  <c r="CF124" i="5"/>
  <c r="CF123" i="5"/>
  <c r="CF122" i="5"/>
  <c r="CF121" i="5"/>
  <c r="CF111" i="5"/>
  <c r="CF110" i="5"/>
  <c r="CF109" i="5"/>
  <c r="CF102" i="5"/>
  <c r="CF101" i="5"/>
  <c r="CF120" i="5"/>
  <c r="CF145" i="5" s="1"/>
  <c r="CG133" i="5"/>
  <c r="CF194" i="5"/>
  <c r="CF193" i="5"/>
  <c r="CF192" i="5"/>
  <c r="CF191" i="5"/>
  <c r="CF190" i="5"/>
  <c r="CF252" i="5"/>
  <c r="CF255" i="5" s="1"/>
  <c r="CF79" i="18" s="1"/>
  <c r="CF260" i="5"/>
  <c r="CF261" i="5"/>
  <c r="CF262" i="5"/>
  <c r="CF263" i="5"/>
  <c r="CF264" i="5"/>
  <c r="BN130" i="5"/>
  <c r="BN131" i="5" s="1"/>
  <c r="BO65" i="4"/>
  <c r="BO130" i="5" s="1"/>
  <c r="BO131" i="5" s="1"/>
  <c r="BP5" i="6"/>
  <c r="BP4" i="18" s="1"/>
  <c r="BP24" i="4"/>
  <c r="BP25" i="4" s="1"/>
  <c r="CD37" i="12"/>
  <c r="CD216" i="5"/>
  <c r="CG270" i="5"/>
  <c r="CG269" i="5"/>
  <c r="CG273" i="5"/>
  <c r="CG272" i="5"/>
  <c r="CG271" i="5"/>
  <c r="CE210" i="5"/>
  <c r="CE280" i="5"/>
  <c r="CE77" i="12" s="1"/>
  <c r="CF276" i="5"/>
  <c r="CF278" i="5"/>
  <c r="CF277" i="5"/>
  <c r="CF275" i="5"/>
  <c r="CE75" i="12"/>
  <c r="CG139" i="5"/>
  <c r="CG138" i="5"/>
  <c r="CG137" i="5"/>
  <c r="CG136" i="5"/>
  <c r="CG140" i="5"/>
  <c r="CF147" i="5"/>
  <c r="CF149" i="5"/>
  <c r="CF148" i="5"/>
  <c r="CF146" i="5"/>
  <c r="CF151" i="5" s="1"/>
  <c r="CE289" i="5"/>
  <c r="CE78" i="12" s="1"/>
  <c r="CF284" i="5"/>
  <c r="CF285" i="5"/>
  <c r="CF287" i="5"/>
  <c r="CF283" i="5"/>
  <c r="CF286" i="5"/>
  <c r="CC240" i="5"/>
  <c r="CD161" i="5"/>
  <c r="CE196" i="5"/>
  <c r="BM155" i="5"/>
  <c r="BN155" i="5"/>
  <c r="BR12" i="12"/>
  <c r="BS11" i="12"/>
  <c r="BS5" i="18" s="1"/>
  <c r="CD164" i="5"/>
  <c r="CD167" i="5" s="1"/>
  <c r="CD243" i="5" s="1"/>
  <c r="BW234" i="5"/>
  <c r="BW235" i="5" s="1"/>
  <c r="BW236" i="5" s="1"/>
  <c r="BO201" i="5"/>
  <c r="BO153" i="5"/>
  <c r="BX231" i="5"/>
  <c r="BS4" i="6"/>
  <c r="BR2" i="5"/>
  <c r="BR2" i="6"/>
  <c r="BQ7" i="4"/>
  <c r="BQ62" i="4"/>
  <c r="BQ63" i="4" s="1"/>
  <c r="BQ71" i="4"/>
  <c r="BQ77" i="4" s="1"/>
  <c r="CH128" i="5"/>
  <c r="CH135" i="5" s="1"/>
  <c r="CG132" i="5"/>
  <c r="BZ68" i="5"/>
  <c r="CG6" i="5"/>
  <c r="CG6" i="18" s="1"/>
  <c r="BP129" i="5"/>
  <c r="BP106" i="5"/>
  <c r="BP31" i="12" s="1"/>
  <c r="BP105" i="5"/>
  <c r="CC143" i="5"/>
  <c r="CC24" i="18" s="1"/>
  <c r="CD142" i="5"/>
  <c r="CD23" i="18" s="1"/>
  <c r="BP66" i="4"/>
  <c r="BP67" i="4" s="1"/>
  <c r="BP68" i="4" s="1"/>
  <c r="BR6" i="4"/>
  <c r="BR62" i="4" s="1"/>
  <c r="BR63" i="4" s="1"/>
  <c r="BR5" i="4"/>
  <c r="BR71" i="4" s="1"/>
  <c r="BR75" i="4" s="1"/>
  <c r="BS4" i="4"/>
  <c r="BS113" i="4" s="1"/>
  <c r="BS4" i="5"/>
  <c r="BR2" i="4"/>
  <c r="BT4" i="2"/>
  <c r="BT4" i="12" s="1"/>
  <c r="BS2" i="2"/>
  <c r="BS2" i="12" l="1"/>
  <c r="BS2" i="18"/>
  <c r="CC25" i="18"/>
  <c r="CF85" i="18"/>
  <c r="CF93" i="18"/>
  <c r="BW72" i="12"/>
  <c r="ER23" i="18"/>
  <c r="CB47" i="18"/>
  <c r="CB35" i="18"/>
  <c r="BP89" i="6"/>
  <c r="CC206" i="5"/>
  <c r="CC208" i="5" s="1"/>
  <c r="CC36" i="12" s="1"/>
  <c r="CD205" i="5"/>
  <c r="CG125" i="5"/>
  <c r="CG124" i="5"/>
  <c r="CG123" i="5"/>
  <c r="CG122" i="5"/>
  <c r="CG121" i="5"/>
  <c r="CG111" i="5"/>
  <c r="CG110" i="5"/>
  <c r="CG109" i="5"/>
  <c r="CG102" i="5"/>
  <c r="CG101" i="5"/>
  <c r="CG120" i="5"/>
  <c r="CG145" i="5" s="1"/>
  <c r="CH133" i="5"/>
  <c r="CG194" i="5"/>
  <c r="CG193" i="5"/>
  <c r="CG192" i="5"/>
  <c r="CG191" i="5"/>
  <c r="CG190" i="5"/>
  <c r="CG252" i="5"/>
  <c r="CG255" i="5" s="1"/>
  <c r="CG79" i="18" s="1"/>
  <c r="CG260" i="5"/>
  <c r="CG261" i="5"/>
  <c r="CG262" i="5"/>
  <c r="CG263" i="5"/>
  <c r="CG264" i="5"/>
  <c r="BQ104" i="5"/>
  <c r="BP65" i="4"/>
  <c r="BP130" i="5" s="1"/>
  <c r="BP131" i="5" s="1"/>
  <c r="BQ5" i="6"/>
  <c r="BQ4" i="18" s="1"/>
  <c r="BQ24" i="4"/>
  <c r="BQ25" i="4" s="1"/>
  <c r="CF210" i="5"/>
  <c r="CE38" i="12"/>
  <c r="CE37" i="12"/>
  <c r="CE216" i="5"/>
  <c r="CH270" i="5"/>
  <c r="CH269" i="5"/>
  <c r="CH273" i="5"/>
  <c r="CH271" i="5"/>
  <c r="CH272" i="5"/>
  <c r="CF280" i="5"/>
  <c r="CF77" i="12" s="1"/>
  <c r="CF75" i="12"/>
  <c r="CG277" i="5"/>
  <c r="CG276" i="5"/>
  <c r="CG278" i="5"/>
  <c r="CG275" i="5"/>
  <c r="CH139" i="5"/>
  <c r="CH138" i="5"/>
  <c r="CH136" i="5"/>
  <c r="CH140" i="5"/>
  <c r="CH137" i="5"/>
  <c r="CG147" i="5"/>
  <c r="CG148" i="5"/>
  <c r="CG149" i="5"/>
  <c r="CG146" i="5"/>
  <c r="CG151" i="5" s="1"/>
  <c r="CG285" i="5"/>
  <c r="CG284" i="5"/>
  <c r="CG286" i="5"/>
  <c r="CG283" i="5"/>
  <c r="CG287" i="5"/>
  <c r="CF289" i="5"/>
  <c r="CF78" i="12" s="1"/>
  <c r="CD240" i="5"/>
  <c r="CE161" i="5"/>
  <c r="CF196" i="5"/>
  <c r="BO155" i="5"/>
  <c r="BS12" i="12"/>
  <c r="BT10" i="12"/>
  <c r="BT11" i="12" s="1"/>
  <c r="BT5" i="18" s="1"/>
  <c r="CE164" i="5"/>
  <c r="CE167" i="5" s="1"/>
  <c r="CE243" i="5" s="1"/>
  <c r="BX234" i="5"/>
  <c r="BX235" i="5" s="1"/>
  <c r="BX236" i="5" s="1"/>
  <c r="BP201" i="5"/>
  <c r="BP153" i="5"/>
  <c r="BY231" i="5"/>
  <c r="BT4" i="6"/>
  <c r="BS2" i="5"/>
  <c r="BS2" i="6"/>
  <c r="BQ73" i="4"/>
  <c r="BQ108" i="4" s="1"/>
  <c r="BQ81" i="4"/>
  <c r="BQ83" i="4"/>
  <c r="BQ84" i="4"/>
  <c r="BQ82" i="4"/>
  <c r="BQ76" i="4"/>
  <c r="BQ75" i="4"/>
  <c r="BQ74" i="4"/>
  <c r="BQ79" i="4"/>
  <c r="BQ78" i="4"/>
  <c r="BQ80" i="4"/>
  <c r="CA68" i="5"/>
  <c r="CI128" i="5"/>
  <c r="CI135" i="5" s="1"/>
  <c r="CH132" i="5"/>
  <c r="CH6" i="5"/>
  <c r="CH6" i="18" s="1"/>
  <c r="CD143" i="5"/>
  <c r="CD24" i="18" s="1"/>
  <c r="BQ129" i="5"/>
  <c r="BQ106" i="5"/>
  <c r="BQ31" i="12" s="1"/>
  <c r="BQ105" i="5"/>
  <c r="CE142" i="5"/>
  <c r="CE23" i="18" s="1"/>
  <c r="BR104" i="5"/>
  <c r="BR80" i="4"/>
  <c r="BQ67" i="4"/>
  <c r="BQ68" i="4" s="1"/>
  <c r="BR77" i="4"/>
  <c r="BR81" i="4"/>
  <c r="BR82" i="4"/>
  <c r="BR79" i="4"/>
  <c r="BR83" i="4"/>
  <c r="BR7" i="4"/>
  <c r="BR30" i="4"/>
  <c r="BR84" i="4"/>
  <c r="BR73" i="4"/>
  <c r="BR108" i="4" s="1"/>
  <c r="BR74" i="4"/>
  <c r="BR76" i="4"/>
  <c r="BS5" i="4"/>
  <c r="BS71" i="4" s="1"/>
  <c r="BS75" i="4" s="1"/>
  <c r="BT4" i="4"/>
  <c r="BT113" i="4" s="1"/>
  <c r="BT4" i="5"/>
  <c r="BS6" i="4"/>
  <c r="BS62" i="4" s="1"/>
  <c r="BS63" i="4" s="1"/>
  <c r="BR78" i="4"/>
  <c r="BS2" i="4"/>
  <c r="BU4" i="2"/>
  <c r="BU4" i="12" s="1"/>
  <c r="BT2" i="2"/>
  <c r="BT2" i="12" l="1"/>
  <c r="BT2" i="18"/>
  <c r="CD25" i="18"/>
  <c r="CG85" i="18"/>
  <c r="CG93" i="18"/>
  <c r="BX72" i="12"/>
  <c r="CF38" i="12"/>
  <c r="ES23" i="18"/>
  <c r="CC47" i="18"/>
  <c r="CC35" i="18"/>
  <c r="BQ89" i="6"/>
  <c r="CD206" i="5"/>
  <c r="CD208" i="5" s="1"/>
  <c r="CD36" i="12" s="1"/>
  <c r="CE205" i="5"/>
  <c r="CH125" i="5"/>
  <c r="CH124" i="5"/>
  <c r="CH123" i="5"/>
  <c r="CH122" i="5"/>
  <c r="CH121" i="5"/>
  <c r="CH111" i="5"/>
  <c r="CH110" i="5"/>
  <c r="CH109" i="5"/>
  <c r="CH102" i="5"/>
  <c r="CH101" i="5"/>
  <c r="CH120" i="5"/>
  <c r="CH145" i="5" s="1"/>
  <c r="CI133" i="5"/>
  <c r="CH194" i="5"/>
  <c r="CH193" i="5"/>
  <c r="CH192" i="5"/>
  <c r="CH191" i="5"/>
  <c r="CH190" i="5"/>
  <c r="CH252" i="5"/>
  <c r="CH255" i="5" s="1"/>
  <c r="CH79" i="18" s="1"/>
  <c r="CH260" i="5"/>
  <c r="CH261" i="5"/>
  <c r="CH262" i="5"/>
  <c r="CH263" i="5"/>
  <c r="CH264" i="5"/>
  <c r="BQ65" i="4"/>
  <c r="BQ130" i="5" s="1"/>
  <c r="BQ131" i="5" s="1"/>
  <c r="BR5" i="6"/>
  <c r="BR4" i="18" s="1"/>
  <c r="BR24" i="4"/>
  <c r="BR25" i="4" s="1"/>
  <c r="CG210" i="5"/>
  <c r="CF37" i="12"/>
  <c r="CF216" i="5"/>
  <c r="CG280" i="5"/>
  <c r="CG77" i="12" s="1"/>
  <c r="CI270" i="5"/>
  <c r="CI273" i="5"/>
  <c r="CI269" i="5"/>
  <c r="CI272" i="5"/>
  <c r="CI271" i="5"/>
  <c r="CH277" i="5"/>
  <c r="CH278" i="5"/>
  <c r="CH276" i="5"/>
  <c r="CH275" i="5"/>
  <c r="CG75" i="12"/>
  <c r="CI138" i="5"/>
  <c r="CI137" i="5"/>
  <c r="CI136" i="5"/>
  <c r="CI140" i="5"/>
  <c r="CI139" i="5"/>
  <c r="CH147" i="5"/>
  <c r="CH148" i="5"/>
  <c r="CH149" i="5"/>
  <c r="CH146" i="5"/>
  <c r="CH151" i="5" s="1"/>
  <c r="CG289" i="5"/>
  <c r="CG78" i="12" s="1"/>
  <c r="CH284" i="5"/>
  <c r="CH285" i="5"/>
  <c r="CH287" i="5"/>
  <c r="CH286" i="5"/>
  <c r="CH283" i="5"/>
  <c r="CE240" i="5"/>
  <c r="CF161" i="5"/>
  <c r="CG196" i="5"/>
  <c r="BT12" i="12"/>
  <c r="BU10" i="12"/>
  <c r="BU11" i="12" s="1"/>
  <c r="BU5" i="18" s="1"/>
  <c r="BP155" i="5"/>
  <c r="CF164" i="5"/>
  <c r="CF167" i="5" s="1"/>
  <c r="CF243" i="5" s="1"/>
  <c r="BY234" i="5"/>
  <c r="BY235" i="5" s="1"/>
  <c r="BY236" i="5" s="1"/>
  <c r="BQ201" i="5"/>
  <c r="BQ153" i="5"/>
  <c r="BZ231" i="5"/>
  <c r="BU4" i="6"/>
  <c r="BT2" i="5"/>
  <c r="BT2" i="6"/>
  <c r="CJ128" i="5"/>
  <c r="CJ135" i="5" s="1"/>
  <c r="CI132" i="5"/>
  <c r="CB68" i="5"/>
  <c r="CI6" i="5"/>
  <c r="CI6" i="18" s="1"/>
  <c r="CE143" i="5"/>
  <c r="CE24" i="18" s="1"/>
  <c r="BR129" i="5"/>
  <c r="BR105" i="5"/>
  <c r="BR106" i="5"/>
  <c r="BR31" i="12" s="1"/>
  <c r="CF142" i="5"/>
  <c r="CF23" i="18" s="1"/>
  <c r="BS78" i="4"/>
  <c r="BS73" i="4"/>
  <c r="BS108" i="4" s="1"/>
  <c r="BR66" i="4"/>
  <c r="BR67" i="4" s="1"/>
  <c r="BR68" i="4" s="1"/>
  <c r="BS80" i="4"/>
  <c r="BS79" i="4"/>
  <c r="BS104" i="5"/>
  <c r="BS7" i="4"/>
  <c r="BS84" i="4"/>
  <c r="BT5" i="4"/>
  <c r="BU4" i="4"/>
  <c r="BU113" i="4" s="1"/>
  <c r="BU4" i="5"/>
  <c r="BS76" i="4"/>
  <c r="BS82" i="4"/>
  <c r="BS30" i="4"/>
  <c r="BS83" i="4"/>
  <c r="BS74" i="4"/>
  <c r="BT6" i="4"/>
  <c r="BT62" i="4" s="1"/>
  <c r="BT63" i="4" s="1"/>
  <c r="BS77" i="4"/>
  <c r="BS81" i="4"/>
  <c r="BT2" i="4"/>
  <c r="BV4" i="2"/>
  <c r="BV4" i="12" s="1"/>
  <c r="BU2" i="2"/>
  <c r="BU2" i="12" l="1"/>
  <c r="BU2" i="18"/>
  <c r="CE25" i="18"/>
  <c r="CH85" i="18"/>
  <c r="CH93" i="18"/>
  <c r="BY72" i="12"/>
  <c r="CG38" i="12"/>
  <c r="ET23" i="18"/>
  <c r="CD47" i="18"/>
  <c r="CD35" i="18"/>
  <c r="BR89" i="6"/>
  <c r="CE206" i="5"/>
  <c r="CE208" i="5" s="1"/>
  <c r="CE36" i="12" s="1"/>
  <c r="CF205" i="5"/>
  <c r="CI125" i="5"/>
  <c r="CI124" i="5"/>
  <c r="CI123" i="5"/>
  <c r="CI122" i="5"/>
  <c r="CI121" i="5"/>
  <c r="CI111" i="5"/>
  <c r="CI110" i="5"/>
  <c r="CI109" i="5"/>
  <c r="CI102" i="5"/>
  <c r="CI101" i="5"/>
  <c r="CI120" i="5"/>
  <c r="CI145" i="5" s="1"/>
  <c r="CJ133" i="5"/>
  <c r="CI194" i="5"/>
  <c r="CI193" i="5"/>
  <c r="CI192" i="5"/>
  <c r="CI191" i="5"/>
  <c r="CI190" i="5"/>
  <c r="CI252" i="5"/>
  <c r="CI255" i="5" s="1"/>
  <c r="CI79" i="18" s="1"/>
  <c r="CI260" i="5"/>
  <c r="CI261" i="5"/>
  <c r="CI262" i="5"/>
  <c r="CI263" i="5"/>
  <c r="CI264" i="5"/>
  <c r="BR65" i="4"/>
  <c r="BR130" i="5" s="1"/>
  <c r="BR131" i="5" s="1"/>
  <c r="BS5" i="6"/>
  <c r="BS4" i="18" s="1"/>
  <c r="BS24" i="4"/>
  <c r="BS25" i="4" s="1"/>
  <c r="CH280" i="5"/>
  <c r="CH77" i="12" s="1"/>
  <c r="CH210" i="5"/>
  <c r="CG37" i="12"/>
  <c r="CG216" i="5"/>
  <c r="CJ269" i="5"/>
  <c r="CJ270" i="5"/>
  <c r="CJ273" i="5"/>
  <c r="CJ272" i="5"/>
  <c r="CJ271" i="5"/>
  <c r="CI277" i="5"/>
  <c r="CI275" i="5"/>
  <c r="CI278" i="5"/>
  <c r="CI276" i="5"/>
  <c r="CH75" i="12"/>
  <c r="CJ138" i="5"/>
  <c r="CJ137" i="5"/>
  <c r="CJ136" i="5"/>
  <c r="CJ140" i="5"/>
  <c r="CJ139" i="5"/>
  <c r="CI147" i="5"/>
  <c r="CI149" i="5"/>
  <c r="CI148" i="5"/>
  <c r="CI146" i="5"/>
  <c r="CI151" i="5" s="1"/>
  <c r="CH289" i="5"/>
  <c r="CH78" i="12" s="1"/>
  <c r="CI284" i="5"/>
  <c r="CI285" i="5"/>
  <c r="CI286" i="5"/>
  <c r="CI283" i="5"/>
  <c r="CI287" i="5"/>
  <c r="CF240" i="5"/>
  <c r="CG161" i="5"/>
  <c r="CH196" i="5"/>
  <c r="BV10" i="12"/>
  <c r="BV11" i="12" s="1"/>
  <c r="BV5" i="18" s="1"/>
  <c r="BU12" i="12"/>
  <c r="BQ155" i="5"/>
  <c r="CG164" i="5"/>
  <c r="CG167" i="5" s="1"/>
  <c r="CG243" i="5" s="1"/>
  <c r="BZ234" i="5"/>
  <c r="BZ235" i="5" s="1"/>
  <c r="BZ236" i="5" s="1"/>
  <c r="BR201" i="5"/>
  <c r="BR153" i="5"/>
  <c r="CA231" i="5"/>
  <c r="BV4" i="6"/>
  <c r="BU2" i="5"/>
  <c r="BU2" i="6"/>
  <c r="CC68" i="5"/>
  <c r="CK128" i="5"/>
  <c r="CK135" i="5" s="1"/>
  <c r="CJ132" i="5"/>
  <c r="CJ6" i="5"/>
  <c r="CJ6" i="18" s="1"/>
  <c r="CF143" i="5"/>
  <c r="CF24" i="18" s="1"/>
  <c r="BS129" i="5"/>
  <c r="BS106" i="5"/>
  <c r="BS31" i="12" s="1"/>
  <c r="BS105" i="5"/>
  <c r="CG142" i="5"/>
  <c r="CG23" i="18" s="1"/>
  <c r="CG143" i="5"/>
  <c r="CG24" i="18" s="1"/>
  <c r="BT7" i="4"/>
  <c r="BU5" i="4"/>
  <c r="BU30" i="4" s="1"/>
  <c r="BU66" i="4" s="1"/>
  <c r="BT71" i="4"/>
  <c r="BT30" i="4"/>
  <c r="BT66" i="4" s="1"/>
  <c r="BU6" i="4"/>
  <c r="BU62" i="4" s="1"/>
  <c r="BU63" i="4" s="1"/>
  <c r="BV4" i="4"/>
  <c r="BV113" i="4" s="1"/>
  <c r="BV4" i="5"/>
  <c r="BS66" i="4"/>
  <c r="BS67" i="4" s="1"/>
  <c r="BS68" i="4" s="1"/>
  <c r="BT104" i="5"/>
  <c r="BU2" i="4"/>
  <c r="BW4" i="2"/>
  <c r="BW4" i="12" s="1"/>
  <c r="BV2" i="2"/>
  <c r="BV2" i="12" l="1"/>
  <c r="BV2" i="18"/>
  <c r="CG25" i="18"/>
  <c r="CF25" i="18"/>
  <c r="CI85" i="18"/>
  <c r="CI93" i="18"/>
  <c r="BZ72" i="12"/>
  <c r="CH38" i="12"/>
  <c r="EU23" i="18"/>
  <c r="CE47" i="18"/>
  <c r="CE35" i="18"/>
  <c r="BS89" i="6"/>
  <c r="CG206" i="5"/>
  <c r="CF206" i="5"/>
  <c r="CF208" i="5" s="1"/>
  <c r="CF36" i="12" s="1"/>
  <c r="CG205" i="5"/>
  <c r="CJ125" i="5"/>
  <c r="CJ124" i="5"/>
  <c r="CJ123" i="5"/>
  <c r="CJ122" i="5"/>
  <c r="CJ121" i="5"/>
  <c r="CJ111" i="5"/>
  <c r="CJ110" i="5"/>
  <c r="CJ109" i="5"/>
  <c r="CJ102" i="5"/>
  <c r="CJ101" i="5"/>
  <c r="CJ120" i="5"/>
  <c r="CJ145" i="5" s="1"/>
  <c r="CK133" i="5"/>
  <c r="CJ194" i="5"/>
  <c r="CJ193" i="5"/>
  <c r="CJ192" i="5"/>
  <c r="CJ191" i="5"/>
  <c r="CJ190" i="5"/>
  <c r="CJ252" i="5"/>
  <c r="CJ255" i="5" s="1"/>
  <c r="CJ79" i="18" s="1"/>
  <c r="CJ260" i="5"/>
  <c r="CJ261" i="5"/>
  <c r="CJ262" i="5"/>
  <c r="CJ263" i="5"/>
  <c r="CJ264" i="5"/>
  <c r="BS65" i="4"/>
  <c r="BS130" i="5" s="1"/>
  <c r="BS131" i="5" s="1"/>
  <c r="BT5" i="6"/>
  <c r="BT4" i="18" s="1"/>
  <c r="BT24" i="4"/>
  <c r="BT25" i="4" s="1"/>
  <c r="CI210" i="5"/>
  <c r="CH37" i="12"/>
  <c r="CH216" i="5"/>
  <c r="CK269" i="5"/>
  <c r="CK273" i="5"/>
  <c r="CK272" i="5"/>
  <c r="CK270" i="5"/>
  <c r="CK271" i="5"/>
  <c r="CI75" i="12"/>
  <c r="CJ275" i="5"/>
  <c r="CJ276" i="5"/>
  <c r="CJ277" i="5"/>
  <c r="CJ278" i="5"/>
  <c r="CI280" i="5"/>
  <c r="CI77" i="12" s="1"/>
  <c r="CK138" i="5"/>
  <c r="CK137" i="5"/>
  <c r="CK136" i="5"/>
  <c r="CK140" i="5"/>
  <c r="CK139" i="5"/>
  <c r="CJ147" i="5"/>
  <c r="CJ149" i="5"/>
  <c r="CJ148" i="5"/>
  <c r="CJ146" i="5"/>
  <c r="CJ151" i="5" s="1"/>
  <c r="CJ284" i="5"/>
  <c r="CJ286" i="5"/>
  <c r="CJ283" i="5"/>
  <c r="CJ285" i="5"/>
  <c r="CJ287" i="5"/>
  <c r="CI289" i="5"/>
  <c r="CI78" i="12" s="1"/>
  <c r="CG240" i="5"/>
  <c r="CH161" i="5"/>
  <c r="CI196" i="5"/>
  <c r="BV12" i="12"/>
  <c r="BR155" i="5"/>
  <c r="BW10" i="12"/>
  <c r="CH164" i="5"/>
  <c r="CH167" i="5" s="1"/>
  <c r="CH243" i="5" s="1"/>
  <c r="CG208" i="5"/>
  <c r="CG36" i="12" s="1"/>
  <c r="CA234" i="5"/>
  <c r="CA235" i="5" s="1"/>
  <c r="CA236" i="5" s="1"/>
  <c r="BS201" i="5"/>
  <c r="BS153" i="5"/>
  <c r="CB231" i="5"/>
  <c r="BW4" i="6"/>
  <c r="BV2" i="5"/>
  <c r="BV2" i="6"/>
  <c r="BU71" i="4"/>
  <c r="BU78" i="4" s="1"/>
  <c r="CL128" i="5"/>
  <c r="CL135" i="5" s="1"/>
  <c r="CK132" i="5"/>
  <c r="CD68" i="5"/>
  <c r="CK6" i="5"/>
  <c r="CK6" i="18" s="1"/>
  <c r="BT129" i="5"/>
  <c r="BT105" i="5"/>
  <c r="BT106" i="5"/>
  <c r="BT31" i="12" s="1"/>
  <c r="CH142" i="5"/>
  <c r="CH23" i="18" s="1"/>
  <c r="CH143" i="5"/>
  <c r="CH24" i="18" s="1"/>
  <c r="BU7" i="4"/>
  <c r="BU104" i="5"/>
  <c r="BV5" i="4"/>
  <c r="BV71" i="4" s="1"/>
  <c r="BV80" i="4" s="1"/>
  <c r="BT80" i="4"/>
  <c r="BT82" i="4"/>
  <c r="BT73" i="4"/>
  <c r="BT108" i="4" s="1"/>
  <c r="BT78" i="4"/>
  <c r="BT74" i="4"/>
  <c r="BT84" i="4"/>
  <c r="BT77" i="4"/>
  <c r="BT75" i="4"/>
  <c r="BT81" i="4"/>
  <c r="BT76" i="4"/>
  <c r="BT83" i="4"/>
  <c r="BT79" i="4"/>
  <c r="BW4" i="4"/>
  <c r="BW113" i="4" s="1"/>
  <c r="BW4" i="5"/>
  <c r="BT67" i="4"/>
  <c r="BT68" i="4" s="1"/>
  <c r="BV6" i="4"/>
  <c r="BV62" i="4" s="1"/>
  <c r="BV63" i="4" s="1"/>
  <c r="BV2" i="4"/>
  <c r="BX4" i="2"/>
  <c r="BX4" i="12" s="1"/>
  <c r="BW2" i="2"/>
  <c r="BW2" i="12" l="1"/>
  <c r="BW2" i="18"/>
  <c r="CH25" i="18"/>
  <c r="CJ85" i="18"/>
  <c r="CJ93" i="18"/>
  <c r="CA72" i="12"/>
  <c r="CI38" i="12"/>
  <c r="EV23" i="18"/>
  <c r="CF47" i="18"/>
  <c r="CF35" i="18"/>
  <c r="BT89" i="6"/>
  <c r="CH206" i="5"/>
  <c r="CH205" i="5"/>
  <c r="CK125" i="5"/>
  <c r="CK124" i="5"/>
  <c r="CK123" i="5"/>
  <c r="CK122" i="5"/>
  <c r="CK121" i="5"/>
  <c r="CK111" i="5"/>
  <c r="CK110" i="5"/>
  <c r="CK109" i="5"/>
  <c r="CK102" i="5"/>
  <c r="CK101" i="5"/>
  <c r="CK120" i="5"/>
  <c r="CK145" i="5" s="1"/>
  <c r="CL133" i="5"/>
  <c r="CK194" i="5"/>
  <c r="CK193" i="5"/>
  <c r="CK192" i="5"/>
  <c r="CK191" i="5"/>
  <c r="CK190" i="5"/>
  <c r="CK252" i="5"/>
  <c r="CK255" i="5" s="1"/>
  <c r="CK79" i="18" s="1"/>
  <c r="CK260" i="5"/>
  <c r="CK261" i="5"/>
  <c r="CK262" i="5"/>
  <c r="CK263" i="5"/>
  <c r="CK264" i="5"/>
  <c r="BT65" i="4"/>
  <c r="BT130" i="5" s="1"/>
  <c r="BT131" i="5" s="1"/>
  <c r="BU5" i="6"/>
  <c r="BU4" i="18" s="1"/>
  <c r="BU24" i="4"/>
  <c r="BU25" i="4" s="1"/>
  <c r="CJ210" i="5"/>
  <c r="CI37" i="12"/>
  <c r="CI216" i="5"/>
  <c r="CL269" i="5"/>
  <c r="CL273" i="5"/>
  <c r="CL272" i="5"/>
  <c r="CL270" i="5"/>
  <c r="CL271" i="5"/>
  <c r="CK277" i="5"/>
  <c r="CK278" i="5"/>
  <c r="CK276" i="5"/>
  <c r="CK275" i="5"/>
  <c r="CJ75" i="12"/>
  <c r="CJ280" i="5"/>
  <c r="CJ77" i="12" s="1"/>
  <c r="CL140" i="5"/>
  <c r="CL137" i="5"/>
  <c r="CL136" i="5"/>
  <c r="CL139" i="5"/>
  <c r="CL138" i="5"/>
  <c r="CK147" i="5"/>
  <c r="CK149" i="5"/>
  <c r="CK148" i="5"/>
  <c r="CK146" i="5"/>
  <c r="CK151" i="5" s="1"/>
  <c r="CK287" i="5"/>
  <c r="CK285" i="5"/>
  <c r="CK284" i="5"/>
  <c r="CK286" i="5"/>
  <c r="CK283" i="5"/>
  <c r="CJ289" i="5"/>
  <c r="CJ78" i="12" s="1"/>
  <c r="CH240" i="5"/>
  <c r="CI161" i="5"/>
  <c r="CJ196" i="5"/>
  <c r="BS155" i="5"/>
  <c r="BX10" i="12"/>
  <c r="BW11" i="12"/>
  <c r="BW5" i="18" s="1"/>
  <c r="CI164" i="5"/>
  <c r="CI167" i="5" s="1"/>
  <c r="CI243" i="5" s="1"/>
  <c r="CH208" i="5"/>
  <c r="CH36" i="12" s="1"/>
  <c r="CB234" i="5"/>
  <c r="CB235" i="5" s="1"/>
  <c r="CB236" i="5" s="1"/>
  <c r="BT201" i="5"/>
  <c r="BT153" i="5"/>
  <c r="CC231" i="5"/>
  <c r="BX4" i="6"/>
  <c r="BU82" i="4"/>
  <c r="BW2" i="5"/>
  <c r="BW2" i="6"/>
  <c r="BU80" i="4"/>
  <c r="BU75" i="4"/>
  <c r="BU77" i="4"/>
  <c r="BU84" i="4"/>
  <c r="BU83" i="4"/>
  <c r="BU81" i="4"/>
  <c r="BU73" i="4"/>
  <c r="BU108" i="4" s="1"/>
  <c r="BU74" i="4"/>
  <c r="BU76" i="4"/>
  <c r="BU79" i="4"/>
  <c r="CE68" i="5"/>
  <c r="CM128" i="5"/>
  <c r="CM135" i="5" s="1"/>
  <c r="CL132" i="5"/>
  <c r="CL6" i="5"/>
  <c r="CL6" i="18" s="1"/>
  <c r="BU129" i="5"/>
  <c r="BU106" i="5"/>
  <c r="BU31" i="12" s="1"/>
  <c r="BU105" i="5"/>
  <c r="CI142" i="5"/>
  <c r="CI23" i="18" s="1"/>
  <c r="BV73" i="4"/>
  <c r="BV108" i="4" s="1"/>
  <c r="BV83" i="4"/>
  <c r="BV76" i="4"/>
  <c r="BV78" i="4"/>
  <c r="BV79" i="4"/>
  <c r="BV74" i="4"/>
  <c r="BV81" i="4"/>
  <c r="BV84" i="4"/>
  <c r="BV77" i="4"/>
  <c r="BV82" i="4"/>
  <c r="BV75" i="4"/>
  <c r="BV30" i="4"/>
  <c r="BV66" i="4" s="1"/>
  <c r="BW5" i="4"/>
  <c r="BW71" i="4" s="1"/>
  <c r="BW78" i="4" s="1"/>
  <c r="BV7" i="4"/>
  <c r="BW6" i="4"/>
  <c r="BW62" i="4" s="1"/>
  <c r="BW63" i="4" s="1"/>
  <c r="BV104" i="5"/>
  <c r="BU67" i="4"/>
  <c r="BU68" i="4" s="1"/>
  <c r="BX4" i="4"/>
  <c r="BX113" i="4" s="1"/>
  <c r="BX4" i="5"/>
  <c r="BW2" i="4"/>
  <c r="BY4" i="2"/>
  <c r="BY4" i="12" s="1"/>
  <c r="BX2" i="2"/>
  <c r="BX2" i="12" l="1"/>
  <c r="BX2" i="18"/>
  <c r="CK85" i="18"/>
  <c r="CK93" i="18"/>
  <c r="CB72" i="12"/>
  <c r="CJ38" i="12"/>
  <c r="EW23" i="18"/>
  <c r="CG47" i="18"/>
  <c r="CG35" i="18"/>
  <c r="CH47" i="18"/>
  <c r="CH35" i="18"/>
  <c r="BU89" i="6"/>
  <c r="CI205" i="5"/>
  <c r="CL125" i="5"/>
  <c r="CL124" i="5"/>
  <c r="CL123" i="5"/>
  <c r="CL122" i="5"/>
  <c r="CL121" i="5"/>
  <c r="CL111" i="5"/>
  <c r="CL110" i="5"/>
  <c r="CL109" i="5"/>
  <c r="CL102" i="5"/>
  <c r="CL101" i="5"/>
  <c r="CL120" i="5"/>
  <c r="CL145" i="5" s="1"/>
  <c r="CM133" i="5"/>
  <c r="CL194" i="5"/>
  <c r="CL193" i="5"/>
  <c r="CL192" i="5"/>
  <c r="CL191" i="5"/>
  <c r="CL190" i="5"/>
  <c r="CL252" i="5"/>
  <c r="CL255" i="5" s="1"/>
  <c r="CL79" i="18" s="1"/>
  <c r="CL260" i="5"/>
  <c r="CL261" i="5"/>
  <c r="CL262" i="5"/>
  <c r="CL263" i="5"/>
  <c r="CL264" i="5"/>
  <c r="BU65" i="4"/>
  <c r="BU130" i="5" s="1"/>
  <c r="BU131" i="5" s="1"/>
  <c r="BV5" i="6"/>
  <c r="BV4" i="18" s="1"/>
  <c r="BV24" i="4"/>
  <c r="BV25" i="4" s="1"/>
  <c r="CK280" i="5"/>
  <c r="CK77" i="12" s="1"/>
  <c r="CK210" i="5"/>
  <c r="CJ37" i="12"/>
  <c r="CJ216" i="5"/>
  <c r="CM269" i="5"/>
  <c r="CM272" i="5"/>
  <c r="CM273" i="5"/>
  <c r="CM271" i="5"/>
  <c r="CM270" i="5"/>
  <c r="CK75" i="12"/>
  <c r="CL278" i="5"/>
  <c r="CL276" i="5"/>
  <c r="CL275" i="5"/>
  <c r="CL277" i="5"/>
  <c r="CM137" i="5"/>
  <c r="CM136" i="5"/>
  <c r="CM140" i="5"/>
  <c r="CM139" i="5"/>
  <c r="CM138" i="5"/>
  <c r="CL147" i="5"/>
  <c r="CL148" i="5"/>
  <c r="CL149" i="5"/>
  <c r="CL146" i="5"/>
  <c r="CL151" i="5" s="1"/>
  <c r="CK289" i="5"/>
  <c r="CK78" i="12" s="1"/>
  <c r="CL287" i="5"/>
  <c r="CL283" i="5"/>
  <c r="CL286" i="5"/>
  <c r="CL284" i="5"/>
  <c r="CL285" i="5"/>
  <c r="CI240" i="5"/>
  <c r="CJ161" i="5"/>
  <c r="CK196" i="5"/>
  <c r="BW12" i="12"/>
  <c r="BY10" i="12"/>
  <c r="BT155" i="5"/>
  <c r="BX11" i="12"/>
  <c r="BX5" i="18" s="1"/>
  <c r="CJ164" i="5"/>
  <c r="CJ167" i="5" s="1"/>
  <c r="CJ243" i="5" s="1"/>
  <c r="CC234" i="5"/>
  <c r="CC235" i="5" s="1"/>
  <c r="CC236" i="5" s="1"/>
  <c r="BU201" i="5"/>
  <c r="BU153" i="5"/>
  <c r="CD231" i="5"/>
  <c r="BY4" i="6"/>
  <c r="BX2" i="5"/>
  <c r="BX2" i="6"/>
  <c r="CN128" i="5"/>
  <c r="CN135" i="5" s="1"/>
  <c r="CM132" i="5"/>
  <c r="CF68" i="5"/>
  <c r="CM6" i="5"/>
  <c r="CM6" i="18" s="1"/>
  <c r="CI143" i="5"/>
  <c r="CI24" i="18" s="1"/>
  <c r="BV129" i="5"/>
  <c r="BV106" i="5"/>
  <c r="BV31" i="12" s="1"/>
  <c r="BV105" i="5"/>
  <c r="CJ142" i="5"/>
  <c r="CJ23" i="18" s="1"/>
  <c r="CJ143" i="5"/>
  <c r="CJ24" i="18" s="1"/>
  <c r="BW30" i="4"/>
  <c r="BW66" i="4" s="1"/>
  <c r="BW7" i="4"/>
  <c r="BW84" i="4"/>
  <c r="BW79" i="4"/>
  <c r="BW83" i="4"/>
  <c r="BW73" i="4"/>
  <c r="BW108" i="4" s="1"/>
  <c r="BW76" i="4"/>
  <c r="BW80" i="4"/>
  <c r="BW75" i="4"/>
  <c r="BW74" i="4"/>
  <c r="BW81" i="4"/>
  <c r="BW82" i="4"/>
  <c r="BW77" i="4"/>
  <c r="BW104" i="5"/>
  <c r="BX6" i="4"/>
  <c r="BX62" i="4" s="1"/>
  <c r="BX63" i="4" s="1"/>
  <c r="BV67" i="4"/>
  <c r="BV68" i="4" s="1"/>
  <c r="BY4" i="4"/>
  <c r="BY113" i="4" s="1"/>
  <c r="BY4" i="5"/>
  <c r="BX5" i="4"/>
  <c r="BX2" i="4"/>
  <c r="BZ4" i="2"/>
  <c r="BZ4" i="12" s="1"/>
  <c r="BY2" i="2"/>
  <c r="BY2" i="12" l="1"/>
  <c r="BY2" i="18"/>
  <c r="CJ25" i="18"/>
  <c r="CI25" i="18"/>
  <c r="CL85" i="18"/>
  <c r="CL93" i="18"/>
  <c r="CC72" i="12"/>
  <c r="CK38" i="12"/>
  <c r="EX23" i="18"/>
  <c r="BV89" i="6"/>
  <c r="CJ206" i="5"/>
  <c r="CI206" i="5"/>
  <c r="CI208" i="5" s="1"/>
  <c r="CI36" i="12" s="1"/>
  <c r="CJ205" i="5"/>
  <c r="CM125" i="5"/>
  <c r="CM124" i="5"/>
  <c r="CM123" i="5"/>
  <c r="CM122" i="5"/>
  <c r="CM121" i="5"/>
  <c r="CM111" i="5"/>
  <c r="CM110" i="5"/>
  <c r="CM109" i="5"/>
  <c r="CM102" i="5"/>
  <c r="CM101" i="5"/>
  <c r="CM120" i="5"/>
  <c r="CM145" i="5" s="1"/>
  <c r="CN133" i="5"/>
  <c r="CM194" i="5"/>
  <c r="CM193" i="5"/>
  <c r="CM192" i="5"/>
  <c r="CM191" i="5"/>
  <c r="CM190" i="5"/>
  <c r="CM252" i="5"/>
  <c r="CM255" i="5" s="1"/>
  <c r="CM79" i="18" s="1"/>
  <c r="CM260" i="5"/>
  <c r="CM261" i="5"/>
  <c r="CM262" i="5"/>
  <c r="CM263" i="5"/>
  <c r="CM264" i="5"/>
  <c r="BV65" i="4"/>
  <c r="BV130" i="5" s="1"/>
  <c r="BV131" i="5" s="1"/>
  <c r="BW5" i="6"/>
  <c r="BW4" i="18" s="1"/>
  <c r="BW24" i="4"/>
  <c r="BW25" i="4" s="1"/>
  <c r="CL210" i="5"/>
  <c r="CK37" i="12"/>
  <c r="CK216" i="5"/>
  <c r="CN273" i="5"/>
  <c r="CN272" i="5"/>
  <c r="CN271" i="5"/>
  <c r="CN270" i="5"/>
  <c r="CN269" i="5"/>
  <c r="CM275" i="5"/>
  <c r="CM277" i="5"/>
  <c r="CM276" i="5"/>
  <c r="CM278" i="5"/>
  <c r="CL75" i="12"/>
  <c r="CL280" i="5"/>
  <c r="CL77" i="12" s="1"/>
  <c r="CN137" i="5"/>
  <c r="CN136" i="5"/>
  <c r="CN139" i="5"/>
  <c r="CN138" i="5"/>
  <c r="CN140" i="5"/>
  <c r="CM147" i="5"/>
  <c r="CM148" i="5"/>
  <c r="CM149" i="5"/>
  <c r="CM146" i="5"/>
  <c r="CM151" i="5" s="1"/>
  <c r="CM283" i="5"/>
  <c r="CM284" i="5"/>
  <c r="CM287" i="5"/>
  <c r="CM286" i="5"/>
  <c r="CM285" i="5"/>
  <c r="CL289" i="5"/>
  <c r="CL78" i="12" s="1"/>
  <c r="CJ240" i="5"/>
  <c r="CK161" i="5"/>
  <c r="CL196" i="5"/>
  <c r="BU155" i="5"/>
  <c r="BZ10" i="12"/>
  <c r="BZ11" i="12" s="1"/>
  <c r="BZ5" i="18" s="1"/>
  <c r="BX12" i="12"/>
  <c r="BY11" i="12"/>
  <c r="BY5" i="18" s="1"/>
  <c r="CK164" i="5"/>
  <c r="CK167" i="5" s="1"/>
  <c r="CK243" i="5" s="1"/>
  <c r="CJ208" i="5"/>
  <c r="CJ36" i="12" s="1"/>
  <c r="CD234" i="5"/>
  <c r="CD235" i="5" s="1"/>
  <c r="CD236" i="5" s="1"/>
  <c r="BV201" i="5"/>
  <c r="BV153" i="5"/>
  <c r="CE231" i="5"/>
  <c r="BZ4" i="6"/>
  <c r="BY2" i="5"/>
  <c r="BY2" i="6"/>
  <c r="CG68" i="5"/>
  <c r="CO128" i="5"/>
  <c r="CO135" i="5" s="1"/>
  <c r="I135" i="5" s="1"/>
  <c r="CN132" i="5"/>
  <c r="CN6" i="5"/>
  <c r="CN6" i="18" s="1"/>
  <c r="BW129" i="5"/>
  <c r="BW106" i="5"/>
  <c r="BW31" i="12" s="1"/>
  <c r="BW105" i="5"/>
  <c r="CK142" i="5"/>
  <c r="CK23" i="18" s="1"/>
  <c r="CK143" i="5"/>
  <c r="CK24" i="18" s="1"/>
  <c r="BY5" i="4"/>
  <c r="BY30" i="4" s="1"/>
  <c r="BY66" i="4" s="1"/>
  <c r="BX7" i="4"/>
  <c r="BW67" i="4"/>
  <c r="BW68" i="4" s="1"/>
  <c r="BY6" i="4"/>
  <c r="BX71" i="4"/>
  <c r="BX30" i="4"/>
  <c r="BZ4" i="4"/>
  <c r="BZ113" i="4" s="1"/>
  <c r="BZ4" i="5"/>
  <c r="BX104" i="5"/>
  <c r="BY2" i="4"/>
  <c r="CA4" i="2"/>
  <c r="CA4" i="12" s="1"/>
  <c r="CA10" i="12" s="1"/>
  <c r="BZ2" i="2"/>
  <c r="BZ2" i="12" l="1"/>
  <c r="BZ2" i="18"/>
  <c r="CK25" i="18"/>
  <c r="CM85" i="18"/>
  <c r="CM93" i="18"/>
  <c r="CD72" i="12"/>
  <c r="CL38" i="12"/>
  <c r="EY23" i="18"/>
  <c r="CI47" i="18"/>
  <c r="CI35" i="18"/>
  <c r="CJ47" i="18"/>
  <c r="CJ35" i="18"/>
  <c r="BW89" i="6"/>
  <c r="CK206" i="5"/>
  <c r="CK205" i="5"/>
  <c r="CN125" i="5"/>
  <c r="CN124" i="5"/>
  <c r="CN123" i="5"/>
  <c r="CN122" i="5"/>
  <c r="CN121" i="5"/>
  <c r="CN111" i="5"/>
  <c r="CN110" i="5"/>
  <c r="CN109" i="5"/>
  <c r="CN102" i="5"/>
  <c r="CN101" i="5"/>
  <c r="CN120" i="5"/>
  <c r="CN145" i="5" s="1"/>
  <c r="CO133" i="5"/>
  <c r="CN194" i="5"/>
  <c r="CN193" i="5"/>
  <c r="CN192" i="5"/>
  <c r="CN191" i="5"/>
  <c r="CN190" i="5"/>
  <c r="CN252" i="5"/>
  <c r="CN255" i="5" s="1"/>
  <c r="CN79" i="18" s="1"/>
  <c r="CN260" i="5"/>
  <c r="CN261" i="5"/>
  <c r="CN262" i="5"/>
  <c r="CN263" i="5"/>
  <c r="CN264" i="5"/>
  <c r="BW65" i="4"/>
  <c r="BW130" i="5" s="1"/>
  <c r="BW131" i="5" s="1"/>
  <c r="BX5" i="6"/>
  <c r="BX4" i="18" s="1"/>
  <c r="BX24" i="4"/>
  <c r="BX25" i="4" s="1"/>
  <c r="CL37" i="12"/>
  <c r="CL216" i="5"/>
  <c r="CM210" i="5"/>
  <c r="CO273" i="5"/>
  <c r="I273" i="5" s="1"/>
  <c r="CO271" i="5"/>
  <c r="I271" i="5" s="1"/>
  <c r="CO272" i="5"/>
  <c r="I272" i="5" s="1"/>
  <c r="CO270" i="5"/>
  <c r="I270" i="5" s="1"/>
  <c r="CO269" i="5"/>
  <c r="I269" i="5" s="1"/>
  <c r="CM75" i="12"/>
  <c r="CM280" i="5"/>
  <c r="CM77" i="12" s="1"/>
  <c r="CN276" i="5"/>
  <c r="CN277" i="5"/>
  <c r="CN275" i="5"/>
  <c r="CN278" i="5"/>
  <c r="CO136" i="5"/>
  <c r="I136" i="5" s="1"/>
  <c r="CO139" i="5"/>
  <c r="I139" i="5" s="1"/>
  <c r="CO140" i="5"/>
  <c r="CO138" i="5"/>
  <c r="CO137" i="5"/>
  <c r="I137" i="5" s="1"/>
  <c r="I138" i="5"/>
  <c r="CN147" i="5"/>
  <c r="CN148" i="5"/>
  <c r="CN149" i="5"/>
  <c r="CN146" i="5"/>
  <c r="CN151" i="5" s="1"/>
  <c r="CN283" i="5"/>
  <c r="CN284" i="5"/>
  <c r="CN286" i="5"/>
  <c r="CN287" i="5"/>
  <c r="CN285" i="5"/>
  <c r="CM289" i="5"/>
  <c r="CM78" i="12" s="1"/>
  <c r="CK240" i="5"/>
  <c r="CL161" i="5"/>
  <c r="CM196" i="5"/>
  <c r="BV155" i="5"/>
  <c r="BZ12" i="12"/>
  <c r="CA11" i="12"/>
  <c r="CA5" i="18" s="1"/>
  <c r="BY12" i="12"/>
  <c r="CL164" i="5"/>
  <c r="CL167" i="5" s="1"/>
  <c r="CL243" i="5" s="1"/>
  <c r="CK208" i="5"/>
  <c r="CK36" i="12" s="1"/>
  <c r="CE234" i="5"/>
  <c r="CE235" i="5" s="1"/>
  <c r="CE236" i="5" s="1"/>
  <c r="BW201" i="5"/>
  <c r="BW153" i="5"/>
  <c r="CF231" i="5"/>
  <c r="CA4" i="6"/>
  <c r="BZ2" i="5"/>
  <c r="BZ2" i="6"/>
  <c r="BY7" i="4"/>
  <c r="BY62" i="4"/>
  <c r="BY63" i="4" s="1"/>
  <c r="CO132" i="5"/>
  <c r="I132" i="5" s="1"/>
  <c r="I133" i="5"/>
  <c r="CH68" i="5"/>
  <c r="CO6" i="5"/>
  <c r="CO6" i="18" s="1"/>
  <c r="BX129" i="5"/>
  <c r="BX105" i="5"/>
  <c r="BX106" i="5"/>
  <c r="BX31" i="12" s="1"/>
  <c r="CL142" i="5"/>
  <c r="CL23" i="18" s="1"/>
  <c r="CL143" i="5"/>
  <c r="CL24" i="18" s="1"/>
  <c r="BY71" i="4"/>
  <c r="BY80" i="4" s="1"/>
  <c r="BZ6" i="4"/>
  <c r="BZ62" i="4" s="1"/>
  <c r="BZ63" i="4" s="1"/>
  <c r="BZ5" i="4"/>
  <c r="BZ71" i="4" s="1"/>
  <c r="BZ75" i="4" s="1"/>
  <c r="BX66" i="4"/>
  <c r="BX67" i="4" s="1"/>
  <c r="BX68" i="4" s="1"/>
  <c r="BX77" i="4"/>
  <c r="BX83" i="4"/>
  <c r="BX80" i="4"/>
  <c r="BX76" i="4"/>
  <c r="BX75" i="4"/>
  <c r="BX74" i="4"/>
  <c r="BX81" i="4"/>
  <c r="BX79" i="4"/>
  <c r="BX78" i="4"/>
  <c r="BX84" i="4"/>
  <c r="BX82" i="4"/>
  <c r="BX73" i="4"/>
  <c r="BX108" i="4" s="1"/>
  <c r="CA4" i="4"/>
  <c r="CA113" i="4" s="1"/>
  <c r="CA4" i="5"/>
  <c r="BZ2" i="4"/>
  <c r="CB4" i="2"/>
  <c r="CB4" i="12" s="1"/>
  <c r="CA2" i="2"/>
  <c r="CA2" i="12" l="1"/>
  <c r="CA2" i="18"/>
  <c r="CL25" i="18"/>
  <c r="CN85" i="18"/>
  <c r="CN93" i="18"/>
  <c r="CE72" i="12"/>
  <c r="EZ23" i="18"/>
  <c r="BX89" i="6"/>
  <c r="CL206" i="5"/>
  <c r="CL205" i="5"/>
  <c r="CO125" i="5"/>
  <c r="CO124" i="5"/>
  <c r="CO123" i="5"/>
  <c r="CO122" i="5"/>
  <c r="CO121" i="5"/>
  <c r="CO111" i="5"/>
  <c r="CO110" i="5"/>
  <c r="CO109" i="5"/>
  <c r="CO102" i="5"/>
  <c r="CO101" i="5"/>
  <c r="CO120" i="5"/>
  <c r="CO145" i="5" s="1"/>
  <c r="I145" i="5"/>
  <c r="CO194" i="5"/>
  <c r="CO193" i="5"/>
  <c r="CO192" i="5"/>
  <c r="CO191" i="5"/>
  <c r="CO190" i="5"/>
  <c r="CO260" i="5"/>
  <c r="CO261" i="5"/>
  <c r="CO262" i="5"/>
  <c r="CO263" i="5"/>
  <c r="CO264" i="5"/>
  <c r="CO252" i="5"/>
  <c r="BY104" i="5"/>
  <c r="BX65" i="4"/>
  <c r="BX130" i="5" s="1"/>
  <c r="BX131" i="5" s="1"/>
  <c r="BY5" i="6"/>
  <c r="BY4" i="18" s="1"/>
  <c r="BY24" i="4"/>
  <c r="BY25" i="4" s="1"/>
  <c r="CN210" i="5"/>
  <c r="CM37" i="12"/>
  <c r="CM216" i="5"/>
  <c r="CM38" i="12"/>
  <c r="CN280" i="5"/>
  <c r="CN77" i="12" s="1"/>
  <c r="CO277" i="5"/>
  <c r="I277" i="5" s="1"/>
  <c r="CO276" i="5"/>
  <c r="I276" i="5" s="1"/>
  <c r="CO278" i="5"/>
  <c r="I278" i="5" s="1"/>
  <c r="CO275" i="5"/>
  <c r="CN75" i="12"/>
  <c r="I140" i="5"/>
  <c r="CO146" i="5"/>
  <c r="CO285" i="5"/>
  <c r="CO284" i="5"/>
  <c r="CO286" i="5"/>
  <c r="CO287" i="5"/>
  <c r="CO283" i="5"/>
  <c r="CN289" i="5"/>
  <c r="CN78" i="12" s="1"/>
  <c r="CL240" i="5"/>
  <c r="CM161" i="5"/>
  <c r="CN196" i="5"/>
  <c r="CB10" i="12"/>
  <c r="CB11" i="12" s="1"/>
  <c r="CB5" i="18" s="1"/>
  <c r="BW155" i="5"/>
  <c r="CA12" i="12"/>
  <c r="CM164" i="5"/>
  <c r="CM167" i="5" s="1"/>
  <c r="CM243" i="5" s="1"/>
  <c r="CL208" i="5"/>
  <c r="CL36" i="12" s="1"/>
  <c r="CF234" i="5"/>
  <c r="CF235" i="5" s="1"/>
  <c r="CF236" i="5" s="1"/>
  <c r="BX201" i="5"/>
  <c r="BX153" i="5"/>
  <c r="CG231" i="5"/>
  <c r="CB4" i="6"/>
  <c r="CA2" i="5"/>
  <c r="CA2" i="6"/>
  <c r="BY79" i="4"/>
  <c r="BY77" i="4"/>
  <c r="BY73" i="4"/>
  <c r="BY108" i="4" s="1"/>
  <c r="BY83" i="4"/>
  <c r="BY78" i="4"/>
  <c r="BY75" i="4"/>
  <c r="BY76" i="4"/>
  <c r="BY84" i="4"/>
  <c r="BY82" i="4"/>
  <c r="BY81" i="4"/>
  <c r="BY74" i="4"/>
  <c r="CI68" i="5"/>
  <c r="BY129" i="5"/>
  <c r="BY106" i="5"/>
  <c r="BY31" i="12" s="1"/>
  <c r="BY105" i="5"/>
  <c r="CM142" i="5"/>
  <c r="CM23" i="18" s="1"/>
  <c r="BZ79" i="4"/>
  <c r="BZ80" i="4"/>
  <c r="BZ7" i="4"/>
  <c r="BZ30" i="4"/>
  <c r="BZ104" i="5"/>
  <c r="BZ81" i="4"/>
  <c r="BZ74" i="4"/>
  <c r="BZ77" i="4"/>
  <c r="BZ76" i="4"/>
  <c r="BZ78" i="4"/>
  <c r="BZ82" i="4"/>
  <c r="BZ73" i="4"/>
  <c r="BZ108" i="4" s="1"/>
  <c r="BZ84" i="4"/>
  <c r="BZ83" i="4"/>
  <c r="CA6" i="4"/>
  <c r="CA62" i="4" s="1"/>
  <c r="CA63" i="4" s="1"/>
  <c r="CA5" i="4"/>
  <c r="CA30" i="4" s="1"/>
  <c r="CA66" i="4" s="1"/>
  <c r="CB4" i="4"/>
  <c r="CB113" i="4" s="1"/>
  <c r="CB4" i="5"/>
  <c r="BY67" i="4"/>
  <c r="BY68" i="4" s="1"/>
  <c r="CA2" i="4"/>
  <c r="CC4" i="2"/>
  <c r="CC4" i="12" s="1"/>
  <c r="CB2" i="2"/>
  <c r="CB2" i="12" l="1"/>
  <c r="CB2" i="18"/>
  <c r="CF72" i="12"/>
  <c r="CN38" i="12"/>
  <c r="FA23" i="18"/>
  <c r="CK47" i="18"/>
  <c r="CK35" i="18"/>
  <c r="CL47" i="18"/>
  <c r="CL35" i="18"/>
  <c r="BY89" i="6"/>
  <c r="CM205" i="5"/>
  <c r="CO255" i="5"/>
  <c r="CO79" i="18" s="1"/>
  <c r="I252" i="5"/>
  <c r="BY65" i="4"/>
  <c r="BY130" i="5" s="1"/>
  <c r="BY131" i="5" s="1"/>
  <c r="BZ5" i="6"/>
  <c r="BZ4" i="18" s="1"/>
  <c r="BZ24" i="4"/>
  <c r="BZ25" i="4" s="1"/>
  <c r="CN37" i="12"/>
  <c r="CN216" i="5"/>
  <c r="CO280" i="5"/>
  <c r="I275" i="5"/>
  <c r="CO75" i="12"/>
  <c r="CO149" i="5"/>
  <c r="I149" i="5" s="1"/>
  <c r="CO148" i="5"/>
  <c r="I148" i="5" s="1"/>
  <c r="CO147" i="5"/>
  <c r="I146" i="5"/>
  <c r="CO289" i="5"/>
  <c r="CO78" i="12" s="1"/>
  <c r="CM240" i="5"/>
  <c r="CN161" i="5"/>
  <c r="CO196" i="5"/>
  <c r="CB12" i="12"/>
  <c r="CC10" i="12"/>
  <c r="CC11" i="12" s="1"/>
  <c r="CC5" i="18" s="1"/>
  <c r="BX155" i="5"/>
  <c r="CN164" i="5"/>
  <c r="CN167" i="5" s="1"/>
  <c r="CN243" i="5" s="1"/>
  <c r="CG234" i="5"/>
  <c r="CG235" i="5" s="1"/>
  <c r="CG236" i="5" s="1"/>
  <c r="BY201" i="5"/>
  <c r="BY153" i="5"/>
  <c r="I255" i="5"/>
  <c r="CH231" i="5"/>
  <c r="CC4" i="6"/>
  <c r="CB2" i="5"/>
  <c r="CB2" i="6"/>
  <c r="CJ68" i="5"/>
  <c r="CM143" i="5"/>
  <c r="CM24" i="18" s="1"/>
  <c r="BZ129" i="5"/>
  <c r="BZ105" i="5"/>
  <c r="BZ106" i="5"/>
  <c r="BZ31" i="12" s="1"/>
  <c r="CN142" i="5"/>
  <c r="CN23" i="18" s="1"/>
  <c r="BZ66" i="4"/>
  <c r="BZ67" i="4" s="1"/>
  <c r="BZ68" i="4" s="1"/>
  <c r="CA7" i="4"/>
  <c r="CA104" i="5"/>
  <c r="CA71" i="4"/>
  <c r="CA78" i="4" s="1"/>
  <c r="CB5" i="4"/>
  <c r="CB71" i="4" s="1"/>
  <c r="CB77" i="4" s="1"/>
  <c r="CB6" i="4"/>
  <c r="CB62" i="4" s="1"/>
  <c r="CB63" i="4" s="1"/>
  <c r="CC4" i="4"/>
  <c r="CC113" i="4" s="1"/>
  <c r="CC4" i="5"/>
  <c r="CB2" i="4"/>
  <c r="CD4" i="2"/>
  <c r="CD4" i="12" s="1"/>
  <c r="CC2" i="2"/>
  <c r="CC2" i="12" l="1"/>
  <c r="CC2" i="18"/>
  <c r="CM25" i="18"/>
  <c r="CO85" i="18"/>
  <c r="G85" i="18" s="1"/>
  <c r="CO93" i="18"/>
  <c r="G93" i="18" s="1"/>
  <c r="I79" i="18"/>
  <c r="G79" i="18"/>
  <c r="CG72" i="12"/>
  <c r="FB23" i="18"/>
  <c r="BZ89" i="6"/>
  <c r="CM206" i="5"/>
  <c r="CM208" i="5" s="1"/>
  <c r="CM36" i="12" s="1"/>
  <c r="CN205" i="5"/>
  <c r="I147" i="5"/>
  <c r="CO151" i="5"/>
  <c r="BZ65" i="4"/>
  <c r="BZ130" i="5" s="1"/>
  <c r="BZ131" i="5" s="1"/>
  <c r="CA5" i="6"/>
  <c r="CA4" i="18" s="1"/>
  <c r="CA24" i="4"/>
  <c r="CA25" i="4" s="1"/>
  <c r="CO37" i="12"/>
  <c r="CO216" i="5"/>
  <c r="I280" i="5"/>
  <c r="CO77" i="12"/>
  <c r="CN240" i="5"/>
  <c r="CO161" i="5"/>
  <c r="CO240" i="5" s="1"/>
  <c r="CD10" i="12"/>
  <c r="CD11" i="12" s="1"/>
  <c r="CD5" i="18" s="1"/>
  <c r="CC12" i="12"/>
  <c r="BY155" i="5"/>
  <c r="CO164" i="5"/>
  <c r="CO167" i="5" s="1"/>
  <c r="CO243" i="5" s="1"/>
  <c r="CH234" i="5"/>
  <c r="CH235" i="5" s="1"/>
  <c r="CH236" i="5" s="1"/>
  <c r="BZ201" i="5"/>
  <c r="BZ153" i="5"/>
  <c r="CI231" i="5"/>
  <c r="CD4" i="6"/>
  <c r="CC2" i="5"/>
  <c r="CC2" i="6"/>
  <c r="CK68" i="5"/>
  <c r="CN143" i="5"/>
  <c r="CN24" i="18" s="1"/>
  <c r="CA129" i="5"/>
  <c r="CA105" i="5"/>
  <c r="CA106" i="5"/>
  <c r="CA31" i="12" s="1"/>
  <c r="CO142" i="5"/>
  <c r="CO23" i="18" s="1"/>
  <c r="CA77" i="4"/>
  <c r="CA84" i="4"/>
  <c r="CA75" i="4"/>
  <c r="CB82" i="4"/>
  <c r="CA81" i="4"/>
  <c r="CB104" i="5"/>
  <c r="CB80" i="4"/>
  <c r="CB81" i="4"/>
  <c r="CB30" i="4"/>
  <c r="CB7" i="4"/>
  <c r="CA74" i="4"/>
  <c r="CB73" i="4"/>
  <c r="CB108" i="4" s="1"/>
  <c r="CB84" i="4"/>
  <c r="CB74" i="4"/>
  <c r="CA73" i="4"/>
  <c r="CA108" i="4" s="1"/>
  <c r="CB83" i="4"/>
  <c r="CC6" i="4"/>
  <c r="CC62" i="4" s="1"/>
  <c r="CC63" i="4" s="1"/>
  <c r="CB79" i="4"/>
  <c r="CA76" i="4"/>
  <c r="CA83" i="4"/>
  <c r="CA82" i="4"/>
  <c r="CA80" i="4"/>
  <c r="CA79" i="4"/>
  <c r="CB75" i="4"/>
  <c r="CB78" i="4"/>
  <c r="CB76" i="4"/>
  <c r="CA67" i="4"/>
  <c r="CA68" i="4" s="1"/>
  <c r="CD4" i="4"/>
  <c r="CD113" i="4" s="1"/>
  <c r="CD4" i="5"/>
  <c r="CC5" i="4"/>
  <c r="CC2" i="4"/>
  <c r="CE4" i="2"/>
  <c r="CE4" i="12" s="1"/>
  <c r="CD2" i="2"/>
  <c r="CD2" i="12" l="1"/>
  <c r="CD2" i="18"/>
  <c r="G23" i="18"/>
  <c r="CN25" i="18"/>
  <c r="CH72" i="12"/>
  <c r="FC23" i="18"/>
  <c r="CM47" i="18"/>
  <c r="CM35" i="18"/>
  <c r="CA89" i="6"/>
  <c r="CN206" i="5"/>
  <c r="CN208" i="5" s="1"/>
  <c r="CN36" i="12" s="1"/>
  <c r="CA65" i="4"/>
  <c r="CA130" i="5" s="1"/>
  <c r="CA131" i="5" s="1"/>
  <c r="CB5" i="6"/>
  <c r="CB4" i="18" s="1"/>
  <c r="CB24" i="4"/>
  <c r="CB25" i="4" s="1"/>
  <c r="I151" i="5"/>
  <c r="I210" i="5" s="1"/>
  <c r="CO210" i="5"/>
  <c r="BZ155" i="5"/>
  <c r="CD12" i="12"/>
  <c r="CE10" i="12"/>
  <c r="CE11" i="12" s="1"/>
  <c r="CE5" i="18" s="1"/>
  <c r="CI234" i="5"/>
  <c r="CI235" i="5" s="1"/>
  <c r="CI236" i="5" s="1"/>
  <c r="CA201" i="5"/>
  <c r="CA153" i="5"/>
  <c r="CJ231" i="5"/>
  <c r="I142" i="5"/>
  <c r="I205" i="5" s="1"/>
  <c r="CO205" i="5"/>
  <c r="CE4" i="6"/>
  <c r="CD2" i="5"/>
  <c r="CD2" i="6"/>
  <c r="CL68" i="5"/>
  <c r="CO143" i="5"/>
  <c r="CB129" i="5"/>
  <c r="CB106" i="5"/>
  <c r="CB31" i="12" s="1"/>
  <c r="CB105" i="5"/>
  <c r="CB66" i="4"/>
  <c r="CB67" i="4" s="1"/>
  <c r="CB68" i="4" s="1"/>
  <c r="CC7" i="4"/>
  <c r="CD5" i="4"/>
  <c r="CD71" i="4" s="1"/>
  <c r="CD80" i="4" s="1"/>
  <c r="CE4" i="4"/>
  <c r="CE113" i="4" s="1"/>
  <c r="CE4" i="5"/>
  <c r="CC104" i="5"/>
  <c r="CD6" i="4"/>
  <c r="CD62" i="4" s="1"/>
  <c r="CD63" i="4" s="1"/>
  <c r="CC71" i="4"/>
  <c r="CC30" i="4"/>
  <c r="CD2" i="4"/>
  <c r="CF4" i="2"/>
  <c r="CF4" i="12" s="1"/>
  <c r="CE2" i="2"/>
  <c r="CE2" i="12" l="1"/>
  <c r="CE2" i="18"/>
  <c r="CO24" i="18"/>
  <c r="CI72" i="12"/>
  <c r="CN47" i="18"/>
  <c r="CN35" i="18"/>
  <c r="I23" i="18"/>
  <c r="CB89" i="6"/>
  <c r="CB65" i="4"/>
  <c r="CB130" i="5" s="1"/>
  <c r="CB131" i="5" s="1"/>
  <c r="CC5" i="6"/>
  <c r="CC4" i="18" s="1"/>
  <c r="CC24" i="4"/>
  <c r="CC25" i="4" s="1"/>
  <c r="CO38" i="12"/>
  <c r="CE12" i="12"/>
  <c r="CF10" i="12"/>
  <c r="CA155" i="5"/>
  <c r="CJ234" i="5"/>
  <c r="CJ235" i="5" s="1"/>
  <c r="CJ236" i="5" s="1"/>
  <c r="CB201" i="5"/>
  <c r="CB153" i="5"/>
  <c r="CK231" i="5"/>
  <c r="I143" i="5"/>
  <c r="I206" i="5" s="1"/>
  <c r="CO206" i="5"/>
  <c r="CO208" i="5" s="1"/>
  <c r="CO36" i="12" s="1"/>
  <c r="CF4" i="6"/>
  <c r="CE2" i="5"/>
  <c r="CE2" i="6"/>
  <c r="CM68" i="5"/>
  <c r="CC129" i="5"/>
  <c r="CC106" i="5"/>
  <c r="CC31" i="12" s="1"/>
  <c r="CC105" i="5"/>
  <c r="CD30" i="4"/>
  <c r="CD66" i="4" s="1"/>
  <c r="CD79" i="4"/>
  <c r="CD78" i="4"/>
  <c r="CD83" i="4"/>
  <c r="CD74" i="4"/>
  <c r="CD77" i="4"/>
  <c r="CE5" i="4"/>
  <c r="CE71" i="4" s="1"/>
  <c r="CE79" i="4" s="1"/>
  <c r="CD75" i="4"/>
  <c r="CE6" i="4"/>
  <c r="CE62" i="4" s="1"/>
  <c r="CE63" i="4" s="1"/>
  <c r="CD104" i="5"/>
  <c r="CD76" i="4"/>
  <c r="CD82" i="4"/>
  <c r="CD84" i="4"/>
  <c r="CD73" i="4"/>
  <c r="CD108" i="4" s="1"/>
  <c r="CD81" i="4"/>
  <c r="CF4" i="4"/>
  <c r="CF113" i="4" s="1"/>
  <c r="CF4" i="5"/>
  <c r="CD7" i="4"/>
  <c r="CC66" i="4"/>
  <c r="CC67" i="4" s="1"/>
  <c r="CC68" i="4" s="1"/>
  <c r="CC79" i="4"/>
  <c r="CC82" i="4"/>
  <c r="CC77" i="4"/>
  <c r="CC80" i="4"/>
  <c r="CC74" i="4"/>
  <c r="CC78" i="4"/>
  <c r="CC81" i="4"/>
  <c r="CC75" i="4"/>
  <c r="CC76" i="4"/>
  <c r="CC73" i="4"/>
  <c r="CC108" i="4" s="1"/>
  <c r="CC83" i="4"/>
  <c r="CC84" i="4"/>
  <c r="CE2" i="4"/>
  <c r="CG4" i="2"/>
  <c r="CG4" i="12" s="1"/>
  <c r="CG10" i="12" s="1"/>
  <c r="CF2" i="2"/>
  <c r="CF2" i="12" l="1"/>
  <c r="CF2" i="18"/>
  <c r="CO25" i="18"/>
  <c r="G25" i="18" s="1"/>
  <c r="G24" i="18"/>
  <c r="I24" i="18"/>
  <c r="CJ72" i="12"/>
  <c r="CO47" i="18"/>
  <c r="G47" i="18" s="1"/>
  <c r="CO35" i="18"/>
  <c r="G35" i="18" s="1"/>
  <c r="I25" i="18"/>
  <c r="CC89" i="6"/>
  <c r="CC65" i="4"/>
  <c r="CC130" i="5" s="1"/>
  <c r="CC131" i="5" s="1"/>
  <c r="CD5" i="6"/>
  <c r="CD4" i="18" s="1"/>
  <c r="CD24" i="4"/>
  <c r="CD25" i="4" s="1"/>
  <c r="CB155" i="5"/>
  <c r="CG11" i="12"/>
  <c r="CG5" i="18" s="1"/>
  <c r="CF11" i="12"/>
  <c r="CF5" i="18" s="1"/>
  <c r="CK234" i="5"/>
  <c r="CK235" i="5" s="1"/>
  <c r="CK236" i="5" s="1"/>
  <c r="CC201" i="5"/>
  <c r="CC153" i="5"/>
  <c r="CL231" i="5"/>
  <c r="CG4" i="6"/>
  <c r="CF2" i="5"/>
  <c r="CF2" i="6"/>
  <c r="CN68" i="5"/>
  <c r="CD129" i="5"/>
  <c r="CD106" i="5"/>
  <c r="CD31" i="12" s="1"/>
  <c r="CD105" i="5"/>
  <c r="CE7" i="4"/>
  <c r="CE82" i="4"/>
  <c r="CE75" i="4"/>
  <c r="CE78" i="4"/>
  <c r="CE73" i="4"/>
  <c r="CE108" i="4" s="1"/>
  <c r="CE30" i="4"/>
  <c r="CE66" i="4" s="1"/>
  <c r="CE77" i="4"/>
  <c r="CE104" i="5"/>
  <c r="CE83" i="4"/>
  <c r="CE81" i="4"/>
  <c r="CE74" i="4"/>
  <c r="CE84" i="4"/>
  <c r="CE80" i="4"/>
  <c r="CE76" i="4"/>
  <c r="CF6" i="4"/>
  <c r="CF62" i="4" s="1"/>
  <c r="CF63" i="4" s="1"/>
  <c r="CF5" i="4"/>
  <c r="CF71" i="4" s="1"/>
  <c r="CF79" i="4" s="1"/>
  <c r="CG4" i="4"/>
  <c r="CG113" i="4" s="1"/>
  <c r="CG4" i="5"/>
  <c r="CD67" i="4"/>
  <c r="CD68" i="4" s="1"/>
  <c r="CF2" i="4"/>
  <c r="CH4" i="2"/>
  <c r="CH4" i="12" s="1"/>
  <c r="CG2" i="2"/>
  <c r="CG2" i="12" l="1"/>
  <c r="CG2" i="18"/>
  <c r="CK72" i="12"/>
  <c r="CD89" i="6"/>
  <c r="CD65" i="4"/>
  <c r="CD130" i="5" s="1"/>
  <c r="CD131" i="5" s="1"/>
  <c r="CE5" i="6"/>
  <c r="CE4" i="18" s="1"/>
  <c r="CE24" i="4"/>
  <c r="CE25" i="4" s="1"/>
  <c r="CG12" i="12"/>
  <c r="CH10" i="12"/>
  <c r="CH11" i="12" s="1"/>
  <c r="CH5" i="18" s="1"/>
  <c r="CC155" i="5"/>
  <c r="CF12" i="12"/>
  <c r="CL234" i="5"/>
  <c r="CL235" i="5" s="1"/>
  <c r="CL236" i="5" s="1"/>
  <c r="CD201" i="5"/>
  <c r="CD153" i="5"/>
  <c r="CM231" i="5"/>
  <c r="CH4" i="6"/>
  <c r="CG2" i="5"/>
  <c r="CG2" i="6"/>
  <c r="CO68" i="5"/>
  <c r="CE105" i="5"/>
  <c r="CE106" i="5"/>
  <c r="CE31" i="12" s="1"/>
  <c r="CE129" i="5"/>
  <c r="CF81" i="4"/>
  <c r="CF30" i="4"/>
  <c r="CF76" i="4"/>
  <c r="CF84" i="4"/>
  <c r="CF7" i="4"/>
  <c r="CF80" i="4"/>
  <c r="CF73" i="4"/>
  <c r="CF108" i="4" s="1"/>
  <c r="CF77" i="4"/>
  <c r="CF83" i="4"/>
  <c r="CF78" i="4"/>
  <c r="CG6" i="4"/>
  <c r="CG62" i="4" s="1"/>
  <c r="CG63" i="4" s="1"/>
  <c r="CF74" i="4"/>
  <c r="CG5" i="4"/>
  <c r="CG71" i="4" s="1"/>
  <c r="CG78" i="4" s="1"/>
  <c r="CF82" i="4"/>
  <c r="CF75" i="4"/>
  <c r="CF104" i="5"/>
  <c r="CE67" i="4"/>
  <c r="CE68" i="4" s="1"/>
  <c r="CH4" i="4"/>
  <c r="CH113" i="4" s="1"/>
  <c r="CH4" i="5"/>
  <c r="CG2" i="4"/>
  <c r="CI4" i="2"/>
  <c r="CI4" i="12" s="1"/>
  <c r="CH2" i="2"/>
  <c r="CH2" i="12" l="1"/>
  <c r="CH2" i="18"/>
  <c r="CL72" i="12"/>
  <c r="CE89" i="6"/>
  <c r="CE65" i="4"/>
  <c r="CE130" i="5" s="1"/>
  <c r="CE131" i="5" s="1"/>
  <c r="CF5" i="6"/>
  <c r="CF4" i="18" s="1"/>
  <c r="CF24" i="4"/>
  <c r="CF25" i="4" s="1"/>
  <c r="CH12" i="12"/>
  <c r="CD155" i="5"/>
  <c r="CI10" i="12"/>
  <c r="CI11" i="12" s="1"/>
  <c r="CI5" i="18" s="1"/>
  <c r="CM234" i="5"/>
  <c r="CM235" i="5" s="1"/>
  <c r="CM236" i="5" s="1"/>
  <c r="CE201" i="5"/>
  <c r="CE153" i="5"/>
  <c r="CN231" i="5"/>
  <c r="CI4" i="6"/>
  <c r="CH2" i="5"/>
  <c r="CH2" i="6"/>
  <c r="I68" i="5"/>
  <c r="CF129" i="5"/>
  <c r="CF105" i="5"/>
  <c r="CF106" i="5"/>
  <c r="CF31" i="12" s="1"/>
  <c r="CF66" i="4"/>
  <c r="CF67" i="4" s="1"/>
  <c r="CF68" i="4" s="1"/>
  <c r="CG80" i="4"/>
  <c r="CG82" i="4"/>
  <c r="CH6" i="4"/>
  <c r="CH62" i="4" s="1"/>
  <c r="CH63" i="4" s="1"/>
  <c r="CG76" i="4"/>
  <c r="CG84" i="4"/>
  <c r="CG83" i="4"/>
  <c r="CG77" i="4"/>
  <c r="CG79" i="4"/>
  <c r="CG75" i="4"/>
  <c r="CG73" i="4"/>
  <c r="CG108" i="4" s="1"/>
  <c r="CG30" i="4"/>
  <c r="CG81" i="4"/>
  <c r="CG104" i="5"/>
  <c r="CG74" i="4"/>
  <c r="CG7" i="4"/>
  <c r="CH5" i="4"/>
  <c r="CH30" i="4" s="1"/>
  <c r="CH66" i="4" s="1"/>
  <c r="CI4" i="4"/>
  <c r="CI113" i="4" s="1"/>
  <c r="CI4" i="5"/>
  <c r="CH2" i="4"/>
  <c r="CJ4" i="2"/>
  <c r="CJ4" i="12" s="1"/>
  <c r="CJ10" i="12" s="1"/>
  <c r="CI2" i="2"/>
  <c r="CI2" i="12" l="1"/>
  <c r="CI2" i="18"/>
  <c r="CM72" i="12"/>
  <c r="CF89" i="6"/>
  <c r="CF65" i="4"/>
  <c r="CF130" i="5" s="1"/>
  <c r="CF131" i="5" s="1"/>
  <c r="CG5" i="6"/>
  <c r="CG4" i="18" s="1"/>
  <c r="CG24" i="4"/>
  <c r="CG25" i="4" s="1"/>
  <c r="CI12" i="12"/>
  <c r="CE155" i="5"/>
  <c r="CJ11" i="12"/>
  <c r="CJ5" i="18" s="1"/>
  <c r="CN234" i="5"/>
  <c r="CN235" i="5" s="1"/>
  <c r="CN236" i="5" s="1"/>
  <c r="CF201" i="5"/>
  <c r="CF153" i="5"/>
  <c r="CO231" i="5"/>
  <c r="CJ4" i="6"/>
  <c r="CI2" i="5"/>
  <c r="CI2" i="6"/>
  <c r="CG129" i="5"/>
  <c r="CG106" i="5"/>
  <c r="CG31" i="12" s="1"/>
  <c r="CG105" i="5"/>
  <c r="CH7" i="4"/>
  <c r="CH104" i="5"/>
  <c r="CG66" i="4"/>
  <c r="CG67" i="4" s="1"/>
  <c r="CG68" i="4" s="1"/>
  <c r="CH71" i="4"/>
  <c r="CH75" i="4" s="1"/>
  <c r="CI5" i="4"/>
  <c r="CI71" i="4" s="1"/>
  <c r="CI79" i="4" s="1"/>
  <c r="CJ4" i="4"/>
  <c r="CJ113" i="4" s="1"/>
  <c r="CJ4" i="5"/>
  <c r="CI6" i="4"/>
  <c r="CI62" i="4" s="1"/>
  <c r="CI63" i="4" s="1"/>
  <c r="CI2" i="4"/>
  <c r="CK4" i="2"/>
  <c r="CK4" i="12" s="1"/>
  <c r="CK10" i="12" s="1"/>
  <c r="CJ2" i="2"/>
  <c r="CJ2" i="12" l="1"/>
  <c r="CJ2" i="18"/>
  <c r="CN72" i="12"/>
  <c r="CG89" i="6"/>
  <c r="CG65" i="4"/>
  <c r="CG130" i="5" s="1"/>
  <c r="CG131" i="5" s="1"/>
  <c r="CH5" i="6"/>
  <c r="CH4" i="18" s="1"/>
  <c r="CH24" i="4"/>
  <c r="CH25" i="4" s="1"/>
  <c r="CK11" i="12"/>
  <c r="CK5" i="18" s="1"/>
  <c r="CJ12" i="12"/>
  <c r="CF155" i="5"/>
  <c r="CO234" i="5"/>
  <c r="I234" i="5" s="1"/>
  <c r="CG201" i="5"/>
  <c r="CG153" i="5"/>
  <c r="I231" i="5"/>
  <c r="CK4" i="6"/>
  <c r="CJ2" i="5"/>
  <c r="CJ2" i="6"/>
  <c r="CH129" i="5"/>
  <c r="CH106" i="5"/>
  <c r="CH31" i="12" s="1"/>
  <c r="CH105" i="5"/>
  <c r="CH74" i="4"/>
  <c r="CI73" i="4"/>
  <c r="CI108" i="4" s="1"/>
  <c r="CI83" i="4"/>
  <c r="CJ6" i="4"/>
  <c r="CJ62" i="4" s="1"/>
  <c r="CJ63" i="4" s="1"/>
  <c r="CH77" i="4"/>
  <c r="CH67" i="4"/>
  <c r="CH68" i="4" s="1"/>
  <c r="CI81" i="4"/>
  <c r="CI76" i="4"/>
  <c r="CI77" i="4"/>
  <c r="CH83" i="4"/>
  <c r="CH84" i="4"/>
  <c r="CH82" i="4"/>
  <c r="CI74" i="4"/>
  <c r="CH81" i="4"/>
  <c r="CH76" i="4"/>
  <c r="CI80" i="4"/>
  <c r="CI30" i="4"/>
  <c r="CH80" i="4"/>
  <c r="CH79" i="4"/>
  <c r="CI82" i="4"/>
  <c r="CI84" i="4"/>
  <c r="CH78" i="4"/>
  <c r="CI7" i="4"/>
  <c r="CJ5" i="4"/>
  <c r="CJ71" i="4" s="1"/>
  <c r="CJ74" i="4" s="1"/>
  <c r="CI75" i="4"/>
  <c r="CI78" i="4"/>
  <c r="CH73" i="4"/>
  <c r="CH108" i="4" s="1"/>
  <c r="CI104" i="5"/>
  <c r="CK4" i="4"/>
  <c r="CK113" i="4" s="1"/>
  <c r="CK4" i="5"/>
  <c r="CJ2" i="4"/>
  <c r="CL4" i="2"/>
  <c r="CL4" i="12" s="1"/>
  <c r="CK2" i="2"/>
  <c r="CK2" i="12" l="1"/>
  <c r="CK2" i="18"/>
  <c r="CH89" i="6"/>
  <c r="CH65" i="4"/>
  <c r="CH130" i="5" s="1"/>
  <c r="CH131" i="5" s="1"/>
  <c r="CI5" i="6"/>
  <c r="CI4" i="18" s="1"/>
  <c r="CI24" i="4"/>
  <c r="CI25" i="4" s="1"/>
  <c r="CL10" i="12"/>
  <c r="CL11" i="12" s="1"/>
  <c r="CL5" i="18" s="1"/>
  <c r="CG155" i="5"/>
  <c r="CK12" i="12"/>
  <c r="CO235" i="5"/>
  <c r="CH201" i="5"/>
  <c r="CH153" i="5"/>
  <c r="CL4" i="6"/>
  <c r="CK2" i="5"/>
  <c r="CK2" i="6"/>
  <c r="CI129" i="5"/>
  <c r="CI105" i="5"/>
  <c r="CI106" i="5"/>
  <c r="CI31" i="12" s="1"/>
  <c r="CJ30" i="4"/>
  <c r="CI66" i="4"/>
  <c r="CI67" i="4" s="1"/>
  <c r="CI68" i="4" s="1"/>
  <c r="CJ83" i="4"/>
  <c r="CJ79" i="4"/>
  <c r="CJ80" i="4"/>
  <c r="CJ76" i="4"/>
  <c r="CJ82" i="4"/>
  <c r="CJ81" i="4"/>
  <c r="CJ84" i="4"/>
  <c r="CJ73" i="4"/>
  <c r="CJ108" i="4" s="1"/>
  <c r="CJ77" i="4"/>
  <c r="CJ104" i="5"/>
  <c r="CJ75" i="4"/>
  <c r="CJ78" i="4"/>
  <c r="CJ7" i="4"/>
  <c r="CK5" i="4"/>
  <c r="CK71" i="4" s="1"/>
  <c r="CK76" i="4" s="1"/>
  <c r="CK6" i="4"/>
  <c r="CK62" i="4" s="1"/>
  <c r="CK63" i="4" s="1"/>
  <c r="CL4" i="4"/>
  <c r="CL113" i="4" s="1"/>
  <c r="CL4" i="5"/>
  <c r="CK2" i="4"/>
  <c r="CM4" i="2"/>
  <c r="CM4" i="12" s="1"/>
  <c r="CL2" i="2"/>
  <c r="CL2" i="12" l="1"/>
  <c r="CL2" i="18"/>
  <c r="CI89" i="6"/>
  <c r="CI65" i="4"/>
  <c r="CI130" i="5" s="1"/>
  <c r="CI131" i="5" s="1"/>
  <c r="CJ5" i="6"/>
  <c r="CJ4" i="18" s="1"/>
  <c r="CJ24" i="4"/>
  <c r="CJ25" i="4" s="1"/>
  <c r="CL12" i="12"/>
  <c r="CM10" i="12"/>
  <c r="CM11" i="12" s="1"/>
  <c r="CM5" i="18" s="1"/>
  <c r="CH155" i="5"/>
  <c r="I235" i="5"/>
  <c r="CO236" i="5"/>
  <c r="CI201" i="5"/>
  <c r="CI153" i="5"/>
  <c r="CM4" i="6"/>
  <c r="CL2" i="5"/>
  <c r="CL2" i="6"/>
  <c r="CJ129" i="5"/>
  <c r="CJ106" i="5"/>
  <c r="CJ31" i="12" s="1"/>
  <c r="CJ105" i="5"/>
  <c r="CJ66" i="4"/>
  <c r="CJ67" i="4" s="1"/>
  <c r="CJ68" i="4" s="1"/>
  <c r="CL5" i="4"/>
  <c r="CL30" i="4" s="1"/>
  <c r="CL66" i="4" s="1"/>
  <c r="CK7" i="4"/>
  <c r="CK74" i="4"/>
  <c r="CK82" i="4"/>
  <c r="CK83" i="4"/>
  <c r="CK77" i="4"/>
  <c r="CK78" i="4"/>
  <c r="CK84" i="4"/>
  <c r="CK75" i="4"/>
  <c r="CK80" i="4"/>
  <c r="CL6" i="4"/>
  <c r="CL62" i="4" s="1"/>
  <c r="CL63" i="4" s="1"/>
  <c r="CK30" i="4"/>
  <c r="CK66" i="4" s="1"/>
  <c r="CK104" i="5"/>
  <c r="CK79" i="4"/>
  <c r="CK73" i="4"/>
  <c r="CK108" i="4" s="1"/>
  <c r="CK81" i="4"/>
  <c r="CM4" i="4"/>
  <c r="CM113" i="4" s="1"/>
  <c r="CM4" i="5"/>
  <c r="CL2" i="4"/>
  <c r="CN4" i="2"/>
  <c r="CN4" i="12" s="1"/>
  <c r="CM2" i="2"/>
  <c r="CM2" i="12" l="1"/>
  <c r="CM2" i="18"/>
  <c r="CO72" i="12"/>
  <c r="CJ89" i="6"/>
  <c r="CJ65" i="4"/>
  <c r="CJ130" i="5" s="1"/>
  <c r="CJ131" i="5" s="1"/>
  <c r="CK5" i="6"/>
  <c r="CK4" i="18" s="1"/>
  <c r="CK24" i="4"/>
  <c r="CK25" i="4" s="1"/>
  <c r="CM12" i="12"/>
  <c r="CI155" i="5"/>
  <c r="CN10" i="12"/>
  <c r="CN11" i="12" s="1"/>
  <c r="CN5" i="18" s="1"/>
  <c r="I236" i="5"/>
  <c r="CJ201" i="5"/>
  <c r="CJ153" i="5"/>
  <c r="CN4" i="6"/>
  <c r="CM2" i="5"/>
  <c r="CM2" i="6"/>
  <c r="CK129" i="5"/>
  <c r="CK106" i="5"/>
  <c r="CK31" i="12" s="1"/>
  <c r="CK105" i="5"/>
  <c r="CK67" i="4"/>
  <c r="CK68" i="4" s="1"/>
  <c r="CL71" i="4"/>
  <c r="CL74" i="4" s="1"/>
  <c r="CL7" i="4"/>
  <c r="CL104" i="5"/>
  <c r="CM6" i="4"/>
  <c r="CM62" i="4" s="1"/>
  <c r="CM63" i="4" s="1"/>
  <c r="CM5" i="4"/>
  <c r="CM71" i="4" s="1"/>
  <c r="CM77" i="4" s="1"/>
  <c r="CN4" i="4"/>
  <c r="CN113" i="4" s="1"/>
  <c r="CN4" i="5"/>
  <c r="CM2" i="4"/>
  <c r="CO4" i="2"/>
  <c r="CO4" i="12" s="1"/>
  <c r="CO10" i="12" s="1"/>
  <c r="CN2" i="2"/>
  <c r="CN2" i="12" l="1"/>
  <c r="CN2" i="18"/>
  <c r="CK89" i="6"/>
  <c r="CK65" i="4"/>
  <c r="CK130" i="5" s="1"/>
  <c r="CK131" i="5" s="1"/>
  <c r="CL5" i="6"/>
  <c r="CL4" i="18" s="1"/>
  <c r="CL24" i="4"/>
  <c r="CL25" i="4" s="1"/>
  <c r="CJ155" i="5"/>
  <c r="CN12" i="12"/>
  <c r="CO11" i="12"/>
  <c r="CO5" i="18" s="1"/>
  <c r="CK201" i="5"/>
  <c r="CK153" i="5"/>
  <c r="CO4" i="6"/>
  <c r="CN2" i="5"/>
  <c r="CN2" i="6"/>
  <c r="CL67" i="4"/>
  <c r="CL68" i="4" s="1"/>
  <c r="CL129" i="5"/>
  <c r="CL106" i="5"/>
  <c r="CL31" i="12" s="1"/>
  <c r="CL105" i="5"/>
  <c r="CL80" i="4"/>
  <c r="CL81" i="4"/>
  <c r="CL84" i="4"/>
  <c r="CL78" i="4"/>
  <c r="CL76" i="4"/>
  <c r="CL83" i="4"/>
  <c r="CL79" i="4"/>
  <c r="CL73" i="4"/>
  <c r="CL108" i="4" s="1"/>
  <c r="CL82" i="4"/>
  <c r="CL77" i="4"/>
  <c r="CL75" i="4"/>
  <c r="CM104" i="5"/>
  <c r="CM7" i="4"/>
  <c r="CN5" i="4"/>
  <c r="CN30" i="4" s="1"/>
  <c r="CN66" i="4" s="1"/>
  <c r="CM79" i="4"/>
  <c r="CM76" i="4"/>
  <c r="CM80" i="4"/>
  <c r="CM84" i="4"/>
  <c r="CM75" i="4"/>
  <c r="CM82" i="4"/>
  <c r="CM73" i="4"/>
  <c r="CM108" i="4" s="1"/>
  <c r="CN6" i="4"/>
  <c r="CN62" i="4" s="1"/>
  <c r="CN63" i="4" s="1"/>
  <c r="CM78" i="4"/>
  <c r="CM81" i="4"/>
  <c r="CM83" i="4"/>
  <c r="CM74" i="4"/>
  <c r="CM30" i="4"/>
  <c r="CM66" i="4" s="1"/>
  <c r="CO4" i="4"/>
  <c r="CO113" i="4" s="1"/>
  <c r="CO4" i="5"/>
  <c r="CN2" i="4"/>
  <c r="CP4" i="2"/>
  <c r="CO2" i="2"/>
  <c r="CO2" i="12" l="1"/>
  <c r="CO2" i="18"/>
  <c r="CL89" i="6"/>
  <c r="CL65" i="4"/>
  <c r="CL130" i="5" s="1"/>
  <c r="CL131" i="5" s="1"/>
  <c r="CM5" i="6"/>
  <c r="CM4" i="18" s="1"/>
  <c r="CM24" i="4"/>
  <c r="CM25" i="4" s="1"/>
  <c r="CK155" i="5"/>
  <c r="CO12" i="12"/>
  <c r="CL201" i="5"/>
  <c r="CL153" i="5"/>
  <c r="CO2" i="5"/>
  <c r="CO2" i="6"/>
  <c r="CM67" i="4"/>
  <c r="CM68" i="4" s="1"/>
  <c r="CM129" i="5"/>
  <c r="CM106" i="5"/>
  <c r="CM31" i="12" s="1"/>
  <c r="CM105" i="5"/>
  <c r="CN7" i="4"/>
  <c r="CO6" i="4"/>
  <c r="CO5" i="4"/>
  <c r="CO30" i="4" s="1"/>
  <c r="CO66" i="4" s="1"/>
  <c r="CN71" i="4"/>
  <c r="CN77" i="4" s="1"/>
  <c r="CN104" i="5"/>
  <c r="G115" i="4"/>
  <c r="BG117" i="4" s="1"/>
  <c r="I113" i="4"/>
  <c r="CO2" i="4"/>
  <c r="CP2" i="2"/>
  <c r="CQ4" i="2"/>
  <c r="CM89" i="6" l="1"/>
  <c r="CM65" i="4"/>
  <c r="CM130" i="5" s="1"/>
  <c r="CM131" i="5" s="1"/>
  <c r="CN5" i="6"/>
  <c r="CN4" i="18" s="1"/>
  <c r="CN24" i="4"/>
  <c r="CN25" i="4" s="1"/>
  <c r="I38" i="12"/>
  <c r="I77" i="12"/>
  <c r="I78" i="12"/>
  <c r="I72" i="12"/>
  <c r="I75" i="12"/>
  <c r="I37" i="12"/>
  <c r="I36" i="12"/>
  <c r="CL155" i="5"/>
  <c r="CM201" i="5"/>
  <c r="CM153" i="5"/>
  <c r="CN67" i="4"/>
  <c r="CN68" i="4" s="1"/>
  <c r="CO7" i="4"/>
  <c r="CO62" i="4"/>
  <c r="CN129" i="5"/>
  <c r="CN106" i="5"/>
  <c r="CN31" i="12" s="1"/>
  <c r="CN105" i="5"/>
  <c r="CN79" i="4"/>
  <c r="CN74" i="4"/>
  <c r="CN78" i="4"/>
  <c r="CO71" i="4"/>
  <c r="CO73" i="4" s="1"/>
  <c r="CO108" i="4" s="1"/>
  <c r="CN82" i="4"/>
  <c r="AF117" i="4"/>
  <c r="BW117" i="4"/>
  <c r="BZ117" i="4"/>
  <c r="BS117" i="4"/>
  <c r="BJ117" i="4"/>
  <c r="BM117" i="4"/>
  <c r="CL117" i="4"/>
  <c r="BI117" i="4"/>
  <c r="BT117" i="4"/>
  <c r="BL117" i="4"/>
  <c r="CN117" i="4"/>
  <c r="CN80" i="4"/>
  <c r="CI117" i="4"/>
  <c r="AU117" i="4"/>
  <c r="BX117" i="4"/>
  <c r="Y117" i="4"/>
  <c r="CN75" i="4"/>
  <c r="CN73" i="4"/>
  <c r="CN108" i="4" s="1"/>
  <c r="AH117" i="4"/>
  <c r="CE117" i="4"/>
  <c r="V117" i="4"/>
  <c r="AD117" i="4"/>
  <c r="CC117" i="4"/>
  <c r="S117" i="4"/>
  <c r="CN81" i="4"/>
  <c r="CN83" i="4"/>
  <c r="BO117" i="4"/>
  <c r="AW117" i="4"/>
  <c r="T117" i="4"/>
  <c r="BV117" i="4"/>
  <c r="BR117" i="4"/>
  <c r="CN84" i="4"/>
  <c r="P117" i="4"/>
  <c r="AJ117" i="4"/>
  <c r="AE117" i="4"/>
  <c r="AN117" i="4"/>
  <c r="BN117" i="4"/>
  <c r="AV117" i="4"/>
  <c r="BQ117" i="4"/>
  <c r="CN76" i="4"/>
  <c r="AO117" i="4"/>
  <c r="K117" i="4"/>
  <c r="CF117" i="4"/>
  <c r="CA117" i="4"/>
  <c r="L117" i="4"/>
  <c r="CD117" i="4"/>
  <c r="AB117" i="4"/>
  <c r="AX117" i="4"/>
  <c r="W117" i="4"/>
  <c r="BA117" i="4"/>
  <c r="AQ117" i="4"/>
  <c r="AS117" i="4"/>
  <c r="CK117" i="4"/>
  <c r="R117" i="4"/>
  <c r="Z117" i="4"/>
  <c r="BK117" i="4"/>
  <c r="AP117" i="4"/>
  <c r="CH117" i="4"/>
  <c r="CG117" i="4"/>
  <c r="BU117" i="4"/>
  <c r="AM117" i="4"/>
  <c r="AG117" i="4"/>
  <c r="BC117" i="4"/>
  <c r="CB117" i="4"/>
  <c r="N117" i="4"/>
  <c r="BY117" i="4"/>
  <c r="AA117" i="4"/>
  <c r="AZ117" i="4"/>
  <c r="BH117" i="4"/>
  <c r="AR117" i="4"/>
  <c r="AL117" i="4"/>
  <c r="AC117" i="4"/>
  <c r="AI117" i="4"/>
  <c r="BE117" i="4"/>
  <c r="BD117" i="4"/>
  <c r="BF117" i="4"/>
  <c r="CJ117" i="4"/>
  <c r="CO117" i="4"/>
  <c r="X117" i="4"/>
  <c r="BB117" i="4"/>
  <c r="O117" i="4"/>
  <c r="AT117" i="4"/>
  <c r="U117" i="4"/>
  <c r="BP117" i="4"/>
  <c r="AY117" i="4"/>
  <c r="M117" i="4"/>
  <c r="CM117" i="4"/>
  <c r="Q117" i="4"/>
  <c r="AK117" i="4"/>
  <c r="CQ2" i="2"/>
  <c r="CR4" i="2"/>
  <c r="CN89" i="6" l="1"/>
  <c r="CO5" i="6"/>
  <c r="CO4" i="18" s="1"/>
  <c r="CO24" i="4"/>
  <c r="CO25" i="4" s="1"/>
  <c r="CM155" i="5"/>
  <c r="CN201" i="5"/>
  <c r="CN153" i="5"/>
  <c r="CO67" i="4"/>
  <c r="I67" i="4" s="1"/>
  <c r="CO77" i="4"/>
  <c r="CO80" i="4"/>
  <c r="CO82" i="4"/>
  <c r="CO76" i="4"/>
  <c r="CO63" i="4"/>
  <c r="I62" i="4"/>
  <c r="CO74" i="4"/>
  <c r="CO75" i="4"/>
  <c r="CO83" i="4"/>
  <c r="CO79" i="4"/>
  <c r="CO81" i="4"/>
  <c r="CO78" i="4"/>
  <c r="CO84" i="4"/>
  <c r="I117" i="4"/>
  <c r="CS4" i="2"/>
  <c r="CR2" i="2"/>
  <c r="CO89" i="6" l="1"/>
  <c r="CO104" i="5"/>
  <c r="CO129" i="5" s="1"/>
  <c r="CN65" i="4"/>
  <c r="CN155" i="5"/>
  <c r="I63" i="4"/>
  <c r="I104" i="5" s="1"/>
  <c r="I129" i="5" s="1"/>
  <c r="CO68" i="4"/>
  <c r="I68" i="4" s="1"/>
  <c r="CS2" i="2"/>
  <c r="CT4" i="2"/>
  <c r="CO105" i="5" l="1"/>
  <c r="I105" i="5" s="1"/>
  <c r="CO106" i="5"/>
  <c r="CO153" i="5" s="1"/>
  <c r="CO155" i="5" s="1"/>
  <c r="CN130" i="5"/>
  <c r="CN131" i="5" s="1"/>
  <c r="CO65" i="4"/>
  <c r="CO130" i="5" s="1"/>
  <c r="CO131" i="5" s="1"/>
  <c r="I131" i="5" s="1"/>
  <c r="CO201" i="5"/>
  <c r="CT2" i="2"/>
  <c r="CU4" i="2"/>
  <c r="CO31" i="12" l="1"/>
  <c r="I31" i="12" s="1"/>
  <c r="I106" i="5"/>
  <c r="I201" i="5" s="1"/>
  <c r="I153" i="5"/>
  <c r="CU2" i="2"/>
  <c r="CV4" i="2"/>
  <c r="CV2" i="2" l="1"/>
  <c r="CW4" i="2"/>
  <c r="CW2" i="2" l="1"/>
  <c r="CX4" i="2"/>
  <c r="CY4" i="2" l="1"/>
  <c r="CX2" i="2"/>
  <c r="CY2" i="2" l="1"/>
  <c r="CZ4" i="2"/>
  <c r="DA4" i="2" l="1"/>
  <c r="CZ2" i="2"/>
  <c r="DB4" i="2" l="1"/>
  <c r="DA2" i="2"/>
  <c r="DB2" i="2" l="1"/>
  <c r="DC4" i="2"/>
  <c r="DC2" i="2" l="1"/>
  <c r="DD4" i="2"/>
  <c r="DD2" i="2" l="1"/>
  <c r="DE4" i="2"/>
  <c r="DE2" i="2" l="1"/>
  <c r="DF4" i="2"/>
  <c r="DF2" i="2" l="1"/>
  <c r="DG4" i="2"/>
  <c r="DG2" i="2" l="1"/>
  <c r="DH4" i="2"/>
  <c r="DH2" i="2" l="1"/>
  <c r="DI4" i="2"/>
  <c r="DI2" i="2" l="1"/>
  <c r="DJ4" i="2"/>
  <c r="DJ2" i="2" l="1"/>
  <c r="DK4" i="2"/>
  <c r="DK2" i="2" l="1"/>
  <c r="DL4" i="2"/>
  <c r="DL2" i="2" l="1"/>
  <c r="DM4" i="2"/>
  <c r="DM2" i="2" l="1"/>
  <c r="DN4" i="2"/>
  <c r="DO4" i="2" l="1"/>
  <c r="DN2" i="2"/>
  <c r="DP4" i="2" l="1"/>
  <c r="DO2" i="2"/>
  <c r="DQ4" i="2" l="1"/>
  <c r="DP2" i="2"/>
  <c r="DR4" i="2" l="1"/>
  <c r="DQ2" i="2"/>
  <c r="DS4" i="2" l="1"/>
  <c r="DR2" i="2"/>
  <c r="DS2" i="2" l="1"/>
  <c r="DT4" i="2"/>
  <c r="DU4" i="2" l="1"/>
  <c r="DT2" i="2"/>
  <c r="DU2" i="2" l="1"/>
  <c r="DV4" i="2"/>
  <c r="DV2" i="2" l="1"/>
  <c r="DW4" i="2"/>
  <c r="DW2" i="2" l="1"/>
  <c r="DX4" i="2"/>
  <c r="DX2" i="2" l="1"/>
  <c r="DY4" i="2"/>
  <c r="DY2" i="2" l="1"/>
  <c r="DZ4" i="2"/>
  <c r="DZ2" i="2" l="1"/>
  <c r="EA4" i="2"/>
  <c r="EA2" i="2" l="1"/>
  <c r="EB4" i="2"/>
  <c r="EB2" i="2" l="1"/>
  <c r="EC4" i="2"/>
  <c r="EC2" i="2" l="1"/>
  <c r="ED4" i="2"/>
  <c r="EE4" i="2" l="1"/>
  <c r="ED2" i="2"/>
  <c r="EF4" i="2" l="1"/>
  <c r="EE2" i="2"/>
  <c r="EG4" i="2" l="1"/>
  <c r="EF2" i="2"/>
  <c r="EH4" i="2" l="1"/>
  <c r="EG2" i="2"/>
  <c r="EI4" i="2" l="1"/>
  <c r="EH2" i="2"/>
  <c r="EI2" i="2" l="1"/>
  <c r="EJ4" i="2"/>
  <c r="EJ2" i="2" l="1"/>
  <c r="EK4" i="2"/>
  <c r="EK2" i="2" l="1"/>
  <c r="EL4" i="2"/>
  <c r="EL2" i="2" l="1"/>
  <c r="EM4" i="2"/>
  <c r="EM2" i="2" l="1"/>
  <c r="EN4" i="2"/>
  <c r="EO4" i="2" l="1"/>
  <c r="EN2" i="2"/>
  <c r="EP4" i="2" l="1"/>
  <c r="EO2" i="2"/>
  <c r="EP2" i="2" l="1"/>
  <c r="EQ4" i="2"/>
  <c r="ER4" i="2" l="1"/>
  <c r="EQ2" i="2"/>
  <c r="ER2" i="2" l="1"/>
  <c r="ES4" i="2"/>
  <c r="ES2" i="2" l="1"/>
  <c r="ET4" i="2"/>
  <c r="EU4" i="2" l="1"/>
  <c r="ET2" i="2"/>
  <c r="EU2" i="2" l="1"/>
  <c r="EV4" i="2"/>
  <c r="EV2" i="2" l="1"/>
  <c r="EW4" i="2"/>
  <c r="EW2" i="2" l="1"/>
  <c r="EX4" i="2"/>
  <c r="EX2" i="2" l="1"/>
  <c r="EY4" i="2"/>
  <c r="EY2" i="2" l="1"/>
  <c r="EZ4" i="2"/>
  <c r="EZ2" i="2" l="1"/>
  <c r="FA4" i="2"/>
  <c r="FB4" i="2" l="1"/>
  <c r="FA2" i="2"/>
  <c r="FB2" i="2" l="1"/>
  <c r="FC4" i="2"/>
  <c r="FC2" i="2" l="1"/>
  <c r="FD4" i="2"/>
  <c r="FD2" i="2" l="1"/>
  <c r="FE4" i="2"/>
  <c r="FE2" i="2" l="1"/>
  <c r="FF4" i="2"/>
  <c r="FG4" i="2" l="1"/>
  <c r="FF2" i="2"/>
  <c r="FH4" i="2" l="1"/>
  <c r="FG2" i="2"/>
  <c r="FI4" i="2" l="1"/>
  <c r="FH2" i="2"/>
  <c r="FI2" i="2" l="1"/>
  <c r="FJ4" i="2"/>
  <c r="FK4" i="2" l="1"/>
  <c r="FJ2" i="2"/>
  <c r="FK2" i="2" l="1"/>
  <c r="FL4" i="2"/>
  <c r="FM4" i="2" l="1"/>
  <c r="FL2" i="2"/>
  <c r="FN4" i="2" l="1"/>
  <c r="FM2" i="2"/>
  <c r="FO4" i="2" l="1"/>
  <c r="FN2" i="2"/>
  <c r="FP4" i="2" l="1"/>
  <c r="FO2" i="2"/>
  <c r="FQ4" i="2" l="1"/>
  <c r="FP2" i="2"/>
  <c r="FQ2" i="2" l="1"/>
  <c r="FR4" i="2"/>
  <c r="FS4" i="2" l="1"/>
  <c r="FR2" i="2"/>
  <c r="FT4" i="2" l="1"/>
  <c r="FS2" i="2"/>
  <c r="FU4" i="2" l="1"/>
  <c r="FT2" i="2"/>
  <c r="FV4" i="2" l="1"/>
  <c r="FU2" i="2"/>
  <c r="FV2" i="2" l="1"/>
  <c r="FW4" i="2"/>
  <c r="FX4" i="2" l="1"/>
  <c r="FW2" i="2"/>
  <c r="FX2" i="2" l="1"/>
  <c r="FY4" i="2"/>
  <c r="FY2" i="2" l="1"/>
  <c r="FZ4" i="2"/>
  <c r="FZ2" i="2" l="1"/>
  <c r="GA4" i="2"/>
  <c r="GB4" i="2" l="1"/>
  <c r="GA2" i="2"/>
  <c r="GC4" i="2" l="1"/>
  <c r="GB2" i="2"/>
  <c r="I232" i="6" l="1"/>
  <c r="GC2" i="2"/>
  <c r="GD4" i="2"/>
  <c r="GD2" i="2" l="1"/>
  <c r="GE4" i="2"/>
  <c r="GF4" i="2" l="1"/>
  <c r="GE2" i="2"/>
  <c r="I208" i="5" l="1"/>
  <c r="GG4" i="2"/>
  <c r="GF2" i="2"/>
  <c r="GG2" i="2" l="1"/>
  <c r="GH4" i="2"/>
  <c r="GH2" i="2" l="1"/>
  <c r="GI4" i="2"/>
  <c r="GJ4" i="2" l="1"/>
  <c r="GI2" i="2"/>
  <c r="GK4" i="2" l="1"/>
  <c r="GJ2" i="2"/>
  <c r="GL4" i="2" l="1"/>
  <c r="GK2" i="2"/>
  <c r="GM4" i="2" l="1"/>
  <c r="GL2" i="2"/>
  <c r="GN4" i="2" l="1"/>
  <c r="GM2" i="2"/>
  <c r="GN2" i="2" l="1"/>
  <c r="GO4" i="2"/>
  <c r="GP4" i="2" l="1"/>
  <c r="GO2" i="2"/>
  <c r="GQ4" i="2" l="1"/>
  <c r="GP2" i="2"/>
  <c r="GR4" i="2" l="1"/>
  <c r="GQ2" i="2"/>
  <c r="GS4" i="2" l="1"/>
  <c r="GR2" i="2"/>
  <c r="GT4" i="2" l="1"/>
  <c r="GS2" i="2"/>
  <c r="GU4" i="2" l="1"/>
  <c r="GT2" i="2"/>
  <c r="GV4" i="2" l="1"/>
  <c r="GU2" i="2"/>
  <c r="GV2" i="2" l="1"/>
  <c r="GW4" i="2"/>
  <c r="GX4" i="2" l="1"/>
  <c r="GW2" i="2"/>
  <c r="GX2" i="2" l="1"/>
  <c r="GY4" i="2"/>
  <c r="GZ4" i="2" l="1"/>
  <c r="GY2" i="2"/>
  <c r="HA4" i="2" l="1"/>
  <c r="GZ2" i="2"/>
  <c r="HB4" i="2" l="1"/>
  <c r="HA2" i="2"/>
  <c r="HC4" i="2" l="1"/>
  <c r="HC2" i="2" s="1"/>
  <c r="HB2" i="2"/>
  <c r="K137" i="6" l="1"/>
  <c r="K40" i="14"/>
  <c r="K259" i="6"/>
  <c r="K193" i="6"/>
  <c r="K32" i="14" s="1"/>
  <c r="G165" i="6"/>
  <c r="K45" i="14"/>
  <c r="K198" i="6"/>
  <c r="K42" i="14"/>
  <c r="K195" i="6"/>
  <c r="K61" i="14"/>
  <c r="K51" i="14"/>
  <c r="K66" i="14"/>
  <c r="K55" i="14"/>
  <c r="K52" i="14"/>
  <c r="K68" i="14"/>
  <c r="K49" i="14"/>
  <c r="K54" i="14"/>
  <c r="K48" i="14"/>
  <c r="K56" i="14"/>
  <c r="K62" i="14"/>
  <c r="K65" i="14"/>
  <c r="K63" i="14"/>
  <c r="K57" i="14"/>
  <c r="K64" i="14"/>
  <c r="K50" i="14"/>
  <c r="K53" i="14"/>
  <c r="K67" i="14"/>
  <c r="K60" i="14"/>
  <c r="K59" i="14"/>
  <c r="K69" i="14"/>
  <c r="K17" i="14"/>
  <c r="K12" i="14"/>
  <c r="K19" i="14"/>
  <c r="K15" i="14"/>
  <c r="K16" i="14"/>
  <c r="K21" i="14"/>
  <c r="K20" i="14"/>
  <c r="K13" i="14"/>
  <c r="K11" i="14"/>
  <c r="K18" i="14"/>
  <c r="K58" i="14" l="1"/>
  <c r="K14" i="14"/>
  <c r="K39" i="14"/>
  <c r="K30" i="14"/>
  <c r="G163" i="6"/>
  <c r="K35" i="14"/>
  <c r="G167" i="6"/>
  <c r="K36" i="14"/>
  <c r="G168" i="6"/>
  <c r="K34" i="14"/>
  <c r="G166" i="6"/>
  <c r="G164" i="6"/>
  <c r="K7" i="14"/>
  <c r="L63" i="14"/>
  <c r="L52" i="14"/>
  <c r="L48" i="14"/>
  <c r="L49" i="14"/>
  <c r="L59" i="14"/>
  <c r="L55" i="14"/>
  <c r="L54" i="14"/>
  <c r="L66" i="14"/>
  <c r="L50" i="14"/>
  <c r="L56" i="14"/>
  <c r="L65" i="14"/>
  <c r="L53" i="14"/>
  <c r="L51" i="14"/>
  <c r="L57" i="14"/>
  <c r="L64" i="14"/>
  <c r="L60" i="14"/>
  <c r="L62" i="14"/>
  <c r="L67" i="14"/>
  <c r="L61" i="14"/>
  <c r="L69" i="14"/>
  <c r="L68" i="14"/>
  <c r="L21" i="14"/>
  <c r="L19" i="14"/>
  <c r="L11" i="14"/>
  <c r="L36" i="14"/>
  <c r="L30" i="14"/>
  <c r="L20" i="14"/>
  <c r="L16" i="14"/>
  <c r="L35" i="14"/>
  <c r="L12" i="14"/>
  <c r="L17" i="14"/>
  <c r="L18" i="14"/>
  <c r="L13" i="14"/>
  <c r="L34" i="14"/>
  <c r="L15" i="14"/>
  <c r="L31" i="14" l="1"/>
  <c r="K31" i="14"/>
  <c r="L58" i="14"/>
  <c r="L14" i="14"/>
  <c r="L39" i="14"/>
  <c r="L7" i="14"/>
  <c r="K43" i="14" l="1"/>
  <c r="K196" i="6"/>
  <c r="K46" i="14" l="1"/>
  <c r="K199" i="6"/>
  <c r="G32" i="4" l="1"/>
  <c r="K32" i="4" s="1"/>
  <c r="G33" i="4"/>
  <c r="K33" i="4" s="1"/>
  <c r="L33" i="4" s="1"/>
  <c r="M33" i="4" s="1"/>
  <c r="N33" i="4" s="1"/>
  <c r="O33" i="4" s="1"/>
  <c r="K37" i="4" l="1"/>
  <c r="K39" i="4"/>
  <c r="L32" i="4"/>
  <c r="K38" i="4"/>
  <c r="K36" i="4"/>
  <c r="P33" i="4"/>
  <c r="Q33" i="4" l="1"/>
  <c r="R33" i="4" s="1"/>
  <c r="S33" i="4" s="1"/>
  <c r="K51" i="4"/>
  <c r="L39" i="4"/>
  <c r="L38" i="4"/>
  <c r="M32" i="4"/>
  <c r="L37" i="4"/>
  <c r="L36" i="4"/>
  <c r="L51" i="4" l="1"/>
  <c r="M39" i="4"/>
  <c r="M38" i="4"/>
  <c r="M37" i="4"/>
  <c r="M36" i="4"/>
  <c r="N32" i="4"/>
  <c r="K106" i="4"/>
  <c r="K86" i="4"/>
  <c r="T33" i="4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M51" i="4" l="1"/>
  <c r="M106" i="4" s="1"/>
  <c r="K191" i="6"/>
  <c r="AT33" i="4"/>
  <c r="K90" i="4"/>
  <c r="K89" i="4"/>
  <c r="K91" i="4"/>
  <c r="K92" i="4"/>
  <c r="K93" i="4"/>
  <c r="K94" i="4"/>
  <c r="K95" i="4"/>
  <c r="K96" i="4"/>
  <c r="K97" i="4"/>
  <c r="K98" i="4"/>
  <c r="K99" i="4"/>
  <c r="K100" i="4"/>
  <c r="O32" i="4"/>
  <c r="N38" i="4"/>
  <c r="N39" i="4"/>
  <c r="N37" i="4"/>
  <c r="N36" i="4"/>
  <c r="L106" i="4"/>
  <c r="L86" i="4"/>
  <c r="L191" i="6"/>
  <c r="M86" i="4" l="1"/>
  <c r="M89" i="4" s="1"/>
  <c r="N51" i="4"/>
  <c r="N86" i="4" s="1"/>
  <c r="K190" i="6"/>
  <c r="G268" i="6"/>
  <c r="L89" i="4"/>
  <c r="L90" i="4"/>
  <c r="L91" i="4"/>
  <c r="L92" i="4"/>
  <c r="L93" i="4"/>
  <c r="L94" i="4"/>
  <c r="L95" i="4"/>
  <c r="L96" i="4"/>
  <c r="L97" i="4"/>
  <c r="L98" i="4"/>
  <c r="L99" i="4"/>
  <c r="L100" i="4"/>
  <c r="K102" i="4"/>
  <c r="P32" i="4"/>
  <c r="O38" i="4"/>
  <c r="O37" i="4"/>
  <c r="O36" i="4"/>
  <c r="O39" i="4"/>
  <c r="AU33" i="4"/>
  <c r="AV33" i="4" s="1"/>
  <c r="AW33" i="4" s="1"/>
  <c r="AX33" i="4" s="1"/>
  <c r="AY33" i="4" s="1"/>
  <c r="AZ33" i="4" s="1"/>
  <c r="BA33" i="4" s="1"/>
  <c r="BB33" i="4" s="1"/>
  <c r="BC33" i="4" s="1"/>
  <c r="BD33" i="4" s="1"/>
  <c r="BE33" i="4" s="1"/>
  <c r="BF33" i="4" s="1"/>
  <c r="BG33" i="4" s="1"/>
  <c r="BH33" i="4" s="1"/>
  <c r="BI33" i="4" s="1"/>
  <c r="BJ33" i="4" s="1"/>
  <c r="BK33" i="4" s="1"/>
  <c r="BL33" i="4" s="1"/>
  <c r="BM33" i="4" s="1"/>
  <c r="BN33" i="4" s="1"/>
  <c r="BO33" i="4" s="1"/>
  <c r="BP33" i="4" s="1"/>
  <c r="BQ33" i="4" s="1"/>
  <c r="BR33" i="4" s="1"/>
  <c r="BS33" i="4" s="1"/>
  <c r="BT33" i="4" s="1"/>
  <c r="BU33" i="4" s="1"/>
  <c r="BV33" i="4" s="1"/>
  <c r="BW33" i="4" s="1"/>
  <c r="BX33" i="4" s="1"/>
  <c r="BY33" i="4" s="1"/>
  <c r="BZ33" i="4" s="1"/>
  <c r="CA33" i="4" s="1"/>
  <c r="CB33" i="4" s="1"/>
  <c r="CC33" i="4" s="1"/>
  <c r="CD33" i="4" s="1"/>
  <c r="CE33" i="4" s="1"/>
  <c r="CF33" i="4" s="1"/>
  <c r="CG33" i="4" s="1"/>
  <c r="CH33" i="4" s="1"/>
  <c r="CI33" i="4" s="1"/>
  <c r="CJ33" i="4" s="1"/>
  <c r="CK33" i="4" s="1"/>
  <c r="CL33" i="4" s="1"/>
  <c r="CM33" i="4" s="1"/>
  <c r="CN33" i="4" s="1"/>
  <c r="CO33" i="4" s="1"/>
  <c r="M96" i="4" l="1"/>
  <c r="M100" i="4"/>
  <c r="M99" i="4"/>
  <c r="M98" i="4"/>
  <c r="M97" i="4"/>
  <c r="M95" i="4"/>
  <c r="M94" i="4"/>
  <c r="M93" i="4"/>
  <c r="M92" i="4"/>
  <c r="M91" i="4"/>
  <c r="M90" i="4"/>
  <c r="N106" i="4"/>
  <c r="O51" i="4"/>
  <c r="O106" i="4" s="1"/>
  <c r="M191" i="6"/>
  <c r="L190" i="6"/>
  <c r="Q32" i="4"/>
  <c r="P36" i="4"/>
  <c r="P37" i="4"/>
  <c r="P39" i="4"/>
  <c r="P38" i="4"/>
  <c r="K104" i="4"/>
  <c r="N89" i="4"/>
  <c r="N90" i="4"/>
  <c r="N91" i="4"/>
  <c r="N92" i="4"/>
  <c r="N93" i="4"/>
  <c r="N94" i="4"/>
  <c r="N95" i="4"/>
  <c r="N96" i="4"/>
  <c r="N97" i="4"/>
  <c r="N98" i="4"/>
  <c r="N99" i="4"/>
  <c r="N100" i="4"/>
  <c r="L102" i="4"/>
  <c r="L104" i="4" s="1"/>
  <c r="M102" i="4" l="1"/>
  <c r="M104" i="4" s="1"/>
  <c r="O86" i="4"/>
  <c r="O91" i="4" s="1"/>
  <c r="M190" i="6"/>
  <c r="N191" i="6"/>
  <c r="K22" i="6"/>
  <c r="K118" i="4"/>
  <c r="K120" i="4" s="1"/>
  <c r="L22" i="6"/>
  <c r="L118" i="4"/>
  <c r="L120" i="4" s="1"/>
  <c r="N102" i="4"/>
  <c r="N104" i="4" s="1"/>
  <c r="P51" i="4"/>
  <c r="R32" i="4"/>
  <c r="Q38" i="4"/>
  <c r="Q36" i="4"/>
  <c r="Q37" i="4"/>
  <c r="Q39" i="4"/>
  <c r="M118" i="4" l="1"/>
  <c r="M120" i="4" s="1"/>
  <c r="M22" i="6"/>
  <c r="M58" i="6" s="1"/>
  <c r="O90" i="4"/>
  <c r="O89" i="4"/>
  <c r="O100" i="4"/>
  <c r="O99" i="4"/>
  <c r="O98" i="4"/>
  <c r="O97" i="4"/>
  <c r="O94" i="4"/>
  <c r="O96" i="4"/>
  <c r="O93" i="4"/>
  <c r="O92" i="4"/>
  <c r="O95" i="4"/>
  <c r="N190" i="6"/>
  <c r="O191" i="6"/>
  <c r="O190" i="6"/>
  <c r="K177" i="6"/>
  <c r="K23" i="6"/>
  <c r="K61" i="6"/>
  <c r="K57" i="6"/>
  <c r="K58" i="6"/>
  <c r="R36" i="4"/>
  <c r="R37" i="4"/>
  <c r="R38" i="4"/>
  <c r="R39" i="4"/>
  <c r="S32" i="4"/>
  <c r="P86" i="4"/>
  <c r="P106" i="4"/>
  <c r="N118" i="4"/>
  <c r="N120" i="4" s="1"/>
  <c r="N22" i="6"/>
  <c r="Q51" i="4"/>
  <c r="L61" i="6"/>
  <c r="L177" i="6"/>
  <c r="L23" i="6"/>
  <c r="L58" i="6"/>
  <c r="M177" i="6"/>
  <c r="M61" i="6"/>
  <c r="M181" i="6" l="1"/>
  <c r="M182" i="6"/>
  <c r="L181" i="6"/>
  <c r="L182" i="6"/>
  <c r="K181" i="6"/>
  <c r="K182" i="6"/>
  <c r="M23" i="6"/>
  <c r="L91" i="6"/>
  <c r="L122" i="6" s="1"/>
  <c r="K91" i="6"/>
  <c r="K122" i="6" s="1"/>
  <c r="M91" i="6"/>
  <c r="M122" i="6" s="1"/>
  <c r="M92" i="6"/>
  <c r="L92" i="6"/>
  <c r="L123" i="6" s="1"/>
  <c r="L245" i="6" s="1"/>
  <c r="K92" i="6"/>
  <c r="O102" i="4"/>
  <c r="O104" i="4" s="1"/>
  <c r="P190" i="6"/>
  <c r="P191" i="6"/>
  <c r="M175" i="6"/>
  <c r="M183" i="6" s="1"/>
  <c r="P96" i="4"/>
  <c r="P94" i="4"/>
  <c r="P91" i="4"/>
  <c r="P90" i="4"/>
  <c r="P92" i="4"/>
  <c r="P95" i="4"/>
  <c r="P97" i="4"/>
  <c r="P89" i="4"/>
  <c r="P93" i="4"/>
  <c r="P98" i="4"/>
  <c r="P99" i="4"/>
  <c r="P100" i="4"/>
  <c r="M180" i="6"/>
  <c r="M202" i="6"/>
  <c r="M201" i="6"/>
  <c r="M237" i="6"/>
  <c r="M270" i="6" s="1"/>
  <c r="M206" i="6"/>
  <c r="S37" i="4"/>
  <c r="S39" i="4"/>
  <c r="T32" i="4"/>
  <c r="S36" i="4"/>
  <c r="S38" i="4"/>
  <c r="L202" i="6"/>
  <c r="L201" i="6"/>
  <c r="L206" i="6"/>
  <c r="L237" i="6"/>
  <c r="L270" i="6" s="1"/>
  <c r="L180" i="6"/>
  <c r="L175" i="6"/>
  <c r="L183" i="6" s="1"/>
  <c r="K62" i="6"/>
  <c r="K59" i="6"/>
  <c r="Q106" i="4"/>
  <c r="Q86" i="4"/>
  <c r="R51" i="4"/>
  <c r="N23" i="6"/>
  <c r="N61" i="6"/>
  <c r="N58" i="6"/>
  <c r="N177" i="6"/>
  <c r="K175" i="6"/>
  <c r="K183" i="6" s="1"/>
  <c r="K25" i="6"/>
  <c r="K206" i="6"/>
  <c r="K201" i="6"/>
  <c r="K203" i="6"/>
  <c r="K180" i="6"/>
  <c r="K202" i="6"/>
  <c r="N181" i="6" l="1"/>
  <c r="N182" i="6"/>
  <c r="L93" i="6"/>
  <c r="L124" i="6" s="1"/>
  <c r="L128" i="6" s="1"/>
  <c r="K207" i="6"/>
  <c r="K260" i="6" s="1"/>
  <c r="K93" i="6"/>
  <c r="K124" i="6" s="1"/>
  <c r="K128" i="6" s="1"/>
  <c r="K123" i="6"/>
  <c r="K245" i="6" s="1"/>
  <c r="M93" i="6"/>
  <c r="M124" i="6" s="1"/>
  <c r="M128" i="6" s="1"/>
  <c r="M123" i="6"/>
  <c r="M245" i="6" s="1"/>
  <c r="N91" i="6"/>
  <c r="N122" i="6" s="1"/>
  <c r="N92" i="6"/>
  <c r="Q191" i="6"/>
  <c r="Q190" i="6"/>
  <c r="K237" i="6"/>
  <c r="U32" i="4"/>
  <c r="T36" i="4"/>
  <c r="T37" i="4"/>
  <c r="T38" i="4"/>
  <c r="T39" i="4"/>
  <c r="K64" i="6"/>
  <c r="M267" i="6"/>
  <c r="M57" i="12" s="1"/>
  <c r="M238" i="6"/>
  <c r="L235" i="6"/>
  <c r="N175" i="6"/>
  <c r="N183" i="6" s="1"/>
  <c r="L61" i="12"/>
  <c r="M268" i="6"/>
  <c r="M58" i="12" s="1"/>
  <c r="M236" i="6"/>
  <c r="L244" i="6"/>
  <c r="L246" i="6" s="1"/>
  <c r="K268" i="6"/>
  <c r="K58" i="12" s="1"/>
  <c r="K236" i="6"/>
  <c r="R86" i="4"/>
  <c r="R106" i="4"/>
  <c r="M235" i="6"/>
  <c r="K138" i="6"/>
  <c r="K235" i="6"/>
  <c r="P102" i="4"/>
  <c r="O118" i="4"/>
  <c r="O120" i="4" s="1"/>
  <c r="O22" i="6"/>
  <c r="N180" i="6"/>
  <c r="N237" i="6"/>
  <c r="N270" i="6" s="1"/>
  <c r="N206" i="6"/>
  <c r="N201" i="6"/>
  <c r="N202" i="6"/>
  <c r="K267" i="6"/>
  <c r="K57" i="12" s="1"/>
  <c r="K238" i="6"/>
  <c r="L267" i="6"/>
  <c r="L57" i="12" s="1"/>
  <c r="L238" i="6"/>
  <c r="S51" i="4"/>
  <c r="K244" i="6"/>
  <c r="K184" i="6"/>
  <c r="Q96" i="4"/>
  <c r="Q93" i="4"/>
  <c r="Q90" i="4"/>
  <c r="Q95" i="4"/>
  <c r="Q97" i="4"/>
  <c r="Q98" i="4"/>
  <c r="Q92" i="4"/>
  <c r="Q89" i="4"/>
  <c r="Q94" i="4"/>
  <c r="Q91" i="4"/>
  <c r="Q99" i="4"/>
  <c r="Q100" i="4"/>
  <c r="L236" i="6"/>
  <c r="L268" i="6"/>
  <c r="L58" i="12" s="1"/>
  <c r="M61" i="12"/>
  <c r="K204" i="6"/>
  <c r="M244" i="6"/>
  <c r="M246" i="6" l="1"/>
  <c r="K96" i="6"/>
  <c r="K97" i="6" s="1"/>
  <c r="K99" i="6" s="1"/>
  <c r="M96" i="6"/>
  <c r="M97" i="6" s="1"/>
  <c r="M99" i="6" s="1"/>
  <c r="K127" i="6"/>
  <c r="K250" i="6" s="1"/>
  <c r="K129" i="6"/>
  <c r="K251" i="6" s="1"/>
  <c r="M129" i="6"/>
  <c r="M251" i="6" s="1"/>
  <c r="M127" i="6"/>
  <c r="M250" i="6" s="1"/>
  <c r="L127" i="6"/>
  <c r="L250" i="6" s="1"/>
  <c r="L96" i="6"/>
  <c r="L97" i="6" s="1"/>
  <c r="L99" i="6" s="1"/>
  <c r="N93" i="6"/>
  <c r="N124" i="6" s="1"/>
  <c r="N128" i="6" s="1"/>
  <c r="N123" i="6"/>
  <c r="N245" i="6" s="1"/>
  <c r="L129" i="6"/>
  <c r="L251" i="6" s="1"/>
  <c r="Q102" i="4"/>
  <c r="Q104" i="4" s="1"/>
  <c r="R190" i="6"/>
  <c r="R191" i="6"/>
  <c r="P104" i="4"/>
  <c r="N267" i="6"/>
  <c r="N57" i="12" s="1"/>
  <c r="N238" i="6"/>
  <c r="K266" i="6"/>
  <c r="K59" i="12"/>
  <c r="N268" i="6"/>
  <c r="N58" i="12" s="1"/>
  <c r="N236" i="6"/>
  <c r="N244" i="6"/>
  <c r="M266" i="6"/>
  <c r="M59" i="12"/>
  <c r="T51" i="4"/>
  <c r="O58" i="6"/>
  <c r="O177" i="6"/>
  <c r="O23" i="6"/>
  <c r="O61" i="6"/>
  <c r="K239" i="6"/>
  <c r="K240" i="6" s="1"/>
  <c r="N61" i="12"/>
  <c r="U38" i="4"/>
  <c r="U37" i="4"/>
  <c r="U39" i="4"/>
  <c r="U36" i="4"/>
  <c r="V32" i="4"/>
  <c r="K246" i="6"/>
  <c r="N235" i="6"/>
  <c r="S106" i="4"/>
  <c r="S86" i="4"/>
  <c r="R93" i="4"/>
  <c r="R90" i="4"/>
  <c r="R92" i="4"/>
  <c r="R98" i="4"/>
  <c r="R96" i="4"/>
  <c r="R97" i="4"/>
  <c r="R91" i="4"/>
  <c r="R89" i="4"/>
  <c r="R94" i="4"/>
  <c r="R95" i="4"/>
  <c r="R99" i="4"/>
  <c r="R100" i="4"/>
  <c r="K270" i="6"/>
  <c r="L59" i="12"/>
  <c r="L266" i="6"/>
  <c r="O181" i="6" l="1"/>
  <c r="O182" i="6"/>
  <c r="M109" i="6"/>
  <c r="M110" i="6" s="1"/>
  <c r="K109" i="6"/>
  <c r="K110" i="6" s="1"/>
  <c r="L109" i="6"/>
  <c r="L110" i="6" s="1"/>
  <c r="M98" i="6"/>
  <c r="L98" i="6"/>
  <c r="K98" i="6"/>
  <c r="N246" i="6"/>
  <c r="N129" i="6"/>
  <c r="N251" i="6" s="1"/>
  <c r="N96" i="6"/>
  <c r="N97" i="6" s="1"/>
  <c r="N99" i="6" s="1"/>
  <c r="N127" i="6"/>
  <c r="N250" i="6" s="1"/>
  <c r="Q118" i="4"/>
  <c r="Q120" i="4" s="1"/>
  <c r="O91" i="6"/>
  <c r="O122" i="6" s="1"/>
  <c r="Q22" i="6"/>
  <c r="Q177" i="6" s="1"/>
  <c r="O92" i="6"/>
  <c r="O123" i="6" s="1"/>
  <c r="O245" i="6" s="1"/>
  <c r="U51" i="4"/>
  <c r="U86" i="4" s="1"/>
  <c r="S190" i="6"/>
  <c r="T190" i="6" s="1"/>
  <c r="U190" i="6" s="1"/>
  <c r="V190" i="6" s="1"/>
  <c r="W190" i="6" s="1"/>
  <c r="X190" i="6" s="1"/>
  <c r="Y190" i="6" s="1"/>
  <c r="Z190" i="6" s="1"/>
  <c r="AA190" i="6" s="1"/>
  <c r="AB190" i="6" s="1"/>
  <c r="AC190" i="6" s="1"/>
  <c r="AD190" i="6" s="1"/>
  <c r="AE190" i="6" s="1"/>
  <c r="AF190" i="6" s="1"/>
  <c r="AG190" i="6" s="1"/>
  <c r="AH190" i="6" s="1"/>
  <c r="AI190" i="6" s="1"/>
  <c r="AJ190" i="6" s="1"/>
  <c r="AK190" i="6" s="1"/>
  <c r="AL190" i="6" s="1"/>
  <c r="AM190" i="6" s="1"/>
  <c r="AN190" i="6" s="1"/>
  <c r="AO190" i="6" s="1"/>
  <c r="AP190" i="6" s="1"/>
  <c r="AQ190" i="6" s="1"/>
  <c r="AR190" i="6" s="1"/>
  <c r="AS190" i="6" s="1"/>
  <c r="AT190" i="6" s="1"/>
  <c r="AU190" i="6" s="1"/>
  <c r="AV190" i="6" s="1"/>
  <c r="AW190" i="6" s="1"/>
  <c r="AX190" i="6" s="1"/>
  <c r="AY190" i="6" s="1"/>
  <c r="AZ190" i="6" s="1"/>
  <c r="BA190" i="6" s="1"/>
  <c r="BB190" i="6" s="1"/>
  <c r="BC190" i="6" s="1"/>
  <c r="BD190" i="6" s="1"/>
  <c r="BE190" i="6" s="1"/>
  <c r="BF190" i="6" s="1"/>
  <c r="BG190" i="6" s="1"/>
  <c r="BH190" i="6" s="1"/>
  <c r="BI190" i="6" s="1"/>
  <c r="BJ190" i="6" s="1"/>
  <c r="BK190" i="6" s="1"/>
  <c r="BL190" i="6" s="1"/>
  <c r="BM190" i="6" s="1"/>
  <c r="BN190" i="6" s="1"/>
  <c r="BO190" i="6" s="1"/>
  <c r="BP190" i="6" s="1"/>
  <c r="BQ190" i="6" s="1"/>
  <c r="BR190" i="6" s="1"/>
  <c r="BS190" i="6" s="1"/>
  <c r="BT190" i="6" s="1"/>
  <c r="BU190" i="6" s="1"/>
  <c r="BV190" i="6" s="1"/>
  <c r="BW190" i="6" s="1"/>
  <c r="BX190" i="6" s="1"/>
  <c r="BY190" i="6" s="1"/>
  <c r="BZ190" i="6" s="1"/>
  <c r="CA190" i="6" s="1"/>
  <c r="CB190" i="6" s="1"/>
  <c r="CC190" i="6" s="1"/>
  <c r="CD190" i="6" s="1"/>
  <c r="CE190" i="6" s="1"/>
  <c r="CF190" i="6" s="1"/>
  <c r="CG190" i="6" s="1"/>
  <c r="CH190" i="6" s="1"/>
  <c r="CI190" i="6" s="1"/>
  <c r="CJ190" i="6" s="1"/>
  <c r="CK190" i="6" s="1"/>
  <c r="CL190" i="6" s="1"/>
  <c r="CM190" i="6" s="1"/>
  <c r="CN190" i="6" s="1"/>
  <c r="CO190" i="6" s="1"/>
  <c r="S191" i="6"/>
  <c r="T191" i="6" s="1"/>
  <c r="U191" i="6" s="1"/>
  <c r="V191" i="6" s="1"/>
  <c r="W191" i="6" s="1"/>
  <c r="X191" i="6" s="1"/>
  <c r="Y191" i="6" s="1"/>
  <c r="Z191" i="6" s="1"/>
  <c r="AA191" i="6" s="1"/>
  <c r="AB191" i="6" s="1"/>
  <c r="AC191" i="6" s="1"/>
  <c r="AD191" i="6" s="1"/>
  <c r="AE191" i="6" s="1"/>
  <c r="AF191" i="6" s="1"/>
  <c r="AG191" i="6" s="1"/>
  <c r="AH191" i="6" s="1"/>
  <c r="AI191" i="6" s="1"/>
  <c r="AJ191" i="6" s="1"/>
  <c r="AK191" i="6" s="1"/>
  <c r="AL191" i="6" s="1"/>
  <c r="AM191" i="6" s="1"/>
  <c r="AN191" i="6" s="1"/>
  <c r="AO191" i="6" s="1"/>
  <c r="AP191" i="6" s="1"/>
  <c r="AQ191" i="6" s="1"/>
  <c r="AR191" i="6" s="1"/>
  <c r="AS191" i="6" s="1"/>
  <c r="AT191" i="6" s="1"/>
  <c r="AU191" i="6" s="1"/>
  <c r="AV191" i="6" s="1"/>
  <c r="AW191" i="6" s="1"/>
  <c r="AX191" i="6" s="1"/>
  <c r="AY191" i="6" s="1"/>
  <c r="AZ191" i="6" s="1"/>
  <c r="BA191" i="6" s="1"/>
  <c r="BB191" i="6" s="1"/>
  <c r="BC191" i="6" s="1"/>
  <c r="BD191" i="6" s="1"/>
  <c r="BE191" i="6" s="1"/>
  <c r="BF191" i="6" s="1"/>
  <c r="BG191" i="6" s="1"/>
  <c r="BH191" i="6" s="1"/>
  <c r="BI191" i="6" s="1"/>
  <c r="BJ191" i="6" s="1"/>
  <c r="BK191" i="6" s="1"/>
  <c r="BL191" i="6" s="1"/>
  <c r="BM191" i="6" s="1"/>
  <c r="BN191" i="6" s="1"/>
  <c r="BO191" i="6" s="1"/>
  <c r="BP191" i="6" s="1"/>
  <c r="BQ191" i="6" s="1"/>
  <c r="BR191" i="6" s="1"/>
  <c r="BS191" i="6" s="1"/>
  <c r="BT191" i="6" s="1"/>
  <c r="BU191" i="6" s="1"/>
  <c r="BV191" i="6" s="1"/>
  <c r="BW191" i="6" s="1"/>
  <c r="BX191" i="6" s="1"/>
  <c r="BY191" i="6" s="1"/>
  <c r="BZ191" i="6" s="1"/>
  <c r="CA191" i="6" s="1"/>
  <c r="CB191" i="6" s="1"/>
  <c r="CC191" i="6" s="1"/>
  <c r="CD191" i="6" s="1"/>
  <c r="CE191" i="6" s="1"/>
  <c r="CF191" i="6" s="1"/>
  <c r="CG191" i="6" s="1"/>
  <c r="CH191" i="6" s="1"/>
  <c r="CI191" i="6" s="1"/>
  <c r="CJ191" i="6" s="1"/>
  <c r="CK191" i="6" s="1"/>
  <c r="CL191" i="6" s="1"/>
  <c r="CM191" i="6" s="1"/>
  <c r="CN191" i="6" s="1"/>
  <c r="CO191" i="6" s="1"/>
  <c r="V36" i="4"/>
  <c r="W32" i="4"/>
  <c r="V38" i="4"/>
  <c r="V37" i="4"/>
  <c r="V39" i="4"/>
  <c r="S91" i="4"/>
  <c r="S90" i="4"/>
  <c r="S99" i="4"/>
  <c r="S94" i="4"/>
  <c r="S97" i="4"/>
  <c r="S95" i="4"/>
  <c r="S96" i="4"/>
  <c r="S93" i="4"/>
  <c r="S100" i="4"/>
  <c r="S92" i="4"/>
  <c r="S89" i="4"/>
  <c r="S98" i="4"/>
  <c r="K61" i="12"/>
  <c r="P22" i="6"/>
  <c r="P118" i="4"/>
  <c r="P120" i="4" s="1"/>
  <c r="K239" i="5"/>
  <c r="K241" i="5" s="1"/>
  <c r="L245" i="5" s="1"/>
  <c r="L80" i="18" s="1"/>
  <c r="R102" i="4"/>
  <c r="N59" i="12"/>
  <c r="N266" i="6"/>
  <c r="O175" i="6"/>
  <c r="O183" i="6" s="1"/>
  <c r="O180" i="6"/>
  <c r="O202" i="6"/>
  <c r="O201" i="6"/>
  <c r="O206" i="6"/>
  <c r="T86" i="4"/>
  <c r="T106" i="4"/>
  <c r="L86" i="18" l="1"/>
  <c r="L94" i="18"/>
  <c r="Q181" i="6"/>
  <c r="Q182" i="6"/>
  <c r="L112" i="6"/>
  <c r="L126" i="6" s="1"/>
  <c r="L131" i="6" s="1"/>
  <c r="L133" i="6" s="1"/>
  <c r="M112" i="6"/>
  <c r="K112" i="6"/>
  <c r="K117" i="6" s="1"/>
  <c r="N109" i="6"/>
  <c r="N110" i="6" s="1"/>
  <c r="K126" i="6"/>
  <c r="K249" i="6" s="1"/>
  <c r="K253" i="6" s="1"/>
  <c r="K255" i="6" s="1"/>
  <c r="M117" i="6"/>
  <c r="M126" i="6"/>
  <c r="M131" i="6" s="1"/>
  <c r="M133" i="6" s="1"/>
  <c r="N98" i="6"/>
  <c r="L117" i="6"/>
  <c r="L249" i="6"/>
  <c r="L253" i="6" s="1"/>
  <c r="L255" i="6" s="1"/>
  <c r="Q23" i="6"/>
  <c r="Q175" i="6" s="1"/>
  <c r="Q183" i="6" s="1"/>
  <c r="Q58" i="6"/>
  <c r="M249" i="6"/>
  <c r="M253" i="6" s="1"/>
  <c r="M255" i="6" s="1"/>
  <c r="O93" i="6"/>
  <c r="O124" i="6" s="1"/>
  <c r="O128" i="6" s="1"/>
  <c r="Q61" i="6"/>
  <c r="Q92" i="6" s="1"/>
  <c r="L76" i="12"/>
  <c r="U106" i="4"/>
  <c r="P177" i="6"/>
  <c r="P61" i="6"/>
  <c r="P58" i="6"/>
  <c r="P23" i="6"/>
  <c r="O237" i="6"/>
  <c r="U97" i="4"/>
  <c r="U98" i="4"/>
  <c r="U91" i="4"/>
  <c r="U94" i="4"/>
  <c r="U100" i="4"/>
  <c r="U93" i="4"/>
  <c r="U89" i="4"/>
  <c r="U99" i="4"/>
  <c r="U95" i="4"/>
  <c r="U96" i="4"/>
  <c r="U92" i="4"/>
  <c r="U90" i="4"/>
  <c r="S102" i="4"/>
  <c r="S104" i="4" s="1"/>
  <c r="Q206" i="6"/>
  <c r="Q237" i="6"/>
  <c r="Q270" i="6" s="1"/>
  <c r="Q201" i="6"/>
  <c r="Q202" i="6"/>
  <c r="Q180" i="6"/>
  <c r="O267" i="6"/>
  <c r="O57" i="12" s="1"/>
  <c r="O238" i="6"/>
  <c r="R104" i="4"/>
  <c r="O268" i="6"/>
  <c r="O58" i="12" s="1"/>
  <c r="O236" i="6"/>
  <c r="O244" i="6"/>
  <c r="T100" i="4"/>
  <c r="T91" i="4"/>
  <c r="T89" i="4"/>
  <c r="T97" i="4"/>
  <c r="T96" i="4"/>
  <c r="T99" i="4"/>
  <c r="T93" i="4"/>
  <c r="T98" i="4"/>
  <c r="T92" i="4"/>
  <c r="T95" i="4"/>
  <c r="T90" i="4"/>
  <c r="T94" i="4"/>
  <c r="O235" i="6"/>
  <c r="X32" i="4"/>
  <c r="W38" i="4"/>
  <c r="W36" i="4"/>
  <c r="W37" i="4"/>
  <c r="W39" i="4"/>
  <c r="V51" i="4"/>
  <c r="L96" i="18" l="1"/>
  <c r="L88" i="18"/>
  <c r="P181" i="6"/>
  <c r="P182" i="6"/>
  <c r="K131" i="6"/>
  <c r="K133" i="6" s="1"/>
  <c r="N112" i="6"/>
  <c r="N126" i="6" s="1"/>
  <c r="Q91" i="6"/>
  <c r="Q122" i="6" s="1"/>
  <c r="O127" i="6"/>
  <c r="O250" i="6" s="1"/>
  <c r="Q123" i="6"/>
  <c r="Q245" i="6" s="1"/>
  <c r="O96" i="6"/>
  <c r="O97" i="6" s="1"/>
  <c r="O99" i="6" s="1"/>
  <c r="O129" i="6"/>
  <c r="O251" i="6" s="1"/>
  <c r="P91" i="6"/>
  <c r="P122" i="6" s="1"/>
  <c r="P92" i="6"/>
  <c r="W51" i="4"/>
  <c r="W86" i="4" s="1"/>
  <c r="X36" i="4"/>
  <c r="X37" i="4"/>
  <c r="X39" i="4"/>
  <c r="X38" i="4"/>
  <c r="Y32" i="4"/>
  <c r="V106" i="4"/>
  <c r="V86" i="4"/>
  <c r="T102" i="4"/>
  <c r="T104" i="4" s="1"/>
  <c r="S22" i="6"/>
  <c r="S118" i="4"/>
  <c r="S120" i="4" s="1"/>
  <c r="P175" i="6"/>
  <c r="P183" i="6" s="1"/>
  <c r="O246" i="6"/>
  <c r="O266" i="6"/>
  <c r="O59" i="12"/>
  <c r="Q235" i="6"/>
  <c r="P201" i="6"/>
  <c r="P202" i="6"/>
  <c r="P180" i="6"/>
  <c r="P206" i="6"/>
  <c r="Q236" i="6"/>
  <c r="Q268" i="6"/>
  <c r="Q58" i="12" s="1"/>
  <c r="O270" i="6"/>
  <c r="Q267" i="6"/>
  <c r="Q57" i="12" s="1"/>
  <c r="Q238" i="6"/>
  <c r="U102" i="4"/>
  <c r="U104" i="4" s="1"/>
  <c r="R118" i="4"/>
  <c r="R120" i="4" s="1"/>
  <c r="R22" i="6"/>
  <c r="Q244" i="6"/>
  <c r="Q61" i="12"/>
  <c r="N131" i="6" l="1"/>
  <c r="N133" i="6" s="1"/>
  <c r="N249" i="6"/>
  <c r="N253" i="6" s="1"/>
  <c r="N255" i="6" s="1"/>
  <c r="N117" i="6"/>
  <c r="O109" i="6"/>
  <c r="O110" i="6" s="1"/>
  <c r="O98" i="6"/>
  <c r="Q93" i="6"/>
  <c r="Q124" i="6" s="1"/>
  <c r="Q128" i="6" s="1"/>
  <c r="Q246" i="6"/>
  <c r="P93" i="6"/>
  <c r="P124" i="6" s="1"/>
  <c r="P128" i="6" s="1"/>
  <c r="P123" i="6"/>
  <c r="P245" i="6" s="1"/>
  <c r="W106" i="4"/>
  <c r="P267" i="6"/>
  <c r="P57" i="12" s="1"/>
  <c r="P238" i="6"/>
  <c r="V96" i="4"/>
  <c r="V97" i="4"/>
  <c r="V93" i="4"/>
  <c r="V89" i="4"/>
  <c r="V90" i="4"/>
  <c r="V100" i="4"/>
  <c r="V99" i="4"/>
  <c r="V92" i="4"/>
  <c r="V94" i="4"/>
  <c r="V91" i="4"/>
  <c r="V98" i="4"/>
  <c r="V95" i="4"/>
  <c r="W99" i="4"/>
  <c r="W93" i="4"/>
  <c r="W90" i="4"/>
  <c r="W97" i="4"/>
  <c r="W92" i="4"/>
  <c r="W91" i="4"/>
  <c r="W89" i="4"/>
  <c r="W96" i="4"/>
  <c r="W95" i="4"/>
  <c r="W98" i="4"/>
  <c r="W94" i="4"/>
  <c r="W100" i="4"/>
  <c r="Q59" i="12"/>
  <c r="Q266" i="6"/>
  <c r="T22" i="6"/>
  <c r="T118" i="4"/>
  <c r="T120" i="4" s="1"/>
  <c r="R61" i="6"/>
  <c r="R177" i="6"/>
  <c r="R23" i="6"/>
  <c r="R58" i="6"/>
  <c r="P237" i="6"/>
  <c r="P235" i="6"/>
  <c r="Y36" i="4"/>
  <c r="Y39" i="4"/>
  <c r="Y38" i="4"/>
  <c r="Y37" i="4"/>
  <c r="Z32" i="4"/>
  <c r="O61" i="12"/>
  <c r="P268" i="6"/>
  <c r="P58" i="12" s="1"/>
  <c r="P236" i="6"/>
  <c r="U22" i="6"/>
  <c r="U118" i="4"/>
  <c r="U120" i="4" s="1"/>
  <c r="S23" i="6"/>
  <c r="S177" i="6"/>
  <c r="S58" i="6"/>
  <c r="S61" i="6"/>
  <c r="P244" i="6"/>
  <c r="X51" i="4"/>
  <c r="S181" i="6" l="1"/>
  <c r="S182" i="6"/>
  <c r="R181" i="6"/>
  <c r="R182" i="6"/>
  <c r="O112" i="6"/>
  <c r="O126" i="6" s="1"/>
  <c r="Q129" i="6"/>
  <c r="Q251" i="6" s="1"/>
  <c r="Q96" i="6"/>
  <c r="Q97" i="6" s="1"/>
  <c r="Q99" i="6" s="1"/>
  <c r="Q127" i="6"/>
  <c r="Q250" i="6" s="1"/>
  <c r="P129" i="6"/>
  <c r="P251" i="6" s="1"/>
  <c r="P127" i="6"/>
  <c r="P250" i="6" s="1"/>
  <c r="P96" i="6"/>
  <c r="P97" i="6" s="1"/>
  <c r="P99" i="6" s="1"/>
  <c r="S91" i="6"/>
  <c r="S122" i="6" s="1"/>
  <c r="R91" i="6"/>
  <c r="R122" i="6" s="1"/>
  <c r="R92" i="6"/>
  <c r="S92" i="6"/>
  <c r="R175" i="6"/>
  <c r="R183" i="6" s="1"/>
  <c r="P246" i="6"/>
  <c r="P266" i="6"/>
  <c r="P59" i="12"/>
  <c r="R206" i="6"/>
  <c r="R201" i="6"/>
  <c r="R180" i="6"/>
  <c r="R202" i="6"/>
  <c r="W102" i="4"/>
  <c r="W104" i="4" s="1"/>
  <c r="T58" i="6"/>
  <c r="T177" i="6"/>
  <c r="T23" i="6"/>
  <c r="T61" i="6"/>
  <c r="Z36" i="4"/>
  <c r="Z38" i="4"/>
  <c r="Z37" i="4"/>
  <c r="Z39" i="4"/>
  <c r="AA32" i="4"/>
  <c r="Y51" i="4"/>
  <c r="S180" i="6"/>
  <c r="S202" i="6"/>
  <c r="S201" i="6"/>
  <c r="S206" i="6"/>
  <c r="S175" i="6"/>
  <c r="S183" i="6" s="1"/>
  <c r="V102" i="4"/>
  <c r="V104" i="4" s="1"/>
  <c r="P270" i="6"/>
  <c r="U23" i="6"/>
  <c r="U61" i="6"/>
  <c r="U177" i="6"/>
  <c r="U58" i="6"/>
  <c r="X106" i="4"/>
  <c r="X86" i="4"/>
  <c r="U181" i="6" l="1"/>
  <c r="U182" i="6"/>
  <c r="T181" i="6"/>
  <c r="T182" i="6"/>
  <c r="O117" i="6"/>
  <c r="O131" i="6"/>
  <c r="O133" i="6" s="1"/>
  <c r="O249" i="6"/>
  <c r="O253" i="6" s="1"/>
  <c r="O255" i="6" s="1"/>
  <c r="P109" i="6"/>
  <c r="P110" i="6" s="1"/>
  <c r="Q109" i="6"/>
  <c r="Q110" i="6"/>
  <c r="P98" i="6"/>
  <c r="Q98" i="6"/>
  <c r="R93" i="6"/>
  <c r="R124" i="6" s="1"/>
  <c r="R128" i="6" s="1"/>
  <c r="R123" i="6"/>
  <c r="R245" i="6" s="1"/>
  <c r="S93" i="6"/>
  <c r="S124" i="6" s="1"/>
  <c r="S128" i="6" s="1"/>
  <c r="S123" i="6"/>
  <c r="S245" i="6" s="1"/>
  <c r="U91" i="6"/>
  <c r="U122" i="6" s="1"/>
  <c r="T91" i="6"/>
  <c r="T122" i="6" s="1"/>
  <c r="S96" i="6"/>
  <c r="S97" i="6" s="1"/>
  <c r="S99" i="6" s="1"/>
  <c r="T92" i="6"/>
  <c r="U92" i="6"/>
  <c r="S235" i="6"/>
  <c r="R237" i="6"/>
  <c r="T206" i="6"/>
  <c r="T202" i="6"/>
  <c r="T180" i="6"/>
  <c r="T201" i="6"/>
  <c r="U175" i="6"/>
  <c r="U183" i="6" s="1"/>
  <c r="AA38" i="4"/>
  <c r="AB32" i="4"/>
  <c r="AA37" i="4"/>
  <c r="AA39" i="4"/>
  <c r="AA36" i="4"/>
  <c r="V118" i="4"/>
  <c r="V120" i="4" s="1"/>
  <c r="V22" i="6"/>
  <c r="S244" i="6"/>
  <c r="W22" i="6"/>
  <c r="W118" i="4"/>
  <c r="W120" i="4" s="1"/>
  <c r="R268" i="6"/>
  <c r="R58" i="12" s="1"/>
  <c r="R236" i="6"/>
  <c r="S236" i="6"/>
  <c r="S268" i="6"/>
  <c r="S58" i="12" s="1"/>
  <c r="R235" i="6"/>
  <c r="Y106" i="4"/>
  <c r="Y86" i="4"/>
  <c r="Z51" i="4"/>
  <c r="T175" i="6"/>
  <c r="T183" i="6" s="1"/>
  <c r="S267" i="6"/>
  <c r="S57" i="12" s="1"/>
  <c r="S238" i="6"/>
  <c r="P61" i="12"/>
  <c r="R267" i="6"/>
  <c r="R57" i="12" s="1"/>
  <c r="R238" i="6"/>
  <c r="X100" i="4"/>
  <c r="X99" i="4"/>
  <c r="X92" i="4"/>
  <c r="X96" i="4"/>
  <c r="X98" i="4"/>
  <c r="X93" i="4"/>
  <c r="X91" i="4"/>
  <c r="X97" i="4"/>
  <c r="X90" i="4"/>
  <c r="X95" i="4"/>
  <c r="X94" i="4"/>
  <c r="X89" i="4"/>
  <c r="U201" i="6"/>
  <c r="U202" i="6"/>
  <c r="U206" i="6"/>
  <c r="U180" i="6"/>
  <c r="R244" i="6"/>
  <c r="Q112" i="6" l="1"/>
  <c r="Q126" i="6" s="1"/>
  <c r="Q131" i="6" s="1"/>
  <c r="Q133" i="6" s="1"/>
  <c r="S109" i="6"/>
  <c r="S110" i="6" s="1"/>
  <c r="P112" i="6"/>
  <c r="P126" i="6" s="1"/>
  <c r="Q249" i="6"/>
  <c r="Q253" i="6" s="1"/>
  <c r="Q255" i="6" s="1"/>
  <c r="Q117" i="6"/>
  <c r="S127" i="6"/>
  <c r="S250" i="6" s="1"/>
  <c r="S129" i="6"/>
  <c r="S251" i="6" s="1"/>
  <c r="R96" i="6"/>
  <c r="R97" i="6" s="1"/>
  <c r="R99" i="6" s="1"/>
  <c r="P117" i="6"/>
  <c r="R129" i="6"/>
  <c r="R251" i="6" s="1"/>
  <c r="S246" i="6"/>
  <c r="R127" i="6"/>
  <c r="R250" i="6" s="1"/>
  <c r="U93" i="6"/>
  <c r="U124" i="6" s="1"/>
  <c r="U128" i="6" s="1"/>
  <c r="U123" i="6"/>
  <c r="U245" i="6" s="1"/>
  <c r="T93" i="6"/>
  <c r="T124" i="6" s="1"/>
  <c r="T128" i="6" s="1"/>
  <c r="T123" i="6"/>
  <c r="T245" i="6" s="1"/>
  <c r="S98" i="6"/>
  <c r="AA51" i="4"/>
  <c r="AA86" i="4" s="1"/>
  <c r="X102" i="4"/>
  <c r="X104" i="4" s="1"/>
  <c r="U267" i="6"/>
  <c r="U57" i="12" s="1"/>
  <c r="U238" i="6"/>
  <c r="AB39" i="4"/>
  <c r="AC32" i="4"/>
  <c r="AB37" i="4"/>
  <c r="AB38" i="4"/>
  <c r="AB36" i="4"/>
  <c r="U235" i="6"/>
  <c r="R266" i="6"/>
  <c r="R59" i="12"/>
  <c r="T235" i="6"/>
  <c r="S59" i="12"/>
  <c r="S266" i="6"/>
  <c r="T267" i="6"/>
  <c r="T57" i="12" s="1"/>
  <c r="T238" i="6"/>
  <c r="V61" i="6"/>
  <c r="V23" i="6"/>
  <c r="V58" i="6"/>
  <c r="V177" i="6"/>
  <c r="U244" i="6"/>
  <c r="Y93" i="4"/>
  <c r="Y95" i="4"/>
  <c r="Y90" i="4"/>
  <c r="Y100" i="4"/>
  <c r="Y92" i="4"/>
  <c r="Y99" i="4"/>
  <c r="Y94" i="4"/>
  <c r="Y97" i="4"/>
  <c r="Y96" i="4"/>
  <c r="Y91" i="4"/>
  <c r="Y98" i="4"/>
  <c r="Y89" i="4"/>
  <c r="T236" i="6"/>
  <c r="T268" i="6"/>
  <c r="T58" i="12" s="1"/>
  <c r="W58" i="6"/>
  <c r="W177" i="6"/>
  <c r="W61" i="6"/>
  <c r="W23" i="6"/>
  <c r="R270" i="6"/>
  <c r="R246" i="6"/>
  <c r="Z86" i="4"/>
  <c r="Z106" i="4"/>
  <c r="T244" i="6"/>
  <c r="U236" i="6"/>
  <c r="U268" i="6"/>
  <c r="U58" i="12" s="1"/>
  <c r="W181" i="6" l="1"/>
  <c r="W182" i="6"/>
  <c r="V181" i="6"/>
  <c r="V182" i="6"/>
  <c r="P131" i="6"/>
  <c r="P133" i="6" s="1"/>
  <c r="P249" i="6"/>
  <c r="P253" i="6" s="1"/>
  <c r="P255" i="6" s="1"/>
  <c r="S112" i="6"/>
  <c r="R109" i="6"/>
  <c r="R110" i="6" s="1"/>
  <c r="R98" i="6"/>
  <c r="T246" i="6"/>
  <c r="T129" i="6"/>
  <c r="T251" i="6" s="1"/>
  <c r="X118" i="4"/>
  <c r="X120" i="4" s="1"/>
  <c r="X22" i="6"/>
  <c r="X23" i="6" s="1"/>
  <c r="U246" i="6"/>
  <c r="U96" i="6"/>
  <c r="U97" i="6" s="1"/>
  <c r="U99" i="6" s="1"/>
  <c r="T96" i="6"/>
  <c r="T97" i="6" s="1"/>
  <c r="T99" i="6" s="1"/>
  <c r="S126" i="6"/>
  <c r="S249" i="6" s="1"/>
  <c r="S253" i="6" s="1"/>
  <c r="S255" i="6" s="1"/>
  <c r="S117" i="6"/>
  <c r="V91" i="6"/>
  <c r="V122" i="6" s="1"/>
  <c r="W91" i="6"/>
  <c r="W122" i="6" s="1"/>
  <c r="T127" i="6"/>
  <c r="T250" i="6" s="1"/>
  <c r="U127" i="6"/>
  <c r="U250" i="6" s="1"/>
  <c r="U129" i="6"/>
  <c r="U251" i="6" s="1"/>
  <c r="V92" i="6"/>
  <c r="W92" i="6"/>
  <c r="AB51" i="4"/>
  <c r="AB86" i="4" s="1"/>
  <c r="AA106" i="4"/>
  <c r="Y102" i="4"/>
  <c r="Y104" i="4" s="1"/>
  <c r="AA99" i="4"/>
  <c r="AA94" i="4"/>
  <c r="AA95" i="4"/>
  <c r="AA93" i="4"/>
  <c r="AA89" i="4"/>
  <c r="AA90" i="4"/>
  <c r="AA98" i="4"/>
  <c r="AA100" i="4"/>
  <c r="AA91" i="4"/>
  <c r="AA92" i="4"/>
  <c r="AA97" i="4"/>
  <c r="AA96" i="4"/>
  <c r="V202" i="6"/>
  <c r="V180" i="6"/>
  <c r="V206" i="6"/>
  <c r="V201" i="6"/>
  <c r="V175" i="6"/>
  <c r="V183" i="6" s="1"/>
  <c r="W202" i="6"/>
  <c r="W180" i="6"/>
  <c r="W206" i="6"/>
  <c r="W201" i="6"/>
  <c r="R61" i="12"/>
  <c r="T59" i="12"/>
  <c r="T266" i="6"/>
  <c r="U59" i="12"/>
  <c r="U266" i="6"/>
  <c r="AC37" i="4"/>
  <c r="AD32" i="4"/>
  <c r="AC38" i="4"/>
  <c r="AC39" i="4"/>
  <c r="AC36" i="4"/>
  <c r="Z92" i="4"/>
  <c r="Z91" i="4"/>
  <c r="Z95" i="4"/>
  <c r="Z96" i="4"/>
  <c r="Z97" i="4"/>
  <c r="Z98" i="4"/>
  <c r="Z99" i="4"/>
  <c r="Z90" i="4"/>
  <c r="Z89" i="4"/>
  <c r="Z94" i="4"/>
  <c r="Z100" i="4"/>
  <c r="Z93" i="4"/>
  <c r="W175" i="6"/>
  <c r="W183" i="6" s="1"/>
  <c r="T109" i="6" l="1"/>
  <c r="T110" i="6" s="1"/>
  <c r="R112" i="6"/>
  <c r="R117" i="6" s="1"/>
  <c r="U109" i="6"/>
  <c r="U110" i="6" s="1"/>
  <c r="R126" i="6"/>
  <c r="R131" i="6" s="1"/>
  <c r="R133" i="6" s="1"/>
  <c r="T98" i="6"/>
  <c r="U98" i="6"/>
  <c r="Y22" i="6"/>
  <c r="S131" i="6"/>
  <c r="S133" i="6" s="1"/>
  <c r="V93" i="6"/>
  <c r="V124" i="6" s="1"/>
  <c r="V128" i="6" s="1"/>
  <c r="V123" i="6"/>
  <c r="V245" i="6" s="1"/>
  <c r="W93" i="6"/>
  <c r="W124" i="6" s="1"/>
  <c r="W128" i="6" s="1"/>
  <c r="W123" i="6"/>
  <c r="W245" i="6" s="1"/>
  <c r="X91" i="6"/>
  <c r="X122" i="6" s="1"/>
  <c r="X177" i="6"/>
  <c r="X58" i="6"/>
  <c r="AB106" i="4"/>
  <c r="X61" i="6"/>
  <c r="Y118" i="4"/>
  <c r="Y120" i="4" s="1"/>
  <c r="AC51" i="4"/>
  <c r="AC106" i="4" s="1"/>
  <c r="W244" i="6"/>
  <c r="AA102" i="4"/>
  <c r="AA104" i="4" s="1"/>
  <c r="AB91" i="4"/>
  <c r="AB89" i="4"/>
  <c r="AB95" i="4"/>
  <c r="AB94" i="4"/>
  <c r="AB90" i="4"/>
  <c r="AB100" i="4"/>
  <c r="AB92" i="4"/>
  <c r="AB98" i="4"/>
  <c r="AB99" i="4"/>
  <c r="AB93" i="4"/>
  <c r="AB97" i="4"/>
  <c r="AB96" i="4"/>
  <c r="W267" i="6"/>
  <c r="W57" i="12" s="1"/>
  <c r="W238" i="6"/>
  <c r="V267" i="6"/>
  <c r="V57" i="12" s="1"/>
  <c r="V238" i="6"/>
  <c r="V244" i="6"/>
  <c r="W235" i="6"/>
  <c r="V235" i="6"/>
  <c r="Z102" i="4"/>
  <c r="Z104" i="4" s="1"/>
  <c r="V236" i="6"/>
  <c r="V268" i="6"/>
  <c r="V58" i="12" s="1"/>
  <c r="AD36" i="4"/>
  <c r="AD39" i="4"/>
  <c r="AD37" i="4"/>
  <c r="AD38" i="4"/>
  <c r="AE32" i="4"/>
  <c r="W268" i="6"/>
  <c r="W58" i="12" s="1"/>
  <c r="W236" i="6"/>
  <c r="X175" i="6"/>
  <c r="X183" i="6" s="1"/>
  <c r="X181" i="6" l="1"/>
  <c r="X182" i="6"/>
  <c r="R249" i="6"/>
  <c r="R253" i="6" s="1"/>
  <c r="R255" i="6" s="1"/>
  <c r="U112" i="6"/>
  <c r="U117" i="6" s="1"/>
  <c r="T112" i="6"/>
  <c r="T126" i="6" s="1"/>
  <c r="Y177" i="6"/>
  <c r="Y61" i="6"/>
  <c r="Y92" i="6" s="1"/>
  <c r="Y23" i="6"/>
  <c r="Y175" i="6" s="1"/>
  <c r="Y183" i="6" s="1"/>
  <c r="Y58" i="6"/>
  <c r="X206" i="6"/>
  <c r="W129" i="6"/>
  <c r="W251" i="6" s="1"/>
  <c r="V96" i="6"/>
  <c r="V97" i="6" s="1"/>
  <c r="V99" i="6" s="1"/>
  <c r="V246" i="6"/>
  <c r="X202" i="6"/>
  <c r="X268" i="6" s="1"/>
  <c r="X58" i="12" s="1"/>
  <c r="W96" i="6"/>
  <c r="W97" i="6" s="1"/>
  <c r="W99" i="6" s="1"/>
  <c r="X180" i="6"/>
  <c r="X235" i="6" s="1"/>
  <c r="W127" i="6"/>
  <c r="W250" i="6" s="1"/>
  <c r="X201" i="6"/>
  <c r="X238" i="6" s="1"/>
  <c r="V127" i="6"/>
  <c r="V250" i="6" s="1"/>
  <c r="W246" i="6"/>
  <c r="X92" i="6"/>
  <c r="Y91" i="6"/>
  <c r="Y122" i="6" s="1"/>
  <c r="V129" i="6"/>
  <c r="V251" i="6" s="1"/>
  <c r="AC86" i="4"/>
  <c r="AC95" i="4" s="1"/>
  <c r="AE37" i="4"/>
  <c r="AE38" i="4"/>
  <c r="AE36" i="4"/>
  <c r="AF32" i="4"/>
  <c r="AE39" i="4"/>
  <c r="AA118" i="4"/>
  <c r="AA120" i="4" s="1"/>
  <c r="AA22" i="6"/>
  <c r="W266" i="6"/>
  <c r="W59" i="12"/>
  <c r="AB102" i="4"/>
  <c r="AB104" i="4" s="1"/>
  <c r="X267" i="6"/>
  <c r="X57" i="12" s="1"/>
  <c r="V59" i="12"/>
  <c r="V266" i="6"/>
  <c r="X244" i="6"/>
  <c r="Z22" i="6"/>
  <c r="Z118" i="4"/>
  <c r="Z120" i="4" s="1"/>
  <c r="AD51" i="4"/>
  <c r="Y181" i="6" l="1"/>
  <c r="Y182" i="6"/>
  <c r="T131" i="6"/>
  <c r="T133" i="6" s="1"/>
  <c r="T249" i="6"/>
  <c r="T253" i="6" s="1"/>
  <c r="T255" i="6" s="1"/>
  <c r="T117" i="6"/>
  <c r="U126" i="6"/>
  <c r="U249" i="6" s="1"/>
  <c r="U253" i="6" s="1"/>
  <c r="U255" i="6" s="1"/>
  <c r="W109" i="6"/>
  <c r="W110" i="6" s="1"/>
  <c r="V109" i="6"/>
  <c r="V110" i="6" s="1"/>
  <c r="W98" i="6"/>
  <c r="V98" i="6"/>
  <c r="Y202" i="6"/>
  <c r="Y236" i="6" s="1"/>
  <c r="Y201" i="6"/>
  <c r="Y238" i="6" s="1"/>
  <c r="Y180" i="6"/>
  <c r="Y206" i="6"/>
  <c r="X236" i="6"/>
  <c r="Y93" i="6"/>
  <c r="Y124" i="6" s="1"/>
  <c r="Y128" i="6" s="1"/>
  <c r="Y123" i="6"/>
  <c r="Y245" i="6" s="1"/>
  <c r="X93" i="6"/>
  <c r="X123" i="6"/>
  <c r="X245" i="6" s="1"/>
  <c r="X246" i="6" s="1"/>
  <c r="AC98" i="4"/>
  <c r="AC90" i="4"/>
  <c r="AC96" i="4"/>
  <c r="AC91" i="4"/>
  <c r="AC93" i="4"/>
  <c r="AC94" i="4"/>
  <c r="AC97" i="4"/>
  <c r="AC92" i="4"/>
  <c r="AC100" i="4"/>
  <c r="AC99" i="4"/>
  <c r="AC89" i="4"/>
  <c r="Y235" i="6"/>
  <c r="AA61" i="6"/>
  <c r="AA58" i="6"/>
  <c r="AA177" i="6"/>
  <c r="AA23" i="6"/>
  <c r="X59" i="12"/>
  <c r="X266" i="6"/>
  <c r="AD86" i="4"/>
  <c r="AD106" i="4"/>
  <c r="AF38" i="4"/>
  <c r="AF37" i="4"/>
  <c r="AF39" i="4"/>
  <c r="AF36" i="4"/>
  <c r="AG32" i="4"/>
  <c r="AB22" i="6"/>
  <c r="AB118" i="4"/>
  <c r="AB120" i="4" s="1"/>
  <c r="AE51" i="4"/>
  <c r="Y244" i="6"/>
  <c r="Y267" i="6"/>
  <c r="Y57" i="12" s="1"/>
  <c r="Z177" i="6"/>
  <c r="Z61" i="6"/>
  <c r="Z23" i="6"/>
  <c r="Z58" i="6"/>
  <c r="Z181" i="6" l="1"/>
  <c r="Z182" i="6"/>
  <c r="AA181" i="6"/>
  <c r="AA182" i="6"/>
  <c r="U131" i="6"/>
  <c r="U133" i="6" s="1"/>
  <c r="V112" i="6"/>
  <c r="W112" i="6"/>
  <c r="W117" i="6" s="1"/>
  <c r="V126" i="6"/>
  <c r="Y127" i="6"/>
  <c r="Y250" i="6" s="1"/>
  <c r="Y96" i="6"/>
  <c r="Y97" i="6" s="1"/>
  <c r="Y99" i="6" s="1"/>
  <c r="Y268" i="6"/>
  <c r="Y58" i="12" s="1"/>
  <c r="V249" i="6"/>
  <c r="V253" i="6" s="1"/>
  <c r="V255" i="6" s="1"/>
  <c r="V131" i="6"/>
  <c r="V133" i="6" s="1"/>
  <c r="V117" i="6"/>
  <c r="W126" i="6"/>
  <c r="W131" i="6" s="1"/>
  <c r="W133" i="6" s="1"/>
  <c r="Y246" i="6"/>
  <c r="X124" i="6"/>
  <c r="X128" i="6" s="1"/>
  <c r="X96" i="6"/>
  <c r="X97" i="6" s="1"/>
  <c r="X99" i="6" s="1"/>
  <c r="AA91" i="6"/>
  <c r="AA122" i="6" s="1"/>
  <c r="Z91" i="6"/>
  <c r="Z122" i="6" s="1"/>
  <c r="Y129" i="6"/>
  <c r="Y251" i="6" s="1"/>
  <c r="AA92" i="6"/>
  <c r="Z92" i="6"/>
  <c r="AC102" i="4"/>
  <c r="AC104" i="4" s="1"/>
  <c r="AF51" i="4"/>
  <c r="AF106" i="4" s="1"/>
  <c r="AB23" i="6"/>
  <c r="AB177" i="6"/>
  <c r="AB61" i="6"/>
  <c r="AB58" i="6"/>
  <c r="AG37" i="4"/>
  <c r="AG36" i="4"/>
  <c r="AH32" i="4"/>
  <c r="AG38" i="4"/>
  <c r="AG39" i="4"/>
  <c r="AD97" i="4"/>
  <c r="AD91" i="4"/>
  <c r="AD99" i="4"/>
  <c r="AD90" i="4"/>
  <c r="AD89" i="4"/>
  <c r="AD92" i="4"/>
  <c r="AD94" i="4"/>
  <c r="AD96" i="4"/>
  <c r="AD95" i="4"/>
  <c r="AD100" i="4"/>
  <c r="AD98" i="4"/>
  <c r="AD93" i="4"/>
  <c r="AA175" i="6"/>
  <c r="AA183" i="6" s="1"/>
  <c r="AA201" i="6"/>
  <c r="AA202" i="6"/>
  <c r="AA206" i="6"/>
  <c r="AA180" i="6"/>
  <c r="Z175" i="6"/>
  <c r="Z183" i="6" s="1"/>
  <c r="Z201" i="6"/>
  <c r="Z202" i="6"/>
  <c r="Z180" i="6"/>
  <c r="Z206" i="6"/>
  <c r="AE86" i="4"/>
  <c r="AE106" i="4"/>
  <c r="Y266" i="6"/>
  <c r="Y59" i="12"/>
  <c r="AB181" i="6" l="1"/>
  <c r="AB182" i="6"/>
  <c r="X109" i="6"/>
  <c r="X110" i="6" s="1"/>
  <c r="Y109" i="6"/>
  <c r="Y110" i="6" s="1"/>
  <c r="Y98" i="6"/>
  <c r="X98" i="6"/>
  <c r="AC22" i="6"/>
  <c r="W249" i="6"/>
  <c r="W253" i="6" s="1"/>
  <c r="W255" i="6" s="1"/>
  <c r="AA93" i="6"/>
  <c r="AA124" i="6" s="1"/>
  <c r="AA128" i="6" s="1"/>
  <c r="AA123" i="6"/>
  <c r="AA245" i="6" s="1"/>
  <c r="Z93" i="6"/>
  <c r="Z124" i="6" s="1"/>
  <c r="Z128" i="6" s="1"/>
  <c r="Z123" i="6"/>
  <c r="Z245" i="6" s="1"/>
  <c r="X127" i="6"/>
  <c r="X129" i="6"/>
  <c r="X251" i="6" s="1"/>
  <c r="AB91" i="6"/>
  <c r="AB122" i="6" s="1"/>
  <c r="AF86" i="4"/>
  <c r="AF90" i="4" s="1"/>
  <c r="AB92" i="6"/>
  <c r="AC118" i="4"/>
  <c r="AC120" i="4" s="1"/>
  <c r="AD102" i="4"/>
  <c r="AD104" i="4" s="1"/>
  <c r="AA267" i="6"/>
  <c r="AA57" i="12" s="1"/>
  <c r="AA238" i="6"/>
  <c r="AE91" i="4"/>
  <c r="AE92" i="4"/>
  <c r="AE97" i="4"/>
  <c r="AE96" i="4"/>
  <c r="AE93" i="4"/>
  <c r="AE99" i="4"/>
  <c r="AE98" i="4"/>
  <c r="AE89" i="4"/>
  <c r="AE94" i="4"/>
  <c r="AE100" i="4"/>
  <c r="AE95" i="4"/>
  <c r="AE90" i="4"/>
  <c r="Z235" i="6"/>
  <c r="AA268" i="6"/>
  <c r="AA58" i="12" s="1"/>
  <c r="AA236" i="6"/>
  <c r="AH37" i="4"/>
  <c r="AH39" i="4"/>
  <c r="AH38" i="4"/>
  <c r="AI32" i="4"/>
  <c r="AH36" i="4"/>
  <c r="AA235" i="6"/>
  <c r="AG51" i="4"/>
  <c r="Z236" i="6"/>
  <c r="Z268" i="6"/>
  <c r="Z58" i="12" s="1"/>
  <c r="Z244" i="6"/>
  <c r="Z267" i="6"/>
  <c r="Z57" i="12" s="1"/>
  <c r="Z238" i="6"/>
  <c r="AA244" i="6"/>
  <c r="AB206" i="6"/>
  <c r="AB180" i="6"/>
  <c r="AB201" i="6"/>
  <c r="AB202" i="6"/>
  <c r="AB175" i="6"/>
  <c r="AB183" i="6" s="1"/>
  <c r="Y112" i="6" l="1"/>
  <c r="X112" i="6"/>
  <c r="X117" i="6" s="1"/>
  <c r="Y126" i="6"/>
  <c r="Y249" i="6" s="1"/>
  <c r="Y253" i="6" s="1"/>
  <c r="Y255" i="6" s="1"/>
  <c r="X126" i="6"/>
  <c r="X249" i="6" s="1"/>
  <c r="Y117" i="6"/>
  <c r="AC177" i="6"/>
  <c r="AC61" i="6"/>
  <c r="AC92" i="6" s="1"/>
  <c r="AC123" i="6" s="1"/>
  <c r="AC245" i="6" s="1"/>
  <c r="AC23" i="6"/>
  <c r="AC175" i="6" s="1"/>
  <c r="AC58" i="6"/>
  <c r="AD118" i="4"/>
  <c r="AD120" i="4" s="1"/>
  <c r="AD22" i="6"/>
  <c r="AD58" i="6" s="1"/>
  <c r="AA127" i="6"/>
  <c r="AA250" i="6" s="1"/>
  <c r="Y131" i="6"/>
  <c r="Y133" i="6" s="1"/>
  <c r="Z96" i="6"/>
  <c r="Z97" i="6" s="1"/>
  <c r="Z99" i="6" s="1"/>
  <c r="Z129" i="6"/>
  <c r="Z251" i="6" s="1"/>
  <c r="Z246" i="6"/>
  <c r="AF97" i="4"/>
  <c r="AF95" i="4"/>
  <c r="AF96" i="4"/>
  <c r="AF89" i="4"/>
  <c r="AA129" i="6"/>
  <c r="AA251" i="6" s="1"/>
  <c r="AF93" i="4"/>
  <c r="AF91" i="4"/>
  <c r="AF94" i="4"/>
  <c r="AF92" i="4"/>
  <c r="AF100" i="4"/>
  <c r="Z127" i="6"/>
  <c r="Z250" i="6" s="1"/>
  <c r="AA96" i="6"/>
  <c r="AA97" i="6" s="1"/>
  <c r="AA99" i="6" s="1"/>
  <c r="AA246" i="6"/>
  <c r="X250" i="6"/>
  <c r="AB93" i="6"/>
  <c r="AB124" i="6" s="1"/>
  <c r="AB128" i="6" s="1"/>
  <c r="AB123" i="6"/>
  <c r="AB245" i="6" s="1"/>
  <c r="AF98" i="4"/>
  <c r="AF99" i="4"/>
  <c r="AB267" i="6"/>
  <c r="AB57" i="12" s="1"/>
  <c r="AB238" i="6"/>
  <c r="Z59" i="12"/>
  <c r="Z266" i="6"/>
  <c r="AA266" i="6"/>
  <c r="AA59" i="12"/>
  <c r="AG86" i="4"/>
  <c r="AG106" i="4"/>
  <c r="AH51" i="4"/>
  <c r="AB244" i="6"/>
  <c r="AI37" i="4"/>
  <c r="AI39" i="4"/>
  <c r="AJ32" i="4"/>
  <c r="AI38" i="4"/>
  <c r="AI36" i="4"/>
  <c r="AB268" i="6"/>
  <c r="AB58" i="12" s="1"/>
  <c r="AB236" i="6"/>
  <c r="AB235" i="6"/>
  <c r="AE102" i="4"/>
  <c r="AE104" i="4" s="1"/>
  <c r="AC244" i="6" l="1"/>
  <c r="AC183" i="6"/>
  <c r="AC181" i="6"/>
  <c r="AC267" i="6" s="1"/>
  <c r="AC57" i="12" s="1"/>
  <c r="AC182" i="6"/>
  <c r="AA109" i="6"/>
  <c r="AA110" i="6" s="1"/>
  <c r="Z109" i="6"/>
  <c r="Z110" i="6" s="1"/>
  <c r="X131" i="6"/>
  <c r="X133" i="6" s="1"/>
  <c r="X253" i="6"/>
  <c r="X255" i="6" s="1"/>
  <c r="AC206" i="6"/>
  <c r="Z98" i="6"/>
  <c r="AA98" i="6"/>
  <c r="AC202" i="6"/>
  <c r="AC268" i="6" s="1"/>
  <c r="AC58" i="12" s="1"/>
  <c r="AC91" i="6"/>
  <c r="AC122" i="6" s="1"/>
  <c r="AC180" i="6"/>
  <c r="AC235" i="6" s="1"/>
  <c r="AC266" i="6" s="1"/>
  <c r="AC201" i="6"/>
  <c r="AC238" i="6" s="1"/>
  <c r="AF102" i="4"/>
  <c r="AF104" i="4" s="1"/>
  <c r="AF22" i="6" s="1"/>
  <c r="AB127" i="6"/>
  <c r="AB250" i="6" s="1"/>
  <c r="AB96" i="6"/>
  <c r="AB97" i="6" s="1"/>
  <c r="AB99" i="6" s="1"/>
  <c r="AB129" i="6"/>
  <c r="AB251" i="6" s="1"/>
  <c r="AB246" i="6"/>
  <c r="AC246" i="6"/>
  <c r="AD23" i="6"/>
  <c r="AD175" i="6" s="1"/>
  <c r="AD177" i="6"/>
  <c r="AD61" i="6"/>
  <c r="AI51" i="4"/>
  <c r="AI106" i="4" s="1"/>
  <c r="AH86" i="4"/>
  <c r="AH106" i="4"/>
  <c r="AJ37" i="4"/>
  <c r="AJ39" i="4"/>
  <c r="AJ36" i="4"/>
  <c r="AK32" i="4"/>
  <c r="AJ38" i="4"/>
  <c r="AE118" i="4"/>
  <c r="AE120" i="4" s="1"/>
  <c r="AE22" i="6"/>
  <c r="AB59" i="12"/>
  <c r="AB266" i="6"/>
  <c r="AG92" i="4"/>
  <c r="AG93" i="4"/>
  <c r="AG100" i="4"/>
  <c r="AG90" i="4"/>
  <c r="AG91" i="4"/>
  <c r="AG99" i="4"/>
  <c r="AG95" i="4"/>
  <c r="AG96" i="4"/>
  <c r="AG89" i="4"/>
  <c r="AG97" i="4"/>
  <c r="AG94" i="4"/>
  <c r="AG98" i="4"/>
  <c r="AD183" i="6" l="1"/>
  <c r="AD181" i="6"/>
  <c r="AD182" i="6"/>
  <c r="AA112" i="6"/>
  <c r="AA117" i="6" s="1"/>
  <c r="Z112" i="6"/>
  <c r="Z117" i="6" s="1"/>
  <c r="AB109" i="6"/>
  <c r="AB110" i="6"/>
  <c r="AC93" i="6"/>
  <c r="AC124" i="6" s="1"/>
  <c r="AC129" i="6" s="1"/>
  <c r="AC251" i="6" s="1"/>
  <c r="AC236" i="6"/>
  <c r="AB98" i="6"/>
  <c r="AC59" i="12"/>
  <c r="AF118" i="4"/>
  <c r="AF120" i="4" s="1"/>
  <c r="AD91" i="6"/>
  <c r="AD122" i="6" s="1"/>
  <c r="AD202" i="6"/>
  <c r="AD268" i="6" s="1"/>
  <c r="AD58" i="12" s="1"/>
  <c r="AD201" i="6"/>
  <c r="AD238" i="6" s="1"/>
  <c r="AD180" i="6"/>
  <c r="AD235" i="6" s="1"/>
  <c r="AD206" i="6"/>
  <c r="AD92" i="6"/>
  <c r="AI86" i="4"/>
  <c r="AI94" i="4" s="1"/>
  <c r="AE23" i="6"/>
  <c r="AE58" i="6"/>
  <c r="AE177" i="6"/>
  <c r="AE61" i="6"/>
  <c r="AD267" i="6"/>
  <c r="AD57" i="12" s="1"/>
  <c r="AK36" i="4"/>
  <c r="AL32" i="4"/>
  <c r="AK39" i="4"/>
  <c r="AK38" i="4"/>
  <c r="AK37" i="4"/>
  <c r="AD244" i="6"/>
  <c r="AJ51" i="4"/>
  <c r="AF61" i="6"/>
  <c r="AF23" i="6"/>
  <c r="AF177" i="6"/>
  <c r="AF58" i="6"/>
  <c r="AH92" i="4"/>
  <c r="AH90" i="4"/>
  <c r="AH97" i="4"/>
  <c r="AH100" i="4"/>
  <c r="AH99" i="4"/>
  <c r="AH95" i="4"/>
  <c r="AH89" i="4"/>
  <c r="AH94" i="4"/>
  <c r="AH96" i="4"/>
  <c r="AH93" i="4"/>
  <c r="AH91" i="4"/>
  <c r="AH98" i="4"/>
  <c r="AG102" i="4"/>
  <c r="AG104" i="4" s="1"/>
  <c r="AF181" i="6" l="1"/>
  <c r="AF182" i="6"/>
  <c r="AE181" i="6"/>
  <c r="AE182" i="6"/>
  <c r="AC128" i="6"/>
  <c r="Z126" i="6"/>
  <c r="Z249" i="6" s="1"/>
  <c r="Z253" i="6" s="1"/>
  <c r="Z255" i="6" s="1"/>
  <c r="AC127" i="6"/>
  <c r="AC250" i="6" s="1"/>
  <c r="AA126" i="6"/>
  <c r="AA131" i="6" s="1"/>
  <c r="AA133" i="6" s="1"/>
  <c r="AB112" i="6"/>
  <c r="AB126" i="6" s="1"/>
  <c r="AB131" i="6" s="1"/>
  <c r="AB133" i="6" s="1"/>
  <c r="AC96" i="6"/>
  <c r="AC97" i="6" s="1"/>
  <c r="AC99" i="6" s="1"/>
  <c r="AB117" i="6"/>
  <c r="AB249" i="6"/>
  <c r="AB253" i="6" s="1"/>
  <c r="AB255" i="6" s="1"/>
  <c r="AD93" i="6"/>
  <c r="AD124" i="6" s="1"/>
  <c r="AD128" i="6" s="1"/>
  <c r="AD123" i="6"/>
  <c r="AD245" i="6" s="1"/>
  <c r="AD246" i="6" s="1"/>
  <c r="AD236" i="6"/>
  <c r="AF91" i="6"/>
  <c r="AF122" i="6" s="1"/>
  <c r="AE91" i="6"/>
  <c r="AE122" i="6" s="1"/>
  <c r="AF92" i="6"/>
  <c r="AE92" i="6"/>
  <c r="AI99" i="4"/>
  <c r="AI96" i="4"/>
  <c r="AI98" i="4"/>
  <c r="AI95" i="4"/>
  <c r="AI93" i="4"/>
  <c r="AI89" i="4"/>
  <c r="AI97" i="4"/>
  <c r="AI91" i="4"/>
  <c r="AI92" i="4"/>
  <c r="AI100" i="4"/>
  <c r="AI90" i="4"/>
  <c r="AJ106" i="4"/>
  <c r="AJ86" i="4"/>
  <c r="AF175" i="6"/>
  <c r="AF183" i="6" s="1"/>
  <c r="AE175" i="6"/>
  <c r="AE183" i="6" s="1"/>
  <c r="AF201" i="6"/>
  <c r="AF206" i="6"/>
  <c r="AF180" i="6"/>
  <c r="AF202" i="6"/>
  <c r="AE206" i="6"/>
  <c r="AE180" i="6"/>
  <c r="AE201" i="6"/>
  <c r="AE202" i="6"/>
  <c r="AH102" i="4"/>
  <c r="AH104" i="4" s="1"/>
  <c r="AG22" i="6"/>
  <c r="AG118" i="4"/>
  <c r="AG120" i="4" s="1"/>
  <c r="AL36" i="4"/>
  <c r="AL37" i="4"/>
  <c r="AL38" i="4"/>
  <c r="AL39" i="4"/>
  <c r="AM32" i="4"/>
  <c r="AD266" i="6"/>
  <c r="AD59" i="12"/>
  <c r="AK51" i="4"/>
  <c r="AA249" i="6" l="1"/>
  <c r="AA253" i="6" s="1"/>
  <c r="AA255" i="6" s="1"/>
  <c r="Z131" i="6"/>
  <c r="Z133" i="6" s="1"/>
  <c r="AC98" i="6"/>
  <c r="AC109" i="6"/>
  <c r="AC110" i="6" s="1"/>
  <c r="AD129" i="6"/>
  <c r="AD251" i="6" s="1"/>
  <c r="AD127" i="6"/>
  <c r="AD250" i="6" s="1"/>
  <c r="AD96" i="6"/>
  <c r="AD97" i="6" s="1"/>
  <c r="AD99" i="6" s="1"/>
  <c r="AE93" i="6"/>
  <c r="AE124" i="6" s="1"/>
  <c r="AE128" i="6" s="1"/>
  <c r="AE123" i="6"/>
  <c r="AE245" i="6" s="1"/>
  <c r="AF93" i="6"/>
  <c r="AF124" i="6" s="1"/>
  <c r="AF123" i="6"/>
  <c r="AF245" i="6" s="1"/>
  <c r="AI102" i="4"/>
  <c r="AI104" i="4" s="1"/>
  <c r="AE235" i="6"/>
  <c r="AE267" i="6"/>
  <c r="AE57" i="12" s="1"/>
  <c r="AE238" i="6"/>
  <c r="AM38" i="4"/>
  <c r="AN32" i="4"/>
  <c r="AM39" i="4"/>
  <c r="AM37" i="4"/>
  <c r="AM36" i="4"/>
  <c r="AF244" i="6"/>
  <c r="AF235" i="6"/>
  <c r="AK86" i="4"/>
  <c r="AK106" i="4"/>
  <c r="AE244" i="6"/>
  <c r="AL51" i="4"/>
  <c r="AG61" i="6"/>
  <c r="AG58" i="6"/>
  <c r="AG177" i="6"/>
  <c r="AG23" i="6"/>
  <c r="AF267" i="6"/>
  <c r="AF57" i="12" s="1"/>
  <c r="AF238" i="6"/>
  <c r="AF236" i="6"/>
  <c r="AF268" i="6"/>
  <c r="AF58" i="12" s="1"/>
  <c r="AE236" i="6"/>
  <c r="AE268" i="6"/>
  <c r="AE58" i="12" s="1"/>
  <c r="AJ95" i="4"/>
  <c r="AJ100" i="4"/>
  <c r="AJ99" i="4"/>
  <c r="AJ92" i="4"/>
  <c r="AJ94" i="4"/>
  <c r="AJ98" i="4"/>
  <c r="AJ91" i="4"/>
  <c r="AJ93" i="4"/>
  <c r="AJ96" i="4"/>
  <c r="AJ89" i="4"/>
  <c r="AJ97" i="4"/>
  <c r="AJ90" i="4"/>
  <c r="AH118" i="4"/>
  <c r="AH120" i="4" s="1"/>
  <c r="AH22" i="6"/>
  <c r="AG181" i="6" l="1"/>
  <c r="AG182" i="6"/>
  <c r="AC112" i="6"/>
  <c r="AC126" i="6"/>
  <c r="AC249" i="6" s="1"/>
  <c r="AC253" i="6" s="1"/>
  <c r="AC255" i="6" s="1"/>
  <c r="AC117" i="6"/>
  <c r="AD109" i="6"/>
  <c r="AD110" i="6" s="1"/>
  <c r="AD98" i="6"/>
  <c r="AE96" i="6"/>
  <c r="AE97" i="6" s="1"/>
  <c r="AE99" i="6" s="1"/>
  <c r="AE129" i="6"/>
  <c r="AE251" i="6" s="1"/>
  <c r="AI118" i="4"/>
  <c r="AI120" i="4" s="1"/>
  <c r="AI22" i="6"/>
  <c r="AI58" i="6" s="1"/>
  <c r="AE246" i="6"/>
  <c r="AF96" i="6"/>
  <c r="AF97" i="6" s="1"/>
  <c r="AF99" i="6" s="1"/>
  <c r="AF246" i="6"/>
  <c r="AF127" i="6"/>
  <c r="AF250" i="6" s="1"/>
  <c r="AF128" i="6"/>
  <c r="AF129" i="6"/>
  <c r="AF251" i="6" s="1"/>
  <c r="AG91" i="6"/>
  <c r="AG122" i="6" s="1"/>
  <c r="AE127" i="6"/>
  <c r="AE250" i="6" s="1"/>
  <c r="AG92" i="6"/>
  <c r="AG123" i="6" s="1"/>
  <c r="AG245" i="6" s="1"/>
  <c r="AM51" i="4"/>
  <c r="AM106" i="4" s="1"/>
  <c r="AN39" i="4"/>
  <c r="AN37" i="4"/>
  <c r="AO32" i="4"/>
  <c r="AN36" i="4"/>
  <c r="AN38" i="4"/>
  <c r="AK89" i="4"/>
  <c r="AK98" i="4"/>
  <c r="AK92" i="4"/>
  <c r="AK93" i="4"/>
  <c r="AK94" i="4"/>
  <c r="AK96" i="4"/>
  <c r="AK99" i="4"/>
  <c r="AK97" i="4"/>
  <c r="AK95" i="4"/>
  <c r="AK91" i="4"/>
  <c r="AK90" i="4"/>
  <c r="AK100" i="4"/>
  <c r="AG175" i="6"/>
  <c r="AG183" i="6" s="1"/>
  <c r="AL106" i="4"/>
  <c r="AL86" i="4"/>
  <c r="AG180" i="6"/>
  <c r="AG201" i="6"/>
  <c r="AG202" i="6"/>
  <c r="AG206" i="6"/>
  <c r="AF266" i="6"/>
  <c r="AF59" i="12"/>
  <c r="AH177" i="6"/>
  <c r="AH23" i="6"/>
  <c r="AH61" i="6"/>
  <c r="AH58" i="6"/>
  <c r="AJ102" i="4"/>
  <c r="AJ104" i="4" s="1"/>
  <c r="AE59" i="12"/>
  <c r="AE266" i="6"/>
  <c r="AH181" i="6" l="1"/>
  <c r="AH182" i="6"/>
  <c r="AC131" i="6"/>
  <c r="AC133" i="6" s="1"/>
  <c r="AD112" i="6"/>
  <c r="AD117" i="6" s="1"/>
  <c r="AE109" i="6"/>
  <c r="AE110" i="6"/>
  <c r="AF109" i="6"/>
  <c r="AF110" i="6" s="1"/>
  <c r="AD126" i="6"/>
  <c r="AD249" i="6" s="1"/>
  <c r="AD253" i="6" s="1"/>
  <c r="AD255" i="6" s="1"/>
  <c r="AF98" i="6"/>
  <c r="AE98" i="6"/>
  <c r="AG93" i="6"/>
  <c r="AG124" i="6" s="1"/>
  <c r="AG128" i="6" s="1"/>
  <c r="AH91" i="6"/>
  <c r="AH122" i="6" s="1"/>
  <c r="AM86" i="4"/>
  <c r="AM96" i="4" s="1"/>
  <c r="AH92" i="6"/>
  <c r="AH123" i="6" s="1"/>
  <c r="AH245" i="6" s="1"/>
  <c r="AI61" i="6"/>
  <c r="AI23" i="6"/>
  <c r="AI177" i="6"/>
  <c r="AG235" i="6"/>
  <c r="AK102" i="4"/>
  <c r="AK104" i="4" s="1"/>
  <c r="AG244" i="6"/>
  <c r="AG246" i="6" s="1"/>
  <c r="AL89" i="4"/>
  <c r="AL94" i="4"/>
  <c r="AL93" i="4"/>
  <c r="AL98" i="4"/>
  <c r="AL91" i="4"/>
  <c r="AL99" i="4"/>
  <c r="AL95" i="4"/>
  <c r="AL90" i="4"/>
  <c r="AL97" i="4"/>
  <c r="AL92" i="4"/>
  <c r="AL100" i="4"/>
  <c r="AL96" i="4"/>
  <c r="AN51" i="4"/>
  <c r="AH175" i="6"/>
  <c r="AH183" i="6" s="1"/>
  <c r="AP32" i="4"/>
  <c r="AO38" i="4"/>
  <c r="AO37" i="4"/>
  <c r="AO39" i="4"/>
  <c r="AO36" i="4"/>
  <c r="AH201" i="6"/>
  <c r="AH206" i="6"/>
  <c r="AH202" i="6"/>
  <c r="AH180" i="6"/>
  <c r="AJ22" i="6"/>
  <c r="AJ118" i="4"/>
  <c r="AJ120" i="4" s="1"/>
  <c r="AG236" i="6"/>
  <c r="AG268" i="6"/>
  <c r="AG58" i="12" s="1"/>
  <c r="AG267" i="6"/>
  <c r="AG57" i="12" s="1"/>
  <c r="AG238" i="6"/>
  <c r="AI181" i="6" l="1"/>
  <c r="AI182" i="6"/>
  <c r="AD131" i="6"/>
  <c r="AD133" i="6" s="1"/>
  <c r="AE112" i="6"/>
  <c r="AF112" i="6"/>
  <c r="AF117" i="6" s="1"/>
  <c r="AM98" i="4"/>
  <c r="AG96" i="6"/>
  <c r="AG97" i="6" s="1"/>
  <c r="AG99" i="6" s="1"/>
  <c r="AG129" i="6"/>
  <c r="AG251" i="6" s="1"/>
  <c r="AG127" i="6"/>
  <c r="AG250" i="6" s="1"/>
  <c r="AH93" i="6"/>
  <c r="AH124" i="6" s="1"/>
  <c r="AH128" i="6" s="1"/>
  <c r="AM95" i="4"/>
  <c r="AM94" i="4"/>
  <c r="AM99" i="4"/>
  <c r="AM97" i="4"/>
  <c r="AM91" i="4"/>
  <c r="AM93" i="4"/>
  <c r="AM92" i="4"/>
  <c r="AM89" i="4"/>
  <c r="AM90" i="4"/>
  <c r="AM100" i="4"/>
  <c r="AI91" i="6"/>
  <c r="AI122" i="6" s="1"/>
  <c r="AI92" i="6"/>
  <c r="AI123" i="6" s="1"/>
  <c r="AI245" i="6" s="1"/>
  <c r="AI175" i="6"/>
  <c r="AI201" i="6"/>
  <c r="AI238" i="6" s="1"/>
  <c r="AI206" i="6"/>
  <c r="AI180" i="6"/>
  <c r="AI235" i="6" s="1"/>
  <c r="AI202" i="6"/>
  <c r="AI236" i="6" s="1"/>
  <c r="AO51" i="4"/>
  <c r="AO86" i="4" s="1"/>
  <c r="AH244" i="6"/>
  <c r="AH246" i="6" s="1"/>
  <c r="AN86" i="4"/>
  <c r="AN106" i="4"/>
  <c r="AI267" i="6"/>
  <c r="AI57" i="12" s="1"/>
  <c r="AK22" i="6"/>
  <c r="AK118" i="4"/>
  <c r="AK120" i="4" s="1"/>
  <c r="AP39" i="4"/>
  <c r="AP36" i="4"/>
  <c r="AP37" i="4"/>
  <c r="AQ32" i="4"/>
  <c r="AP38" i="4"/>
  <c r="AH267" i="6"/>
  <c r="AH57" i="12" s="1"/>
  <c r="AH238" i="6"/>
  <c r="AH268" i="6"/>
  <c r="AH58" i="12" s="1"/>
  <c r="AH236" i="6"/>
  <c r="AJ61" i="6"/>
  <c r="AJ23" i="6"/>
  <c r="AJ58" i="6"/>
  <c r="AJ177" i="6"/>
  <c r="AH235" i="6"/>
  <c r="AL102" i="4"/>
  <c r="AL104" i="4" s="1"/>
  <c r="AG266" i="6"/>
  <c r="AG59" i="12"/>
  <c r="AI244" i="6" l="1"/>
  <c r="AI183" i="6"/>
  <c r="AJ181" i="6"/>
  <c r="AJ182" i="6"/>
  <c r="AF126" i="6"/>
  <c r="AF131" i="6" s="1"/>
  <c r="AF133" i="6" s="1"/>
  <c r="AG109" i="6"/>
  <c r="AG110" i="6" s="1"/>
  <c r="AE126" i="6"/>
  <c r="AE117" i="6"/>
  <c r="AG98" i="6"/>
  <c r="AF249" i="6"/>
  <c r="AF253" i="6" s="1"/>
  <c r="AF255" i="6" s="1"/>
  <c r="AH127" i="6"/>
  <c r="AH250" i="6" s="1"/>
  <c r="AH96" i="6"/>
  <c r="AH97" i="6" s="1"/>
  <c r="AH99" i="6" s="1"/>
  <c r="AJ91" i="6"/>
  <c r="AJ122" i="6" s="1"/>
  <c r="AM102" i="4"/>
  <c r="AM104" i="4" s="1"/>
  <c r="AH129" i="6"/>
  <c r="AH251" i="6" s="1"/>
  <c r="AI246" i="6"/>
  <c r="AI93" i="6"/>
  <c r="AI124" i="6" s="1"/>
  <c r="AI127" i="6" s="1"/>
  <c r="AJ92" i="6"/>
  <c r="AI268" i="6"/>
  <c r="AI58" i="12" s="1"/>
  <c r="AO106" i="4"/>
  <c r="AJ175" i="6"/>
  <c r="AJ183" i="6" s="1"/>
  <c r="AO89" i="4"/>
  <c r="AO90" i="4"/>
  <c r="AO92" i="4"/>
  <c r="AO93" i="4"/>
  <c r="AO97" i="4"/>
  <c r="AO98" i="4"/>
  <c r="AO94" i="4"/>
  <c r="AO99" i="4"/>
  <c r="AO96" i="4"/>
  <c r="AO91" i="4"/>
  <c r="AO100" i="4"/>
  <c r="AO95" i="4"/>
  <c r="AJ206" i="6"/>
  <c r="AJ201" i="6"/>
  <c r="AJ202" i="6"/>
  <c r="AJ180" i="6"/>
  <c r="AP51" i="4"/>
  <c r="AK23" i="6"/>
  <c r="AK177" i="6"/>
  <c r="AK58" i="6"/>
  <c r="AK61" i="6"/>
  <c r="AI266" i="6"/>
  <c r="AI59" i="12"/>
  <c r="AL118" i="4"/>
  <c r="AL120" i="4" s="1"/>
  <c r="AL22" i="6"/>
  <c r="AQ37" i="4"/>
  <c r="AQ38" i="4"/>
  <c r="AQ39" i="4"/>
  <c r="AQ36" i="4"/>
  <c r="AR32" i="4"/>
  <c r="AH59" i="12"/>
  <c r="AH266" i="6"/>
  <c r="AN91" i="4"/>
  <c r="AN90" i="4"/>
  <c r="AN93" i="4"/>
  <c r="AN89" i="4"/>
  <c r="AN92" i="4"/>
  <c r="AN97" i="4"/>
  <c r="AN95" i="4"/>
  <c r="AN100" i="4"/>
  <c r="AN99" i="4"/>
  <c r="AN96" i="4"/>
  <c r="AN98" i="4"/>
  <c r="AN94" i="4"/>
  <c r="AK181" i="6" l="1"/>
  <c r="AK182" i="6"/>
  <c r="AG112" i="6"/>
  <c r="AG126" i="6" s="1"/>
  <c r="AH109" i="6"/>
  <c r="AH110" i="6" s="1"/>
  <c r="AE249" i="6"/>
  <c r="AE253" i="6" s="1"/>
  <c r="AE255" i="6" s="1"/>
  <c r="AE131" i="6"/>
  <c r="AE133" i="6" s="1"/>
  <c r="AH98" i="6"/>
  <c r="AM22" i="6"/>
  <c r="AM118" i="4"/>
  <c r="AM120" i="4" s="1"/>
  <c r="AI129" i="6"/>
  <c r="AI251" i="6" s="1"/>
  <c r="AI128" i="6"/>
  <c r="AJ93" i="6"/>
  <c r="AJ124" i="6" s="1"/>
  <c r="AJ128" i="6" s="1"/>
  <c r="AJ123" i="6"/>
  <c r="AJ245" i="6" s="1"/>
  <c r="AK91" i="6"/>
  <c r="AK122" i="6" s="1"/>
  <c r="AQ51" i="4"/>
  <c r="AQ106" i="4" s="1"/>
  <c r="AI96" i="6"/>
  <c r="AI97" i="6" s="1"/>
  <c r="AI99" i="6" s="1"/>
  <c r="AK92" i="6"/>
  <c r="AI250" i="6"/>
  <c r="AJ267" i="6"/>
  <c r="AJ57" i="12" s="1"/>
  <c r="AJ238" i="6"/>
  <c r="AS32" i="4"/>
  <c r="AR38" i="4"/>
  <c r="AR39" i="4"/>
  <c r="AR36" i="4"/>
  <c r="AR37" i="4"/>
  <c r="AK206" i="6"/>
  <c r="AK202" i="6"/>
  <c r="AK180" i="6"/>
  <c r="AK201" i="6"/>
  <c r="AK175" i="6"/>
  <c r="AK183" i="6" s="1"/>
  <c r="AJ244" i="6"/>
  <c r="AP106" i="4"/>
  <c r="AP86" i="4"/>
  <c r="AJ235" i="6"/>
  <c r="AL58" i="6"/>
  <c r="AL61" i="6"/>
  <c r="AL23" i="6"/>
  <c r="AL177" i="6"/>
  <c r="AN102" i="4"/>
  <c r="AN104" i="4" s="1"/>
  <c r="AJ236" i="6"/>
  <c r="AJ268" i="6"/>
  <c r="AJ58" i="12" s="1"/>
  <c r="AO102" i="4"/>
  <c r="AO104" i="4" s="1"/>
  <c r="AL181" i="6" l="1"/>
  <c r="AL182" i="6"/>
  <c r="AG131" i="6"/>
  <c r="AG133" i="6" s="1"/>
  <c r="AG249" i="6"/>
  <c r="AG253" i="6" s="1"/>
  <c r="AG255" i="6" s="1"/>
  <c r="AG117" i="6"/>
  <c r="AH112" i="6"/>
  <c r="AH117" i="6" s="1"/>
  <c r="AI109" i="6"/>
  <c r="AI110" i="6" s="1"/>
  <c r="AI98" i="6"/>
  <c r="AJ96" i="6"/>
  <c r="AJ97" i="6" s="1"/>
  <c r="AJ99" i="6" s="1"/>
  <c r="AM177" i="6"/>
  <c r="AM61" i="6"/>
  <c r="AM92" i="6" s="1"/>
  <c r="AM123" i="6" s="1"/>
  <c r="AM245" i="6" s="1"/>
  <c r="AM23" i="6"/>
  <c r="AM175" i="6" s="1"/>
  <c r="AM183" i="6" s="1"/>
  <c r="AM58" i="6"/>
  <c r="AJ246" i="6"/>
  <c r="AQ86" i="4"/>
  <c r="AQ89" i="4" s="1"/>
  <c r="AJ127" i="6"/>
  <c r="AJ250" i="6" s="1"/>
  <c r="AJ129" i="6"/>
  <c r="AJ251" i="6" s="1"/>
  <c r="AK93" i="6"/>
  <c r="AK124" i="6" s="1"/>
  <c r="AK128" i="6" s="1"/>
  <c r="AK123" i="6"/>
  <c r="AK245" i="6" s="1"/>
  <c r="AL91" i="6"/>
  <c r="AL122" i="6" s="1"/>
  <c r="AL92" i="6"/>
  <c r="AL175" i="6"/>
  <c r="AL183" i="6" s="1"/>
  <c r="AR51" i="4"/>
  <c r="AK244" i="6"/>
  <c r="AT32" i="4"/>
  <c r="AS36" i="4"/>
  <c r="AS37" i="4"/>
  <c r="AS38" i="4"/>
  <c r="AS39" i="4"/>
  <c r="AK267" i="6"/>
  <c r="AK57" i="12" s="1"/>
  <c r="AK238" i="6"/>
  <c r="AK268" i="6"/>
  <c r="AK58" i="12" s="1"/>
  <c r="AK236" i="6"/>
  <c r="AJ266" i="6"/>
  <c r="AJ59" i="12"/>
  <c r="AP91" i="4"/>
  <c r="AP93" i="4"/>
  <c r="AP89" i="4"/>
  <c r="AP99" i="4"/>
  <c r="AP97" i="4"/>
  <c r="AP94" i="4"/>
  <c r="AP92" i="4"/>
  <c r="AP95" i="4"/>
  <c r="AP96" i="4"/>
  <c r="AP98" i="4"/>
  <c r="AP90" i="4"/>
  <c r="AP100" i="4"/>
  <c r="AL206" i="6"/>
  <c r="AL201" i="6"/>
  <c r="AL180" i="6"/>
  <c r="AL202" i="6"/>
  <c r="AO118" i="4"/>
  <c r="AO120" i="4" s="1"/>
  <c r="AO22" i="6"/>
  <c r="AN118" i="4"/>
  <c r="AN120" i="4" s="1"/>
  <c r="AN22" i="6"/>
  <c r="AK235" i="6"/>
  <c r="AM181" i="6" l="1"/>
  <c r="AM182" i="6"/>
  <c r="AH126" i="6"/>
  <c r="AH131" i="6" s="1"/>
  <c r="AH133" i="6" s="1"/>
  <c r="AI112" i="6"/>
  <c r="AM202" i="6"/>
  <c r="AM180" i="6"/>
  <c r="AJ109" i="6"/>
  <c r="AJ110" i="6" s="1"/>
  <c r="AJ98" i="6"/>
  <c r="AH249" i="6"/>
  <c r="AH253" i="6" s="1"/>
  <c r="AH255" i="6" s="1"/>
  <c r="AM91" i="6"/>
  <c r="AK96" i="6"/>
  <c r="AK97" i="6" s="1"/>
  <c r="AK99" i="6" s="1"/>
  <c r="AM206" i="6"/>
  <c r="AM201" i="6"/>
  <c r="AM238" i="6" s="1"/>
  <c r="AQ94" i="4"/>
  <c r="AQ99" i="4"/>
  <c r="AQ95" i="4"/>
  <c r="AQ90" i="4"/>
  <c r="AQ98" i="4"/>
  <c r="AQ91" i="4"/>
  <c r="AQ100" i="4"/>
  <c r="AQ97" i="4"/>
  <c r="AQ93" i="4"/>
  <c r="AQ92" i="4"/>
  <c r="AQ96" i="4"/>
  <c r="AK246" i="6"/>
  <c r="AK129" i="6"/>
  <c r="AK251" i="6" s="1"/>
  <c r="AI126" i="6"/>
  <c r="AI131" i="6" s="1"/>
  <c r="AI133" i="6" s="1"/>
  <c r="AI117" i="6"/>
  <c r="AK127" i="6"/>
  <c r="AK250" i="6" s="1"/>
  <c r="AL93" i="6"/>
  <c r="AL124" i="6" s="1"/>
  <c r="AL128" i="6" s="1"/>
  <c r="AL123" i="6"/>
  <c r="AL245" i="6" s="1"/>
  <c r="AM93" i="6"/>
  <c r="AM124" i="6" s="1"/>
  <c r="AM128" i="6" s="1"/>
  <c r="AM122" i="6"/>
  <c r="AN61" i="6"/>
  <c r="AN58" i="6"/>
  <c r="AN23" i="6"/>
  <c r="AN177" i="6"/>
  <c r="AU32" i="4"/>
  <c r="AT36" i="4"/>
  <c r="AT38" i="4"/>
  <c r="AT39" i="4"/>
  <c r="AT37" i="4"/>
  <c r="AP102" i="4"/>
  <c r="AP104" i="4" s="1"/>
  <c r="AK59" i="12"/>
  <c r="AK266" i="6"/>
  <c r="AM267" i="6"/>
  <c r="AM57" i="12" s="1"/>
  <c r="AS51" i="4"/>
  <c r="AO23" i="6"/>
  <c r="AO58" i="6"/>
  <c r="AO177" i="6"/>
  <c r="AO61" i="6"/>
  <c r="AL268" i="6"/>
  <c r="AL58" i="12" s="1"/>
  <c r="AL236" i="6"/>
  <c r="AR86" i="4"/>
  <c r="AR106" i="4"/>
  <c r="AL235" i="6"/>
  <c r="AM244" i="6"/>
  <c r="AM246" i="6" s="1"/>
  <c r="AL267" i="6"/>
  <c r="AL57" i="12" s="1"/>
  <c r="AL238" i="6"/>
  <c r="AM236" i="6"/>
  <c r="AM268" i="6"/>
  <c r="AM58" i="12" s="1"/>
  <c r="AM235" i="6"/>
  <c r="AL244" i="6"/>
  <c r="AO181" i="6" l="1"/>
  <c r="AO182" i="6"/>
  <c r="AN181" i="6"/>
  <c r="AN182" i="6"/>
  <c r="AJ112" i="6"/>
  <c r="AJ126" i="6" s="1"/>
  <c r="AJ131" i="6" s="1"/>
  <c r="AJ133" i="6" s="1"/>
  <c r="AK109" i="6"/>
  <c r="AK110" i="6" s="1"/>
  <c r="AK98" i="6"/>
  <c r="AQ102" i="4"/>
  <c r="AQ104" i="4" s="1"/>
  <c r="AQ118" i="4" s="1"/>
  <c r="AQ120" i="4" s="1"/>
  <c r="AM129" i="6"/>
  <c r="AM251" i="6" s="1"/>
  <c r="AM96" i="6"/>
  <c r="AM97" i="6" s="1"/>
  <c r="AM99" i="6" s="1"/>
  <c r="AL246" i="6"/>
  <c r="AI249" i="6"/>
  <c r="AI253" i="6" s="1"/>
  <c r="AI255" i="6" s="1"/>
  <c r="AL96" i="6"/>
  <c r="AL97" i="6" s="1"/>
  <c r="AL99" i="6" s="1"/>
  <c r="AL129" i="6"/>
  <c r="AL251" i="6" s="1"/>
  <c r="AL127" i="6"/>
  <c r="AL250" i="6" s="1"/>
  <c r="AN91" i="6"/>
  <c r="AN122" i="6" s="1"/>
  <c r="AO91" i="6"/>
  <c r="AO122" i="6" s="1"/>
  <c r="AM127" i="6"/>
  <c r="AM250" i="6" s="1"/>
  <c r="AO92" i="6"/>
  <c r="AN92" i="6"/>
  <c r="AO180" i="6"/>
  <c r="AO201" i="6"/>
  <c r="AO202" i="6"/>
  <c r="AO206" i="6"/>
  <c r="AO175" i="6"/>
  <c r="AO183" i="6" s="1"/>
  <c r="AS86" i="4"/>
  <c r="AS106" i="4"/>
  <c r="AN202" i="6"/>
  <c r="AN201" i="6"/>
  <c r="AN180" i="6"/>
  <c r="AN206" i="6"/>
  <c r="AN175" i="6"/>
  <c r="AN183" i="6" s="1"/>
  <c r="AT51" i="4"/>
  <c r="AM59" i="12"/>
  <c r="AM266" i="6"/>
  <c r="AL266" i="6"/>
  <c r="AL59" i="12"/>
  <c r="AU36" i="4"/>
  <c r="AV32" i="4"/>
  <c r="AU39" i="4"/>
  <c r="AU38" i="4"/>
  <c r="AU37" i="4"/>
  <c r="AQ22" i="6"/>
  <c r="AR94" i="4"/>
  <c r="AR97" i="4"/>
  <c r="AR90" i="4"/>
  <c r="AR92" i="4"/>
  <c r="AR95" i="4"/>
  <c r="AR96" i="4"/>
  <c r="AR99" i="4"/>
  <c r="AR91" i="4"/>
  <c r="AR98" i="4"/>
  <c r="AR93" i="4"/>
  <c r="AR100" i="4"/>
  <c r="AR89" i="4"/>
  <c r="AP22" i="6"/>
  <c r="AP118" i="4"/>
  <c r="AP120" i="4" s="1"/>
  <c r="AJ117" i="6" l="1"/>
  <c r="AK112" i="6"/>
  <c r="AK126" i="6" s="1"/>
  <c r="AK249" i="6" s="1"/>
  <c r="AK253" i="6" s="1"/>
  <c r="AK255" i="6" s="1"/>
  <c r="AL109" i="6"/>
  <c r="AL110" i="6" s="1"/>
  <c r="AM109" i="6"/>
  <c r="AM110" i="6" s="1"/>
  <c r="AJ249" i="6"/>
  <c r="AJ253" i="6" s="1"/>
  <c r="AJ255" i="6" s="1"/>
  <c r="AL98" i="6"/>
  <c r="AM98" i="6"/>
  <c r="AN93" i="6"/>
  <c r="AN124" i="6" s="1"/>
  <c r="AN128" i="6" s="1"/>
  <c r="AN123" i="6"/>
  <c r="AN245" i="6" s="1"/>
  <c r="AO93" i="6"/>
  <c r="AO124" i="6" s="1"/>
  <c r="AO123" i="6"/>
  <c r="AO245" i="6" s="1"/>
  <c r="AN268" i="6"/>
  <c r="AN58" i="12" s="1"/>
  <c r="AN236" i="6"/>
  <c r="AT86" i="4"/>
  <c r="AT106" i="4"/>
  <c r="AS100" i="4"/>
  <c r="AS90" i="4"/>
  <c r="AS91" i="4"/>
  <c r="AS92" i="4"/>
  <c r="AS96" i="4"/>
  <c r="AS94" i="4"/>
  <c r="AS93" i="4"/>
  <c r="AS98" i="4"/>
  <c r="AS99" i="4"/>
  <c r="AS97" i="4"/>
  <c r="AS95" i="4"/>
  <c r="AS89" i="4"/>
  <c r="AQ58" i="6"/>
  <c r="AQ23" i="6"/>
  <c r="AQ61" i="6"/>
  <c r="AQ177" i="6"/>
  <c r="AN244" i="6"/>
  <c r="AN267" i="6"/>
  <c r="AN57" i="12" s="1"/>
  <c r="AN238" i="6"/>
  <c r="AP177" i="6"/>
  <c r="AP61" i="6"/>
  <c r="AP58" i="6"/>
  <c r="AP23" i="6"/>
  <c r="AO236" i="6"/>
  <c r="AO268" i="6"/>
  <c r="AO58" i="12" s="1"/>
  <c r="AW32" i="4"/>
  <c r="AV37" i="4"/>
  <c r="AV39" i="4"/>
  <c r="AV36" i="4"/>
  <c r="AV38" i="4"/>
  <c r="AO267" i="6"/>
  <c r="AO57" i="12" s="1"/>
  <c r="AO238" i="6"/>
  <c r="AU51" i="4"/>
  <c r="AO235" i="6"/>
  <c r="AO244" i="6"/>
  <c r="AR102" i="4"/>
  <c r="AR104" i="4" s="1"/>
  <c r="AN235" i="6"/>
  <c r="AP181" i="6" l="1"/>
  <c r="AP182" i="6"/>
  <c r="AQ181" i="6"/>
  <c r="AQ182" i="6"/>
  <c r="AK117" i="6"/>
  <c r="AM112" i="6"/>
  <c r="AM126" i="6" s="1"/>
  <c r="AM131" i="6" s="1"/>
  <c r="AM133" i="6" s="1"/>
  <c r="AL112" i="6"/>
  <c r="AL126" i="6" s="1"/>
  <c r="AM117" i="6"/>
  <c r="AO96" i="6"/>
  <c r="AO97" i="6" s="1"/>
  <c r="AO99" i="6" s="1"/>
  <c r="AK131" i="6"/>
  <c r="AK133" i="6" s="1"/>
  <c r="AN127" i="6"/>
  <c r="AN250" i="6" s="1"/>
  <c r="AN96" i="6"/>
  <c r="AN97" i="6" s="1"/>
  <c r="AN99" i="6" s="1"/>
  <c r="AL117" i="6"/>
  <c r="AN129" i="6"/>
  <c r="AN251" i="6" s="1"/>
  <c r="AO246" i="6"/>
  <c r="AO129" i="6"/>
  <c r="AO251" i="6" s="1"/>
  <c r="AO128" i="6"/>
  <c r="AO127" i="6"/>
  <c r="AO250" i="6" s="1"/>
  <c r="AN246" i="6"/>
  <c r="AQ91" i="6"/>
  <c r="AQ122" i="6" s="1"/>
  <c r="AP91" i="6"/>
  <c r="AP122" i="6" s="1"/>
  <c r="AQ92" i="6"/>
  <c r="AQ123" i="6" s="1"/>
  <c r="AQ245" i="6" s="1"/>
  <c r="AP92" i="6"/>
  <c r="AP123" i="6" s="1"/>
  <c r="AP245" i="6" s="1"/>
  <c r="AU106" i="4"/>
  <c r="AU86" i="4"/>
  <c r="AQ206" i="6"/>
  <c r="AQ180" i="6"/>
  <c r="AQ202" i="6"/>
  <c r="AQ201" i="6"/>
  <c r="AP175" i="6"/>
  <c r="AP183" i="6" s="1"/>
  <c r="AN59" i="12"/>
  <c r="AN266" i="6"/>
  <c r="AP201" i="6"/>
  <c r="AP202" i="6"/>
  <c r="AP206" i="6"/>
  <c r="AP180" i="6"/>
  <c r="AT91" i="4"/>
  <c r="AT96" i="4"/>
  <c r="AT100" i="4"/>
  <c r="AT99" i="4"/>
  <c r="AT98" i="4"/>
  <c r="AT93" i="4"/>
  <c r="AT94" i="4"/>
  <c r="AT90" i="4"/>
  <c r="AT97" i="4"/>
  <c r="AT95" i="4"/>
  <c r="AT92" i="4"/>
  <c r="AT89" i="4"/>
  <c r="AR118" i="4"/>
  <c r="AR120" i="4" s="1"/>
  <c r="AR22" i="6"/>
  <c r="AQ175" i="6"/>
  <c r="AQ183" i="6" s="1"/>
  <c r="AS102" i="4"/>
  <c r="AS104" i="4" s="1"/>
  <c r="AV51" i="4"/>
  <c r="AO59" i="12"/>
  <c r="AO266" i="6"/>
  <c r="AW37" i="4"/>
  <c r="AX32" i="4"/>
  <c r="AW39" i="4"/>
  <c r="AW36" i="4"/>
  <c r="AW38" i="4"/>
  <c r="AL131" i="6" l="1"/>
  <c r="AL133" i="6" s="1"/>
  <c r="AL249" i="6"/>
  <c r="AL253" i="6" s="1"/>
  <c r="AL255" i="6" s="1"/>
  <c r="AM249" i="6"/>
  <c r="AM253" i="6" s="1"/>
  <c r="AM255" i="6" s="1"/>
  <c r="AN109" i="6"/>
  <c r="AN110" i="6" s="1"/>
  <c r="AO109" i="6"/>
  <c r="AO110" i="6" s="1"/>
  <c r="AN98" i="6"/>
  <c r="AO98" i="6"/>
  <c r="AQ93" i="6"/>
  <c r="AQ124" i="6" s="1"/>
  <c r="AQ128" i="6" s="1"/>
  <c r="AP93" i="6"/>
  <c r="AP124" i="6" s="1"/>
  <c r="AP128" i="6" s="1"/>
  <c r="AT102" i="4"/>
  <c r="AT104" i="4" s="1"/>
  <c r="AQ244" i="6"/>
  <c r="AQ246" i="6" s="1"/>
  <c r="AP236" i="6"/>
  <c r="AP268" i="6"/>
  <c r="AP58" i="12" s="1"/>
  <c r="AQ236" i="6"/>
  <c r="AQ268" i="6"/>
  <c r="AQ58" i="12" s="1"/>
  <c r="AS22" i="6"/>
  <c r="AS118" i="4"/>
  <c r="AS120" i="4" s="1"/>
  <c r="AQ267" i="6"/>
  <c r="AQ57" i="12" s="1"/>
  <c r="AQ238" i="6"/>
  <c r="AW51" i="4"/>
  <c r="AQ235" i="6"/>
  <c r="AX37" i="4"/>
  <c r="AX39" i="4"/>
  <c r="AX36" i="4"/>
  <c r="AX38" i="4"/>
  <c r="AY32" i="4"/>
  <c r="AP244" i="6"/>
  <c r="AP246" i="6" s="1"/>
  <c r="AR177" i="6"/>
  <c r="AR23" i="6"/>
  <c r="AR58" i="6"/>
  <c r="AR61" i="6"/>
  <c r="AU93" i="4"/>
  <c r="AU92" i="4"/>
  <c r="AU96" i="4"/>
  <c r="AU99" i="4"/>
  <c r="AU94" i="4"/>
  <c r="AU91" i="4"/>
  <c r="AU89" i="4"/>
  <c r="AU90" i="4"/>
  <c r="AU95" i="4"/>
  <c r="AU98" i="4"/>
  <c r="AU97" i="4"/>
  <c r="AU100" i="4"/>
  <c r="AV106" i="4"/>
  <c r="AV86" i="4"/>
  <c r="AP235" i="6"/>
  <c r="AP267" i="6"/>
  <c r="AP57" i="12" s="1"/>
  <c r="AP238" i="6"/>
  <c r="AR181" i="6" l="1"/>
  <c r="AR182" i="6"/>
  <c r="AN112" i="6"/>
  <c r="AO112" i="6"/>
  <c r="AO117" i="6" s="1"/>
  <c r="AN126" i="6"/>
  <c r="AN131" i="6" s="1"/>
  <c r="AN133" i="6" s="1"/>
  <c r="AN117" i="6"/>
  <c r="AT22" i="6"/>
  <c r="AP96" i="6"/>
  <c r="AP97" i="6" s="1"/>
  <c r="AP99" i="6" s="1"/>
  <c r="AQ129" i="6"/>
  <c r="AQ251" i="6" s="1"/>
  <c r="AQ96" i="6"/>
  <c r="AQ97" i="6" s="1"/>
  <c r="AQ99" i="6" s="1"/>
  <c r="AQ127" i="6"/>
  <c r="AQ250" i="6" s="1"/>
  <c r="AP129" i="6"/>
  <c r="AP251" i="6" s="1"/>
  <c r="AP127" i="6"/>
  <c r="AP250" i="6" s="1"/>
  <c r="AR91" i="6"/>
  <c r="AR122" i="6" s="1"/>
  <c r="AR92" i="6"/>
  <c r="AT118" i="4"/>
  <c r="AT120" i="4" s="1"/>
  <c r="AR201" i="6"/>
  <c r="AR202" i="6"/>
  <c r="AR206" i="6"/>
  <c r="AR180" i="6"/>
  <c r="AQ59" i="12"/>
  <c r="AQ266" i="6"/>
  <c r="AW86" i="4"/>
  <c r="AW106" i="4"/>
  <c r="AR175" i="6"/>
  <c r="AR183" i="6" s="1"/>
  <c r="AS177" i="6"/>
  <c r="AS58" i="6"/>
  <c r="AS23" i="6"/>
  <c r="AS61" i="6"/>
  <c r="AY37" i="4"/>
  <c r="AZ32" i="4"/>
  <c r="AY38" i="4"/>
  <c r="AY39" i="4"/>
  <c r="AY36" i="4"/>
  <c r="AU102" i="4"/>
  <c r="AU104" i="4" s="1"/>
  <c r="AV94" i="4"/>
  <c r="AV100" i="4"/>
  <c r="AV96" i="4"/>
  <c r="AV90" i="4"/>
  <c r="AV91" i="4"/>
  <c r="AV95" i="4"/>
  <c r="AV93" i="4"/>
  <c r="AV97" i="4"/>
  <c r="AV89" i="4"/>
  <c r="AV92" i="4"/>
  <c r="AV99" i="4"/>
  <c r="AV98" i="4"/>
  <c r="AX51" i="4"/>
  <c r="AP59" i="12"/>
  <c r="AP266" i="6"/>
  <c r="AS181" i="6" l="1"/>
  <c r="AS182" i="6"/>
  <c r="AO126" i="6"/>
  <c r="AN249" i="6"/>
  <c r="AN253" i="6" s="1"/>
  <c r="AN255" i="6" s="1"/>
  <c r="AQ109" i="6"/>
  <c r="AQ110" i="6" s="1"/>
  <c r="AP109" i="6"/>
  <c r="AP110" i="6" s="1"/>
  <c r="AQ98" i="6"/>
  <c r="AP98" i="6"/>
  <c r="AT58" i="6"/>
  <c r="AT61" i="6"/>
  <c r="AT92" i="6" s="1"/>
  <c r="AT23" i="6"/>
  <c r="AT175" i="6" s="1"/>
  <c r="AT177" i="6"/>
  <c r="AR93" i="6"/>
  <c r="AR124" i="6" s="1"/>
  <c r="AR128" i="6" s="1"/>
  <c r="AR123" i="6"/>
  <c r="AR245" i="6" s="1"/>
  <c r="AT91" i="6"/>
  <c r="AT122" i="6" s="1"/>
  <c r="AS91" i="6"/>
  <c r="AS122" i="6" s="1"/>
  <c r="AS92" i="6"/>
  <c r="AY51" i="4"/>
  <c r="AY86" i="4" s="1"/>
  <c r="AW96" i="4"/>
  <c r="AW92" i="4"/>
  <c r="AW99" i="4"/>
  <c r="AW95" i="4"/>
  <c r="AW91" i="4"/>
  <c r="AW97" i="4"/>
  <c r="AW98" i="4"/>
  <c r="AW90" i="4"/>
  <c r="AW94" i="4"/>
  <c r="AW100" i="4"/>
  <c r="AW89" i="4"/>
  <c r="AW93" i="4"/>
  <c r="AR268" i="6"/>
  <c r="AR58" i="12" s="1"/>
  <c r="AR236" i="6"/>
  <c r="AS175" i="6"/>
  <c r="AS183" i="6" s="1"/>
  <c r="AZ37" i="4"/>
  <c r="AZ39" i="4"/>
  <c r="AZ38" i="4"/>
  <c r="AZ36" i="4"/>
  <c r="BA32" i="4"/>
  <c r="AR267" i="6"/>
  <c r="AR57" i="12" s="1"/>
  <c r="AR238" i="6"/>
  <c r="AR235" i="6"/>
  <c r="AU118" i="4"/>
  <c r="AU120" i="4" s="1"/>
  <c r="AU22" i="6"/>
  <c r="AS201" i="6"/>
  <c r="AS206" i="6"/>
  <c r="AS180" i="6"/>
  <c r="AS202" i="6"/>
  <c r="AX86" i="4"/>
  <c r="AX106" i="4"/>
  <c r="AV102" i="4"/>
  <c r="AV104" i="4" s="1"/>
  <c r="AR244" i="6"/>
  <c r="AT183" i="6" l="1"/>
  <c r="AT181" i="6"/>
  <c r="AT182" i="6"/>
  <c r="AO131" i="6"/>
  <c r="AO133" i="6" s="1"/>
  <c r="AO249" i="6"/>
  <c r="AO253" i="6" s="1"/>
  <c r="AO255" i="6" s="1"/>
  <c r="AP112" i="6"/>
  <c r="AP126" i="6" s="1"/>
  <c r="AQ112" i="6"/>
  <c r="AQ126" i="6" s="1"/>
  <c r="AQ131" i="6" s="1"/>
  <c r="AQ133" i="6" s="1"/>
  <c r="AR96" i="6"/>
  <c r="AR97" i="6" s="1"/>
  <c r="AR99" i="6" s="1"/>
  <c r="AT180" i="6"/>
  <c r="AT235" i="6" s="1"/>
  <c r="AT201" i="6"/>
  <c r="AT238" i="6" s="1"/>
  <c r="AQ117" i="6"/>
  <c r="AT202" i="6"/>
  <c r="AT236" i="6" s="1"/>
  <c r="AT206" i="6"/>
  <c r="AR129" i="6"/>
  <c r="AR251" i="6" s="1"/>
  <c r="AR246" i="6"/>
  <c r="AR127" i="6"/>
  <c r="AR250" i="6" s="1"/>
  <c r="AT93" i="6"/>
  <c r="AT124" i="6" s="1"/>
  <c r="AT128" i="6" s="1"/>
  <c r="AT123" i="6"/>
  <c r="AT245" i="6" s="1"/>
  <c r="AS93" i="6"/>
  <c r="AS124" i="6" s="1"/>
  <c r="AS123" i="6"/>
  <c r="AS245" i="6" s="1"/>
  <c r="AY106" i="4"/>
  <c r="AZ51" i="4"/>
  <c r="AZ86" i="4" s="1"/>
  <c r="AU23" i="6"/>
  <c r="AU58" i="6"/>
  <c r="AU61" i="6"/>
  <c r="AU177" i="6"/>
  <c r="AW102" i="4"/>
  <c r="AW104" i="4" s="1"/>
  <c r="AS244" i="6"/>
  <c r="BB32" i="4"/>
  <c r="BA36" i="4"/>
  <c r="BA38" i="4"/>
  <c r="BA37" i="4"/>
  <c r="BA39" i="4"/>
  <c r="AY89" i="4"/>
  <c r="AY100" i="4"/>
  <c r="AY92" i="4"/>
  <c r="AY97" i="4"/>
  <c r="AY90" i="4"/>
  <c r="AY99" i="4"/>
  <c r="AY93" i="4"/>
  <c r="AY96" i="4"/>
  <c r="AY91" i="4"/>
  <c r="AY94" i="4"/>
  <c r="AY98" i="4"/>
  <c r="AY95" i="4"/>
  <c r="AR266" i="6"/>
  <c r="AR59" i="12"/>
  <c r="AS236" i="6"/>
  <c r="AS268" i="6"/>
  <c r="AS58" i="12" s="1"/>
  <c r="AT244" i="6"/>
  <c r="AT267" i="6"/>
  <c r="AT57" i="12" s="1"/>
  <c r="AV118" i="4"/>
  <c r="AV120" i="4" s="1"/>
  <c r="AV22" i="6"/>
  <c r="AS235" i="6"/>
  <c r="AX96" i="4"/>
  <c r="AX93" i="4"/>
  <c r="AX100" i="4"/>
  <c r="AX92" i="4"/>
  <c r="AX98" i="4"/>
  <c r="AX89" i="4"/>
  <c r="AX95" i="4"/>
  <c r="AX91" i="4"/>
  <c r="AX94" i="4"/>
  <c r="AX90" i="4"/>
  <c r="AX97" i="4"/>
  <c r="AX99" i="4"/>
  <c r="AS267" i="6"/>
  <c r="AS57" i="12" s="1"/>
  <c r="AS238" i="6"/>
  <c r="AU181" i="6" l="1"/>
  <c r="AU182" i="6"/>
  <c r="AP117" i="6"/>
  <c r="AP249" i="6"/>
  <c r="AP253" i="6" s="1"/>
  <c r="AP255" i="6" s="1"/>
  <c r="AP131" i="6"/>
  <c r="AP133" i="6" s="1"/>
  <c r="AQ249" i="6"/>
  <c r="AQ253" i="6" s="1"/>
  <c r="AQ255" i="6" s="1"/>
  <c r="AR98" i="6"/>
  <c r="AR109" i="6"/>
  <c r="AR110" i="6" s="1"/>
  <c r="AR112" i="6" s="1"/>
  <c r="AT268" i="6"/>
  <c r="AT58" i="12" s="1"/>
  <c r="AT96" i="6"/>
  <c r="AT97" i="6" s="1"/>
  <c r="AT99" i="6" s="1"/>
  <c r="AT129" i="6"/>
  <c r="AT251" i="6" s="1"/>
  <c r="AS96" i="6"/>
  <c r="AS97" i="6" s="1"/>
  <c r="AS99" i="6" s="1"/>
  <c r="AS246" i="6"/>
  <c r="AT246" i="6"/>
  <c r="AS127" i="6"/>
  <c r="AS250" i="6" s="1"/>
  <c r="AS128" i="6"/>
  <c r="AS129" i="6"/>
  <c r="AS251" i="6" s="1"/>
  <c r="AU91" i="6"/>
  <c r="AU122" i="6" s="1"/>
  <c r="AT127" i="6"/>
  <c r="AT250" i="6" s="1"/>
  <c r="AU92" i="6"/>
  <c r="AZ106" i="4"/>
  <c r="BB36" i="4"/>
  <c r="BB37" i="4"/>
  <c r="BB38" i="4"/>
  <c r="BC32" i="4"/>
  <c r="BB39" i="4"/>
  <c r="AY102" i="4"/>
  <c r="AY104" i="4" s="1"/>
  <c r="AT59" i="12"/>
  <c r="AT266" i="6"/>
  <c r="AZ100" i="4"/>
  <c r="AZ95" i="4"/>
  <c r="AZ96" i="4"/>
  <c r="AZ98" i="4"/>
  <c r="AZ89" i="4"/>
  <c r="AZ99" i="4"/>
  <c r="AZ93" i="4"/>
  <c r="AZ97" i="4"/>
  <c r="AZ94" i="4"/>
  <c r="AZ91" i="4"/>
  <c r="AZ92" i="4"/>
  <c r="AZ90" i="4"/>
  <c r="AX102" i="4"/>
  <c r="AX104" i="4" s="1"/>
  <c r="AU180" i="6"/>
  <c r="AU202" i="6"/>
  <c r="AU201" i="6"/>
  <c r="AU206" i="6"/>
  <c r="AW118" i="4"/>
  <c r="AW120" i="4" s="1"/>
  <c r="AW22" i="6"/>
  <c r="BA51" i="4"/>
  <c r="AS266" i="6"/>
  <c r="AS59" i="12"/>
  <c r="AV23" i="6"/>
  <c r="AV58" i="6"/>
  <c r="AV177" i="6"/>
  <c r="AV61" i="6"/>
  <c r="AU175" i="6"/>
  <c r="AU183" i="6" s="1"/>
  <c r="AV181" i="6" l="1"/>
  <c r="AV182" i="6"/>
  <c r="AR117" i="6"/>
  <c r="AR126" i="6"/>
  <c r="AR249" i="6" s="1"/>
  <c r="AR253" i="6" s="1"/>
  <c r="AR255" i="6" s="1"/>
  <c r="AS109" i="6"/>
  <c r="AS110" i="6" s="1"/>
  <c r="AT109" i="6"/>
  <c r="AT110" i="6" s="1"/>
  <c r="AS98" i="6"/>
  <c r="AT98" i="6"/>
  <c r="AU93" i="6"/>
  <c r="AU124" i="6" s="1"/>
  <c r="AU128" i="6" s="1"/>
  <c r="AU123" i="6"/>
  <c r="AU245" i="6" s="1"/>
  <c r="AV91" i="6"/>
  <c r="AV122" i="6" s="1"/>
  <c r="AV92" i="6"/>
  <c r="AY118" i="4"/>
  <c r="AY120" i="4" s="1"/>
  <c r="AY22" i="6"/>
  <c r="AU235" i="6"/>
  <c r="AZ102" i="4"/>
  <c r="AZ104" i="4" s="1"/>
  <c r="AX118" i="4"/>
  <c r="AX120" i="4" s="1"/>
  <c r="AX22" i="6"/>
  <c r="AU236" i="6"/>
  <c r="AU268" i="6"/>
  <c r="AU58" i="12" s="1"/>
  <c r="AU244" i="6"/>
  <c r="BC36" i="4"/>
  <c r="BC38" i="4"/>
  <c r="BC39" i="4"/>
  <c r="BC37" i="4"/>
  <c r="BD32" i="4"/>
  <c r="AV175" i="6"/>
  <c r="AV183" i="6" s="1"/>
  <c r="AW23" i="6"/>
  <c r="AW58" i="6"/>
  <c r="AW61" i="6"/>
  <c r="AW177" i="6"/>
  <c r="BA86" i="4"/>
  <c r="BA106" i="4"/>
  <c r="AV202" i="6"/>
  <c r="AV180" i="6"/>
  <c r="AV206" i="6"/>
  <c r="AV201" i="6"/>
  <c r="AU267" i="6"/>
  <c r="AU57" i="12" s="1"/>
  <c r="AU238" i="6"/>
  <c r="BB51" i="4"/>
  <c r="AW181" i="6" l="1"/>
  <c r="AW182" i="6"/>
  <c r="AR131" i="6"/>
  <c r="AR133" i="6" s="1"/>
  <c r="AT112" i="6"/>
  <c r="AT126" i="6" s="1"/>
  <c r="AT131" i="6" s="1"/>
  <c r="AT133" i="6" s="1"/>
  <c r="AS112" i="6"/>
  <c r="AS126" i="6" s="1"/>
  <c r="AT117" i="6"/>
  <c r="AU96" i="6"/>
  <c r="AU97" i="6" s="1"/>
  <c r="AU99" i="6" s="1"/>
  <c r="AU127" i="6"/>
  <c r="AU250" i="6" s="1"/>
  <c r="AU246" i="6"/>
  <c r="AT249" i="6"/>
  <c r="AT253" i="6" s="1"/>
  <c r="AT255" i="6" s="1"/>
  <c r="AV93" i="6"/>
  <c r="AV124" i="6" s="1"/>
  <c r="AV128" i="6" s="1"/>
  <c r="AV123" i="6"/>
  <c r="AV245" i="6" s="1"/>
  <c r="AW91" i="6"/>
  <c r="AW122" i="6" s="1"/>
  <c r="AU129" i="6"/>
  <c r="AU251" i="6" s="1"/>
  <c r="AW92" i="6"/>
  <c r="AZ118" i="4"/>
  <c r="AZ120" i="4" s="1"/>
  <c r="AZ22" i="6"/>
  <c r="AU59" i="12"/>
  <c r="AU266" i="6"/>
  <c r="AW175" i="6"/>
  <c r="AW183" i="6" s="1"/>
  <c r="BC51" i="4"/>
  <c r="BA100" i="4"/>
  <c r="BA99" i="4"/>
  <c r="BA98" i="4"/>
  <c r="BA90" i="4"/>
  <c r="BA89" i="4"/>
  <c r="BA92" i="4"/>
  <c r="BA95" i="4"/>
  <c r="BA94" i="4"/>
  <c r="BA91" i="4"/>
  <c r="BA96" i="4"/>
  <c r="BA93" i="4"/>
  <c r="BA97" i="4"/>
  <c r="AV235" i="6"/>
  <c r="AV244" i="6"/>
  <c r="AV267" i="6"/>
  <c r="AV57" i="12" s="1"/>
  <c r="AV238" i="6"/>
  <c r="AV268" i="6"/>
  <c r="AV58" i="12" s="1"/>
  <c r="AV236" i="6"/>
  <c r="AW202" i="6"/>
  <c r="AW180" i="6"/>
  <c r="AW201" i="6"/>
  <c r="AW206" i="6"/>
  <c r="AY58" i="6"/>
  <c r="AY177" i="6"/>
  <c r="AY61" i="6"/>
  <c r="AY23" i="6"/>
  <c r="BB106" i="4"/>
  <c r="BB86" i="4"/>
  <c r="BE32" i="4"/>
  <c r="BD39" i="4"/>
  <c r="BD36" i="4"/>
  <c r="BD37" i="4"/>
  <c r="BD38" i="4"/>
  <c r="AX177" i="6"/>
  <c r="AX23" i="6"/>
  <c r="AX58" i="6"/>
  <c r="AX61" i="6"/>
  <c r="AX181" i="6" l="1"/>
  <c r="AX182" i="6"/>
  <c r="AY181" i="6"/>
  <c r="AY182" i="6"/>
  <c r="AS131" i="6"/>
  <c r="AS133" i="6" s="1"/>
  <c r="AS249" i="6"/>
  <c r="AS253" i="6" s="1"/>
  <c r="AS255" i="6" s="1"/>
  <c r="AS117" i="6"/>
  <c r="AU109" i="6"/>
  <c r="AU110" i="6" s="1"/>
  <c r="AU98" i="6"/>
  <c r="AV127" i="6"/>
  <c r="AV250" i="6" s="1"/>
  <c r="AV96" i="6"/>
  <c r="AV97" i="6" s="1"/>
  <c r="AV99" i="6" s="1"/>
  <c r="AV246" i="6"/>
  <c r="AV129" i="6"/>
  <c r="AV251" i="6" s="1"/>
  <c r="AW93" i="6"/>
  <c r="AW124" i="6" s="1"/>
  <c r="AW128" i="6" s="1"/>
  <c r="AW123" i="6"/>
  <c r="AW245" i="6" s="1"/>
  <c r="AX91" i="6"/>
  <c r="AX122" i="6" s="1"/>
  <c r="AY91" i="6"/>
  <c r="AY122" i="6" s="1"/>
  <c r="AX92" i="6"/>
  <c r="AY92" i="6"/>
  <c r="BC106" i="4"/>
  <c r="BC86" i="4"/>
  <c r="AW267" i="6"/>
  <c r="AW57" i="12" s="1"/>
  <c r="AW238" i="6"/>
  <c r="AV266" i="6"/>
  <c r="AV59" i="12"/>
  <c r="BA102" i="4"/>
  <c r="BA104" i="4" s="1"/>
  <c r="AW244" i="6"/>
  <c r="AX180" i="6"/>
  <c r="AX201" i="6"/>
  <c r="AX202" i="6"/>
  <c r="AX206" i="6"/>
  <c r="AY175" i="6"/>
  <c r="AY183" i="6" s="1"/>
  <c r="AY202" i="6"/>
  <c r="AY206" i="6"/>
  <c r="AY201" i="6"/>
  <c r="AY180" i="6"/>
  <c r="BD51" i="4"/>
  <c r="BF32" i="4"/>
  <c r="BE36" i="4"/>
  <c r="BE38" i="4"/>
  <c r="BE39" i="4"/>
  <c r="BE37" i="4"/>
  <c r="AW235" i="6"/>
  <c r="BB97" i="4"/>
  <c r="BB93" i="4"/>
  <c r="BB91" i="4"/>
  <c r="BB98" i="4"/>
  <c r="BB99" i="4"/>
  <c r="BB94" i="4"/>
  <c r="BB96" i="4"/>
  <c r="BB89" i="4"/>
  <c r="BB95" i="4"/>
  <c r="BB100" i="4"/>
  <c r="BB90" i="4"/>
  <c r="BB92" i="4"/>
  <c r="AZ61" i="6"/>
  <c r="AZ23" i="6"/>
  <c r="AZ177" i="6"/>
  <c r="AZ58" i="6"/>
  <c r="AX175" i="6"/>
  <c r="AX183" i="6" s="1"/>
  <c r="AW236" i="6"/>
  <c r="AW268" i="6"/>
  <c r="AW58" i="12" s="1"/>
  <c r="AZ181" i="6" l="1"/>
  <c r="AZ182" i="6"/>
  <c r="AU112" i="6"/>
  <c r="AU126" i="6" s="1"/>
  <c r="AV109" i="6"/>
  <c r="AV110" i="6" s="1"/>
  <c r="AV98" i="6"/>
  <c r="AW96" i="6"/>
  <c r="AW97" i="6" s="1"/>
  <c r="AW99" i="6" s="1"/>
  <c r="AW246" i="6"/>
  <c r="AW127" i="6"/>
  <c r="AW250" i="6" s="1"/>
  <c r="AW129" i="6"/>
  <c r="AW251" i="6" s="1"/>
  <c r="AX93" i="6"/>
  <c r="AX124" i="6" s="1"/>
  <c r="AX128" i="6" s="1"/>
  <c r="AX123" i="6"/>
  <c r="AX245" i="6" s="1"/>
  <c r="AY93" i="6"/>
  <c r="AY124" i="6" s="1"/>
  <c r="AY128" i="6" s="1"/>
  <c r="AY123" i="6"/>
  <c r="AY245" i="6" s="1"/>
  <c r="AZ91" i="6"/>
  <c r="AZ122" i="6" s="1"/>
  <c r="AZ92" i="6"/>
  <c r="BF38" i="4"/>
  <c r="BG32" i="4"/>
  <c r="BF36" i="4"/>
  <c r="BF39" i="4"/>
  <c r="BF37" i="4"/>
  <c r="BA118" i="4"/>
  <c r="BA120" i="4" s="1"/>
  <c r="BA22" i="6"/>
  <c r="AY244" i="6"/>
  <c r="BE51" i="4"/>
  <c r="AX267" i="6"/>
  <c r="AX57" i="12" s="1"/>
  <c r="AX238" i="6"/>
  <c r="BD106" i="4"/>
  <c r="BD86" i="4"/>
  <c r="AX236" i="6"/>
  <c r="AX268" i="6"/>
  <c r="AX58" i="12" s="1"/>
  <c r="AX235" i="6"/>
  <c r="AX244" i="6"/>
  <c r="AY235" i="6"/>
  <c r="AY236" i="6"/>
  <c r="AY268" i="6"/>
  <c r="AY58" i="12" s="1"/>
  <c r="AZ175" i="6"/>
  <c r="AZ183" i="6" s="1"/>
  <c r="AY267" i="6"/>
  <c r="AY57" i="12" s="1"/>
  <c r="AY238" i="6"/>
  <c r="BB102" i="4"/>
  <c r="BB104" i="4" s="1"/>
  <c r="BC96" i="4"/>
  <c r="BC100" i="4"/>
  <c r="BC92" i="4"/>
  <c r="BC99" i="4"/>
  <c r="BC94" i="4"/>
  <c r="BC95" i="4"/>
  <c r="BC93" i="4"/>
  <c r="BC98" i="4"/>
  <c r="BC89" i="4"/>
  <c r="BC91" i="4"/>
  <c r="BC90" i="4"/>
  <c r="BC97" i="4"/>
  <c r="AZ201" i="6"/>
  <c r="AZ206" i="6"/>
  <c r="AZ202" i="6"/>
  <c r="AZ180" i="6"/>
  <c r="AW59" i="12"/>
  <c r="AW266" i="6"/>
  <c r="AU249" i="6" l="1"/>
  <c r="AU253" i="6" s="1"/>
  <c r="AU255" i="6" s="1"/>
  <c r="AU131" i="6"/>
  <c r="AU133" i="6" s="1"/>
  <c r="AU117" i="6"/>
  <c r="AW109" i="6"/>
  <c r="AW110" i="6" s="1"/>
  <c r="AV112" i="6"/>
  <c r="AX96" i="6"/>
  <c r="AX97" i="6" s="1"/>
  <c r="AW98" i="6"/>
  <c r="AY96" i="6"/>
  <c r="AY97" i="6" s="1"/>
  <c r="AY99" i="6" s="1"/>
  <c r="AX129" i="6"/>
  <c r="AX251" i="6" s="1"/>
  <c r="AX127" i="6"/>
  <c r="AX250" i="6" s="1"/>
  <c r="AY129" i="6"/>
  <c r="AY251" i="6" s="1"/>
  <c r="AY127" i="6"/>
  <c r="AY250" i="6" s="1"/>
  <c r="AX246" i="6"/>
  <c r="AZ93" i="6"/>
  <c r="AZ124" i="6" s="1"/>
  <c r="AZ128" i="6" s="1"/>
  <c r="AZ123" i="6"/>
  <c r="AZ245" i="6" s="1"/>
  <c r="AY246" i="6"/>
  <c r="AZ235" i="6"/>
  <c r="AZ236" i="6"/>
  <c r="AZ268" i="6"/>
  <c r="AZ58" i="12" s="1"/>
  <c r="AY59" i="12"/>
  <c r="AY266" i="6"/>
  <c r="AZ267" i="6"/>
  <c r="AZ57" i="12" s="1"/>
  <c r="AZ238" i="6"/>
  <c r="BF51" i="4"/>
  <c r="AX266" i="6"/>
  <c r="AX59" i="12"/>
  <c r="BC102" i="4"/>
  <c r="BC104" i="4" s="1"/>
  <c r="AZ244" i="6"/>
  <c r="BG36" i="4"/>
  <c r="BG37" i="4"/>
  <c r="BG38" i="4"/>
  <c r="BH32" i="4"/>
  <c r="BG39" i="4"/>
  <c r="BB22" i="6"/>
  <c r="BB118" i="4"/>
  <c r="BB120" i="4" s="1"/>
  <c r="BD94" i="4"/>
  <c r="BD96" i="4"/>
  <c r="BD99" i="4"/>
  <c r="BD93" i="4"/>
  <c r="BD92" i="4"/>
  <c r="BD100" i="4"/>
  <c r="BD90" i="4"/>
  <c r="BD91" i="4"/>
  <c r="BD89" i="4"/>
  <c r="BD97" i="4"/>
  <c r="BD98" i="4"/>
  <c r="BD95" i="4"/>
  <c r="BE86" i="4"/>
  <c r="BE106" i="4"/>
  <c r="BA177" i="6"/>
  <c r="BA23" i="6"/>
  <c r="BA61" i="6"/>
  <c r="BA58" i="6"/>
  <c r="AX98" i="6" l="1"/>
  <c r="AX99" i="6"/>
  <c r="BA181" i="6"/>
  <c r="BA182" i="6"/>
  <c r="AY109" i="6"/>
  <c r="AY110" i="6"/>
  <c r="AX109" i="6"/>
  <c r="AX110" i="6" s="1"/>
  <c r="AX112" i="6" s="1"/>
  <c r="AV126" i="6"/>
  <c r="AV117" i="6"/>
  <c r="AW112" i="6"/>
  <c r="AW117" i="6" s="1"/>
  <c r="AY98" i="6"/>
  <c r="AZ96" i="6"/>
  <c r="AZ97" i="6" s="1"/>
  <c r="AZ99" i="6" s="1"/>
  <c r="AZ246" i="6"/>
  <c r="AZ127" i="6"/>
  <c r="AZ250" i="6" s="1"/>
  <c r="BA91" i="6"/>
  <c r="BA122" i="6" s="1"/>
  <c r="AZ129" i="6"/>
  <c r="AZ251" i="6" s="1"/>
  <c r="BA92" i="6"/>
  <c r="BH36" i="4"/>
  <c r="BH39" i="4"/>
  <c r="BH38" i="4"/>
  <c r="BI32" i="4"/>
  <c r="BH37" i="4"/>
  <c r="BF86" i="4"/>
  <c r="BF106" i="4"/>
  <c r="BE95" i="4"/>
  <c r="BE93" i="4"/>
  <c r="BE98" i="4"/>
  <c r="BE90" i="4"/>
  <c r="BE92" i="4"/>
  <c r="BE97" i="4"/>
  <c r="BE89" i="4"/>
  <c r="BE100" i="4"/>
  <c r="BE96" i="4"/>
  <c r="BE94" i="4"/>
  <c r="BE99" i="4"/>
  <c r="BE91" i="4"/>
  <c r="BG51" i="4"/>
  <c r="BA175" i="6"/>
  <c r="BA183" i="6" s="1"/>
  <c r="BB23" i="6"/>
  <c r="BB177" i="6"/>
  <c r="BB61" i="6"/>
  <c r="BB58" i="6"/>
  <c r="BD102" i="4"/>
  <c r="BD104" i="4" s="1"/>
  <c r="AZ59" i="12"/>
  <c r="AZ266" i="6"/>
  <c r="BA202" i="6"/>
  <c r="BA201" i="6"/>
  <c r="BA180" i="6"/>
  <c r="BA206" i="6"/>
  <c r="BC22" i="6"/>
  <c r="BC118" i="4"/>
  <c r="BC120" i="4" s="1"/>
  <c r="BB181" i="6" l="1"/>
  <c r="BB182" i="6"/>
  <c r="AX117" i="6"/>
  <c r="AX126" i="6"/>
  <c r="AX249" i="6" s="1"/>
  <c r="AX253" i="6" s="1"/>
  <c r="AX255" i="6" s="1"/>
  <c r="AW126" i="6"/>
  <c r="AX131" i="6"/>
  <c r="AX133" i="6" s="1"/>
  <c r="AV249" i="6"/>
  <c r="AV253" i="6" s="1"/>
  <c r="AV255" i="6" s="1"/>
  <c r="AV131" i="6"/>
  <c r="AV133" i="6" s="1"/>
  <c r="AY112" i="6"/>
  <c r="AY117" i="6" s="1"/>
  <c r="AZ109" i="6"/>
  <c r="AZ110" i="6" s="1"/>
  <c r="AY126" i="6"/>
  <c r="AY249" i="6" s="1"/>
  <c r="AY253" i="6" s="1"/>
  <c r="AY255" i="6" s="1"/>
  <c r="AZ98" i="6"/>
  <c r="AY131" i="6"/>
  <c r="AY133" i="6" s="1"/>
  <c r="BA93" i="6"/>
  <c r="BA124" i="6" s="1"/>
  <c r="BA128" i="6" s="1"/>
  <c r="BA123" i="6"/>
  <c r="BA245" i="6" s="1"/>
  <c r="BB91" i="6"/>
  <c r="BB122" i="6" s="1"/>
  <c r="BB92" i="6"/>
  <c r="BB206" i="6"/>
  <c r="BB180" i="6"/>
  <c r="BB201" i="6"/>
  <c r="BB202" i="6"/>
  <c r="BB175" i="6"/>
  <c r="BB183" i="6" s="1"/>
  <c r="BA244" i="6"/>
  <c r="BA236" i="6"/>
  <c r="BA268" i="6"/>
  <c r="BA58" i="12" s="1"/>
  <c r="BF99" i="4"/>
  <c r="BF97" i="4"/>
  <c r="BF92" i="4"/>
  <c r="BF98" i="4"/>
  <c r="BF89" i="4"/>
  <c r="BF90" i="4"/>
  <c r="BF96" i="4"/>
  <c r="BF94" i="4"/>
  <c r="BF95" i="4"/>
  <c r="BF91" i="4"/>
  <c r="BF100" i="4"/>
  <c r="BF93" i="4"/>
  <c r="BD118" i="4"/>
  <c r="BD120" i="4" s="1"/>
  <c r="BD22" i="6"/>
  <c r="BJ32" i="4"/>
  <c r="BI36" i="4"/>
  <c r="BI39" i="4"/>
  <c r="BI38" i="4"/>
  <c r="BI37" i="4"/>
  <c r="BG106" i="4"/>
  <c r="BG86" i="4"/>
  <c r="BA267" i="6"/>
  <c r="BA57" i="12" s="1"/>
  <c r="BA238" i="6"/>
  <c r="BE102" i="4"/>
  <c r="BE104" i="4" s="1"/>
  <c r="BH51" i="4"/>
  <c r="BC23" i="6"/>
  <c r="BC58" i="6"/>
  <c r="BC177" i="6"/>
  <c r="BC61" i="6"/>
  <c r="BA235" i="6"/>
  <c r="BC181" i="6" l="1"/>
  <c r="BC182" i="6"/>
  <c r="AZ112" i="6"/>
  <c r="AZ126" i="6" s="1"/>
  <c r="AW131" i="6"/>
  <c r="AW133" i="6" s="1"/>
  <c r="AW249" i="6"/>
  <c r="AW253" i="6" s="1"/>
  <c r="AW255" i="6" s="1"/>
  <c r="AZ117" i="6"/>
  <c r="BA129" i="6"/>
  <c r="BA251" i="6" s="1"/>
  <c r="BA96" i="6"/>
  <c r="BA97" i="6" s="1"/>
  <c r="BA99" i="6" s="1"/>
  <c r="BA127" i="6"/>
  <c r="BA250" i="6" s="1"/>
  <c r="BA246" i="6"/>
  <c r="BB93" i="6"/>
  <c r="BB124" i="6" s="1"/>
  <c r="BB128" i="6" s="1"/>
  <c r="BB123" i="6"/>
  <c r="BB245" i="6" s="1"/>
  <c r="BC91" i="6"/>
  <c r="BC122" i="6" s="1"/>
  <c r="BC92" i="6"/>
  <c r="BC123" i="6" s="1"/>
  <c r="BC245" i="6" s="1"/>
  <c r="BI51" i="4"/>
  <c r="BI86" i="4" s="1"/>
  <c r="BC175" i="6"/>
  <c r="BC183" i="6" s="1"/>
  <c r="BB244" i="6"/>
  <c r="BK32" i="4"/>
  <c r="BJ36" i="4"/>
  <c r="BJ37" i="4"/>
  <c r="BJ38" i="4"/>
  <c r="BJ39" i="4"/>
  <c r="BE22" i="6"/>
  <c r="BE118" i="4"/>
  <c r="BE120" i="4" s="1"/>
  <c r="BF102" i="4"/>
  <c r="BF104" i="4" s="1"/>
  <c r="BG97" i="4"/>
  <c r="BG90" i="4"/>
  <c r="BG98" i="4"/>
  <c r="BG96" i="4"/>
  <c r="BG91" i="4"/>
  <c r="BG94" i="4"/>
  <c r="BG100" i="4"/>
  <c r="BG99" i="4"/>
  <c r="BG92" i="4"/>
  <c r="BG89" i="4"/>
  <c r="BG95" i="4"/>
  <c r="BG93" i="4"/>
  <c r="BB268" i="6"/>
  <c r="BB58" i="12" s="1"/>
  <c r="BB236" i="6"/>
  <c r="BA59" i="12"/>
  <c r="BA266" i="6"/>
  <c r="BD177" i="6"/>
  <c r="BD23" i="6"/>
  <c r="BD61" i="6"/>
  <c r="BD58" i="6"/>
  <c r="BB235" i="6"/>
  <c r="BH86" i="4"/>
  <c r="BH106" i="4"/>
  <c r="BC180" i="6"/>
  <c r="BC202" i="6"/>
  <c r="BC206" i="6"/>
  <c r="BC201" i="6"/>
  <c r="BB267" i="6"/>
  <c r="BB57" i="12" s="1"/>
  <c r="BB238" i="6"/>
  <c r="BD181" i="6" l="1"/>
  <c r="BD182" i="6"/>
  <c r="AZ249" i="6"/>
  <c r="AZ253" i="6" s="1"/>
  <c r="AZ255" i="6" s="1"/>
  <c r="AZ131" i="6"/>
  <c r="AZ133" i="6" s="1"/>
  <c r="BA109" i="6"/>
  <c r="BA110" i="6" s="1"/>
  <c r="BA98" i="6"/>
  <c r="BB246" i="6"/>
  <c r="BB96" i="6"/>
  <c r="BB97" i="6" s="1"/>
  <c r="BB99" i="6" s="1"/>
  <c r="BB129" i="6"/>
  <c r="BB251" i="6" s="1"/>
  <c r="BB127" i="6"/>
  <c r="BB250" i="6" s="1"/>
  <c r="BC93" i="6"/>
  <c r="BC124" i="6" s="1"/>
  <c r="BD91" i="6"/>
  <c r="BD122" i="6" s="1"/>
  <c r="BD92" i="6"/>
  <c r="BI106" i="4"/>
  <c r="BI92" i="4"/>
  <c r="BI99" i="4"/>
  <c r="BI94" i="4"/>
  <c r="BI98" i="4"/>
  <c r="BI97" i="4"/>
  <c r="BI91" i="4"/>
  <c r="BI100" i="4"/>
  <c r="BI90" i="4"/>
  <c r="BI89" i="4"/>
  <c r="BI93" i="4"/>
  <c r="BI95" i="4"/>
  <c r="BI96" i="4"/>
  <c r="BC236" i="6"/>
  <c r="BC268" i="6"/>
  <c r="BC58" i="12" s="1"/>
  <c r="BC267" i="6"/>
  <c r="BC57" i="12" s="1"/>
  <c r="BC238" i="6"/>
  <c r="BD175" i="6"/>
  <c r="BD183" i="6" s="1"/>
  <c r="BD201" i="6"/>
  <c r="BD202" i="6"/>
  <c r="BD206" i="6"/>
  <c r="BD180" i="6"/>
  <c r="BG102" i="4"/>
  <c r="BG104" i="4" s="1"/>
  <c r="BJ51" i="4"/>
  <c r="BB59" i="12"/>
  <c r="BB266" i="6"/>
  <c r="BC235" i="6"/>
  <c r="BK37" i="4"/>
  <c r="BL32" i="4"/>
  <c r="BK36" i="4"/>
  <c r="BK39" i="4"/>
  <c r="BK38" i="4"/>
  <c r="BF118" i="4"/>
  <c r="BF120" i="4" s="1"/>
  <c r="BF22" i="6"/>
  <c r="BH94" i="4"/>
  <c r="BH97" i="4"/>
  <c r="BH90" i="4"/>
  <c r="BH92" i="4"/>
  <c r="BH91" i="4"/>
  <c r="BH98" i="4"/>
  <c r="BH96" i="4"/>
  <c r="BH100" i="4"/>
  <c r="BH95" i="4"/>
  <c r="BH89" i="4"/>
  <c r="BH99" i="4"/>
  <c r="BH93" i="4"/>
  <c r="BC244" i="6"/>
  <c r="BC246" i="6" s="1"/>
  <c r="BE61" i="6"/>
  <c r="BE177" i="6"/>
  <c r="BE23" i="6"/>
  <c r="BE58" i="6"/>
  <c r="BE181" i="6" l="1"/>
  <c r="BE182" i="6"/>
  <c r="BA112" i="6"/>
  <c r="BA126" i="6" s="1"/>
  <c r="BA131" i="6" s="1"/>
  <c r="BA133" i="6" s="1"/>
  <c r="BB109" i="6"/>
  <c r="BB110" i="6" s="1"/>
  <c r="BB98" i="6"/>
  <c r="BA117" i="6"/>
  <c r="BA249" i="6"/>
  <c r="BA253" i="6" s="1"/>
  <c r="BA255" i="6" s="1"/>
  <c r="BC96" i="6"/>
  <c r="BC97" i="6" s="1"/>
  <c r="BC99" i="6" s="1"/>
  <c r="BC127" i="6"/>
  <c r="BC250" i="6" s="1"/>
  <c r="BC128" i="6"/>
  <c r="BD93" i="6"/>
  <c r="BD124" i="6" s="1"/>
  <c r="BD128" i="6" s="1"/>
  <c r="BD123" i="6"/>
  <c r="BD245" i="6" s="1"/>
  <c r="BE91" i="6"/>
  <c r="BE122" i="6" s="1"/>
  <c r="BC129" i="6"/>
  <c r="BC251" i="6" s="1"/>
  <c r="BE92" i="6"/>
  <c r="BI102" i="4"/>
  <c r="BI104" i="4" s="1"/>
  <c r="BH102" i="4"/>
  <c r="BH104" i="4" s="1"/>
  <c r="BD235" i="6"/>
  <c r="BF23" i="6"/>
  <c r="BF177" i="6"/>
  <c r="BF61" i="6"/>
  <c r="BF58" i="6"/>
  <c r="BD267" i="6"/>
  <c r="BD57" i="12" s="1"/>
  <c r="BD238" i="6"/>
  <c r="BD236" i="6"/>
  <c r="BD268" i="6"/>
  <c r="BD58" i="12" s="1"/>
  <c r="BK51" i="4"/>
  <c r="BL36" i="4"/>
  <c r="BL37" i="4"/>
  <c r="BL39" i="4"/>
  <c r="BL38" i="4"/>
  <c r="BM32" i="4"/>
  <c r="BD244" i="6"/>
  <c r="BC59" i="12"/>
  <c r="BC266" i="6"/>
  <c r="BJ86" i="4"/>
  <c r="BJ106" i="4"/>
  <c r="BE175" i="6"/>
  <c r="BE183" i="6" s="1"/>
  <c r="BG22" i="6"/>
  <c r="BG118" i="4"/>
  <c r="BG120" i="4" s="1"/>
  <c r="BE180" i="6"/>
  <c r="BE202" i="6"/>
  <c r="BE206" i="6"/>
  <c r="BE201" i="6"/>
  <c r="BF181" i="6" l="1"/>
  <c r="BF182" i="6"/>
  <c r="BB112" i="6"/>
  <c r="BB126" i="6" s="1"/>
  <c r="BC109" i="6"/>
  <c r="BC110" i="6" s="1"/>
  <c r="BC98" i="6"/>
  <c r="BB117" i="6"/>
  <c r="BH118" i="4"/>
  <c r="BH120" i="4" s="1"/>
  <c r="BH22" i="6"/>
  <c r="BH177" i="6" s="1"/>
  <c r="BI22" i="6"/>
  <c r="BD96" i="6"/>
  <c r="BD97" i="6" s="1"/>
  <c r="BD99" i="6" s="1"/>
  <c r="BD127" i="6"/>
  <c r="BD250" i="6" s="1"/>
  <c r="BD246" i="6"/>
  <c r="BD129" i="6"/>
  <c r="BD251" i="6" s="1"/>
  <c r="BB249" i="6"/>
  <c r="BB253" i="6" s="1"/>
  <c r="BB255" i="6" s="1"/>
  <c r="BB131" i="6"/>
  <c r="BB133" i="6" s="1"/>
  <c r="BE93" i="6"/>
  <c r="BE124" i="6" s="1"/>
  <c r="BE128" i="6" s="1"/>
  <c r="BE123" i="6"/>
  <c r="BE245" i="6" s="1"/>
  <c r="BF91" i="6"/>
  <c r="BF122" i="6" s="1"/>
  <c r="BF92" i="6"/>
  <c r="BI118" i="4"/>
  <c r="BI120" i="4" s="1"/>
  <c r="BE268" i="6"/>
  <c r="BE58" i="12" s="1"/>
  <c r="BE236" i="6"/>
  <c r="BE267" i="6"/>
  <c r="BE57" i="12" s="1"/>
  <c r="BE238" i="6"/>
  <c r="BK106" i="4"/>
  <c r="BK86" i="4"/>
  <c r="BF201" i="6"/>
  <c r="BF202" i="6"/>
  <c r="BF180" i="6"/>
  <c r="BF206" i="6"/>
  <c r="BL51" i="4"/>
  <c r="BG177" i="6"/>
  <c r="BG61" i="6"/>
  <c r="BG23" i="6"/>
  <c r="BG58" i="6"/>
  <c r="BF175" i="6"/>
  <c r="BF183" i="6" s="1"/>
  <c r="BE235" i="6"/>
  <c r="BD59" i="12"/>
  <c r="BD266" i="6"/>
  <c r="BE244" i="6"/>
  <c r="BM38" i="4"/>
  <c r="BM36" i="4"/>
  <c r="BM37" i="4"/>
  <c r="BM39" i="4"/>
  <c r="BN32" i="4"/>
  <c r="BJ99" i="4"/>
  <c r="BJ96" i="4"/>
  <c r="BJ98" i="4"/>
  <c r="BJ91" i="4"/>
  <c r="BJ89" i="4"/>
  <c r="BJ97" i="4"/>
  <c r="BJ95" i="4"/>
  <c r="BJ93" i="4"/>
  <c r="BJ100" i="4"/>
  <c r="BJ94" i="4"/>
  <c r="BJ90" i="4"/>
  <c r="BJ92" i="4"/>
  <c r="BG181" i="6" l="1"/>
  <c r="BG182" i="6"/>
  <c r="BH181" i="6"/>
  <c r="BH182" i="6"/>
  <c r="BC112" i="6"/>
  <c r="BC126" i="6" s="1"/>
  <c r="BC249" i="6" s="1"/>
  <c r="BC253" i="6" s="1"/>
  <c r="BC255" i="6" s="1"/>
  <c r="BD109" i="6"/>
  <c r="BD110" i="6" s="1"/>
  <c r="BC117" i="6"/>
  <c r="BD98" i="6"/>
  <c r="BI23" i="6"/>
  <c r="BI175" i="6" s="1"/>
  <c r="BI58" i="6"/>
  <c r="BI61" i="6"/>
  <c r="BI92" i="6" s="1"/>
  <c r="BI177" i="6"/>
  <c r="BC131" i="6"/>
  <c r="BC133" i="6" s="1"/>
  <c r="BE96" i="6"/>
  <c r="BE97" i="6" s="1"/>
  <c r="BE99" i="6" s="1"/>
  <c r="BE127" i="6"/>
  <c r="BE250" i="6" s="1"/>
  <c r="BE246" i="6"/>
  <c r="BF93" i="6"/>
  <c r="BF124" i="6" s="1"/>
  <c r="BF128" i="6" s="1"/>
  <c r="BF123" i="6"/>
  <c r="BF245" i="6" s="1"/>
  <c r="BG91" i="6"/>
  <c r="BG122" i="6" s="1"/>
  <c r="BE129" i="6"/>
  <c r="BE251" i="6" s="1"/>
  <c r="BG92" i="6"/>
  <c r="BH58" i="6"/>
  <c r="BH23" i="6"/>
  <c r="BH61" i="6"/>
  <c r="BM51" i="4"/>
  <c r="BG175" i="6"/>
  <c r="BG183" i="6" s="1"/>
  <c r="BG202" i="6"/>
  <c r="BG201" i="6"/>
  <c r="BG206" i="6"/>
  <c r="BG180" i="6"/>
  <c r="BL86" i="4"/>
  <c r="BL106" i="4"/>
  <c r="BH201" i="6"/>
  <c r="BH202" i="6"/>
  <c r="BH206" i="6"/>
  <c r="BH180" i="6"/>
  <c r="BF235" i="6"/>
  <c r="BF268" i="6"/>
  <c r="BF58" i="12" s="1"/>
  <c r="BF236" i="6"/>
  <c r="BK95" i="4"/>
  <c r="BK99" i="4"/>
  <c r="BK93" i="4"/>
  <c r="BK96" i="4"/>
  <c r="BK90" i="4"/>
  <c r="BK98" i="4"/>
  <c r="BK89" i="4"/>
  <c r="BK100" i="4"/>
  <c r="BK91" i="4"/>
  <c r="BK92" i="4"/>
  <c r="BK94" i="4"/>
  <c r="BK97" i="4"/>
  <c r="BJ102" i="4"/>
  <c r="BJ104" i="4" s="1"/>
  <c r="BN38" i="4"/>
  <c r="BN39" i="4"/>
  <c r="BN36" i="4"/>
  <c r="BO32" i="4"/>
  <c r="BN37" i="4"/>
  <c r="BE59" i="12"/>
  <c r="BE266" i="6"/>
  <c r="BF244" i="6"/>
  <c r="BF267" i="6"/>
  <c r="BF57" i="12" s="1"/>
  <c r="BF238" i="6"/>
  <c r="BI183" i="6" l="1"/>
  <c r="BI181" i="6"/>
  <c r="BI182" i="6"/>
  <c r="BD112" i="6"/>
  <c r="BE109" i="6"/>
  <c r="BE110" i="6" s="1"/>
  <c r="BD126" i="6"/>
  <c r="BD249" i="6" s="1"/>
  <c r="BD253" i="6" s="1"/>
  <c r="BD255" i="6" s="1"/>
  <c r="BE98" i="6"/>
  <c r="BD117" i="6"/>
  <c r="BI91" i="6"/>
  <c r="BI122" i="6" s="1"/>
  <c r="BI201" i="6"/>
  <c r="BI238" i="6" s="1"/>
  <c r="BI206" i="6"/>
  <c r="BI180" i="6"/>
  <c r="BI202" i="6"/>
  <c r="BI236" i="6" s="1"/>
  <c r="BF127" i="6"/>
  <c r="BF250" i="6" s="1"/>
  <c r="BF129" i="6"/>
  <c r="BF251" i="6" s="1"/>
  <c r="BF96" i="6"/>
  <c r="BF97" i="6" s="1"/>
  <c r="BF99" i="6" s="1"/>
  <c r="BF246" i="6"/>
  <c r="BG93" i="6"/>
  <c r="BG124" i="6" s="1"/>
  <c r="BG128" i="6" s="1"/>
  <c r="BG123" i="6"/>
  <c r="BG245" i="6" s="1"/>
  <c r="BI123" i="6"/>
  <c r="BI245" i="6" s="1"/>
  <c r="BH92" i="6"/>
  <c r="BH123" i="6" s="1"/>
  <c r="BH245" i="6" s="1"/>
  <c r="BH175" i="6"/>
  <c r="BH91" i="6"/>
  <c r="BH235" i="6"/>
  <c r="BL90" i="4"/>
  <c r="BL89" i="4"/>
  <c r="BL100" i="4"/>
  <c r="BL95" i="4"/>
  <c r="BL92" i="4"/>
  <c r="BL93" i="4"/>
  <c r="BL94" i="4"/>
  <c r="BL96" i="4"/>
  <c r="BL98" i="4"/>
  <c r="BL91" i="4"/>
  <c r="BL97" i="4"/>
  <c r="BL99" i="4"/>
  <c r="BG235" i="6"/>
  <c r="BH236" i="6"/>
  <c r="BH268" i="6"/>
  <c r="BH58" i="12" s="1"/>
  <c r="BO37" i="4"/>
  <c r="BP32" i="4"/>
  <c r="BO38" i="4"/>
  <c r="BO39" i="4"/>
  <c r="BO36" i="4"/>
  <c r="BK102" i="4"/>
  <c r="BK104" i="4" s="1"/>
  <c r="BI244" i="6"/>
  <c r="BG267" i="6"/>
  <c r="BG57" i="12" s="1"/>
  <c r="BG238" i="6"/>
  <c r="BG244" i="6"/>
  <c r="BM86" i="4"/>
  <c r="BM106" i="4"/>
  <c r="BJ118" i="4"/>
  <c r="BJ120" i="4" s="1"/>
  <c r="BJ22" i="6"/>
  <c r="BH267" i="6"/>
  <c r="BH57" i="12" s="1"/>
  <c r="BH238" i="6"/>
  <c r="BF266" i="6"/>
  <c r="BF59" i="12"/>
  <c r="BI267" i="6"/>
  <c r="BI57" i="12" s="1"/>
  <c r="BN51" i="4"/>
  <c r="BI235" i="6"/>
  <c r="BG268" i="6"/>
  <c r="BG58" i="12" s="1"/>
  <c r="BG236" i="6"/>
  <c r="BH244" i="6" l="1"/>
  <c r="BH183" i="6"/>
  <c r="BD131" i="6"/>
  <c r="BD133" i="6" s="1"/>
  <c r="BE112" i="6"/>
  <c r="BE126" i="6" s="1"/>
  <c r="BF109" i="6"/>
  <c r="BF110" i="6" s="1"/>
  <c r="BE117" i="6"/>
  <c r="BF98" i="6"/>
  <c r="BI93" i="6"/>
  <c r="BI124" i="6" s="1"/>
  <c r="BI128" i="6" s="1"/>
  <c r="BI268" i="6"/>
  <c r="BI58" i="12" s="1"/>
  <c r="BG246" i="6"/>
  <c r="BG96" i="6"/>
  <c r="BG97" i="6" s="1"/>
  <c r="BG99" i="6" s="1"/>
  <c r="BI246" i="6"/>
  <c r="BG129" i="6"/>
  <c r="BG251" i="6" s="1"/>
  <c r="BH93" i="6"/>
  <c r="BH124" i="6" s="1"/>
  <c r="BH128" i="6" s="1"/>
  <c r="BH122" i="6"/>
  <c r="BH246" i="6"/>
  <c r="BG127" i="6"/>
  <c r="BG250" i="6" s="1"/>
  <c r="BO51" i="4"/>
  <c r="BO86" i="4" s="1"/>
  <c r="BM93" i="4"/>
  <c r="BM91" i="4"/>
  <c r="BM95" i="4"/>
  <c r="BM98" i="4"/>
  <c r="BM96" i="4"/>
  <c r="BM89" i="4"/>
  <c r="BM99" i="4"/>
  <c r="BM92" i="4"/>
  <c r="BM90" i="4"/>
  <c r="BM100" i="4"/>
  <c r="BM94" i="4"/>
  <c r="BM97" i="4"/>
  <c r="BK118" i="4"/>
  <c r="BK120" i="4" s="1"/>
  <c r="BK22" i="6"/>
  <c r="BP37" i="4"/>
  <c r="BQ32" i="4"/>
  <c r="BP38" i="4"/>
  <c r="BP36" i="4"/>
  <c r="BP39" i="4"/>
  <c r="BL102" i="4"/>
  <c r="BL104" i="4" s="1"/>
  <c r="BG59" i="12"/>
  <c r="BG266" i="6"/>
  <c r="BI59" i="12"/>
  <c r="BI266" i="6"/>
  <c r="BJ23" i="6"/>
  <c r="BJ58" i="6"/>
  <c r="BJ61" i="6"/>
  <c r="BJ177" i="6"/>
  <c r="BN86" i="4"/>
  <c r="BN106" i="4"/>
  <c r="BH59" i="12"/>
  <c r="BH266" i="6"/>
  <c r="BJ181" i="6" l="1"/>
  <c r="BJ182" i="6"/>
  <c r="BE249" i="6"/>
  <c r="BE253" i="6" s="1"/>
  <c r="BE255" i="6" s="1"/>
  <c r="BE131" i="6"/>
  <c r="BE133" i="6" s="1"/>
  <c r="BG109" i="6"/>
  <c r="BG110" i="6" s="1"/>
  <c r="BF112" i="6"/>
  <c r="BF117" i="6" s="1"/>
  <c r="BG98" i="6"/>
  <c r="BI127" i="6"/>
  <c r="BI250" i="6" s="1"/>
  <c r="BI129" i="6"/>
  <c r="BI251" i="6" s="1"/>
  <c r="BI96" i="6"/>
  <c r="BI97" i="6" s="1"/>
  <c r="BI99" i="6" s="1"/>
  <c r="BH127" i="6"/>
  <c r="BH250" i="6" s="1"/>
  <c r="BH96" i="6"/>
  <c r="BH97" i="6" s="1"/>
  <c r="BH99" i="6" s="1"/>
  <c r="BH129" i="6"/>
  <c r="BH251" i="6" s="1"/>
  <c r="BJ91" i="6"/>
  <c r="BJ122" i="6" s="1"/>
  <c r="BJ92" i="6"/>
  <c r="BO106" i="4"/>
  <c r="BJ175" i="6"/>
  <c r="BJ183" i="6" s="1"/>
  <c r="BL22" i="6"/>
  <c r="BL118" i="4"/>
  <c r="BL120" i="4" s="1"/>
  <c r="BK177" i="6"/>
  <c r="BK58" i="6"/>
  <c r="BK61" i="6"/>
  <c r="BK23" i="6"/>
  <c r="BO97" i="4"/>
  <c r="BO92" i="4"/>
  <c r="BO90" i="4"/>
  <c r="BO100" i="4"/>
  <c r="BO94" i="4"/>
  <c r="BO89" i="4"/>
  <c r="BO96" i="4"/>
  <c r="BO98" i="4"/>
  <c r="BO99" i="4"/>
  <c r="BO93" i="4"/>
  <c r="BO95" i="4"/>
  <c r="BO91" i="4"/>
  <c r="BP51" i="4"/>
  <c r="BM102" i="4"/>
  <c r="BM104" i="4" s="1"/>
  <c r="BJ202" i="6"/>
  <c r="BJ206" i="6"/>
  <c r="BJ201" i="6"/>
  <c r="BJ180" i="6"/>
  <c r="BQ38" i="4"/>
  <c r="BR32" i="4"/>
  <c r="BQ39" i="4"/>
  <c r="BQ36" i="4"/>
  <c r="BQ37" i="4"/>
  <c r="BN99" i="4"/>
  <c r="BN89" i="4"/>
  <c r="BN95" i="4"/>
  <c r="BN91" i="4"/>
  <c r="BN100" i="4"/>
  <c r="BN93" i="4"/>
  <c r="BN90" i="4"/>
  <c r="BN96" i="4"/>
  <c r="BN97" i="4"/>
  <c r="BN94" i="4"/>
  <c r="BN98" i="4"/>
  <c r="BN92" i="4"/>
  <c r="BK181" i="6" l="1"/>
  <c r="BK182" i="6"/>
  <c r="BF126" i="6"/>
  <c r="BF249" i="6" s="1"/>
  <c r="BF253" i="6" s="1"/>
  <c r="BF255" i="6" s="1"/>
  <c r="BG112" i="6"/>
  <c r="BG117" i="6" s="1"/>
  <c r="BH109" i="6"/>
  <c r="BH110" i="6" s="1"/>
  <c r="BI109" i="6"/>
  <c r="BI110" i="6" s="1"/>
  <c r="BI98" i="6"/>
  <c r="BH98" i="6"/>
  <c r="BF131" i="6"/>
  <c r="BF133" i="6" s="1"/>
  <c r="BJ93" i="6"/>
  <c r="BJ124" i="6" s="1"/>
  <c r="BJ128" i="6" s="1"/>
  <c r="BJ123" i="6"/>
  <c r="BJ245" i="6" s="1"/>
  <c r="BK91" i="6"/>
  <c r="BK122" i="6" s="1"/>
  <c r="BK92" i="6"/>
  <c r="BJ236" i="6"/>
  <c r="BJ268" i="6"/>
  <c r="BJ58" i="12" s="1"/>
  <c r="BO102" i="4"/>
  <c r="BO104" i="4" s="1"/>
  <c r="BJ267" i="6"/>
  <c r="BJ57" i="12" s="1"/>
  <c r="BJ238" i="6"/>
  <c r="BQ51" i="4"/>
  <c r="BM22" i="6"/>
  <c r="BM118" i="4"/>
  <c r="BM120" i="4" s="1"/>
  <c r="BK175" i="6"/>
  <c r="BK183" i="6" s="1"/>
  <c r="BJ244" i="6"/>
  <c r="BJ235" i="6"/>
  <c r="BP106" i="4"/>
  <c r="BP86" i="4"/>
  <c r="BN102" i="4"/>
  <c r="BN104" i="4" s="1"/>
  <c r="BR37" i="4"/>
  <c r="BR36" i="4"/>
  <c r="BS32" i="4"/>
  <c r="BR38" i="4"/>
  <c r="BR39" i="4"/>
  <c r="BK202" i="6"/>
  <c r="BK206" i="6"/>
  <c r="BK201" i="6"/>
  <c r="BK180" i="6"/>
  <c r="BL23" i="6"/>
  <c r="BL177" i="6"/>
  <c r="BL61" i="6"/>
  <c r="BL58" i="6"/>
  <c r="BL181" i="6" l="1"/>
  <c r="BL182" i="6"/>
  <c r="BG126" i="6"/>
  <c r="BI112" i="6"/>
  <c r="BI117" i="6" s="1"/>
  <c r="BH112" i="6"/>
  <c r="BH117" i="6" s="1"/>
  <c r="BJ246" i="6"/>
  <c r="BJ127" i="6"/>
  <c r="BJ250" i="6" s="1"/>
  <c r="BJ129" i="6"/>
  <c r="BJ251" i="6" s="1"/>
  <c r="BJ96" i="6"/>
  <c r="BJ97" i="6" s="1"/>
  <c r="BJ99" i="6" s="1"/>
  <c r="BK93" i="6"/>
  <c r="BK124" i="6" s="1"/>
  <c r="BK128" i="6" s="1"/>
  <c r="BK123" i="6"/>
  <c r="BK245" i="6" s="1"/>
  <c r="BL91" i="6"/>
  <c r="BL122" i="6" s="1"/>
  <c r="BL92" i="6"/>
  <c r="BM23" i="6"/>
  <c r="BM177" i="6"/>
  <c r="BM61" i="6"/>
  <c r="BM58" i="6"/>
  <c r="BL202" i="6"/>
  <c r="BL201" i="6"/>
  <c r="BL206" i="6"/>
  <c r="BL180" i="6"/>
  <c r="BN118" i="4"/>
  <c r="BN120" i="4" s="1"/>
  <c r="BN22" i="6"/>
  <c r="BT32" i="4"/>
  <c r="BS39" i="4"/>
  <c r="BS38" i="4"/>
  <c r="BS36" i="4"/>
  <c r="BS37" i="4"/>
  <c r="BR51" i="4"/>
  <c r="BP98" i="4"/>
  <c r="BP95" i="4"/>
  <c r="BP89" i="4"/>
  <c r="BP97" i="4"/>
  <c r="BP91" i="4"/>
  <c r="BP93" i="4"/>
  <c r="BP90" i="4"/>
  <c r="BP100" i="4"/>
  <c r="BP99" i="4"/>
  <c r="BP94" i="4"/>
  <c r="BP96" i="4"/>
  <c r="BP92" i="4"/>
  <c r="BL175" i="6"/>
  <c r="BL183" i="6" s="1"/>
  <c r="BO22" i="6"/>
  <c r="BO118" i="4"/>
  <c r="BO120" i="4" s="1"/>
  <c r="BJ59" i="12"/>
  <c r="BJ266" i="6"/>
  <c r="BK267" i="6"/>
  <c r="BK57" i="12" s="1"/>
  <c r="BK238" i="6"/>
  <c r="BK268" i="6"/>
  <c r="BK58" i="12" s="1"/>
  <c r="BK236" i="6"/>
  <c r="BQ86" i="4"/>
  <c r="BQ106" i="4"/>
  <c r="BK235" i="6"/>
  <c r="BK244" i="6"/>
  <c r="BM181" i="6" l="1"/>
  <c r="BM182" i="6"/>
  <c r="BG249" i="6"/>
  <c r="BG253" i="6" s="1"/>
  <c r="BG255" i="6" s="1"/>
  <c r="BG131" i="6"/>
  <c r="BG133" i="6" s="1"/>
  <c r="BH126" i="6"/>
  <c r="BH131" i="6" s="1"/>
  <c r="BH133" i="6" s="1"/>
  <c r="BI126" i="6"/>
  <c r="BI249" i="6" s="1"/>
  <c r="BI253" i="6" s="1"/>
  <c r="BI255" i="6" s="1"/>
  <c r="BJ109" i="6"/>
  <c r="BJ110" i="6" s="1"/>
  <c r="BJ98" i="6"/>
  <c r="BH249" i="6"/>
  <c r="BH253" i="6" s="1"/>
  <c r="BH255" i="6" s="1"/>
  <c r="BK127" i="6"/>
  <c r="BK250" i="6" s="1"/>
  <c r="BK96" i="6"/>
  <c r="BK97" i="6" s="1"/>
  <c r="BK99" i="6" s="1"/>
  <c r="BK246" i="6"/>
  <c r="BL93" i="6"/>
  <c r="BL124" i="6" s="1"/>
  <c r="BL128" i="6" s="1"/>
  <c r="BL123" i="6"/>
  <c r="BL245" i="6" s="1"/>
  <c r="BM91" i="6"/>
  <c r="BM122" i="6" s="1"/>
  <c r="BK129" i="6"/>
  <c r="BM92" i="6"/>
  <c r="BS51" i="4"/>
  <c r="BS106" i="4" s="1"/>
  <c r="BN23" i="6"/>
  <c r="BN58" i="6"/>
  <c r="BN177" i="6"/>
  <c r="BN61" i="6"/>
  <c r="BL235" i="6"/>
  <c r="BO58" i="6"/>
  <c r="BO61" i="6"/>
  <c r="BO23" i="6"/>
  <c r="BO177" i="6"/>
  <c r="BP102" i="4"/>
  <c r="BP104" i="4" s="1"/>
  <c r="BL244" i="6"/>
  <c r="BR86" i="4"/>
  <c r="BR106" i="4"/>
  <c r="BL267" i="6"/>
  <c r="BL57" i="12" s="1"/>
  <c r="BL238" i="6"/>
  <c r="BQ92" i="4"/>
  <c r="BQ98" i="4"/>
  <c r="BQ100" i="4"/>
  <c r="BQ96" i="4"/>
  <c r="BQ97" i="4"/>
  <c r="BQ89" i="4"/>
  <c r="BQ95" i="4"/>
  <c r="BQ90" i="4"/>
  <c r="BQ93" i="4"/>
  <c r="BQ99" i="4"/>
  <c r="BQ91" i="4"/>
  <c r="BQ94" i="4"/>
  <c r="BK59" i="12"/>
  <c r="BK266" i="6"/>
  <c r="BL236" i="6"/>
  <c r="BL268" i="6"/>
  <c r="BL58" i="12" s="1"/>
  <c r="BM202" i="6"/>
  <c r="BM201" i="6"/>
  <c r="BM206" i="6"/>
  <c r="BM180" i="6"/>
  <c r="BT36" i="4"/>
  <c r="BT39" i="4"/>
  <c r="BU32" i="4"/>
  <c r="BT38" i="4"/>
  <c r="BT37" i="4"/>
  <c r="BM175" i="6"/>
  <c r="BM183" i="6" s="1"/>
  <c r="BO181" i="6" l="1"/>
  <c r="BO182" i="6"/>
  <c r="BN181" i="6"/>
  <c r="BN182" i="6"/>
  <c r="BJ112" i="6"/>
  <c r="BI131" i="6"/>
  <c r="BI133" i="6" s="1"/>
  <c r="BK109" i="6"/>
  <c r="BK110" i="6" s="1"/>
  <c r="BJ126" i="6"/>
  <c r="BJ249" i="6" s="1"/>
  <c r="BJ253" i="6" s="1"/>
  <c r="BJ255" i="6" s="1"/>
  <c r="BJ117" i="6"/>
  <c r="BK98" i="6"/>
  <c r="BL129" i="6"/>
  <c r="BL251" i="6" s="1"/>
  <c r="BL127" i="6"/>
  <c r="BL250" i="6" s="1"/>
  <c r="BL96" i="6"/>
  <c r="BL97" i="6" s="1"/>
  <c r="BL99" i="6" s="1"/>
  <c r="BL246" i="6"/>
  <c r="BM93" i="6"/>
  <c r="BM124" i="6" s="1"/>
  <c r="BM128" i="6" s="1"/>
  <c r="BM123" i="6"/>
  <c r="BM245" i="6" s="1"/>
  <c r="BO91" i="6"/>
  <c r="BO122" i="6" s="1"/>
  <c r="BN91" i="6"/>
  <c r="BN122" i="6" s="1"/>
  <c r="BK251" i="6"/>
  <c r="BO92" i="6"/>
  <c r="BN92" i="6"/>
  <c r="BS86" i="4"/>
  <c r="BS89" i="4" s="1"/>
  <c r="BQ102" i="4"/>
  <c r="BQ104" i="4" s="1"/>
  <c r="BM268" i="6"/>
  <c r="BM58" i="12" s="1"/>
  <c r="BM236" i="6"/>
  <c r="BU39" i="4"/>
  <c r="BV32" i="4"/>
  <c r="BU37" i="4"/>
  <c r="BU38" i="4"/>
  <c r="BU36" i="4"/>
  <c r="BL266" i="6"/>
  <c r="BL59" i="12"/>
  <c r="BN202" i="6"/>
  <c r="BN201" i="6"/>
  <c r="BN206" i="6"/>
  <c r="BN180" i="6"/>
  <c r="BM267" i="6"/>
  <c r="BM57" i="12" s="1"/>
  <c r="BM238" i="6"/>
  <c r="BN175" i="6"/>
  <c r="BN183" i="6" s="1"/>
  <c r="BP118" i="4"/>
  <c r="BP120" i="4" s="1"/>
  <c r="BP22" i="6"/>
  <c r="BT51" i="4"/>
  <c r="BR96" i="4"/>
  <c r="BR95" i="4"/>
  <c r="BR97" i="4"/>
  <c r="BR89" i="4"/>
  <c r="BR99" i="4"/>
  <c r="BR90" i="4"/>
  <c r="BR100" i="4"/>
  <c r="BR92" i="4"/>
  <c r="BR93" i="4"/>
  <c r="BR98" i="4"/>
  <c r="BR94" i="4"/>
  <c r="BR91" i="4"/>
  <c r="BM235" i="6"/>
  <c r="BO206" i="6"/>
  <c r="BO180" i="6"/>
  <c r="BO201" i="6"/>
  <c r="BO202" i="6"/>
  <c r="BM244" i="6"/>
  <c r="BO175" i="6"/>
  <c r="BO183" i="6" s="1"/>
  <c r="BJ131" i="6" l="1"/>
  <c r="BJ133" i="6" s="1"/>
  <c r="BL109" i="6"/>
  <c r="BL110" i="6" s="1"/>
  <c r="BK112" i="6"/>
  <c r="BK126" i="6" s="1"/>
  <c r="BK249" i="6" s="1"/>
  <c r="BK253" i="6" s="1"/>
  <c r="BK255" i="6" s="1"/>
  <c r="BL98" i="6"/>
  <c r="BM246" i="6"/>
  <c r="BM127" i="6"/>
  <c r="BM250" i="6" s="1"/>
  <c r="BM96" i="6"/>
  <c r="BM97" i="6" s="1"/>
  <c r="BM99" i="6" s="1"/>
  <c r="BM129" i="6"/>
  <c r="BM251" i="6" s="1"/>
  <c r="BQ22" i="6"/>
  <c r="BS96" i="4"/>
  <c r="BN93" i="6"/>
  <c r="BN124" i="6" s="1"/>
  <c r="BN128" i="6" s="1"/>
  <c r="BN123" i="6"/>
  <c r="BN245" i="6" s="1"/>
  <c r="BO93" i="6"/>
  <c r="BO124" i="6" s="1"/>
  <c r="BO129" i="6" s="1"/>
  <c r="BO123" i="6"/>
  <c r="BO245" i="6" s="1"/>
  <c r="BS93" i="4"/>
  <c r="BS99" i="4"/>
  <c r="BS100" i="4"/>
  <c r="BS97" i="4"/>
  <c r="BS94" i="4"/>
  <c r="BS92" i="4"/>
  <c r="BS98" i="4"/>
  <c r="BQ118" i="4"/>
  <c r="BQ120" i="4" s="1"/>
  <c r="BS90" i="4"/>
  <c r="BS95" i="4"/>
  <c r="BS91" i="4"/>
  <c r="BU51" i="4"/>
  <c r="BU106" i="4" s="1"/>
  <c r="BR102" i="4"/>
  <c r="BR104" i="4" s="1"/>
  <c r="BP177" i="6"/>
  <c r="BP61" i="6"/>
  <c r="BP23" i="6"/>
  <c r="BP58" i="6"/>
  <c r="BN244" i="6"/>
  <c r="BO235" i="6"/>
  <c r="BO244" i="6"/>
  <c r="BN235" i="6"/>
  <c r="BV38" i="4"/>
  <c r="BV36" i="4"/>
  <c r="BV39" i="4"/>
  <c r="BV37" i="4"/>
  <c r="BW32" i="4"/>
  <c r="BT86" i="4"/>
  <c r="BT106" i="4"/>
  <c r="BN267" i="6"/>
  <c r="BN57" i="12" s="1"/>
  <c r="BN238" i="6"/>
  <c r="BN268" i="6"/>
  <c r="BN58" i="12" s="1"/>
  <c r="BN236" i="6"/>
  <c r="BM266" i="6"/>
  <c r="BM59" i="12"/>
  <c r="BO236" i="6"/>
  <c r="BO268" i="6"/>
  <c r="BO58" i="12" s="1"/>
  <c r="BO267" i="6"/>
  <c r="BO57" i="12" s="1"/>
  <c r="BO238" i="6"/>
  <c r="BP181" i="6" l="1"/>
  <c r="BP182" i="6"/>
  <c r="BK117" i="6"/>
  <c r="BM109" i="6"/>
  <c r="BM110" i="6" s="1"/>
  <c r="BL112" i="6"/>
  <c r="BL117" i="6" s="1"/>
  <c r="BM98" i="6"/>
  <c r="BK131" i="6"/>
  <c r="BK133" i="6" s="1"/>
  <c r="BN96" i="6"/>
  <c r="BN97" i="6" s="1"/>
  <c r="BN99" i="6" s="1"/>
  <c r="BO96" i="6"/>
  <c r="BO97" i="6" s="1"/>
  <c r="BO99" i="6" s="1"/>
  <c r="BQ23" i="6"/>
  <c r="BQ91" i="6" s="1"/>
  <c r="BQ122" i="6" s="1"/>
  <c r="BQ61" i="6"/>
  <c r="BQ92" i="6" s="1"/>
  <c r="BQ177" i="6"/>
  <c r="BQ58" i="6"/>
  <c r="BR118" i="4"/>
  <c r="BR120" i="4" s="1"/>
  <c r="BR22" i="6"/>
  <c r="BR58" i="6" s="1"/>
  <c r="BN246" i="6"/>
  <c r="BN127" i="6"/>
  <c r="BN250" i="6" s="1"/>
  <c r="BN129" i="6"/>
  <c r="BN251" i="6" s="1"/>
  <c r="BO127" i="6"/>
  <c r="BO250" i="6" s="1"/>
  <c r="BO128" i="6"/>
  <c r="BO246" i="6"/>
  <c r="BP91" i="6"/>
  <c r="BP122" i="6" s="1"/>
  <c r="BP92" i="6"/>
  <c r="BS102" i="4"/>
  <c r="BS104" i="4" s="1"/>
  <c r="BU86" i="4"/>
  <c r="BU98" i="4" s="1"/>
  <c r="BT90" i="4"/>
  <c r="BT96" i="4"/>
  <c r="BT94" i="4"/>
  <c r="BT89" i="4"/>
  <c r="BT97" i="4"/>
  <c r="BT99" i="4"/>
  <c r="BT100" i="4"/>
  <c r="BT93" i="4"/>
  <c r="BT92" i="4"/>
  <c r="BT98" i="4"/>
  <c r="BT91" i="4"/>
  <c r="BT95" i="4"/>
  <c r="BW36" i="4"/>
  <c r="BW39" i="4"/>
  <c r="BW37" i="4"/>
  <c r="BW38" i="4"/>
  <c r="BX32" i="4"/>
  <c r="BV51" i="4"/>
  <c r="BP175" i="6"/>
  <c r="BP183" i="6" s="1"/>
  <c r="BO59" i="12"/>
  <c r="BO266" i="6"/>
  <c r="BO251" i="6"/>
  <c r="BN266" i="6"/>
  <c r="BN59" i="12"/>
  <c r="BP206" i="6"/>
  <c r="BP201" i="6"/>
  <c r="BP202" i="6"/>
  <c r="BP180" i="6"/>
  <c r="BQ181" i="6" l="1"/>
  <c r="BQ182" i="6"/>
  <c r="BL126" i="6"/>
  <c r="BL131" i="6" s="1"/>
  <c r="BL133" i="6" s="1"/>
  <c r="BN109" i="6"/>
  <c r="BN110" i="6" s="1"/>
  <c r="BO109" i="6"/>
  <c r="BO110" i="6" s="1"/>
  <c r="BM112" i="6"/>
  <c r="BM126" i="6" s="1"/>
  <c r="BM249" i="6" s="1"/>
  <c r="BM253" i="6" s="1"/>
  <c r="BM255" i="6" s="1"/>
  <c r="BO98" i="6"/>
  <c r="BN98" i="6"/>
  <c r="BQ175" i="6"/>
  <c r="BQ202" i="6"/>
  <c r="BQ268" i="6" s="1"/>
  <c r="BQ58" i="12" s="1"/>
  <c r="BQ180" i="6"/>
  <c r="BQ235" i="6" s="1"/>
  <c r="BQ206" i="6"/>
  <c r="BQ201" i="6"/>
  <c r="BQ238" i="6" s="1"/>
  <c r="BS22" i="6"/>
  <c r="BP93" i="6"/>
  <c r="BP124" i="6" s="1"/>
  <c r="BP128" i="6" s="1"/>
  <c r="BP123" i="6"/>
  <c r="BP245" i="6" s="1"/>
  <c r="BQ93" i="6"/>
  <c r="BQ124" i="6" s="1"/>
  <c r="BQ128" i="6" s="1"/>
  <c r="BQ123" i="6"/>
  <c r="BQ245" i="6" s="1"/>
  <c r="BR23" i="6"/>
  <c r="BR175" i="6" s="1"/>
  <c r="BR177" i="6"/>
  <c r="BR61" i="6"/>
  <c r="BR92" i="6" s="1"/>
  <c r="BR123" i="6" s="1"/>
  <c r="BR245" i="6" s="1"/>
  <c r="BS118" i="4"/>
  <c r="BS120" i="4" s="1"/>
  <c r="BU97" i="4"/>
  <c r="BU95" i="4"/>
  <c r="BU91" i="4"/>
  <c r="BU94" i="4"/>
  <c r="BU99" i="4"/>
  <c r="BU89" i="4"/>
  <c r="BU93" i="4"/>
  <c r="BU96" i="4"/>
  <c r="BU90" i="4"/>
  <c r="BU92" i="4"/>
  <c r="BU100" i="4"/>
  <c r="BQ267" i="6"/>
  <c r="BQ57" i="12" s="1"/>
  <c r="BV106" i="4"/>
  <c r="BV86" i="4"/>
  <c r="BP236" i="6"/>
  <c r="BP268" i="6"/>
  <c r="BP58" i="12" s="1"/>
  <c r="BY32" i="4"/>
  <c r="BX39" i="4"/>
  <c r="BX38" i="4"/>
  <c r="BX36" i="4"/>
  <c r="BX37" i="4"/>
  <c r="BT102" i="4"/>
  <c r="BT104" i="4" s="1"/>
  <c r="BP235" i="6"/>
  <c r="BP267" i="6"/>
  <c r="BP57" i="12" s="1"/>
  <c r="BP238" i="6"/>
  <c r="BP244" i="6"/>
  <c r="BW51" i="4"/>
  <c r="BR183" i="6" l="1"/>
  <c r="BQ244" i="6"/>
  <c r="BQ183" i="6"/>
  <c r="BR181" i="6"/>
  <c r="BR182" i="6"/>
  <c r="BM117" i="6"/>
  <c r="BL249" i="6"/>
  <c r="BL253" i="6" s="1"/>
  <c r="BL255" i="6" s="1"/>
  <c r="BO112" i="6"/>
  <c r="BO126" i="6" s="1"/>
  <c r="BO249" i="6" s="1"/>
  <c r="BO253" i="6" s="1"/>
  <c r="BO255" i="6" s="1"/>
  <c r="BN112" i="6"/>
  <c r="BM131" i="6"/>
  <c r="BM133" i="6" s="1"/>
  <c r="BN117" i="6"/>
  <c r="BN126" i="6"/>
  <c r="BN249" i="6" s="1"/>
  <c r="BN253" i="6" s="1"/>
  <c r="BN255" i="6" s="1"/>
  <c r="BQ236" i="6"/>
  <c r="BS58" i="6"/>
  <c r="BS23" i="6"/>
  <c r="BS91" i="6" s="1"/>
  <c r="BS122" i="6" s="1"/>
  <c r="BS61" i="6"/>
  <c r="BS92" i="6" s="1"/>
  <c r="BS123" i="6" s="1"/>
  <c r="BS245" i="6" s="1"/>
  <c r="BS177" i="6"/>
  <c r="BP246" i="6"/>
  <c r="BR206" i="6"/>
  <c r="BR201" i="6"/>
  <c r="BR238" i="6" s="1"/>
  <c r="BR180" i="6"/>
  <c r="BR235" i="6" s="1"/>
  <c r="BQ96" i="6"/>
  <c r="BQ97" i="6" s="1"/>
  <c r="BQ99" i="6" s="1"/>
  <c r="BP127" i="6"/>
  <c r="BP250" i="6" s="1"/>
  <c r="BQ246" i="6"/>
  <c r="BQ127" i="6"/>
  <c r="BQ250" i="6" s="1"/>
  <c r="BP129" i="6"/>
  <c r="BP251" i="6" s="1"/>
  <c r="BP96" i="6"/>
  <c r="BP97" i="6" s="1"/>
  <c r="BP99" i="6" s="1"/>
  <c r="BR202" i="6"/>
  <c r="BR236" i="6" s="1"/>
  <c r="BQ129" i="6"/>
  <c r="BQ251" i="6" s="1"/>
  <c r="BR91" i="6"/>
  <c r="BR122" i="6" s="1"/>
  <c r="BU102" i="4"/>
  <c r="BU104" i="4" s="1"/>
  <c r="BX51" i="4"/>
  <c r="BX106" i="4" s="1"/>
  <c r="BY37" i="4"/>
  <c r="BY36" i="4"/>
  <c r="BY38" i="4"/>
  <c r="BY39" i="4"/>
  <c r="BZ32" i="4"/>
  <c r="BW86" i="4"/>
  <c r="BW106" i="4"/>
  <c r="BP59" i="12"/>
  <c r="BP266" i="6"/>
  <c r="BQ59" i="12"/>
  <c r="BQ266" i="6"/>
  <c r="BR244" i="6"/>
  <c r="BR246" i="6" s="1"/>
  <c r="BV96" i="4"/>
  <c r="BV100" i="4"/>
  <c r="BV98" i="4"/>
  <c r="BV95" i="4"/>
  <c r="BV89" i="4"/>
  <c r="BV99" i="4"/>
  <c r="BV90" i="4"/>
  <c r="BV94" i="4"/>
  <c r="BV97" i="4"/>
  <c r="BV92" i="4"/>
  <c r="BV91" i="4"/>
  <c r="BV93" i="4"/>
  <c r="BR267" i="6"/>
  <c r="BR57" i="12" s="1"/>
  <c r="BT118" i="4"/>
  <c r="BT120" i="4" s="1"/>
  <c r="BT22" i="6"/>
  <c r="BS181" i="6" l="1"/>
  <c r="BS182" i="6"/>
  <c r="BO117" i="6"/>
  <c r="BP109" i="6"/>
  <c r="BP110" i="6" s="1"/>
  <c r="BQ109" i="6"/>
  <c r="BQ110" i="6" s="1"/>
  <c r="BO131" i="6"/>
  <c r="BO133" i="6" s="1"/>
  <c r="BQ98" i="6"/>
  <c r="BP98" i="6"/>
  <c r="BN131" i="6"/>
  <c r="BN133" i="6" s="1"/>
  <c r="BS175" i="6"/>
  <c r="BS202" i="6"/>
  <c r="BS268" i="6" s="1"/>
  <c r="BS58" i="12" s="1"/>
  <c r="BS180" i="6"/>
  <c r="BS235" i="6" s="1"/>
  <c r="BS206" i="6"/>
  <c r="BS201" i="6"/>
  <c r="BS238" i="6" s="1"/>
  <c r="BU118" i="4"/>
  <c r="BU120" i="4" s="1"/>
  <c r="BU22" i="6"/>
  <c r="BS93" i="6"/>
  <c r="BS124" i="6" s="1"/>
  <c r="BS128" i="6" s="1"/>
  <c r="BR268" i="6"/>
  <c r="BR58" i="12" s="1"/>
  <c r="BR93" i="6"/>
  <c r="BR124" i="6" s="1"/>
  <c r="BR127" i="6" s="1"/>
  <c r="BR250" i="6" s="1"/>
  <c r="BX86" i="4"/>
  <c r="BX89" i="4" s="1"/>
  <c r="BZ39" i="4"/>
  <c r="BZ37" i="4"/>
  <c r="CA32" i="4"/>
  <c r="BZ36" i="4"/>
  <c r="BZ38" i="4"/>
  <c r="BV102" i="4"/>
  <c r="BV104" i="4" s="1"/>
  <c r="BT177" i="6"/>
  <c r="BT61" i="6"/>
  <c r="BT58" i="6"/>
  <c r="BT23" i="6"/>
  <c r="BU58" i="6"/>
  <c r="BS267" i="6"/>
  <c r="BS57" i="12" s="1"/>
  <c r="BW91" i="4"/>
  <c r="BW92" i="4"/>
  <c r="BW89" i="4"/>
  <c r="BW96" i="4"/>
  <c r="BW99" i="4"/>
  <c r="BW90" i="4"/>
  <c r="BW100" i="4"/>
  <c r="BW95" i="4"/>
  <c r="BW98" i="4"/>
  <c r="BW93" i="4"/>
  <c r="BW94" i="4"/>
  <c r="BW97" i="4"/>
  <c r="BR59" i="12"/>
  <c r="BR266" i="6"/>
  <c r="BY51" i="4"/>
  <c r="BS244" i="6" l="1"/>
  <c r="BS246" i="6" s="1"/>
  <c r="BS183" i="6"/>
  <c r="BT181" i="6"/>
  <c r="BT182" i="6"/>
  <c r="BQ112" i="6"/>
  <c r="BP112" i="6"/>
  <c r="BP117" i="6" s="1"/>
  <c r="BU61" i="6"/>
  <c r="BU92" i="6" s="1"/>
  <c r="BP126" i="6"/>
  <c r="BP131" i="6" s="1"/>
  <c r="BP133" i="6" s="1"/>
  <c r="BU177" i="6"/>
  <c r="BU23" i="6"/>
  <c r="BU91" i="6" s="1"/>
  <c r="BU122" i="6" s="1"/>
  <c r="BQ117" i="6"/>
  <c r="BQ126" i="6"/>
  <c r="BQ249" i="6" s="1"/>
  <c r="BQ253" i="6" s="1"/>
  <c r="BQ255" i="6" s="1"/>
  <c r="BS236" i="6"/>
  <c r="BR96" i="6"/>
  <c r="BR97" i="6" s="1"/>
  <c r="BR99" i="6" s="1"/>
  <c r="BS129" i="6"/>
  <c r="BS251" i="6" s="1"/>
  <c r="BS96" i="6"/>
  <c r="BS97" i="6" s="1"/>
  <c r="BS99" i="6" s="1"/>
  <c r="BS127" i="6"/>
  <c r="BS250" i="6" s="1"/>
  <c r="BR129" i="6"/>
  <c r="BR251" i="6" s="1"/>
  <c r="BR128" i="6"/>
  <c r="BT91" i="6"/>
  <c r="BT122" i="6" s="1"/>
  <c r="BT92" i="6"/>
  <c r="BX95" i="4"/>
  <c r="BX98" i="4"/>
  <c r="BX90" i="4"/>
  <c r="BX100" i="4"/>
  <c r="BX94" i="4"/>
  <c r="BZ51" i="4"/>
  <c r="BZ86" i="4" s="1"/>
  <c r="BX99" i="4"/>
  <c r="BX96" i="4"/>
  <c r="BX92" i="4"/>
  <c r="BX93" i="4"/>
  <c r="BX97" i="4"/>
  <c r="BX91" i="4"/>
  <c r="CA37" i="4"/>
  <c r="CA36" i="4"/>
  <c r="CB32" i="4"/>
  <c r="CA39" i="4"/>
  <c r="CA38" i="4"/>
  <c r="BT175" i="6"/>
  <c r="BT183" i="6" s="1"/>
  <c r="BW102" i="4"/>
  <c r="BW104" i="4" s="1"/>
  <c r="BU201" i="6"/>
  <c r="BU202" i="6"/>
  <c r="BU206" i="6"/>
  <c r="BU180" i="6"/>
  <c r="BS266" i="6"/>
  <c r="BS59" i="12"/>
  <c r="BT180" i="6"/>
  <c r="BT201" i="6"/>
  <c r="BT206" i="6"/>
  <c r="BT202" i="6"/>
  <c r="BY86" i="4"/>
  <c r="BY106" i="4"/>
  <c r="BV118" i="4"/>
  <c r="BV120" i="4" s="1"/>
  <c r="BV22" i="6"/>
  <c r="BU175" i="6"/>
  <c r="BU183" i="6" s="1"/>
  <c r="BU181" i="6" l="1"/>
  <c r="BU182" i="6"/>
  <c r="BP249" i="6"/>
  <c r="BP253" i="6" s="1"/>
  <c r="BP255" i="6" s="1"/>
  <c r="BR109" i="6"/>
  <c r="BR110" i="6" s="1"/>
  <c r="BS109" i="6"/>
  <c r="BS110" i="6" s="1"/>
  <c r="BQ131" i="6"/>
  <c r="BQ133" i="6" s="1"/>
  <c r="BR98" i="6"/>
  <c r="BS98" i="6"/>
  <c r="BT93" i="6"/>
  <c r="BT124" i="6" s="1"/>
  <c r="BT128" i="6" s="1"/>
  <c r="BT123" i="6"/>
  <c r="BT245" i="6" s="1"/>
  <c r="BU93" i="6"/>
  <c r="BU124" i="6" s="1"/>
  <c r="BU123" i="6"/>
  <c r="BU245" i="6" s="1"/>
  <c r="BZ106" i="4"/>
  <c r="BX102" i="4"/>
  <c r="BX104" i="4" s="1"/>
  <c r="BT244" i="6"/>
  <c r="BU235" i="6"/>
  <c r="BU244" i="6"/>
  <c r="BT236" i="6"/>
  <c r="BT268" i="6"/>
  <c r="BT58" i="12" s="1"/>
  <c r="BY100" i="4"/>
  <c r="BY98" i="4"/>
  <c r="BY96" i="4"/>
  <c r="BY93" i="4"/>
  <c r="BY90" i="4"/>
  <c r="BY95" i="4"/>
  <c r="BY94" i="4"/>
  <c r="BY92" i="4"/>
  <c r="BY97" i="4"/>
  <c r="BY89" i="4"/>
  <c r="BY99" i="4"/>
  <c r="BY91" i="4"/>
  <c r="BU268" i="6"/>
  <c r="BU58" i="12" s="1"/>
  <c r="BU236" i="6"/>
  <c r="BT267" i="6"/>
  <c r="BT57" i="12" s="1"/>
  <c r="BT238" i="6"/>
  <c r="BT235" i="6"/>
  <c r="BU267" i="6"/>
  <c r="BU57" i="12" s="1"/>
  <c r="BU238" i="6"/>
  <c r="BZ95" i="4"/>
  <c r="BZ89" i="4"/>
  <c r="BZ96" i="4"/>
  <c r="BZ99" i="4"/>
  <c r="BZ92" i="4"/>
  <c r="BZ97" i="4"/>
  <c r="BZ91" i="4"/>
  <c r="BZ100" i="4"/>
  <c r="BZ90" i="4"/>
  <c r="BZ98" i="4"/>
  <c r="BZ94" i="4"/>
  <c r="BZ93" i="4"/>
  <c r="CC32" i="4"/>
  <c r="CB37" i="4"/>
  <c r="CB39" i="4"/>
  <c r="CB38" i="4"/>
  <c r="CB36" i="4"/>
  <c r="BV177" i="6"/>
  <c r="BV61" i="6"/>
  <c r="BV58" i="6"/>
  <c r="BV23" i="6"/>
  <c r="CA51" i="4"/>
  <c r="BW118" i="4"/>
  <c r="BW120" i="4" s="1"/>
  <c r="BW22" i="6"/>
  <c r="BV181" i="6" l="1"/>
  <c r="BV182" i="6"/>
  <c r="BR112" i="6"/>
  <c r="BS112" i="6"/>
  <c r="BS126" i="6" s="1"/>
  <c r="BS131" i="6" s="1"/>
  <c r="BS133" i="6" s="1"/>
  <c r="BR126" i="6"/>
  <c r="BR249" i="6" s="1"/>
  <c r="BR253" i="6" s="1"/>
  <c r="BR255" i="6" s="1"/>
  <c r="BU96" i="6"/>
  <c r="BU97" i="6" s="1"/>
  <c r="BU99" i="6" s="1"/>
  <c r="BT96" i="6"/>
  <c r="BT97" i="6" s="1"/>
  <c r="BT99" i="6" s="1"/>
  <c r="BR117" i="6"/>
  <c r="BR131" i="6"/>
  <c r="BR133" i="6" s="1"/>
  <c r="BX22" i="6"/>
  <c r="BT246" i="6"/>
  <c r="BU127" i="6"/>
  <c r="BU250" i="6" s="1"/>
  <c r="BU128" i="6"/>
  <c r="BT127" i="6"/>
  <c r="BT250" i="6" s="1"/>
  <c r="BU129" i="6"/>
  <c r="BU251" i="6" s="1"/>
  <c r="BU246" i="6"/>
  <c r="BT129" i="6"/>
  <c r="BT251" i="6" s="1"/>
  <c r="BV91" i="6"/>
  <c r="BV122" i="6" s="1"/>
  <c r="BV92" i="6"/>
  <c r="BX118" i="4"/>
  <c r="BX120" i="4" s="1"/>
  <c r="CA86" i="4"/>
  <c r="CA106" i="4"/>
  <c r="BY102" i="4"/>
  <c r="BY104" i="4" s="1"/>
  <c r="CB51" i="4"/>
  <c r="BU59" i="12"/>
  <c r="BU266" i="6"/>
  <c r="BV175" i="6"/>
  <c r="BV183" i="6" s="1"/>
  <c r="BV201" i="6"/>
  <c r="BV202" i="6"/>
  <c r="BV206" i="6"/>
  <c r="BV180" i="6"/>
  <c r="BZ102" i="4"/>
  <c r="BZ104" i="4" s="1"/>
  <c r="BW177" i="6"/>
  <c r="BW61" i="6"/>
  <c r="BW58" i="6"/>
  <c r="BW23" i="6"/>
  <c r="CC37" i="4"/>
  <c r="CC38" i="4"/>
  <c r="CD32" i="4"/>
  <c r="CC39" i="4"/>
  <c r="CC36" i="4"/>
  <c r="BT266" i="6"/>
  <c r="BT59" i="12"/>
  <c r="BW181" i="6" l="1"/>
  <c r="BW182" i="6"/>
  <c r="BS117" i="6"/>
  <c r="BS249" i="6"/>
  <c r="BS253" i="6" s="1"/>
  <c r="BS255" i="6" s="1"/>
  <c r="BT109" i="6"/>
  <c r="BT110" i="6" s="1"/>
  <c r="BU109" i="6"/>
  <c r="BU110" i="6" s="1"/>
  <c r="BT98" i="6"/>
  <c r="BU98" i="6"/>
  <c r="BX61" i="6"/>
  <c r="BX92" i="6" s="1"/>
  <c r="BX123" i="6" s="1"/>
  <c r="BX245" i="6" s="1"/>
  <c r="BX58" i="6"/>
  <c r="BX23" i="6"/>
  <c r="BX175" i="6" s="1"/>
  <c r="BX177" i="6"/>
  <c r="BV93" i="6"/>
  <c r="BV124" i="6" s="1"/>
  <c r="BV128" i="6" s="1"/>
  <c r="BV123" i="6"/>
  <c r="BV245" i="6" s="1"/>
  <c r="BW91" i="6"/>
  <c r="BW122" i="6" s="1"/>
  <c r="BW92" i="6"/>
  <c r="CC51" i="4"/>
  <c r="CC106" i="4" s="1"/>
  <c r="BY118" i="4"/>
  <c r="BY120" i="4" s="1"/>
  <c r="BY22" i="6"/>
  <c r="CB86" i="4"/>
  <c r="CB106" i="4"/>
  <c r="BV244" i="6"/>
  <c r="CE32" i="4"/>
  <c r="CD38" i="4"/>
  <c r="CD39" i="4"/>
  <c r="CD36" i="4"/>
  <c r="CD37" i="4"/>
  <c r="BV235" i="6"/>
  <c r="BZ118" i="4"/>
  <c r="BZ120" i="4" s="1"/>
  <c r="BZ22" i="6"/>
  <c r="BV267" i="6"/>
  <c r="BV57" i="12" s="1"/>
  <c r="BV238" i="6"/>
  <c r="BW175" i="6"/>
  <c r="BW183" i="6" s="1"/>
  <c r="BW202" i="6"/>
  <c r="BW206" i="6"/>
  <c r="BW180" i="6"/>
  <c r="BW201" i="6"/>
  <c r="BV268" i="6"/>
  <c r="BV58" i="12" s="1"/>
  <c r="BV236" i="6"/>
  <c r="CA91" i="4"/>
  <c r="CA94" i="4"/>
  <c r="CA96" i="4"/>
  <c r="CA98" i="4"/>
  <c r="CA93" i="4"/>
  <c r="CA100" i="4"/>
  <c r="CA99" i="4"/>
  <c r="CA95" i="4"/>
  <c r="CA97" i="4"/>
  <c r="CA90" i="4"/>
  <c r="CA92" i="4"/>
  <c r="CA89" i="4"/>
  <c r="BX244" i="6" l="1"/>
  <c r="BX183" i="6"/>
  <c r="BX181" i="6"/>
  <c r="BX267" i="6" s="1"/>
  <c r="BX57" i="12" s="1"/>
  <c r="BX182" i="6"/>
  <c r="BT112" i="6"/>
  <c r="BT117" i="6" s="1"/>
  <c r="BU112" i="6"/>
  <c r="BX91" i="6"/>
  <c r="BX122" i="6" s="1"/>
  <c r="BX246" i="6"/>
  <c r="BX206" i="6"/>
  <c r="BX201" i="6"/>
  <c r="BX238" i="6" s="1"/>
  <c r="BX202" i="6"/>
  <c r="BX236" i="6" s="1"/>
  <c r="BX180" i="6"/>
  <c r="BX235" i="6" s="1"/>
  <c r="BX266" i="6" s="1"/>
  <c r="BV246" i="6"/>
  <c r="BV96" i="6"/>
  <c r="BV97" i="6" s="1"/>
  <c r="BV99" i="6" s="1"/>
  <c r="BV129" i="6"/>
  <c r="BV251" i="6" s="1"/>
  <c r="BV127" i="6"/>
  <c r="BV250" i="6" s="1"/>
  <c r="BW93" i="6"/>
  <c r="BW124" i="6" s="1"/>
  <c r="BW128" i="6" s="1"/>
  <c r="BW123" i="6"/>
  <c r="BW245" i="6" s="1"/>
  <c r="BX93" i="6"/>
  <c r="BX124" i="6" s="1"/>
  <c r="BX127" i="6" s="1"/>
  <c r="BX250" i="6" s="1"/>
  <c r="CC86" i="4"/>
  <c r="CC92" i="4" s="1"/>
  <c r="BW244" i="6"/>
  <c r="BV266" i="6"/>
  <c r="BV59" i="12"/>
  <c r="CB99" i="4"/>
  <c r="CB92" i="4"/>
  <c r="CB91" i="4"/>
  <c r="CB89" i="4"/>
  <c r="CB93" i="4"/>
  <c r="CB90" i="4"/>
  <c r="CB98" i="4"/>
  <c r="CB100" i="4"/>
  <c r="CB95" i="4"/>
  <c r="CB94" i="4"/>
  <c r="CB97" i="4"/>
  <c r="CB96" i="4"/>
  <c r="BZ61" i="6"/>
  <c r="BZ58" i="6"/>
  <c r="BZ23" i="6"/>
  <c r="BZ177" i="6"/>
  <c r="BY23" i="6"/>
  <c r="BY177" i="6"/>
  <c r="BY61" i="6"/>
  <c r="BY58" i="6"/>
  <c r="CA102" i="4"/>
  <c r="CA104" i="4" s="1"/>
  <c r="BW235" i="6"/>
  <c r="CD51" i="4"/>
  <c r="CF32" i="4"/>
  <c r="CE36" i="4"/>
  <c r="CE39" i="4"/>
  <c r="CE37" i="4"/>
  <c r="CE38" i="4"/>
  <c r="BW267" i="6"/>
  <c r="BW57" i="12" s="1"/>
  <c r="BW238" i="6"/>
  <c r="BW236" i="6"/>
  <c r="BW268" i="6"/>
  <c r="BW58" i="12" s="1"/>
  <c r="BY181" i="6" l="1"/>
  <c r="BY182" i="6"/>
  <c r="BZ181" i="6"/>
  <c r="BZ182" i="6"/>
  <c r="BT126" i="6"/>
  <c r="BV109" i="6"/>
  <c r="BV110" i="6" s="1"/>
  <c r="BU126" i="6"/>
  <c r="BU117" i="6"/>
  <c r="BV98" i="6"/>
  <c r="BW96" i="6"/>
  <c r="BW97" i="6" s="1"/>
  <c r="BW99" i="6" s="1"/>
  <c r="BX59" i="12"/>
  <c r="BX268" i="6"/>
  <c r="BX58" i="12" s="1"/>
  <c r="BX96" i="6"/>
  <c r="BX97" i="6" s="1"/>
  <c r="BX99" i="6" s="1"/>
  <c r="BW127" i="6"/>
  <c r="BW250" i="6" s="1"/>
  <c r="BX129" i="6"/>
  <c r="BX251" i="6" s="1"/>
  <c r="BX128" i="6"/>
  <c r="BW129" i="6"/>
  <c r="BW251" i="6" s="1"/>
  <c r="BW246" i="6"/>
  <c r="BZ91" i="6"/>
  <c r="BZ122" i="6" s="1"/>
  <c r="BY91" i="6"/>
  <c r="BY122" i="6" s="1"/>
  <c r="CC91" i="4"/>
  <c r="CC98" i="4"/>
  <c r="CC99" i="4"/>
  <c r="CC93" i="4"/>
  <c r="CC89" i="4"/>
  <c r="CC95" i="4"/>
  <c r="BY92" i="6"/>
  <c r="BZ92" i="6"/>
  <c r="CC94" i="4"/>
  <c r="CC96" i="4"/>
  <c r="CC90" i="4"/>
  <c r="CC100" i="4"/>
  <c r="CC97" i="4"/>
  <c r="CE51" i="4"/>
  <c r="CE86" i="4" s="1"/>
  <c r="CD106" i="4"/>
  <c r="CD86" i="4"/>
  <c r="CB102" i="4"/>
  <c r="CB104" i="4" s="1"/>
  <c r="CA118" i="4"/>
  <c r="CA120" i="4" s="1"/>
  <c r="CA22" i="6"/>
  <c r="BY180" i="6"/>
  <c r="BY206" i="6"/>
  <c r="BY202" i="6"/>
  <c r="BY201" i="6"/>
  <c r="BZ201" i="6"/>
  <c r="BZ180" i="6"/>
  <c r="BZ206" i="6"/>
  <c r="BZ202" i="6"/>
  <c r="BZ175" i="6"/>
  <c r="BZ183" i="6" s="1"/>
  <c r="BY175" i="6"/>
  <c r="BY183" i="6" s="1"/>
  <c r="CF38" i="4"/>
  <c r="CF37" i="4"/>
  <c r="CF36" i="4"/>
  <c r="CF39" i="4"/>
  <c r="CG32" i="4"/>
  <c r="BW266" i="6"/>
  <c r="BW59" i="12"/>
  <c r="BT131" i="6" l="1"/>
  <c r="BT133" i="6" s="1"/>
  <c r="BT249" i="6"/>
  <c r="BT253" i="6" s="1"/>
  <c r="BT255" i="6" s="1"/>
  <c r="BX109" i="6"/>
  <c r="BX110" i="6" s="1"/>
  <c r="BW109" i="6"/>
  <c r="BW110" i="6" s="1"/>
  <c r="BU249" i="6"/>
  <c r="BU253" i="6" s="1"/>
  <c r="BU255" i="6" s="1"/>
  <c r="BU131" i="6"/>
  <c r="BU133" i="6" s="1"/>
  <c r="BV112" i="6"/>
  <c r="BV126" i="6" s="1"/>
  <c r="BX98" i="6"/>
  <c r="BW98" i="6"/>
  <c r="BY93" i="6"/>
  <c r="BY124" i="6" s="1"/>
  <c r="BY128" i="6" s="1"/>
  <c r="BY123" i="6"/>
  <c r="BY245" i="6" s="1"/>
  <c r="BZ93" i="6"/>
  <c r="BZ124" i="6" s="1"/>
  <c r="BZ128" i="6" s="1"/>
  <c r="BZ123" i="6"/>
  <c r="BZ245" i="6" s="1"/>
  <c r="CC102" i="4"/>
  <c r="CC104" i="4" s="1"/>
  <c r="CF51" i="4"/>
  <c r="CF106" i="4" s="1"/>
  <c r="CE106" i="4"/>
  <c r="BY235" i="6"/>
  <c r="BY236" i="6"/>
  <c r="BY268" i="6"/>
  <c r="BY58" i="12" s="1"/>
  <c r="CD91" i="4"/>
  <c r="CD96" i="4"/>
  <c r="CD92" i="4"/>
  <c r="CD90" i="4"/>
  <c r="CD95" i="4"/>
  <c r="CD93" i="4"/>
  <c r="CD99" i="4"/>
  <c r="CD89" i="4"/>
  <c r="CD98" i="4"/>
  <c r="CD94" i="4"/>
  <c r="CD97" i="4"/>
  <c r="CD100" i="4"/>
  <c r="BZ244" i="6"/>
  <c r="CB22" i="6"/>
  <c r="CB118" i="4"/>
  <c r="CB120" i="4" s="1"/>
  <c r="BY244" i="6"/>
  <c r="BZ268" i="6"/>
  <c r="BZ58" i="12" s="1"/>
  <c r="BZ236" i="6"/>
  <c r="BZ235" i="6"/>
  <c r="BZ267" i="6"/>
  <c r="BZ57" i="12" s="1"/>
  <c r="BZ238" i="6"/>
  <c r="CA61" i="6"/>
  <c r="CA177" i="6"/>
  <c r="CA23" i="6"/>
  <c r="CA58" i="6"/>
  <c r="CE96" i="4"/>
  <c r="CE91" i="4"/>
  <c r="CE100" i="4"/>
  <c r="CE94" i="4"/>
  <c r="CE99" i="4"/>
  <c r="CE90" i="4"/>
  <c r="CE92" i="4"/>
  <c r="CE98" i="4"/>
  <c r="CE95" i="4"/>
  <c r="CE93" i="4"/>
  <c r="CE89" i="4"/>
  <c r="CE97" i="4"/>
  <c r="CG37" i="4"/>
  <c r="CG39" i="4"/>
  <c r="CG38" i="4"/>
  <c r="CH32" i="4"/>
  <c r="CG36" i="4"/>
  <c r="BY267" i="6"/>
  <c r="BY57" i="12" s="1"/>
  <c r="BY238" i="6"/>
  <c r="CA181" i="6" l="1"/>
  <c r="CA182" i="6"/>
  <c r="BV117" i="6"/>
  <c r="BW112" i="6"/>
  <c r="BW126" i="6" s="1"/>
  <c r="BX112" i="6"/>
  <c r="BX117" i="6"/>
  <c r="BZ96" i="6"/>
  <c r="BZ97" i="6" s="1"/>
  <c r="BZ99" i="6" s="1"/>
  <c r="BY96" i="6"/>
  <c r="BY97" i="6" s="1"/>
  <c r="BY99" i="6" s="1"/>
  <c r="BX126" i="6"/>
  <c r="BW117" i="6"/>
  <c r="CC22" i="6"/>
  <c r="BV249" i="6"/>
  <c r="BV253" i="6" s="1"/>
  <c r="BV255" i="6" s="1"/>
  <c r="BV131" i="6"/>
  <c r="BV133" i="6" s="1"/>
  <c r="BZ127" i="6"/>
  <c r="BZ250" i="6" s="1"/>
  <c r="BY246" i="6"/>
  <c r="BZ246" i="6"/>
  <c r="BY129" i="6"/>
  <c r="BY251" i="6" s="1"/>
  <c r="BY127" i="6"/>
  <c r="BY250" i="6" s="1"/>
  <c r="CA91" i="6"/>
  <c r="CA122" i="6" s="1"/>
  <c r="CC118" i="4"/>
  <c r="CC120" i="4" s="1"/>
  <c r="BZ129" i="6"/>
  <c r="BZ251" i="6" s="1"/>
  <c r="CA92" i="6"/>
  <c r="CG51" i="4"/>
  <c r="CG86" i="4" s="1"/>
  <c r="CF86" i="4"/>
  <c r="CF93" i="4" s="1"/>
  <c r="CH37" i="4"/>
  <c r="CH39" i="4"/>
  <c r="CH36" i="4"/>
  <c r="CH38" i="4"/>
  <c r="CI32" i="4"/>
  <c r="CB23" i="6"/>
  <c r="CB58" i="6"/>
  <c r="CB177" i="6"/>
  <c r="CB61" i="6"/>
  <c r="BZ266" i="6"/>
  <c r="BZ59" i="12"/>
  <c r="CA175" i="6"/>
  <c r="CA183" i="6" s="1"/>
  <c r="CE102" i="4"/>
  <c r="CE104" i="4" s="1"/>
  <c r="BY266" i="6"/>
  <c r="BY59" i="12"/>
  <c r="CA180" i="6"/>
  <c r="CA206" i="6"/>
  <c r="CA201" i="6"/>
  <c r="CA202" i="6"/>
  <c r="CD102" i="4"/>
  <c r="CD104" i="4" s="1"/>
  <c r="CB181" i="6" l="1"/>
  <c r="CB182" i="6"/>
  <c r="BW249" i="6"/>
  <c r="BW253" i="6" s="1"/>
  <c r="BW255" i="6" s="1"/>
  <c r="BW131" i="6"/>
  <c r="BW133" i="6" s="1"/>
  <c r="BY109" i="6"/>
  <c r="BY110" i="6" s="1"/>
  <c r="BZ109" i="6"/>
  <c r="BZ110" i="6" s="1"/>
  <c r="BY98" i="6"/>
  <c r="BZ98" i="6"/>
  <c r="BX131" i="6"/>
  <c r="BX133" i="6" s="1"/>
  <c r="BX249" i="6"/>
  <c r="BX253" i="6" s="1"/>
  <c r="BX255" i="6" s="1"/>
  <c r="CC61" i="6"/>
  <c r="CC92" i="6" s="1"/>
  <c r="CC58" i="6"/>
  <c r="CC23" i="6"/>
  <c r="CC175" i="6" s="1"/>
  <c r="CC177" i="6"/>
  <c r="CA93" i="6"/>
  <c r="CA124" i="6" s="1"/>
  <c r="CA128" i="6" s="1"/>
  <c r="CA123" i="6"/>
  <c r="CA245" i="6" s="1"/>
  <c r="CC91" i="6"/>
  <c r="CC122" i="6" s="1"/>
  <c r="CB91" i="6"/>
  <c r="CB122" i="6" s="1"/>
  <c r="CG106" i="4"/>
  <c r="CB92" i="6"/>
  <c r="CB123" i="6" s="1"/>
  <c r="CB245" i="6" s="1"/>
  <c r="CF99" i="4"/>
  <c r="CF92" i="4"/>
  <c r="CF96" i="4"/>
  <c r="CF100" i="4"/>
  <c r="CF91" i="4"/>
  <c r="CF98" i="4"/>
  <c r="CF90" i="4"/>
  <c r="CF95" i="4"/>
  <c r="CF97" i="4"/>
  <c r="CF94" i="4"/>
  <c r="CF89" i="4"/>
  <c r="CA236" i="6"/>
  <c r="CA268" i="6"/>
  <c r="CA58" i="12" s="1"/>
  <c r="CG96" i="4"/>
  <c r="CG99" i="4"/>
  <c r="CG89" i="4"/>
  <c r="CG93" i="4"/>
  <c r="CG94" i="4"/>
  <c r="CG97" i="4"/>
  <c r="CG90" i="4"/>
  <c r="CG100" i="4"/>
  <c r="CG95" i="4"/>
  <c r="CG98" i="4"/>
  <c r="CG91" i="4"/>
  <c r="CG92" i="4"/>
  <c r="CA244" i="6"/>
  <c r="CI38" i="4"/>
  <c r="CI36" i="4"/>
  <c r="CI37" i="4"/>
  <c r="CJ32" i="4"/>
  <c r="CI39" i="4"/>
  <c r="CH51" i="4"/>
  <c r="CA267" i="6"/>
  <c r="CA57" i="12" s="1"/>
  <c r="CA238" i="6"/>
  <c r="CA235" i="6"/>
  <c r="CE118" i="4"/>
  <c r="CE120" i="4" s="1"/>
  <c r="CE22" i="6"/>
  <c r="CB201" i="6"/>
  <c r="CB206" i="6"/>
  <c r="CB202" i="6"/>
  <c r="CB180" i="6"/>
  <c r="CB175" i="6"/>
  <c r="CB183" i="6" s="1"/>
  <c r="CD118" i="4"/>
  <c r="CD120" i="4" s="1"/>
  <c r="CD22" i="6"/>
  <c r="CC183" i="6" l="1"/>
  <c r="CC181" i="6"/>
  <c r="CC182" i="6"/>
  <c r="BZ112" i="6"/>
  <c r="BY112" i="6"/>
  <c r="BY117" i="6" s="1"/>
  <c r="CC202" i="6"/>
  <c r="CC268" i="6" s="1"/>
  <c r="CC58" i="12" s="1"/>
  <c r="CC180" i="6"/>
  <c r="BZ117" i="6"/>
  <c r="BZ126" i="6"/>
  <c r="BZ249" i="6" s="1"/>
  <c r="BZ253" i="6" s="1"/>
  <c r="BZ255" i="6" s="1"/>
  <c r="CA96" i="6"/>
  <c r="CA97" i="6" s="1"/>
  <c r="CA99" i="6" s="1"/>
  <c r="CA127" i="6"/>
  <c r="CA250" i="6" s="1"/>
  <c r="CA129" i="6"/>
  <c r="CA251" i="6" s="1"/>
  <c r="CC206" i="6"/>
  <c r="CC201" i="6"/>
  <c r="CC238" i="6" s="1"/>
  <c r="CA246" i="6"/>
  <c r="CB93" i="6"/>
  <c r="CB124" i="6" s="1"/>
  <c r="CB128" i="6" s="1"/>
  <c r="CC93" i="6"/>
  <c r="CC124" i="6" s="1"/>
  <c r="CC128" i="6" s="1"/>
  <c r="CC123" i="6"/>
  <c r="CC245" i="6" s="1"/>
  <c r="CF102" i="4"/>
  <c r="CF104" i="4" s="1"/>
  <c r="CB235" i="6"/>
  <c r="CG102" i="4"/>
  <c r="CG104" i="4" s="1"/>
  <c r="CD61" i="6"/>
  <c r="CD177" i="6"/>
  <c r="CD23" i="6"/>
  <c r="CD58" i="6"/>
  <c r="CB267" i="6"/>
  <c r="CB57" i="12" s="1"/>
  <c r="CB238" i="6"/>
  <c r="CC244" i="6"/>
  <c r="CC235" i="6"/>
  <c r="CA266" i="6"/>
  <c r="CA59" i="12"/>
  <c r="CC267" i="6"/>
  <c r="CC57" i="12" s="1"/>
  <c r="CK32" i="4"/>
  <c r="CJ38" i="4"/>
  <c r="CJ36" i="4"/>
  <c r="CJ37" i="4"/>
  <c r="CJ39" i="4"/>
  <c r="CB244" i="6"/>
  <c r="CB246" i="6" s="1"/>
  <c r="CB236" i="6"/>
  <c r="CB268" i="6"/>
  <c r="CB58" i="12" s="1"/>
  <c r="CE23" i="6"/>
  <c r="CE177" i="6"/>
  <c r="CE61" i="6"/>
  <c r="CE58" i="6"/>
  <c r="CI51" i="4"/>
  <c r="CH106" i="4"/>
  <c r="CH86" i="4"/>
  <c r="CE181" i="6" l="1"/>
  <c r="CE182" i="6"/>
  <c r="CD181" i="6"/>
  <c r="CD182" i="6"/>
  <c r="BY126" i="6"/>
  <c r="BY131" i="6" s="1"/>
  <c r="BY133" i="6" s="1"/>
  <c r="CA109" i="6"/>
  <c r="CA110" i="6" s="1"/>
  <c r="CC236" i="6"/>
  <c r="BZ131" i="6"/>
  <c r="BZ133" i="6" s="1"/>
  <c r="CA98" i="6"/>
  <c r="BY249" i="6"/>
  <c r="BY253" i="6" s="1"/>
  <c r="BY255" i="6" s="1"/>
  <c r="CC96" i="6"/>
  <c r="CC97" i="6" s="1"/>
  <c r="CC99" i="6" s="1"/>
  <c r="CF118" i="4"/>
  <c r="CF120" i="4" s="1"/>
  <c r="CB96" i="6"/>
  <c r="CB97" i="6" s="1"/>
  <c r="CB99" i="6" s="1"/>
  <c r="CC129" i="6"/>
  <c r="CC251" i="6" s="1"/>
  <c r="CC246" i="6"/>
  <c r="CD91" i="6"/>
  <c r="CD122" i="6" s="1"/>
  <c r="CE91" i="6"/>
  <c r="CE122" i="6" s="1"/>
  <c r="CC127" i="6"/>
  <c r="CC250" i="6" s="1"/>
  <c r="CB129" i="6"/>
  <c r="CB251" i="6" s="1"/>
  <c r="CF22" i="6"/>
  <c r="CF61" i="6" s="1"/>
  <c r="CB127" i="6"/>
  <c r="CB250" i="6" s="1"/>
  <c r="CE92" i="6"/>
  <c r="CE123" i="6" s="1"/>
  <c r="CE245" i="6" s="1"/>
  <c r="CD92" i="6"/>
  <c r="CD201" i="6"/>
  <c r="CD180" i="6"/>
  <c r="CD202" i="6"/>
  <c r="CD206" i="6"/>
  <c r="CH89" i="4"/>
  <c r="CH93" i="4"/>
  <c r="CH98" i="4"/>
  <c r="CH96" i="4"/>
  <c r="CH100" i="4"/>
  <c r="CH99" i="4"/>
  <c r="CH97" i="4"/>
  <c r="CH92" i="4"/>
  <c r="CH91" i="4"/>
  <c r="CH95" i="4"/>
  <c r="CH90" i="4"/>
  <c r="CH94" i="4"/>
  <c r="CE201" i="6"/>
  <c r="CE202" i="6"/>
  <c r="CE206" i="6"/>
  <c r="CE180" i="6"/>
  <c r="CG118" i="4"/>
  <c r="CG120" i="4" s="1"/>
  <c r="CG22" i="6"/>
  <c r="CC59" i="12"/>
  <c r="CC266" i="6"/>
  <c r="CE175" i="6"/>
  <c r="CE183" i="6" s="1"/>
  <c r="CJ51" i="4"/>
  <c r="CD175" i="6"/>
  <c r="CD183" i="6" s="1"/>
  <c r="CL32" i="4"/>
  <c r="CK37" i="4"/>
  <c r="CK36" i="4"/>
  <c r="CK39" i="4"/>
  <c r="CK38" i="4"/>
  <c r="CI86" i="4"/>
  <c r="CI106" i="4"/>
  <c r="CB266" i="6"/>
  <c r="CB59" i="12"/>
  <c r="CB109" i="6" l="1"/>
  <c r="CB110" i="6"/>
  <c r="CC109" i="6"/>
  <c r="CC110" i="6"/>
  <c r="CA112" i="6"/>
  <c r="CA117" i="6"/>
  <c r="CA126" i="6"/>
  <c r="CA131" i="6" s="1"/>
  <c r="CA133" i="6" s="1"/>
  <c r="CB98" i="6"/>
  <c r="CC98" i="6"/>
  <c r="CE93" i="6"/>
  <c r="CE124" i="6" s="1"/>
  <c r="CE128" i="6" s="1"/>
  <c r="CD93" i="6"/>
  <c r="CD124" i="6" s="1"/>
  <c r="CD128" i="6" s="1"/>
  <c r="CD123" i="6"/>
  <c r="CD245" i="6" s="1"/>
  <c r="CF177" i="6"/>
  <c r="CF58" i="6"/>
  <c r="CF23" i="6"/>
  <c r="CF92" i="6"/>
  <c r="CF123" i="6" s="1"/>
  <c r="CF245" i="6" s="1"/>
  <c r="CK51" i="4"/>
  <c r="CK106" i="4" s="1"/>
  <c r="CE268" i="6"/>
  <c r="CE58" i="12" s="1"/>
  <c r="CE236" i="6"/>
  <c r="CH102" i="4"/>
  <c r="CH104" i="4" s="1"/>
  <c r="CD235" i="6"/>
  <c r="CL37" i="4"/>
  <c r="CL36" i="4"/>
  <c r="CL39" i="4"/>
  <c r="CL38" i="4"/>
  <c r="CM32" i="4"/>
  <c r="CD267" i="6"/>
  <c r="CD57" i="12" s="1"/>
  <c r="CD238" i="6"/>
  <c r="CD236" i="6"/>
  <c r="CD268" i="6"/>
  <c r="CD58" i="12" s="1"/>
  <c r="CD244" i="6"/>
  <c r="CG23" i="6"/>
  <c r="CG177" i="6"/>
  <c r="CG58" i="6"/>
  <c r="CG61" i="6"/>
  <c r="CE235" i="6"/>
  <c r="CI94" i="4"/>
  <c r="CI96" i="4"/>
  <c r="CI89" i="4"/>
  <c r="CI98" i="4"/>
  <c r="CI100" i="4"/>
  <c r="CI93" i="4"/>
  <c r="CI99" i="4"/>
  <c r="CI92" i="4"/>
  <c r="CI91" i="4"/>
  <c r="CI95" i="4"/>
  <c r="CI90" i="4"/>
  <c r="CI97" i="4"/>
  <c r="CE244" i="6"/>
  <c r="CE246" i="6" s="1"/>
  <c r="CE267" i="6"/>
  <c r="CE57" i="12" s="1"/>
  <c r="CE238" i="6"/>
  <c r="CJ86" i="4"/>
  <c r="CJ106" i="4"/>
  <c r="CG181" i="6" l="1"/>
  <c r="CG182" i="6"/>
  <c r="CF181" i="6"/>
  <c r="CF182" i="6"/>
  <c r="CA249" i="6"/>
  <c r="CA253" i="6" s="1"/>
  <c r="CA255" i="6" s="1"/>
  <c r="CB112" i="6"/>
  <c r="CB126" i="6" s="1"/>
  <c r="CB131" i="6" s="1"/>
  <c r="CB133" i="6" s="1"/>
  <c r="CC112" i="6"/>
  <c r="CC117" i="6" s="1"/>
  <c r="CB117" i="6"/>
  <c r="CF206" i="6"/>
  <c r="CF201" i="6"/>
  <c r="CF238" i="6" s="1"/>
  <c r="CF180" i="6"/>
  <c r="CF235" i="6" s="1"/>
  <c r="CD96" i="6"/>
  <c r="CD97" i="6" s="1"/>
  <c r="CD99" i="6" s="1"/>
  <c r="CE127" i="6"/>
  <c r="CE250" i="6" s="1"/>
  <c r="CE96" i="6"/>
  <c r="CE97" i="6" s="1"/>
  <c r="CE99" i="6" s="1"/>
  <c r="CE129" i="6"/>
  <c r="CE251" i="6" s="1"/>
  <c r="CF202" i="6"/>
  <c r="CF236" i="6" s="1"/>
  <c r="CD246" i="6"/>
  <c r="CG91" i="6"/>
  <c r="CG122" i="6" s="1"/>
  <c r="CF91" i="6"/>
  <c r="CF122" i="6" s="1"/>
  <c r="CF175" i="6"/>
  <c r="CD127" i="6"/>
  <c r="CD250" i="6" s="1"/>
  <c r="CD129" i="6"/>
  <c r="CD251" i="6" s="1"/>
  <c r="CG92" i="6"/>
  <c r="CK86" i="4"/>
  <c r="CK93" i="4" s="1"/>
  <c r="CJ94" i="4"/>
  <c r="CJ99" i="4"/>
  <c r="CJ98" i="4"/>
  <c r="CJ91" i="4"/>
  <c r="CJ96" i="4"/>
  <c r="CJ90" i="4"/>
  <c r="CJ89" i="4"/>
  <c r="CJ92" i="4"/>
  <c r="CJ93" i="4"/>
  <c r="CJ100" i="4"/>
  <c r="CJ97" i="4"/>
  <c r="CJ95" i="4"/>
  <c r="CI102" i="4"/>
  <c r="CI104" i="4" s="1"/>
  <c r="CM37" i="4"/>
  <c r="CM36" i="4"/>
  <c r="CM38" i="4"/>
  <c r="CN32" i="4"/>
  <c r="CM39" i="4"/>
  <c r="CL51" i="4"/>
  <c r="CF267" i="6"/>
  <c r="CF57" i="12" s="1"/>
  <c r="CE266" i="6"/>
  <c r="CE59" i="12"/>
  <c r="CG175" i="6"/>
  <c r="CG183" i="6" s="1"/>
  <c r="CD59" i="12"/>
  <c r="CD266" i="6"/>
  <c r="CH22" i="6"/>
  <c r="CH118" i="4"/>
  <c r="CH120" i="4" s="1"/>
  <c r="CG201" i="6"/>
  <c r="CG202" i="6"/>
  <c r="CG206" i="6"/>
  <c r="CG180" i="6"/>
  <c r="CF244" i="6" l="1"/>
  <c r="CF246" i="6" s="1"/>
  <c r="CF183" i="6"/>
  <c r="CC126" i="6"/>
  <c r="CC249" i="6" s="1"/>
  <c r="CC253" i="6" s="1"/>
  <c r="CC255" i="6" s="1"/>
  <c r="CD109" i="6"/>
  <c r="CD110" i="6" s="1"/>
  <c r="CE109" i="6"/>
  <c r="CE110" i="6" s="1"/>
  <c r="CE98" i="6"/>
  <c r="CD98" i="6"/>
  <c r="CB249" i="6"/>
  <c r="CB253" i="6" s="1"/>
  <c r="CB255" i="6" s="1"/>
  <c r="CF93" i="6"/>
  <c r="CF96" i="6" s="1"/>
  <c r="CF97" i="6" s="1"/>
  <c r="CF99" i="6" s="1"/>
  <c r="CF268" i="6"/>
  <c r="CF58" i="12" s="1"/>
  <c r="CG93" i="6"/>
  <c r="CG124" i="6" s="1"/>
  <c r="CG128" i="6" s="1"/>
  <c r="CG123" i="6"/>
  <c r="CG245" i="6" s="1"/>
  <c r="CK97" i="4"/>
  <c r="CK95" i="4"/>
  <c r="CK90" i="4"/>
  <c r="CK100" i="4"/>
  <c r="CK99" i="4"/>
  <c r="CK98" i="4"/>
  <c r="CK94" i="4"/>
  <c r="CK96" i="4"/>
  <c r="CK92" i="4"/>
  <c r="CK91" i="4"/>
  <c r="CK89" i="4"/>
  <c r="CM51" i="4"/>
  <c r="CN39" i="4"/>
  <c r="CO32" i="4"/>
  <c r="CN37" i="4"/>
  <c r="CN38" i="4"/>
  <c r="CN36" i="4"/>
  <c r="CH58" i="6"/>
  <c r="CH23" i="6"/>
  <c r="CH61" i="6"/>
  <c r="CH177" i="6"/>
  <c r="CI22" i="6"/>
  <c r="CI118" i="4"/>
  <c r="CI120" i="4" s="1"/>
  <c r="CG267" i="6"/>
  <c r="CG57" i="12" s="1"/>
  <c r="CG238" i="6"/>
  <c r="CG235" i="6"/>
  <c r="CJ102" i="4"/>
  <c r="CJ104" i="4" s="1"/>
  <c r="CG236" i="6"/>
  <c r="CG268" i="6"/>
  <c r="CG58" i="12" s="1"/>
  <c r="CG244" i="6"/>
  <c r="CL106" i="4"/>
  <c r="CL86" i="4"/>
  <c r="CF266" i="6"/>
  <c r="CF59" i="12"/>
  <c r="CH181" i="6" l="1"/>
  <c r="CH182" i="6"/>
  <c r="CC131" i="6"/>
  <c r="CC133" i="6" s="1"/>
  <c r="CE112" i="6"/>
  <c r="CE126" i="6" s="1"/>
  <c r="CF109" i="6"/>
  <c r="CF110" i="6" s="1"/>
  <c r="CD112" i="6"/>
  <c r="CD117" i="6" s="1"/>
  <c r="CF98" i="6"/>
  <c r="CG129" i="6"/>
  <c r="CG251" i="6" s="1"/>
  <c r="CG246" i="6"/>
  <c r="CG127" i="6"/>
  <c r="CG250" i="6" s="1"/>
  <c r="CG96" i="6"/>
  <c r="CG97" i="6" s="1"/>
  <c r="CG99" i="6" s="1"/>
  <c r="CD126" i="6"/>
  <c r="CD249" i="6" s="1"/>
  <c r="CD253" i="6" s="1"/>
  <c r="CD255" i="6" s="1"/>
  <c r="CF124" i="6"/>
  <c r="CF128" i="6" s="1"/>
  <c r="CH91" i="6"/>
  <c r="CH122" i="6" s="1"/>
  <c r="CH92" i="6"/>
  <c r="CK102" i="4"/>
  <c r="CK104" i="4" s="1"/>
  <c r="CK22" i="6" s="1"/>
  <c r="CN51" i="4"/>
  <c r="CN86" i="4" s="1"/>
  <c r="CJ118" i="4"/>
  <c r="CJ120" i="4" s="1"/>
  <c r="CJ22" i="6"/>
  <c r="CO37" i="4"/>
  <c r="I37" i="4" s="1"/>
  <c r="CO36" i="4"/>
  <c r="CO39" i="4"/>
  <c r="I39" i="4" s="1"/>
  <c r="CO38" i="4"/>
  <c r="I38" i="4" s="1"/>
  <c r="CH180" i="6"/>
  <c r="CH202" i="6"/>
  <c r="CH206" i="6"/>
  <c r="CH201" i="6"/>
  <c r="CI23" i="6"/>
  <c r="CI58" i="6"/>
  <c r="CI177" i="6"/>
  <c r="CI61" i="6"/>
  <c r="CH175" i="6"/>
  <c r="CH183" i="6" s="1"/>
  <c r="CG266" i="6"/>
  <c r="CG59" i="12"/>
  <c r="CL89" i="4"/>
  <c r="CL95" i="4"/>
  <c r="CL99" i="4"/>
  <c r="CL98" i="4"/>
  <c r="CL96" i="4"/>
  <c r="CL91" i="4"/>
  <c r="CL90" i="4"/>
  <c r="CL92" i="4"/>
  <c r="CL97" i="4"/>
  <c r="CL94" i="4"/>
  <c r="CL100" i="4"/>
  <c r="CL93" i="4"/>
  <c r="CM86" i="4"/>
  <c r="CM106" i="4"/>
  <c r="CI181" i="6" l="1"/>
  <c r="CI182" i="6"/>
  <c r="CE249" i="6"/>
  <c r="CE253" i="6" s="1"/>
  <c r="CE255" i="6" s="1"/>
  <c r="CE131" i="6"/>
  <c r="CE133" i="6" s="1"/>
  <c r="CD131" i="6"/>
  <c r="CD133" i="6" s="1"/>
  <c r="CE117" i="6"/>
  <c r="CF112" i="6"/>
  <c r="CF117" i="6" s="1"/>
  <c r="CG109" i="6"/>
  <c r="CG110" i="6" s="1"/>
  <c r="CF127" i="6"/>
  <c r="CF129" i="6"/>
  <c r="CF251" i="6" s="1"/>
  <c r="CG98" i="6"/>
  <c r="CK118" i="4"/>
  <c r="CK120" i="4" s="1"/>
  <c r="CH93" i="6"/>
  <c r="CH124" i="6" s="1"/>
  <c r="CH128" i="6" s="1"/>
  <c r="CH123" i="6"/>
  <c r="CH245" i="6" s="1"/>
  <c r="CI91" i="6"/>
  <c r="CI122" i="6" s="1"/>
  <c r="CF250" i="6"/>
  <c r="CI92" i="6"/>
  <c r="CN106" i="4"/>
  <c r="CH267" i="6"/>
  <c r="CH57" i="12" s="1"/>
  <c r="CH238" i="6"/>
  <c r="CK177" i="6"/>
  <c r="CK61" i="6"/>
  <c r="CK58" i="6"/>
  <c r="CK23" i="6"/>
  <c r="CH268" i="6"/>
  <c r="CH58" i="12" s="1"/>
  <c r="CH236" i="6"/>
  <c r="CH235" i="6"/>
  <c r="CJ23" i="6"/>
  <c r="CJ177" i="6"/>
  <c r="CJ61" i="6"/>
  <c r="CJ58" i="6"/>
  <c r="CM90" i="4"/>
  <c r="CM92" i="4"/>
  <c r="CM95" i="4"/>
  <c r="CM94" i="4"/>
  <c r="CM98" i="4"/>
  <c r="CM100" i="4"/>
  <c r="CM97" i="4"/>
  <c r="CM89" i="4"/>
  <c r="CM91" i="4"/>
  <c r="CM93" i="4"/>
  <c r="CM99" i="4"/>
  <c r="CM96" i="4"/>
  <c r="CL102" i="4"/>
  <c r="CL104" i="4" s="1"/>
  <c r="CI180" i="6"/>
  <c r="CI206" i="6"/>
  <c r="CI201" i="6"/>
  <c r="CI202" i="6"/>
  <c r="I36" i="4"/>
  <c r="CO51" i="4"/>
  <c r="CN97" i="4"/>
  <c r="CN99" i="4"/>
  <c r="CN96" i="4"/>
  <c r="CN92" i="4"/>
  <c r="CN89" i="4"/>
  <c r="CN94" i="4"/>
  <c r="CN98" i="4"/>
  <c r="CN95" i="4"/>
  <c r="CN93" i="4"/>
  <c r="CN90" i="4"/>
  <c r="CN91" i="4"/>
  <c r="CN100" i="4"/>
  <c r="CH244" i="6"/>
  <c r="CI175" i="6"/>
  <c r="CI183" i="6" s="1"/>
  <c r="CJ181" i="6" l="1"/>
  <c r="CJ182" i="6"/>
  <c r="CK181" i="6"/>
  <c r="CK182" i="6"/>
  <c r="CF126" i="6"/>
  <c r="CF249" i="6" s="1"/>
  <c r="CG112" i="6"/>
  <c r="CG126" i="6" s="1"/>
  <c r="CG249" i="6" s="1"/>
  <c r="CG253" i="6" s="1"/>
  <c r="CG255" i="6" s="1"/>
  <c r="CH246" i="6"/>
  <c r="CF253" i="6"/>
  <c r="CF255" i="6" s="1"/>
  <c r="CF131" i="6"/>
  <c r="CF133" i="6" s="1"/>
  <c r="CH129" i="6"/>
  <c r="CH251" i="6" s="1"/>
  <c r="CH127" i="6"/>
  <c r="CH250" i="6" s="1"/>
  <c r="CH96" i="6"/>
  <c r="CH97" i="6" s="1"/>
  <c r="CH99" i="6" s="1"/>
  <c r="CI93" i="6"/>
  <c r="CI124" i="6" s="1"/>
  <c r="CI128" i="6" s="1"/>
  <c r="CI123" i="6"/>
  <c r="CI245" i="6" s="1"/>
  <c r="CJ91" i="6"/>
  <c r="CJ122" i="6" s="1"/>
  <c r="CK91" i="6"/>
  <c r="CK122" i="6" s="1"/>
  <c r="CK92" i="6"/>
  <c r="CJ92" i="6"/>
  <c r="CK175" i="6"/>
  <c r="CK183" i="6" s="1"/>
  <c r="CO106" i="4"/>
  <c r="CO86" i="4"/>
  <c r="I51" i="4"/>
  <c r="CJ202" i="6"/>
  <c r="CJ206" i="6"/>
  <c r="CJ180" i="6"/>
  <c r="CJ201" i="6"/>
  <c r="CM102" i="4"/>
  <c r="CM104" i="4" s="1"/>
  <c r="CL118" i="4"/>
  <c r="CL120" i="4" s="1"/>
  <c r="CL22" i="6"/>
  <c r="CI236" i="6"/>
  <c r="CI268" i="6"/>
  <c r="CI58" i="12" s="1"/>
  <c r="CK180" i="6"/>
  <c r="CK201" i="6"/>
  <c r="CK206" i="6"/>
  <c r="CK202" i="6"/>
  <c r="CJ175" i="6"/>
  <c r="CJ183" i="6" s="1"/>
  <c r="CH59" i="12"/>
  <c r="CH266" i="6"/>
  <c r="CI244" i="6"/>
  <c r="CI267" i="6"/>
  <c r="CI57" i="12" s="1"/>
  <c r="CI238" i="6"/>
  <c r="CN102" i="4"/>
  <c r="CN104" i="4" s="1"/>
  <c r="CI235" i="6"/>
  <c r="CG131" i="6" l="1"/>
  <c r="CG133" i="6" s="1"/>
  <c r="CG117" i="6"/>
  <c r="CH109" i="6"/>
  <c r="CH110" i="6" s="1"/>
  <c r="CH98" i="6"/>
  <c r="I106" i="4"/>
  <c r="CI127" i="6"/>
  <c r="CI129" i="6"/>
  <c r="CI251" i="6" s="1"/>
  <c r="CI96" i="6"/>
  <c r="CI97" i="6" s="1"/>
  <c r="CI99" i="6" s="1"/>
  <c r="CI246" i="6"/>
  <c r="CJ93" i="6"/>
  <c r="CJ124" i="6" s="1"/>
  <c r="CJ128" i="6" s="1"/>
  <c r="CJ123" i="6"/>
  <c r="CJ245" i="6" s="1"/>
  <c r="CK93" i="6"/>
  <c r="CK124" i="6" s="1"/>
  <c r="CK128" i="6" s="1"/>
  <c r="CK123" i="6"/>
  <c r="CK245" i="6" s="1"/>
  <c r="CJ236" i="6"/>
  <c r="CJ268" i="6"/>
  <c r="CJ58" i="12" s="1"/>
  <c r="CJ235" i="6"/>
  <c r="I86" i="4"/>
  <c r="CO95" i="4"/>
  <c r="I95" i="4" s="1"/>
  <c r="CO91" i="4"/>
  <c r="I91" i="4" s="1"/>
  <c r="CO98" i="4"/>
  <c r="I98" i="4" s="1"/>
  <c r="CO100" i="4"/>
  <c r="I100" i="4" s="1"/>
  <c r="CO99" i="4"/>
  <c r="I99" i="4" s="1"/>
  <c r="CO92" i="4"/>
  <c r="I92" i="4" s="1"/>
  <c r="CO93" i="4"/>
  <c r="I93" i="4" s="1"/>
  <c r="CO89" i="4"/>
  <c r="CO97" i="4"/>
  <c r="I97" i="4" s="1"/>
  <c r="CO90" i="4"/>
  <c r="I90" i="4" s="1"/>
  <c r="CO96" i="4"/>
  <c r="I96" i="4" s="1"/>
  <c r="CO94" i="4"/>
  <c r="I94" i="4" s="1"/>
  <c r="CL58" i="6"/>
  <c r="CL23" i="6"/>
  <c r="CL61" i="6"/>
  <c r="CL177" i="6"/>
  <c r="CK267" i="6"/>
  <c r="CK57" i="12" s="1"/>
  <c r="CK238" i="6"/>
  <c r="CN22" i="6"/>
  <c r="CN118" i="4"/>
  <c r="CN120" i="4" s="1"/>
  <c r="CK236" i="6"/>
  <c r="CK268" i="6"/>
  <c r="CK58" i="12" s="1"/>
  <c r="CJ267" i="6"/>
  <c r="CJ57" i="12" s="1"/>
  <c r="CJ238" i="6"/>
  <c r="CI266" i="6"/>
  <c r="CI59" i="12"/>
  <c r="CK244" i="6"/>
  <c r="CI250" i="6"/>
  <c r="CK235" i="6"/>
  <c r="CJ244" i="6"/>
  <c r="CM22" i="6"/>
  <c r="CM118" i="4"/>
  <c r="CM120" i="4" s="1"/>
  <c r="CL181" i="6" l="1"/>
  <c r="CL182" i="6"/>
  <c r="CH112" i="6"/>
  <c r="CI109" i="6"/>
  <c r="CI110" i="6" s="1"/>
  <c r="CH126" i="6"/>
  <c r="CH249" i="6" s="1"/>
  <c r="CH253" i="6" s="1"/>
  <c r="CH255" i="6" s="1"/>
  <c r="CI98" i="6"/>
  <c r="CJ96" i="6"/>
  <c r="CJ97" i="6" s="1"/>
  <c r="CJ99" i="6" s="1"/>
  <c r="CJ127" i="6"/>
  <c r="CK96" i="6"/>
  <c r="CK97" i="6" s="1"/>
  <c r="CK99" i="6" s="1"/>
  <c r="CK246" i="6"/>
  <c r="CK127" i="6"/>
  <c r="CK250" i="6" s="1"/>
  <c r="CK129" i="6"/>
  <c r="CK251" i="6" s="1"/>
  <c r="CH117" i="6"/>
  <c r="CH131" i="6"/>
  <c r="CH133" i="6" s="1"/>
  <c r="CJ246" i="6"/>
  <c r="CL91" i="6"/>
  <c r="CL122" i="6" s="1"/>
  <c r="CJ129" i="6"/>
  <c r="CJ251" i="6" s="1"/>
  <c r="CL92" i="6"/>
  <c r="CL175" i="6"/>
  <c r="CL183" i="6" s="1"/>
  <c r="CJ59" i="12"/>
  <c r="CJ266" i="6"/>
  <c r="I89" i="4"/>
  <c r="CO102" i="4"/>
  <c r="CN58" i="6"/>
  <c r="CN177" i="6"/>
  <c r="CN23" i="6"/>
  <c r="CN61" i="6"/>
  <c r="CJ250" i="6"/>
  <c r="CK59" i="12"/>
  <c r="CK266" i="6"/>
  <c r="CM61" i="6"/>
  <c r="CM23" i="6"/>
  <c r="CM177" i="6"/>
  <c r="CM58" i="6"/>
  <c r="CL206" i="6"/>
  <c r="CL180" i="6"/>
  <c r="CL202" i="6"/>
  <c r="CL201" i="6"/>
  <c r="CM181" i="6" l="1"/>
  <c r="CM182" i="6"/>
  <c r="CN181" i="6"/>
  <c r="CN182" i="6"/>
  <c r="CI112" i="6"/>
  <c r="CK109" i="6"/>
  <c r="CK110" i="6" s="1"/>
  <c r="CJ109" i="6"/>
  <c r="CJ110" i="6" s="1"/>
  <c r="CI117" i="6"/>
  <c r="CI126" i="6"/>
  <c r="CI131" i="6" s="1"/>
  <c r="CI133" i="6" s="1"/>
  <c r="CK98" i="6"/>
  <c r="CJ98" i="6"/>
  <c r="CL93" i="6"/>
  <c r="CL124" i="6" s="1"/>
  <c r="CL128" i="6" s="1"/>
  <c r="CL123" i="6"/>
  <c r="CL245" i="6" s="1"/>
  <c r="CN91" i="6"/>
  <c r="CN122" i="6" s="1"/>
  <c r="CM91" i="6"/>
  <c r="CM122" i="6" s="1"/>
  <c r="CM92" i="6"/>
  <c r="CN92" i="6"/>
  <c r="CN206" i="6"/>
  <c r="CN201" i="6"/>
  <c r="CN202" i="6"/>
  <c r="CN180" i="6"/>
  <c r="CM175" i="6"/>
  <c r="CM183" i="6" s="1"/>
  <c r="CM202" i="6"/>
  <c r="CM201" i="6"/>
  <c r="CM180" i="6"/>
  <c r="CM206" i="6"/>
  <c r="CO104" i="4"/>
  <c r="I102" i="4"/>
  <c r="CN175" i="6"/>
  <c r="CN183" i="6" s="1"/>
  <c r="CL236" i="6"/>
  <c r="CL268" i="6"/>
  <c r="CL58" i="12" s="1"/>
  <c r="CL244" i="6"/>
  <c r="CL267" i="6"/>
  <c r="CL57" i="12" s="1"/>
  <c r="CL238" i="6"/>
  <c r="CL235" i="6"/>
  <c r="CK112" i="6" l="1"/>
  <c r="CJ112" i="6"/>
  <c r="CJ117" i="6" s="1"/>
  <c r="CI249" i="6"/>
  <c r="CI253" i="6" s="1"/>
  <c r="CI255" i="6" s="1"/>
  <c r="CJ126" i="6"/>
  <c r="CJ249" i="6" s="1"/>
  <c r="CJ253" i="6" s="1"/>
  <c r="CJ255" i="6" s="1"/>
  <c r="CK126" i="6"/>
  <c r="CK249" i="6" s="1"/>
  <c r="CK253" i="6" s="1"/>
  <c r="CK255" i="6" s="1"/>
  <c r="CK117" i="6"/>
  <c r="CJ131" i="6"/>
  <c r="CJ133" i="6" s="1"/>
  <c r="CL96" i="6"/>
  <c r="CL97" i="6" s="1"/>
  <c r="CL99" i="6" s="1"/>
  <c r="CL127" i="6"/>
  <c r="CL250" i="6" s="1"/>
  <c r="CK131" i="6"/>
  <c r="CK133" i="6" s="1"/>
  <c r="CL246" i="6"/>
  <c r="CL129" i="6"/>
  <c r="CL251" i="6" s="1"/>
  <c r="CM93" i="6"/>
  <c r="CM124" i="6" s="1"/>
  <c r="CM128" i="6" s="1"/>
  <c r="CM123" i="6"/>
  <c r="CM245" i="6" s="1"/>
  <c r="CN93" i="6"/>
  <c r="CN124" i="6" s="1"/>
  <c r="CN128" i="6" s="1"/>
  <c r="CN123" i="6"/>
  <c r="CN245" i="6" s="1"/>
  <c r="CM267" i="6"/>
  <c r="CM57" i="12" s="1"/>
  <c r="CM238" i="6"/>
  <c r="CM244" i="6"/>
  <c r="CM235" i="6"/>
  <c r="CN267" i="6"/>
  <c r="CN57" i="12" s="1"/>
  <c r="CN238" i="6"/>
  <c r="CL266" i="6"/>
  <c r="CL59" i="12"/>
  <c r="CN244" i="6"/>
  <c r="CO22" i="6"/>
  <c r="CO118" i="4"/>
  <c r="I104" i="4"/>
  <c r="CN235" i="6"/>
  <c r="CN268" i="6"/>
  <c r="CN58" i="12" s="1"/>
  <c r="CN236" i="6"/>
  <c r="CM268" i="6"/>
  <c r="CM58" i="12" s="1"/>
  <c r="CM236" i="6"/>
  <c r="CL109" i="6" l="1"/>
  <c r="CL110" i="6" s="1"/>
  <c r="CL98" i="6"/>
  <c r="CM246" i="6"/>
  <c r="CM96" i="6"/>
  <c r="CM97" i="6" s="1"/>
  <c r="CM99" i="6" s="1"/>
  <c r="CN96" i="6"/>
  <c r="CN97" i="6" s="1"/>
  <c r="CN99" i="6" s="1"/>
  <c r="CN246" i="6"/>
  <c r="CN127" i="6"/>
  <c r="CN250" i="6" s="1"/>
  <c r="CN129" i="6"/>
  <c r="CN251" i="6" s="1"/>
  <c r="CM129" i="6"/>
  <c r="CM251" i="6" s="1"/>
  <c r="CM127" i="6"/>
  <c r="CM250" i="6" s="1"/>
  <c r="CO58" i="6"/>
  <c r="I58" i="6" s="1"/>
  <c r="CO23" i="6"/>
  <c r="CO177" i="6"/>
  <c r="CO61" i="6"/>
  <c r="CM59" i="12"/>
  <c r="CM266" i="6"/>
  <c r="I118" i="4"/>
  <c r="CO120" i="4"/>
  <c r="I120" i="4" s="1"/>
  <c r="G122" i="4" s="1"/>
  <c r="G130" i="4" s="1"/>
  <c r="G70" i="5" s="1"/>
  <c r="CN59" i="12"/>
  <c r="CN266" i="6"/>
  <c r="CO181" i="6" l="1"/>
  <c r="CO182" i="6"/>
  <c r="CM109" i="6"/>
  <c r="CM110" i="6" s="1"/>
  <c r="CN109" i="6"/>
  <c r="CN110" i="6" s="1"/>
  <c r="CL112" i="6"/>
  <c r="CL117" i="6"/>
  <c r="CN98" i="6"/>
  <c r="CM98" i="6"/>
  <c r="CL126" i="6"/>
  <c r="CL131" i="6" s="1"/>
  <c r="CL133" i="6" s="1"/>
  <c r="CO91" i="6"/>
  <c r="CO122" i="6" s="1"/>
  <c r="CO92" i="6"/>
  <c r="K70" i="5"/>
  <c r="G71" i="5"/>
  <c r="CO180" i="6"/>
  <c r="CO206" i="6"/>
  <c r="CO202" i="6"/>
  <c r="CO201" i="6"/>
  <c r="CO175" i="6"/>
  <c r="CO183" i="6" s="1"/>
  <c r="I23" i="6"/>
  <c r="I175" i="6" s="1"/>
  <c r="CN112" i="6" l="1"/>
  <c r="CN117" i="6" s="1"/>
  <c r="CM112" i="6"/>
  <c r="CM126" i="6" s="1"/>
  <c r="CM249" i="6" s="1"/>
  <c r="CM253" i="6" s="1"/>
  <c r="CM255" i="6" s="1"/>
  <c r="CL249" i="6"/>
  <c r="CL253" i="6" s="1"/>
  <c r="CL255" i="6" s="1"/>
  <c r="I91" i="6"/>
  <c r="I122" i="6" s="1"/>
  <c r="I92" i="6"/>
  <c r="I123" i="6" s="1"/>
  <c r="CO123" i="6"/>
  <c r="CO245" i="6" s="1"/>
  <c r="I245" i="6" s="1"/>
  <c r="CO93" i="6"/>
  <c r="CO124" i="6" s="1"/>
  <c r="CO128" i="6" s="1"/>
  <c r="CO267" i="6"/>
  <c r="CO57" i="12" s="1"/>
  <c r="CO238" i="6"/>
  <c r="I181" i="6"/>
  <c r="CO235" i="6"/>
  <c r="I180" i="6"/>
  <c r="K71" i="5"/>
  <c r="L70" i="5"/>
  <c r="CO268" i="6"/>
  <c r="CO58" i="12" s="1"/>
  <c r="I58" i="12" s="1"/>
  <c r="CO236" i="6"/>
  <c r="I236" i="6" s="1"/>
  <c r="CO244" i="6"/>
  <c r="CM117" i="6" l="1"/>
  <c r="CN126" i="6"/>
  <c r="CM131" i="6"/>
  <c r="CM133" i="6" s="1"/>
  <c r="I128" i="6"/>
  <c r="CO96" i="6"/>
  <c r="CO97" i="6" s="1"/>
  <c r="CO99" i="6" s="1"/>
  <c r="I93" i="6"/>
  <c r="I124" i="6" s="1"/>
  <c r="CO246" i="6"/>
  <c r="I246" i="6" s="1"/>
  <c r="G257" i="6" s="1"/>
  <c r="I244" i="6"/>
  <c r="K30" i="12"/>
  <c r="K200" i="5"/>
  <c r="K203" i="5" s="1"/>
  <c r="K212" i="5" s="1"/>
  <c r="K89" i="5"/>
  <c r="K73" i="5"/>
  <c r="L71" i="5"/>
  <c r="M70" i="5"/>
  <c r="CO59" i="12"/>
  <c r="I59" i="12" s="1"/>
  <c r="CO266" i="6"/>
  <c r="I235" i="6"/>
  <c r="CO129" i="6"/>
  <c r="CO127" i="6"/>
  <c r="I238" i="6"/>
  <c r="I57" i="12"/>
  <c r="K91" i="5" l="1"/>
  <c r="G100" i="6"/>
  <c r="G78" i="5" s="1"/>
  <c r="CN249" i="6"/>
  <c r="CN253" i="6" s="1"/>
  <c r="CN255" i="6" s="1"/>
  <c r="CN131" i="6"/>
  <c r="CN133" i="6" s="1"/>
  <c r="CO109" i="6"/>
  <c r="CO110" i="6" s="1"/>
  <c r="CO98" i="6"/>
  <c r="G256" i="6"/>
  <c r="CM256" i="6" s="1"/>
  <c r="CM257" i="6" s="1"/>
  <c r="G134" i="6"/>
  <c r="G135" i="6"/>
  <c r="M71" i="5"/>
  <c r="N70" i="5"/>
  <c r="CO250" i="6"/>
  <c r="I250" i="6" s="1"/>
  <c r="I127" i="6"/>
  <c r="CO251" i="6"/>
  <c r="I129" i="6"/>
  <c r="L30" i="12"/>
  <c r="L200" i="5"/>
  <c r="L203" i="5" s="1"/>
  <c r="L212" i="5" s="1"/>
  <c r="L89" i="5"/>
  <c r="L91" i="5" l="1"/>
  <c r="L100" i="6"/>
  <c r="L78" i="5" s="1"/>
  <c r="L79" i="5" s="1"/>
  <c r="M100" i="6"/>
  <c r="M78" i="5" s="1"/>
  <c r="K100" i="6"/>
  <c r="K78" i="5" s="1"/>
  <c r="K79" i="5" s="1"/>
  <c r="N100" i="6"/>
  <c r="N78" i="5" s="1"/>
  <c r="O100" i="6"/>
  <c r="O78" i="5" s="1"/>
  <c r="P100" i="6"/>
  <c r="P78" i="5" s="1"/>
  <c r="Q100" i="6"/>
  <c r="Q78" i="5" s="1"/>
  <c r="S100" i="6"/>
  <c r="S78" i="5" s="1"/>
  <c r="R100" i="6"/>
  <c r="R78" i="5" s="1"/>
  <c r="T100" i="6"/>
  <c r="T78" i="5" s="1"/>
  <c r="U100" i="6"/>
  <c r="U78" i="5" s="1"/>
  <c r="W100" i="6"/>
  <c r="W78" i="5" s="1"/>
  <c r="V100" i="6"/>
  <c r="V78" i="5" s="1"/>
  <c r="X100" i="6"/>
  <c r="X78" i="5" s="1"/>
  <c r="Y100" i="6"/>
  <c r="Y78" i="5" s="1"/>
  <c r="AA100" i="6"/>
  <c r="AA78" i="5" s="1"/>
  <c r="Z100" i="6"/>
  <c r="Z78" i="5" s="1"/>
  <c r="AB100" i="6"/>
  <c r="AB78" i="5" s="1"/>
  <c r="AC100" i="6"/>
  <c r="AC78" i="5" s="1"/>
  <c r="AD100" i="6"/>
  <c r="AD78" i="5" s="1"/>
  <c r="AF100" i="6"/>
  <c r="AF78" i="5" s="1"/>
  <c r="AE100" i="6"/>
  <c r="AE78" i="5" s="1"/>
  <c r="AG100" i="6"/>
  <c r="AG78" i="5" s="1"/>
  <c r="AH100" i="6"/>
  <c r="AH78" i="5" s="1"/>
  <c r="AI100" i="6"/>
  <c r="AI78" i="5" s="1"/>
  <c r="AJ100" i="6"/>
  <c r="AJ78" i="5" s="1"/>
  <c r="AK100" i="6"/>
  <c r="AK78" i="5" s="1"/>
  <c r="AL100" i="6"/>
  <c r="AL78" i="5" s="1"/>
  <c r="AM100" i="6"/>
  <c r="AM78" i="5" s="1"/>
  <c r="AN100" i="6"/>
  <c r="AN78" i="5" s="1"/>
  <c r="AO100" i="6"/>
  <c r="AO78" i="5" s="1"/>
  <c r="AQ100" i="6"/>
  <c r="AQ78" i="5" s="1"/>
  <c r="AP100" i="6"/>
  <c r="AP78" i="5" s="1"/>
  <c r="AR100" i="6"/>
  <c r="AR78" i="5" s="1"/>
  <c r="AS100" i="6"/>
  <c r="AS78" i="5" s="1"/>
  <c r="AT100" i="6"/>
  <c r="AT78" i="5" s="1"/>
  <c r="AU100" i="6"/>
  <c r="AU78" i="5" s="1"/>
  <c r="AV100" i="6"/>
  <c r="AV78" i="5" s="1"/>
  <c r="AW100" i="6"/>
  <c r="AW78" i="5" s="1"/>
  <c r="AY100" i="6"/>
  <c r="AY78" i="5" s="1"/>
  <c r="AZ100" i="6"/>
  <c r="AZ78" i="5" s="1"/>
  <c r="AX100" i="6"/>
  <c r="AX78" i="5" s="1"/>
  <c r="BA100" i="6"/>
  <c r="BA78" i="5" s="1"/>
  <c r="BB100" i="6"/>
  <c r="BB78" i="5" s="1"/>
  <c r="BC100" i="6"/>
  <c r="BC78" i="5" s="1"/>
  <c r="BD100" i="6"/>
  <c r="BD78" i="5" s="1"/>
  <c r="BE100" i="6"/>
  <c r="BE78" i="5" s="1"/>
  <c r="BF100" i="6"/>
  <c r="BF78" i="5" s="1"/>
  <c r="BG100" i="6"/>
  <c r="BG78" i="5" s="1"/>
  <c r="BH100" i="6"/>
  <c r="BH78" i="5" s="1"/>
  <c r="BI100" i="6"/>
  <c r="BI78" i="5" s="1"/>
  <c r="BJ100" i="6"/>
  <c r="BJ78" i="5" s="1"/>
  <c r="BK100" i="6"/>
  <c r="BK78" i="5" s="1"/>
  <c r="BL100" i="6"/>
  <c r="BL78" i="5" s="1"/>
  <c r="BM100" i="6"/>
  <c r="BM78" i="5" s="1"/>
  <c r="BO100" i="6"/>
  <c r="BO78" i="5" s="1"/>
  <c r="BN100" i="6"/>
  <c r="BN78" i="5" s="1"/>
  <c r="BP100" i="6"/>
  <c r="BP78" i="5" s="1"/>
  <c r="BQ100" i="6"/>
  <c r="BQ78" i="5" s="1"/>
  <c r="BS100" i="6"/>
  <c r="BS78" i="5" s="1"/>
  <c r="BR100" i="6"/>
  <c r="BR78" i="5" s="1"/>
  <c r="BT100" i="6"/>
  <c r="BT78" i="5" s="1"/>
  <c r="BU100" i="6"/>
  <c r="BU78" i="5" s="1"/>
  <c r="BV100" i="6"/>
  <c r="BV78" i="5" s="1"/>
  <c r="BX100" i="6"/>
  <c r="BX78" i="5" s="1"/>
  <c r="BW100" i="6"/>
  <c r="BW78" i="5" s="1"/>
  <c r="BY100" i="6"/>
  <c r="BY78" i="5" s="1"/>
  <c r="BZ100" i="6"/>
  <c r="BZ78" i="5" s="1"/>
  <c r="CA100" i="6"/>
  <c r="CA78" i="5" s="1"/>
  <c r="CB100" i="6"/>
  <c r="CB78" i="5" s="1"/>
  <c r="CC100" i="6"/>
  <c r="CC78" i="5" s="1"/>
  <c r="CE100" i="6"/>
  <c r="CE78" i="5" s="1"/>
  <c r="CD100" i="6"/>
  <c r="CD78" i="5" s="1"/>
  <c r="CF100" i="6"/>
  <c r="CF78" i="5" s="1"/>
  <c r="CG100" i="6"/>
  <c r="CG78" i="5" s="1"/>
  <c r="CH100" i="6"/>
  <c r="CH78" i="5" s="1"/>
  <c r="CI100" i="6"/>
  <c r="CI78" i="5" s="1"/>
  <c r="CK100" i="6"/>
  <c r="CK78" i="5" s="1"/>
  <c r="CJ100" i="6"/>
  <c r="CJ78" i="5" s="1"/>
  <c r="CL100" i="6"/>
  <c r="CL78" i="5" s="1"/>
  <c r="CN100" i="6"/>
  <c r="CN78" i="5" s="1"/>
  <c r="CM100" i="6"/>
  <c r="CM78" i="5" s="1"/>
  <c r="CO100" i="6"/>
  <c r="CO78" i="5" s="1"/>
  <c r="CO112" i="6"/>
  <c r="CP112" i="6" s="1"/>
  <c r="CQ112" i="6" s="1"/>
  <c r="CR112" i="6" s="1"/>
  <c r="CS112" i="6" s="1"/>
  <c r="CT112" i="6" s="1"/>
  <c r="CU112" i="6" s="1"/>
  <c r="CV112" i="6" s="1"/>
  <c r="CW112" i="6" s="1"/>
  <c r="CX112" i="6" s="1"/>
  <c r="CY112" i="6" s="1"/>
  <c r="CZ112" i="6" s="1"/>
  <c r="DA112" i="6" s="1"/>
  <c r="DB112" i="6" s="1"/>
  <c r="DC112" i="6" s="1"/>
  <c r="DD112" i="6" s="1"/>
  <c r="DE112" i="6" s="1"/>
  <c r="DF112" i="6" s="1"/>
  <c r="DG112" i="6" s="1"/>
  <c r="DH112" i="6" s="1"/>
  <c r="DI112" i="6" s="1"/>
  <c r="DJ112" i="6" s="1"/>
  <c r="DK112" i="6" s="1"/>
  <c r="DL112" i="6" s="1"/>
  <c r="DM112" i="6" s="1"/>
  <c r="DN112" i="6" s="1"/>
  <c r="DO112" i="6" s="1"/>
  <c r="DP112" i="6" s="1"/>
  <c r="DQ112" i="6" s="1"/>
  <c r="DR112" i="6" s="1"/>
  <c r="DS112" i="6" s="1"/>
  <c r="DT112" i="6" s="1"/>
  <c r="DU112" i="6" s="1"/>
  <c r="DV112" i="6" s="1"/>
  <c r="DW112" i="6" s="1"/>
  <c r="DX112" i="6" s="1"/>
  <c r="DY112" i="6" s="1"/>
  <c r="DZ112" i="6" s="1"/>
  <c r="EA112" i="6" s="1"/>
  <c r="EB112" i="6" s="1"/>
  <c r="EC112" i="6" s="1"/>
  <c r="ED112" i="6" s="1"/>
  <c r="EE112" i="6" s="1"/>
  <c r="EF112" i="6" s="1"/>
  <c r="EG112" i="6" s="1"/>
  <c r="EH112" i="6" s="1"/>
  <c r="EI112" i="6" s="1"/>
  <c r="EJ112" i="6" s="1"/>
  <c r="EK112" i="6" s="1"/>
  <c r="EL112" i="6" s="1"/>
  <c r="EM112" i="6" s="1"/>
  <c r="EN112" i="6" s="1"/>
  <c r="EO112" i="6" s="1"/>
  <c r="EP112" i="6" s="1"/>
  <c r="EQ112" i="6" s="1"/>
  <c r="ER112" i="6" s="1"/>
  <c r="ES112" i="6" s="1"/>
  <c r="ET112" i="6" s="1"/>
  <c r="EU112" i="6" s="1"/>
  <c r="EV112" i="6" s="1"/>
  <c r="EW112" i="6" s="1"/>
  <c r="EX112" i="6" s="1"/>
  <c r="EY112" i="6" s="1"/>
  <c r="EZ112" i="6" s="1"/>
  <c r="FA112" i="6" s="1"/>
  <c r="FB112" i="6" s="1"/>
  <c r="FC112" i="6" s="1"/>
  <c r="FD112" i="6" s="1"/>
  <c r="FE112" i="6" s="1"/>
  <c r="FF112" i="6" s="1"/>
  <c r="FG112" i="6" s="1"/>
  <c r="FH112" i="6" s="1"/>
  <c r="FI112" i="6" s="1"/>
  <c r="FJ112" i="6" s="1"/>
  <c r="FK112" i="6" s="1"/>
  <c r="FL112" i="6" s="1"/>
  <c r="FM112" i="6" s="1"/>
  <c r="FN112" i="6" s="1"/>
  <c r="FO112" i="6" s="1"/>
  <c r="FP112" i="6" s="1"/>
  <c r="FQ112" i="6" s="1"/>
  <c r="FR112" i="6" s="1"/>
  <c r="FS112" i="6" s="1"/>
  <c r="FT112" i="6" s="1"/>
  <c r="FU112" i="6" s="1"/>
  <c r="FV112" i="6" s="1"/>
  <c r="FW112" i="6" s="1"/>
  <c r="FX112" i="6" s="1"/>
  <c r="FY112" i="6" s="1"/>
  <c r="FZ112" i="6" s="1"/>
  <c r="GA112" i="6" s="1"/>
  <c r="GB112" i="6" s="1"/>
  <c r="GC112" i="6" s="1"/>
  <c r="GD112" i="6" s="1"/>
  <c r="GE112" i="6" s="1"/>
  <c r="GF112" i="6" s="1"/>
  <c r="GG112" i="6" s="1"/>
  <c r="GH112" i="6" s="1"/>
  <c r="GI112" i="6" s="1"/>
  <c r="GJ112" i="6" s="1"/>
  <c r="GK112" i="6" s="1"/>
  <c r="GL112" i="6" s="1"/>
  <c r="GM112" i="6" s="1"/>
  <c r="GN112" i="6" s="1"/>
  <c r="GO112" i="6" s="1"/>
  <c r="GP112" i="6" s="1"/>
  <c r="GQ112" i="6" s="1"/>
  <c r="GR112" i="6" s="1"/>
  <c r="GS112" i="6" s="1"/>
  <c r="GT112" i="6" s="1"/>
  <c r="GU112" i="6" s="1"/>
  <c r="GV112" i="6" s="1"/>
  <c r="GW112" i="6" s="1"/>
  <c r="GX112" i="6" s="1"/>
  <c r="GY112" i="6" s="1"/>
  <c r="GZ112" i="6" s="1"/>
  <c r="HA112" i="6" s="1"/>
  <c r="HB112" i="6" s="1"/>
  <c r="HC112" i="6" s="1"/>
  <c r="CO126" i="6"/>
  <c r="CO131" i="6" s="1"/>
  <c r="CO117" i="6"/>
  <c r="I126" i="6"/>
  <c r="CO249" i="6"/>
  <c r="CO253" i="6" s="1"/>
  <c r="CK256" i="6"/>
  <c r="CK257" i="6" s="1"/>
  <c r="BE256" i="6"/>
  <c r="BE257" i="6" s="1"/>
  <c r="AO256" i="6"/>
  <c r="AO257" i="6" s="1"/>
  <c r="BR256" i="6"/>
  <c r="BR257" i="6" s="1"/>
  <c r="V256" i="6"/>
  <c r="V257" i="6" s="1"/>
  <c r="CH256" i="6"/>
  <c r="CH257" i="6" s="1"/>
  <c r="CG256" i="6"/>
  <c r="CG257" i="6" s="1"/>
  <c r="AN256" i="6"/>
  <c r="AN257" i="6" s="1"/>
  <c r="BT256" i="6"/>
  <c r="BT257" i="6" s="1"/>
  <c r="BC256" i="6"/>
  <c r="BC257" i="6" s="1"/>
  <c r="R256" i="6"/>
  <c r="R257" i="6" s="1"/>
  <c r="BA256" i="6"/>
  <c r="BA257" i="6" s="1"/>
  <c r="AZ256" i="6"/>
  <c r="AZ257" i="6" s="1"/>
  <c r="AG256" i="6"/>
  <c r="AG257" i="6" s="1"/>
  <c r="BU256" i="6"/>
  <c r="BU257" i="6" s="1"/>
  <c r="CJ256" i="6"/>
  <c r="CJ257" i="6" s="1"/>
  <c r="W256" i="6"/>
  <c r="W257" i="6" s="1"/>
  <c r="AJ256" i="6"/>
  <c r="AJ257" i="6" s="1"/>
  <c r="P256" i="6"/>
  <c r="P257" i="6" s="1"/>
  <c r="X256" i="6"/>
  <c r="X257" i="6" s="1"/>
  <c r="CI256" i="6"/>
  <c r="CI257" i="6" s="1"/>
  <c r="BB256" i="6"/>
  <c r="BB257" i="6" s="1"/>
  <c r="BQ256" i="6"/>
  <c r="BQ257" i="6" s="1"/>
  <c r="U256" i="6"/>
  <c r="U257" i="6" s="1"/>
  <c r="AI256" i="6"/>
  <c r="AI257" i="6" s="1"/>
  <c r="AW256" i="6"/>
  <c r="AW257" i="6" s="1"/>
  <c r="AV256" i="6"/>
  <c r="AV257" i="6" s="1"/>
  <c r="AE256" i="6"/>
  <c r="AE257" i="6" s="1"/>
  <c r="M256" i="6"/>
  <c r="M257" i="6" s="1"/>
  <c r="Y256" i="6"/>
  <c r="Y257" i="6" s="1"/>
  <c r="AM256" i="6"/>
  <c r="AM257" i="6" s="1"/>
  <c r="BS256" i="6"/>
  <c r="BS257" i="6" s="1"/>
  <c r="AL256" i="6"/>
  <c r="AL257" i="6" s="1"/>
  <c r="CF256" i="6"/>
  <c r="CF257" i="6" s="1"/>
  <c r="BP256" i="6"/>
  <c r="BP257" i="6" s="1"/>
  <c r="CE256" i="6"/>
  <c r="CE257" i="6" s="1"/>
  <c r="T256" i="6"/>
  <c r="T257" i="6" s="1"/>
  <c r="CD256" i="6"/>
  <c r="CD257" i="6" s="1"/>
  <c r="AX256" i="6"/>
  <c r="AX257" i="6" s="1"/>
  <c r="AH256" i="6"/>
  <c r="AH257" i="6" s="1"/>
  <c r="CB256" i="6"/>
  <c r="CB257" i="6" s="1"/>
  <c r="AF256" i="6"/>
  <c r="AF257" i="6" s="1"/>
  <c r="BJ256" i="6"/>
  <c r="BJ257" i="6" s="1"/>
  <c r="AD256" i="6"/>
  <c r="AD257" i="6" s="1"/>
  <c r="BG256" i="6"/>
  <c r="BG257" i="6" s="1"/>
  <c r="AS256" i="6"/>
  <c r="AS257" i="6" s="1"/>
  <c r="K256" i="6"/>
  <c r="K257" i="6" s="1"/>
  <c r="K269" i="6" s="1"/>
  <c r="AR256" i="6"/>
  <c r="AR257" i="6" s="1"/>
  <c r="BX256" i="6"/>
  <c r="BX257" i="6" s="1"/>
  <c r="BI256" i="6"/>
  <c r="BI257" i="6" s="1"/>
  <c r="AP256" i="6"/>
  <c r="AP257" i="6" s="1"/>
  <c r="AA256" i="6"/>
  <c r="AA257" i="6" s="1"/>
  <c r="L256" i="6"/>
  <c r="L257" i="6" s="1"/>
  <c r="BD256" i="6"/>
  <c r="BD257" i="6" s="1"/>
  <c r="AK256" i="6"/>
  <c r="AK257" i="6" s="1"/>
  <c r="BO256" i="6"/>
  <c r="BO257" i="6" s="1"/>
  <c r="AY256" i="6"/>
  <c r="AY257" i="6" s="1"/>
  <c r="BN256" i="6"/>
  <c r="BN257" i="6" s="1"/>
  <c r="S256" i="6"/>
  <c r="S257" i="6" s="1"/>
  <c r="BL256" i="6"/>
  <c r="BL257" i="6" s="1"/>
  <c r="CC256" i="6"/>
  <c r="CC257" i="6" s="1"/>
  <c r="BM256" i="6"/>
  <c r="BM257" i="6" s="1"/>
  <c r="Q256" i="6"/>
  <c r="Q257" i="6" s="1"/>
  <c r="CA256" i="6"/>
  <c r="CA257" i="6" s="1"/>
  <c r="BK256" i="6"/>
  <c r="BK257" i="6" s="1"/>
  <c r="AU256" i="6"/>
  <c r="AU257" i="6" s="1"/>
  <c r="O256" i="6"/>
  <c r="O257" i="6" s="1"/>
  <c r="BZ256" i="6"/>
  <c r="BZ257" i="6" s="1"/>
  <c r="AT256" i="6"/>
  <c r="AT257" i="6" s="1"/>
  <c r="N256" i="6"/>
  <c r="N257" i="6" s="1"/>
  <c r="BY256" i="6"/>
  <c r="BY257" i="6" s="1"/>
  <c r="AC256" i="6"/>
  <c r="AC257" i="6" s="1"/>
  <c r="BW256" i="6"/>
  <c r="BW257" i="6" s="1"/>
  <c r="BH256" i="6"/>
  <c r="BH257" i="6" s="1"/>
  <c r="AB256" i="6"/>
  <c r="AB257" i="6" s="1"/>
  <c r="CN256" i="6"/>
  <c r="CN257" i="6" s="1"/>
  <c r="CL256" i="6"/>
  <c r="CL257" i="6" s="1"/>
  <c r="BV256" i="6"/>
  <c r="BV257" i="6" s="1"/>
  <c r="BF256" i="6"/>
  <c r="BF257" i="6" s="1"/>
  <c r="AQ256" i="6"/>
  <c r="AQ257" i="6" s="1"/>
  <c r="Z256" i="6"/>
  <c r="Z257" i="6" s="1"/>
  <c r="N71" i="5"/>
  <c r="O70" i="5"/>
  <c r="M30" i="12"/>
  <c r="M200" i="5"/>
  <c r="M203" i="5" s="1"/>
  <c r="M212" i="5" s="1"/>
  <c r="CL134" i="6"/>
  <c r="M134" i="6"/>
  <c r="K134" i="6"/>
  <c r="L134" i="6"/>
  <c r="N134" i="6"/>
  <c r="O134" i="6"/>
  <c r="Q134" i="6"/>
  <c r="P134" i="6"/>
  <c r="R134" i="6"/>
  <c r="S134" i="6"/>
  <c r="U134" i="6"/>
  <c r="T134" i="6"/>
  <c r="W134" i="6"/>
  <c r="V134" i="6"/>
  <c r="X134" i="6"/>
  <c r="Y134" i="6"/>
  <c r="Z134" i="6"/>
  <c r="AA134" i="6"/>
  <c r="AB134" i="6"/>
  <c r="AC134" i="6"/>
  <c r="AD134" i="6"/>
  <c r="AF134" i="6"/>
  <c r="AE134" i="6"/>
  <c r="AG134" i="6"/>
  <c r="AH134" i="6"/>
  <c r="AI134" i="6"/>
  <c r="AJ134" i="6"/>
  <c r="AK134" i="6"/>
  <c r="AL134" i="6"/>
  <c r="AM134" i="6"/>
  <c r="AO134" i="6"/>
  <c r="AN134" i="6"/>
  <c r="AP134" i="6"/>
  <c r="AQ134" i="6"/>
  <c r="AR134" i="6"/>
  <c r="AT134" i="6"/>
  <c r="AS134" i="6"/>
  <c r="AU134" i="6"/>
  <c r="AV134" i="6"/>
  <c r="AW134" i="6"/>
  <c r="AY134" i="6"/>
  <c r="AX134" i="6"/>
  <c r="AZ134" i="6"/>
  <c r="BA134" i="6"/>
  <c r="BB134" i="6"/>
  <c r="BC134" i="6"/>
  <c r="BD134" i="6"/>
  <c r="BE134" i="6"/>
  <c r="BF134" i="6"/>
  <c r="BG134" i="6"/>
  <c r="BH134" i="6"/>
  <c r="BI134" i="6"/>
  <c r="BJ134" i="6"/>
  <c r="BK134" i="6"/>
  <c r="BL134" i="6"/>
  <c r="BM134" i="6"/>
  <c r="BN134" i="6"/>
  <c r="BO134" i="6"/>
  <c r="BQ134" i="6"/>
  <c r="BP134" i="6"/>
  <c r="BR134" i="6"/>
  <c r="BS134" i="6"/>
  <c r="BU134" i="6"/>
  <c r="BT134" i="6"/>
  <c r="BX134" i="6"/>
  <c r="BV134" i="6"/>
  <c r="BW134" i="6"/>
  <c r="BZ134" i="6"/>
  <c r="BY134" i="6"/>
  <c r="CA134" i="6"/>
  <c r="CB134" i="6"/>
  <c r="CC134" i="6"/>
  <c r="CD134" i="6"/>
  <c r="CE134" i="6"/>
  <c r="CF134" i="6"/>
  <c r="CG134" i="6"/>
  <c r="CH134" i="6"/>
  <c r="CI134" i="6"/>
  <c r="CJ134" i="6"/>
  <c r="CK134" i="6"/>
  <c r="CN134" i="6"/>
  <c r="CM134" i="6"/>
  <c r="I251" i="6"/>
  <c r="I131" i="6"/>
  <c r="CO133" i="6"/>
  <c r="P135" i="6"/>
  <c r="L135" i="6"/>
  <c r="K135" i="6"/>
  <c r="M135" i="6"/>
  <c r="N135" i="6"/>
  <c r="O135" i="6"/>
  <c r="Q135" i="6"/>
  <c r="S135" i="6"/>
  <c r="R135" i="6"/>
  <c r="U135" i="6"/>
  <c r="T135" i="6"/>
  <c r="W135" i="6"/>
  <c r="V135" i="6"/>
  <c r="X135" i="6"/>
  <c r="Y135" i="6"/>
  <c r="Z135" i="6"/>
  <c r="AA135" i="6"/>
  <c r="AB135" i="6"/>
  <c r="AC135" i="6"/>
  <c r="AD135" i="6"/>
  <c r="AF135" i="6"/>
  <c r="AE135" i="6"/>
  <c r="AG135" i="6"/>
  <c r="AH135" i="6"/>
  <c r="AI135" i="6"/>
  <c r="AJ135" i="6"/>
  <c r="AK135" i="6"/>
  <c r="AL135" i="6"/>
  <c r="AM135" i="6"/>
  <c r="AO135" i="6"/>
  <c r="AN135" i="6"/>
  <c r="AQ135" i="6"/>
  <c r="AP135" i="6"/>
  <c r="AR135" i="6"/>
  <c r="AT135" i="6"/>
  <c r="AS135" i="6"/>
  <c r="AU135" i="6"/>
  <c r="AV135" i="6"/>
  <c r="AW135" i="6"/>
  <c r="AX135" i="6"/>
  <c r="AY135" i="6"/>
  <c r="AZ135" i="6"/>
  <c r="BA135" i="6"/>
  <c r="BB135" i="6"/>
  <c r="BC135" i="6"/>
  <c r="BD135" i="6"/>
  <c r="BE135" i="6"/>
  <c r="BF135" i="6"/>
  <c r="BI135" i="6"/>
  <c r="BH135" i="6"/>
  <c r="BG135" i="6"/>
  <c r="BJ135" i="6"/>
  <c r="BK135" i="6"/>
  <c r="BL135" i="6"/>
  <c r="BM135" i="6"/>
  <c r="BN135" i="6"/>
  <c r="BO135" i="6"/>
  <c r="BQ135" i="6"/>
  <c r="BP135" i="6"/>
  <c r="BR135" i="6"/>
  <c r="BS135" i="6"/>
  <c r="BU135" i="6"/>
  <c r="BT135" i="6"/>
  <c r="BV135" i="6"/>
  <c r="BX135" i="6"/>
  <c r="BW135" i="6"/>
  <c r="BZ135" i="6"/>
  <c r="BY135" i="6"/>
  <c r="CA135" i="6"/>
  <c r="CB135" i="6"/>
  <c r="CC135" i="6"/>
  <c r="CD135" i="6"/>
  <c r="CE135" i="6"/>
  <c r="CF135" i="6"/>
  <c r="CG135" i="6"/>
  <c r="CH135" i="6"/>
  <c r="CI135" i="6"/>
  <c r="CJ135" i="6"/>
  <c r="CK135" i="6"/>
  <c r="CL135" i="6"/>
  <c r="CN135" i="6"/>
  <c r="CM135" i="6"/>
  <c r="CO79" i="5" l="1"/>
  <c r="CO82" i="5"/>
  <c r="CO83" i="5" s="1"/>
  <c r="CM79" i="5"/>
  <c r="CM82" i="5"/>
  <c r="CM83" i="5" s="1"/>
  <c r="CN79" i="5"/>
  <c r="CN82" i="5"/>
  <c r="CN83" i="5" s="1"/>
  <c r="CL79" i="5"/>
  <c r="CL82" i="5"/>
  <c r="CL83" i="5" s="1"/>
  <c r="CJ79" i="5"/>
  <c r="CJ82" i="5"/>
  <c r="CJ83" i="5" s="1"/>
  <c r="CK79" i="5"/>
  <c r="CK82" i="5"/>
  <c r="CK83" i="5" s="1"/>
  <c r="CI79" i="5"/>
  <c r="CI82" i="5"/>
  <c r="CI83" i="5" s="1"/>
  <c r="CH79" i="5"/>
  <c r="CH82" i="5"/>
  <c r="CH83" i="5" s="1"/>
  <c r="CG79" i="5"/>
  <c r="CG82" i="5"/>
  <c r="CG83" i="5" s="1"/>
  <c r="CF79" i="5"/>
  <c r="CF82" i="5"/>
  <c r="CF83" i="5" s="1"/>
  <c r="CD79" i="5"/>
  <c r="CD82" i="5"/>
  <c r="CD83" i="5" s="1"/>
  <c r="CE79" i="5"/>
  <c r="CE82" i="5"/>
  <c r="CE83" i="5" s="1"/>
  <c r="CC79" i="5"/>
  <c r="CC82" i="5"/>
  <c r="CC83" i="5" s="1"/>
  <c r="CB79" i="5"/>
  <c r="CB82" i="5"/>
  <c r="CB83" i="5" s="1"/>
  <c r="CA79" i="5"/>
  <c r="CA82" i="5"/>
  <c r="CA83" i="5" s="1"/>
  <c r="BZ79" i="5"/>
  <c r="BZ82" i="5"/>
  <c r="BZ83" i="5" s="1"/>
  <c r="BY79" i="5"/>
  <c r="BY82" i="5"/>
  <c r="BY83" i="5" s="1"/>
  <c r="BW79" i="5"/>
  <c r="BW82" i="5"/>
  <c r="BW83" i="5" s="1"/>
  <c r="BX79" i="5"/>
  <c r="BX82" i="5"/>
  <c r="BX83" i="5" s="1"/>
  <c r="BV79" i="5"/>
  <c r="BV82" i="5"/>
  <c r="BV83" i="5" s="1"/>
  <c r="BU79" i="5"/>
  <c r="BU82" i="5"/>
  <c r="BU83" i="5" s="1"/>
  <c r="BT79" i="5"/>
  <c r="BT82" i="5"/>
  <c r="BT83" i="5" s="1"/>
  <c r="BR79" i="5"/>
  <c r="BR82" i="5"/>
  <c r="BR83" i="5" s="1"/>
  <c r="BS79" i="5"/>
  <c r="BS82" i="5"/>
  <c r="BS83" i="5" s="1"/>
  <c r="BQ79" i="5"/>
  <c r="BQ82" i="5"/>
  <c r="BQ83" i="5" s="1"/>
  <c r="BP79" i="5"/>
  <c r="BP82" i="5"/>
  <c r="BP83" i="5" s="1"/>
  <c r="BN79" i="5"/>
  <c r="BN82" i="5"/>
  <c r="BN83" i="5" s="1"/>
  <c r="BO79" i="5"/>
  <c r="BO82" i="5"/>
  <c r="BO83" i="5" s="1"/>
  <c r="BM79" i="5"/>
  <c r="BM82" i="5"/>
  <c r="BM83" i="5" s="1"/>
  <c r="BL79" i="5"/>
  <c r="BL82" i="5"/>
  <c r="BL83" i="5" s="1"/>
  <c r="BK79" i="5"/>
  <c r="BK82" i="5"/>
  <c r="BK83" i="5" s="1"/>
  <c r="BJ79" i="5"/>
  <c r="BJ82" i="5"/>
  <c r="BJ83" i="5" s="1"/>
  <c r="BI79" i="5"/>
  <c r="BI82" i="5"/>
  <c r="BI83" i="5" s="1"/>
  <c r="BH79" i="5"/>
  <c r="BH82" i="5"/>
  <c r="BH83" i="5" s="1"/>
  <c r="BG79" i="5"/>
  <c r="BG82" i="5"/>
  <c r="BG83" i="5" s="1"/>
  <c r="BF79" i="5"/>
  <c r="BF82" i="5"/>
  <c r="BF83" i="5" s="1"/>
  <c r="BE79" i="5"/>
  <c r="BE82" i="5"/>
  <c r="BE83" i="5" s="1"/>
  <c r="BD79" i="5"/>
  <c r="BD82" i="5"/>
  <c r="BD83" i="5" s="1"/>
  <c r="BC79" i="5"/>
  <c r="BC82" i="5"/>
  <c r="BC83" i="5" s="1"/>
  <c r="BB79" i="5"/>
  <c r="BB82" i="5"/>
  <c r="BB83" i="5" s="1"/>
  <c r="BA79" i="5"/>
  <c r="BA82" i="5"/>
  <c r="BA83" i="5" s="1"/>
  <c r="AX79" i="5"/>
  <c r="AX82" i="5"/>
  <c r="AX83" i="5" s="1"/>
  <c r="AZ79" i="5"/>
  <c r="AZ82" i="5"/>
  <c r="AZ83" i="5" s="1"/>
  <c r="AY79" i="5"/>
  <c r="AY82" i="5"/>
  <c r="AY83" i="5" s="1"/>
  <c r="AW79" i="5"/>
  <c r="AW82" i="5"/>
  <c r="AW83" i="5" s="1"/>
  <c r="AV79" i="5"/>
  <c r="AV82" i="5"/>
  <c r="AV83" i="5" s="1"/>
  <c r="AU79" i="5"/>
  <c r="AU82" i="5"/>
  <c r="AU83" i="5" s="1"/>
  <c r="AT79" i="5"/>
  <c r="AT82" i="5"/>
  <c r="AT83" i="5" s="1"/>
  <c r="AS79" i="5"/>
  <c r="AS82" i="5"/>
  <c r="AS83" i="5" s="1"/>
  <c r="AR79" i="5"/>
  <c r="AR82" i="5"/>
  <c r="AR83" i="5" s="1"/>
  <c r="AP79" i="5"/>
  <c r="AP82" i="5"/>
  <c r="AP83" i="5" s="1"/>
  <c r="AQ79" i="5"/>
  <c r="AQ82" i="5"/>
  <c r="AQ83" i="5" s="1"/>
  <c r="AO79" i="5"/>
  <c r="AO82" i="5"/>
  <c r="AO83" i="5" s="1"/>
  <c r="AN79" i="5"/>
  <c r="AN82" i="5"/>
  <c r="AN83" i="5" s="1"/>
  <c r="AM79" i="5"/>
  <c r="AM82" i="5"/>
  <c r="AM83" i="5" s="1"/>
  <c r="AL79" i="5"/>
  <c r="AL82" i="5"/>
  <c r="AL83" i="5" s="1"/>
  <c r="AK79" i="5"/>
  <c r="AK82" i="5"/>
  <c r="AK83" i="5" s="1"/>
  <c r="AJ79" i="5"/>
  <c r="AJ82" i="5"/>
  <c r="AJ83" i="5" s="1"/>
  <c r="AI79" i="5"/>
  <c r="AI82" i="5"/>
  <c r="AI83" i="5" s="1"/>
  <c r="AH79" i="5"/>
  <c r="AH82" i="5"/>
  <c r="AH83" i="5" s="1"/>
  <c r="AG79" i="5"/>
  <c r="AG82" i="5"/>
  <c r="AG83" i="5" s="1"/>
  <c r="AE79" i="5"/>
  <c r="AE82" i="5"/>
  <c r="AE83" i="5" s="1"/>
  <c r="AF79" i="5"/>
  <c r="AF82" i="5"/>
  <c r="AF83" i="5" s="1"/>
  <c r="AD79" i="5"/>
  <c r="AD82" i="5"/>
  <c r="AD83" i="5" s="1"/>
  <c r="AC79" i="5"/>
  <c r="AC82" i="5"/>
  <c r="AC83" i="5" s="1"/>
  <c r="AB79" i="5"/>
  <c r="AB82" i="5"/>
  <c r="AB83" i="5" s="1"/>
  <c r="Z79" i="5"/>
  <c r="Z82" i="5"/>
  <c r="Z83" i="5" s="1"/>
  <c r="AA79" i="5"/>
  <c r="AA82" i="5"/>
  <c r="AA83" i="5" s="1"/>
  <c r="Y79" i="5"/>
  <c r="Y82" i="5"/>
  <c r="Y83" i="5" s="1"/>
  <c r="X79" i="5"/>
  <c r="X82" i="5"/>
  <c r="X83" i="5" s="1"/>
  <c r="V79" i="5"/>
  <c r="V82" i="5"/>
  <c r="V83" i="5" s="1"/>
  <c r="W79" i="5"/>
  <c r="W82" i="5"/>
  <c r="W83" i="5" s="1"/>
  <c r="U79" i="5"/>
  <c r="U82" i="5"/>
  <c r="U83" i="5" s="1"/>
  <c r="U87" i="5" s="1"/>
  <c r="U17" i="18" s="1"/>
  <c r="T79" i="5"/>
  <c r="T82" i="5"/>
  <c r="T83" i="5" s="1"/>
  <c r="R79" i="5"/>
  <c r="R82" i="5"/>
  <c r="R83" i="5" s="1"/>
  <c r="S79" i="5"/>
  <c r="S82" i="5"/>
  <c r="S83" i="5" s="1"/>
  <c r="Q79" i="5"/>
  <c r="Q82" i="5"/>
  <c r="Q83" i="5" s="1"/>
  <c r="P79" i="5"/>
  <c r="P82" i="5"/>
  <c r="P83" i="5" s="1"/>
  <c r="O79" i="5"/>
  <c r="O82" i="5"/>
  <c r="O83" i="5" s="1"/>
  <c r="N79" i="5"/>
  <c r="N82" i="5"/>
  <c r="N83" i="5" s="1"/>
  <c r="M79" i="5"/>
  <c r="M82" i="5"/>
  <c r="I249" i="6"/>
  <c r="K60" i="12"/>
  <c r="K274" i="6"/>
  <c r="K271" i="6"/>
  <c r="K140" i="6"/>
  <c r="CO255" i="6"/>
  <c r="I253" i="6"/>
  <c r="O71" i="5"/>
  <c r="P70" i="5"/>
  <c r="CO135" i="6"/>
  <c r="I135" i="6" s="1"/>
  <c r="CO134" i="6"/>
  <c r="I133" i="6"/>
  <c r="G133" i="6"/>
  <c r="N30" i="12"/>
  <c r="N200" i="5"/>
  <c r="N203" i="5" s="1"/>
  <c r="N212" i="5" s="1"/>
  <c r="U18" i="18" l="1"/>
  <c r="N87" i="5"/>
  <c r="N17" i="18" s="1"/>
  <c r="O87" i="5"/>
  <c r="O17" i="18" s="1"/>
  <c r="P87" i="5"/>
  <c r="P17" i="18" s="1"/>
  <c r="Q87" i="5"/>
  <c r="Q17" i="18" s="1"/>
  <c r="S87" i="5"/>
  <c r="S17" i="18" s="1"/>
  <c r="R87" i="5"/>
  <c r="R17" i="18" s="1"/>
  <c r="T87" i="5"/>
  <c r="T17" i="18" s="1"/>
  <c r="W87" i="5"/>
  <c r="W17" i="18" s="1"/>
  <c r="V87" i="5"/>
  <c r="V17" i="18" s="1"/>
  <c r="X87" i="5"/>
  <c r="X17" i="18" s="1"/>
  <c r="Y87" i="5"/>
  <c r="Y17" i="18" s="1"/>
  <c r="AA87" i="5"/>
  <c r="AA17" i="18" s="1"/>
  <c r="Z87" i="5"/>
  <c r="Z17" i="18" s="1"/>
  <c r="AB87" i="5"/>
  <c r="AB17" i="18" s="1"/>
  <c r="AC87" i="5"/>
  <c r="AC17" i="18" s="1"/>
  <c r="AD87" i="5"/>
  <c r="AD17" i="18" s="1"/>
  <c r="AF87" i="5"/>
  <c r="AF17" i="18" s="1"/>
  <c r="AE87" i="5"/>
  <c r="AE17" i="18" s="1"/>
  <c r="AG87" i="5"/>
  <c r="AG17" i="18" s="1"/>
  <c r="AH87" i="5"/>
  <c r="AH17" i="18" s="1"/>
  <c r="AI87" i="5"/>
  <c r="AI17" i="18" s="1"/>
  <c r="AJ87" i="5"/>
  <c r="AJ17" i="18" s="1"/>
  <c r="AK87" i="5"/>
  <c r="AK17" i="18" s="1"/>
  <c r="AL87" i="5"/>
  <c r="AL17" i="18" s="1"/>
  <c r="AM87" i="5"/>
  <c r="AM17" i="18" s="1"/>
  <c r="AN87" i="5"/>
  <c r="AN17" i="18" s="1"/>
  <c r="AO87" i="5"/>
  <c r="AO17" i="18" s="1"/>
  <c r="AQ87" i="5"/>
  <c r="AQ17" i="18" s="1"/>
  <c r="AP87" i="5"/>
  <c r="AP17" i="18" s="1"/>
  <c r="AR87" i="5"/>
  <c r="AR17" i="18" s="1"/>
  <c r="AS87" i="5"/>
  <c r="AS17" i="18" s="1"/>
  <c r="AT87" i="5"/>
  <c r="AT17" i="18" s="1"/>
  <c r="AU87" i="5"/>
  <c r="AU17" i="18" s="1"/>
  <c r="AV87" i="5"/>
  <c r="AV17" i="18" s="1"/>
  <c r="AW87" i="5"/>
  <c r="AW17" i="18" s="1"/>
  <c r="AY87" i="5"/>
  <c r="AY17" i="18" s="1"/>
  <c r="AZ87" i="5"/>
  <c r="AZ17" i="18" s="1"/>
  <c r="AX87" i="5"/>
  <c r="AX17" i="18" s="1"/>
  <c r="BA87" i="5"/>
  <c r="BA17" i="18" s="1"/>
  <c r="BB87" i="5"/>
  <c r="BB17" i="18" s="1"/>
  <c r="BC87" i="5"/>
  <c r="BC17" i="18" s="1"/>
  <c r="BD87" i="5"/>
  <c r="BD17" i="18" s="1"/>
  <c r="BE87" i="5"/>
  <c r="BE17" i="18" s="1"/>
  <c r="BF87" i="5"/>
  <c r="BF17" i="18" s="1"/>
  <c r="BG87" i="5"/>
  <c r="BG17" i="18" s="1"/>
  <c r="BH87" i="5"/>
  <c r="BH17" i="18" s="1"/>
  <c r="BI87" i="5"/>
  <c r="BI17" i="18" s="1"/>
  <c r="BJ87" i="5"/>
  <c r="BJ17" i="18" s="1"/>
  <c r="BK87" i="5"/>
  <c r="BK17" i="18" s="1"/>
  <c r="BL87" i="5"/>
  <c r="BL17" i="18" s="1"/>
  <c r="BM87" i="5"/>
  <c r="BM17" i="18" s="1"/>
  <c r="BO87" i="5"/>
  <c r="BO17" i="18" s="1"/>
  <c r="BN87" i="5"/>
  <c r="BN17" i="18" s="1"/>
  <c r="BP87" i="5"/>
  <c r="BP17" i="18" s="1"/>
  <c r="BQ87" i="5"/>
  <c r="BQ17" i="18" s="1"/>
  <c r="BS87" i="5"/>
  <c r="BS17" i="18" s="1"/>
  <c r="BR87" i="5"/>
  <c r="BR17" i="18" s="1"/>
  <c r="BT87" i="5"/>
  <c r="BT17" i="18" s="1"/>
  <c r="BU87" i="5"/>
  <c r="BU17" i="18" s="1"/>
  <c r="BV87" i="5"/>
  <c r="BV17" i="18" s="1"/>
  <c r="BX87" i="5"/>
  <c r="BX17" i="18" s="1"/>
  <c r="BW87" i="5"/>
  <c r="BW17" i="18" s="1"/>
  <c r="BY87" i="5"/>
  <c r="BY17" i="18" s="1"/>
  <c r="BZ87" i="5"/>
  <c r="BZ17" i="18" s="1"/>
  <c r="CA87" i="5"/>
  <c r="CA17" i="18" s="1"/>
  <c r="CB87" i="5"/>
  <c r="CB17" i="18" s="1"/>
  <c r="CC87" i="5"/>
  <c r="CC17" i="18" s="1"/>
  <c r="CE87" i="5"/>
  <c r="CE17" i="18" s="1"/>
  <c r="CD87" i="5"/>
  <c r="CD17" i="18" s="1"/>
  <c r="CF87" i="5"/>
  <c r="CF17" i="18" s="1"/>
  <c r="CG87" i="5"/>
  <c r="CG17" i="18" s="1"/>
  <c r="CH87" i="5"/>
  <c r="CH17" i="18" s="1"/>
  <c r="CI87" i="5"/>
  <c r="CI17" i="18" s="1"/>
  <c r="CK87" i="5"/>
  <c r="CK17" i="18" s="1"/>
  <c r="CJ87" i="5"/>
  <c r="CJ17" i="18" s="1"/>
  <c r="CL87" i="5"/>
  <c r="CL17" i="18" s="1"/>
  <c r="CN87" i="5"/>
  <c r="CN17" i="18" s="1"/>
  <c r="CM87" i="5"/>
  <c r="CM17" i="18" s="1"/>
  <c r="CO87" i="5"/>
  <c r="CO17" i="18" s="1"/>
  <c r="G82" i="5"/>
  <c r="M83" i="5"/>
  <c r="M87" i="5" s="1"/>
  <c r="M17" i="18" s="1"/>
  <c r="G17" i="18" s="1"/>
  <c r="U214" i="5"/>
  <c r="U34" i="12" s="1"/>
  <c r="P71" i="5"/>
  <c r="Q70" i="5"/>
  <c r="K144" i="6"/>
  <c r="K17" i="12"/>
  <c r="CO256" i="6"/>
  <c r="CO257" i="6" s="1"/>
  <c r="I257" i="6" s="1"/>
  <c r="I255" i="6"/>
  <c r="K276" i="6"/>
  <c r="K277" i="6"/>
  <c r="K278" i="6"/>
  <c r="K62" i="12"/>
  <c r="O30" i="12"/>
  <c r="O200" i="5"/>
  <c r="O203" i="5" s="1"/>
  <c r="O212" i="5" s="1"/>
  <c r="O89" i="5"/>
  <c r="I134" i="6"/>
  <c r="M18" i="18" l="1"/>
  <c r="I17" i="18"/>
  <c r="CO18" i="18"/>
  <c r="CM18" i="18"/>
  <c r="CN18" i="18"/>
  <c r="CL18" i="18"/>
  <c r="CJ18" i="18"/>
  <c r="CK18" i="18"/>
  <c r="CI18" i="18"/>
  <c r="CH18" i="18"/>
  <c r="CG18" i="18"/>
  <c r="CF18" i="18"/>
  <c r="CD18" i="18"/>
  <c r="CE18" i="18"/>
  <c r="CC18" i="18"/>
  <c r="CB18" i="18"/>
  <c r="CA18" i="18"/>
  <c r="BZ18" i="18"/>
  <c r="BY18" i="18"/>
  <c r="BW18" i="18"/>
  <c r="BX18" i="18"/>
  <c r="BV18" i="18"/>
  <c r="BU18" i="18"/>
  <c r="BT18" i="18"/>
  <c r="BR18" i="18"/>
  <c r="BS18" i="18"/>
  <c r="BQ18" i="18"/>
  <c r="BP18" i="18"/>
  <c r="BN18" i="18"/>
  <c r="BO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X18" i="18"/>
  <c r="AZ18" i="18"/>
  <c r="AY18" i="18"/>
  <c r="AW18" i="18"/>
  <c r="AV18" i="18"/>
  <c r="AU18" i="18"/>
  <c r="AT18" i="18"/>
  <c r="AS18" i="18"/>
  <c r="AR18" i="18"/>
  <c r="AP18" i="18"/>
  <c r="AQ18" i="18"/>
  <c r="AO18" i="18"/>
  <c r="AN18" i="18"/>
  <c r="AM18" i="18"/>
  <c r="AL18" i="18"/>
  <c r="AK18" i="18"/>
  <c r="AJ18" i="18"/>
  <c r="AI18" i="18"/>
  <c r="AH18" i="18"/>
  <c r="AG18" i="18"/>
  <c r="AE18" i="18"/>
  <c r="AF18" i="18"/>
  <c r="AD18" i="18"/>
  <c r="AC18" i="18"/>
  <c r="AB18" i="18"/>
  <c r="Z18" i="18"/>
  <c r="AA18" i="18"/>
  <c r="Y18" i="18"/>
  <c r="X18" i="18"/>
  <c r="V18" i="18"/>
  <c r="W18" i="18"/>
  <c r="T18" i="18"/>
  <c r="R18" i="18"/>
  <c r="S18" i="18"/>
  <c r="Q18" i="18"/>
  <c r="P18" i="18"/>
  <c r="O18" i="18"/>
  <c r="N18" i="18"/>
  <c r="U43" i="18"/>
  <c r="U31" i="18"/>
  <c r="U19" i="18"/>
  <c r="O91" i="5"/>
  <c r="CO214" i="5"/>
  <c r="CO34" i="12" s="1"/>
  <c r="CM214" i="5"/>
  <c r="CM34" i="12" s="1"/>
  <c r="CN214" i="5"/>
  <c r="CN34" i="12" s="1"/>
  <c r="CL214" i="5"/>
  <c r="CL34" i="12" s="1"/>
  <c r="CJ214" i="5"/>
  <c r="CJ34" i="12" s="1"/>
  <c r="CK214" i="5"/>
  <c r="CK34" i="12" s="1"/>
  <c r="CI214" i="5"/>
  <c r="CI34" i="12" s="1"/>
  <c r="CH214" i="5"/>
  <c r="CH34" i="12" s="1"/>
  <c r="CG214" i="5"/>
  <c r="CG34" i="12" s="1"/>
  <c r="CF214" i="5"/>
  <c r="CF34" i="12" s="1"/>
  <c r="CD214" i="5"/>
  <c r="CD34" i="12" s="1"/>
  <c r="CE214" i="5"/>
  <c r="CE34" i="12" s="1"/>
  <c r="CC214" i="5"/>
  <c r="CC34" i="12" s="1"/>
  <c r="CB214" i="5"/>
  <c r="CB34" i="12" s="1"/>
  <c r="CA214" i="5"/>
  <c r="CA34" i="12" s="1"/>
  <c r="BZ214" i="5"/>
  <c r="BZ34" i="12" s="1"/>
  <c r="BY214" i="5"/>
  <c r="BY34" i="12" s="1"/>
  <c r="BW214" i="5"/>
  <c r="BW34" i="12" s="1"/>
  <c r="BX214" i="5"/>
  <c r="BX34" i="12" s="1"/>
  <c r="BV214" i="5"/>
  <c r="BV34" i="12" s="1"/>
  <c r="BU214" i="5"/>
  <c r="BU34" i="12" s="1"/>
  <c r="BT214" i="5"/>
  <c r="BT34" i="12" s="1"/>
  <c r="BR214" i="5"/>
  <c r="BR34" i="12" s="1"/>
  <c r="BS214" i="5"/>
  <c r="BS34" i="12" s="1"/>
  <c r="BQ214" i="5"/>
  <c r="BQ34" i="12" s="1"/>
  <c r="BP214" i="5"/>
  <c r="BP34" i="12" s="1"/>
  <c r="BN214" i="5"/>
  <c r="BN34" i="12" s="1"/>
  <c r="BO214" i="5"/>
  <c r="BO34" i="12" s="1"/>
  <c r="BM214" i="5"/>
  <c r="BM34" i="12" s="1"/>
  <c r="BL214" i="5"/>
  <c r="BL34" i="12" s="1"/>
  <c r="BK214" i="5"/>
  <c r="BK34" i="12" s="1"/>
  <c r="BJ214" i="5"/>
  <c r="BJ34" i="12" s="1"/>
  <c r="BI214" i="5"/>
  <c r="BI34" i="12" s="1"/>
  <c r="BH214" i="5"/>
  <c r="BH34" i="12" s="1"/>
  <c r="BG214" i="5"/>
  <c r="BG34" i="12" s="1"/>
  <c r="BF214" i="5"/>
  <c r="BF34" i="12" s="1"/>
  <c r="BE214" i="5"/>
  <c r="BE34" i="12" s="1"/>
  <c r="BD214" i="5"/>
  <c r="BD34" i="12" s="1"/>
  <c r="BC214" i="5"/>
  <c r="BC34" i="12" s="1"/>
  <c r="BB214" i="5"/>
  <c r="BB34" i="12" s="1"/>
  <c r="BA214" i="5"/>
  <c r="BA34" i="12" s="1"/>
  <c r="AX214" i="5"/>
  <c r="AX34" i="12" s="1"/>
  <c r="AZ214" i="5"/>
  <c r="AZ34" i="12" s="1"/>
  <c r="AY214" i="5"/>
  <c r="AY34" i="12" s="1"/>
  <c r="AW214" i="5"/>
  <c r="AW34" i="12" s="1"/>
  <c r="AV214" i="5"/>
  <c r="AV34" i="12" s="1"/>
  <c r="AU214" i="5"/>
  <c r="AU34" i="12" s="1"/>
  <c r="AT214" i="5"/>
  <c r="AT34" i="12" s="1"/>
  <c r="AS214" i="5"/>
  <c r="AS34" i="12" s="1"/>
  <c r="AR214" i="5"/>
  <c r="AR34" i="12" s="1"/>
  <c r="AP214" i="5"/>
  <c r="AP34" i="12" s="1"/>
  <c r="AQ214" i="5"/>
  <c r="AQ34" i="12" s="1"/>
  <c r="AO214" i="5"/>
  <c r="AO34" i="12" s="1"/>
  <c r="AN214" i="5"/>
  <c r="AN34" i="12" s="1"/>
  <c r="AM214" i="5"/>
  <c r="AM34" i="12" s="1"/>
  <c r="AL214" i="5"/>
  <c r="AL34" i="12" s="1"/>
  <c r="AK214" i="5"/>
  <c r="AK34" i="12" s="1"/>
  <c r="AJ214" i="5"/>
  <c r="AJ34" i="12" s="1"/>
  <c r="AI214" i="5"/>
  <c r="AI34" i="12" s="1"/>
  <c r="AH214" i="5"/>
  <c r="AH34" i="12" s="1"/>
  <c r="AG214" i="5"/>
  <c r="AG34" i="12" s="1"/>
  <c r="AE214" i="5"/>
  <c r="AE34" i="12" s="1"/>
  <c r="AF214" i="5"/>
  <c r="AF34" i="12" s="1"/>
  <c r="AD214" i="5"/>
  <c r="AD34" i="12" s="1"/>
  <c r="AC214" i="5"/>
  <c r="AC34" i="12" s="1"/>
  <c r="AB214" i="5"/>
  <c r="AB34" i="12" s="1"/>
  <c r="Z214" i="5"/>
  <c r="Z34" i="12" s="1"/>
  <c r="AA214" i="5"/>
  <c r="AA34" i="12" s="1"/>
  <c r="Y214" i="5"/>
  <c r="Y34" i="12" s="1"/>
  <c r="X214" i="5"/>
  <c r="X34" i="12" s="1"/>
  <c r="V214" i="5"/>
  <c r="V34" i="12" s="1"/>
  <c r="W214" i="5"/>
  <c r="W34" i="12" s="1"/>
  <c r="T214" i="5"/>
  <c r="T34" i="12" s="1"/>
  <c r="R214" i="5"/>
  <c r="R34" i="12" s="1"/>
  <c r="S214" i="5"/>
  <c r="S34" i="12" s="1"/>
  <c r="Q214" i="5"/>
  <c r="Q34" i="12" s="1"/>
  <c r="P214" i="5"/>
  <c r="P34" i="12" s="1"/>
  <c r="O214" i="5"/>
  <c r="O34" i="12" s="1"/>
  <c r="N89" i="5"/>
  <c r="N214" i="5"/>
  <c r="N34" i="12" s="1"/>
  <c r="I83" i="5"/>
  <c r="K67" i="12"/>
  <c r="K8" i="14"/>
  <c r="K23" i="14"/>
  <c r="Q71" i="5"/>
  <c r="R70" i="5"/>
  <c r="K68" i="12"/>
  <c r="P89" i="5"/>
  <c r="P30" i="12"/>
  <c r="P200" i="5"/>
  <c r="P203" i="5" s="1"/>
  <c r="P212" i="5" s="1"/>
  <c r="K66" i="12"/>
  <c r="K280" i="6"/>
  <c r="I256" i="6"/>
  <c r="G18" i="18" l="1"/>
  <c r="U44" i="18"/>
  <c r="U32" i="18"/>
  <c r="N43" i="18"/>
  <c r="N31" i="18"/>
  <c r="N19" i="18"/>
  <c r="O43" i="18"/>
  <c r="O31" i="18"/>
  <c r="O19" i="18"/>
  <c r="P43" i="18"/>
  <c r="P31" i="18"/>
  <c r="P19" i="18"/>
  <c r="Q43" i="18"/>
  <c r="Q31" i="18"/>
  <c r="Q19" i="18"/>
  <c r="S43" i="18"/>
  <c r="S31" i="18"/>
  <c r="S19" i="18"/>
  <c r="R43" i="18"/>
  <c r="R31" i="18"/>
  <c r="R19" i="18"/>
  <c r="T43" i="18"/>
  <c r="T31" i="18"/>
  <c r="T19" i="18"/>
  <c r="W43" i="18"/>
  <c r="W31" i="18"/>
  <c r="W19" i="18"/>
  <c r="V43" i="18"/>
  <c r="V31" i="18"/>
  <c r="V19" i="18"/>
  <c r="X43" i="18"/>
  <c r="X31" i="18"/>
  <c r="X19" i="18"/>
  <c r="Y43" i="18"/>
  <c r="Y31" i="18"/>
  <c r="Y19" i="18"/>
  <c r="AA43" i="18"/>
  <c r="AA31" i="18"/>
  <c r="AA19" i="18"/>
  <c r="Z43" i="18"/>
  <c r="Z31" i="18"/>
  <c r="Z19" i="18"/>
  <c r="AB43" i="18"/>
  <c r="AB31" i="18"/>
  <c r="AB19" i="18"/>
  <c r="AC43" i="18"/>
  <c r="AC31" i="18"/>
  <c r="AC19" i="18"/>
  <c r="AD43" i="18"/>
  <c r="AD31" i="18"/>
  <c r="AD19" i="18"/>
  <c r="AF43" i="18"/>
  <c r="AF31" i="18"/>
  <c r="AF19" i="18"/>
  <c r="AE43" i="18"/>
  <c r="AE31" i="18"/>
  <c r="AE19" i="18"/>
  <c r="AG43" i="18"/>
  <c r="AG31" i="18"/>
  <c r="AG19" i="18"/>
  <c r="AH43" i="18"/>
  <c r="AH31" i="18"/>
  <c r="AH19" i="18"/>
  <c r="AI43" i="18"/>
  <c r="AI31" i="18"/>
  <c r="AI19" i="18"/>
  <c r="AJ43" i="18"/>
  <c r="AJ31" i="18"/>
  <c r="AJ19" i="18"/>
  <c r="AK43" i="18"/>
  <c r="AK31" i="18"/>
  <c r="AK19" i="18"/>
  <c r="AL43" i="18"/>
  <c r="AL31" i="18"/>
  <c r="AL19" i="18"/>
  <c r="AM43" i="18"/>
  <c r="AM31" i="18"/>
  <c r="AM19" i="18"/>
  <c r="AN43" i="18"/>
  <c r="AN31" i="18"/>
  <c r="AN19" i="18"/>
  <c r="AO43" i="18"/>
  <c r="AO31" i="18"/>
  <c r="AO19" i="18"/>
  <c r="AQ43" i="18"/>
  <c r="AQ31" i="18"/>
  <c r="AQ19" i="18"/>
  <c r="AP43" i="18"/>
  <c r="AP31" i="18"/>
  <c r="AP19" i="18"/>
  <c r="AR43" i="18"/>
  <c r="AR31" i="18"/>
  <c r="AR19" i="18"/>
  <c r="AS43" i="18"/>
  <c r="AS31" i="18"/>
  <c r="AS19" i="18"/>
  <c r="AT43" i="18"/>
  <c r="AT31" i="18"/>
  <c r="AT19" i="18"/>
  <c r="AU43" i="18"/>
  <c r="AU31" i="18"/>
  <c r="AU19" i="18"/>
  <c r="AV43" i="18"/>
  <c r="AV31" i="18"/>
  <c r="AV19" i="18"/>
  <c r="AW43" i="18"/>
  <c r="AW31" i="18"/>
  <c r="AW19" i="18"/>
  <c r="AY43" i="18"/>
  <c r="AY31" i="18"/>
  <c r="AY19" i="18"/>
  <c r="AZ43" i="18"/>
  <c r="AZ31" i="18"/>
  <c r="AZ19" i="18"/>
  <c r="AX43" i="18"/>
  <c r="AX31" i="18"/>
  <c r="AX19" i="18"/>
  <c r="BA43" i="18"/>
  <c r="BA31" i="18"/>
  <c r="BA19" i="18"/>
  <c r="BB43" i="18"/>
  <c r="BB31" i="18"/>
  <c r="BB19" i="18"/>
  <c r="BC43" i="18"/>
  <c r="BC31" i="18"/>
  <c r="BC19" i="18"/>
  <c r="BD43" i="18"/>
  <c r="BD31" i="18"/>
  <c r="BD19" i="18"/>
  <c r="BE43" i="18"/>
  <c r="BE31" i="18"/>
  <c r="BE19" i="18"/>
  <c r="BF43" i="18"/>
  <c r="BF31" i="18"/>
  <c r="BF19" i="18"/>
  <c r="BG43" i="18"/>
  <c r="BG31" i="18"/>
  <c r="BG19" i="18"/>
  <c r="BH43" i="18"/>
  <c r="BH31" i="18"/>
  <c r="BH19" i="18"/>
  <c r="BI43" i="18"/>
  <c r="BI31" i="18"/>
  <c r="BI19" i="18"/>
  <c r="BJ43" i="18"/>
  <c r="BJ31" i="18"/>
  <c r="BJ19" i="18"/>
  <c r="BK43" i="18"/>
  <c r="BK31" i="18"/>
  <c r="BK19" i="18"/>
  <c r="BL43" i="18"/>
  <c r="BL31" i="18"/>
  <c r="BL19" i="18"/>
  <c r="BM43" i="18"/>
  <c r="BM31" i="18"/>
  <c r="BM19" i="18"/>
  <c r="BO43" i="18"/>
  <c r="BO31" i="18"/>
  <c r="BO19" i="18"/>
  <c r="BN43" i="18"/>
  <c r="BN31" i="18"/>
  <c r="BN19" i="18"/>
  <c r="BP43" i="18"/>
  <c r="BP31" i="18"/>
  <c r="BP19" i="18"/>
  <c r="BQ43" i="18"/>
  <c r="BQ31" i="18"/>
  <c r="BQ19" i="18"/>
  <c r="BS43" i="18"/>
  <c r="BS31" i="18"/>
  <c r="BS19" i="18"/>
  <c r="BR43" i="18"/>
  <c r="BR31" i="18"/>
  <c r="BR19" i="18"/>
  <c r="BT43" i="18"/>
  <c r="BT31" i="18"/>
  <c r="BT19" i="18"/>
  <c r="BU43" i="18"/>
  <c r="BU31" i="18"/>
  <c r="BU19" i="18"/>
  <c r="BV43" i="18"/>
  <c r="BV31" i="18"/>
  <c r="BV19" i="18"/>
  <c r="BX43" i="18"/>
  <c r="BX31" i="18"/>
  <c r="BX19" i="18"/>
  <c r="BW43" i="18"/>
  <c r="BW31" i="18"/>
  <c r="BW19" i="18"/>
  <c r="BY43" i="18"/>
  <c r="BY31" i="18"/>
  <c r="BY19" i="18"/>
  <c r="BZ43" i="18"/>
  <c r="BZ31" i="18"/>
  <c r="BZ19" i="18"/>
  <c r="CA43" i="18"/>
  <c r="CA31" i="18"/>
  <c r="CA19" i="18"/>
  <c r="CB43" i="18"/>
  <c r="CB31" i="18"/>
  <c r="CB19" i="18"/>
  <c r="CC43" i="18"/>
  <c r="CC31" i="18"/>
  <c r="CC19" i="18"/>
  <c r="CE43" i="18"/>
  <c r="CE31" i="18"/>
  <c r="CE19" i="18"/>
  <c r="CD43" i="18"/>
  <c r="CD31" i="18"/>
  <c r="CD19" i="18"/>
  <c r="CF43" i="18"/>
  <c r="CF31" i="18"/>
  <c r="CF19" i="18"/>
  <c r="CG43" i="18"/>
  <c r="CG31" i="18"/>
  <c r="CG19" i="18"/>
  <c r="CH43" i="18"/>
  <c r="CH31" i="18"/>
  <c r="CH19" i="18"/>
  <c r="CI43" i="18"/>
  <c r="CI31" i="18"/>
  <c r="CI19" i="18"/>
  <c r="CK43" i="18"/>
  <c r="CK31" i="18"/>
  <c r="CK19" i="18"/>
  <c r="CJ43" i="18"/>
  <c r="CJ31" i="18"/>
  <c r="CJ19" i="18"/>
  <c r="CL43" i="18"/>
  <c r="CL31" i="18"/>
  <c r="CL19" i="18"/>
  <c r="CN43" i="18"/>
  <c r="CN31" i="18"/>
  <c r="CN19" i="18"/>
  <c r="CM43" i="18"/>
  <c r="CM31" i="18"/>
  <c r="CM19" i="18"/>
  <c r="CO43" i="18"/>
  <c r="CO31" i="18"/>
  <c r="CO19" i="18"/>
  <c r="M43" i="18"/>
  <c r="G43" i="18" s="1"/>
  <c r="M31" i="18"/>
  <c r="G31" i="18" s="1"/>
  <c r="I18" i="18"/>
  <c r="M19" i="18"/>
  <c r="G19" i="18" s="1"/>
  <c r="P91" i="5"/>
  <c r="N91" i="5"/>
  <c r="M214" i="5"/>
  <c r="M34" i="12" s="1"/>
  <c r="I34" i="12" s="1"/>
  <c r="M89" i="5"/>
  <c r="I87" i="5"/>
  <c r="K69" i="12"/>
  <c r="K80" i="12" s="1"/>
  <c r="Q30" i="12"/>
  <c r="Q89" i="5"/>
  <c r="Q200" i="5"/>
  <c r="Q203" i="5" s="1"/>
  <c r="Q212" i="5" s="1"/>
  <c r="R71" i="5"/>
  <c r="S70" i="5"/>
  <c r="M44" i="18" l="1"/>
  <c r="M32" i="18"/>
  <c r="I19" i="18"/>
  <c r="CO44" i="18"/>
  <c r="CO32" i="18"/>
  <c r="CM44" i="18"/>
  <c r="CM32" i="18"/>
  <c r="CN44" i="18"/>
  <c r="CN32" i="18"/>
  <c r="CL44" i="18"/>
  <c r="CL32" i="18"/>
  <c r="CJ44" i="18"/>
  <c r="CJ32" i="18"/>
  <c r="CK44" i="18"/>
  <c r="CK32" i="18"/>
  <c r="CI44" i="18"/>
  <c r="CI32" i="18"/>
  <c r="CH44" i="18"/>
  <c r="CH32" i="18"/>
  <c r="CG44" i="18"/>
  <c r="CG32" i="18"/>
  <c r="CF44" i="18"/>
  <c r="CF32" i="18"/>
  <c r="CD44" i="18"/>
  <c r="CD32" i="18"/>
  <c r="CE44" i="18"/>
  <c r="CE32" i="18"/>
  <c r="CC44" i="18"/>
  <c r="CC32" i="18"/>
  <c r="CB44" i="18"/>
  <c r="CB32" i="18"/>
  <c r="CA44" i="18"/>
  <c r="CA32" i="18"/>
  <c r="BZ44" i="18"/>
  <c r="BZ32" i="18"/>
  <c r="BY44" i="18"/>
  <c r="BY32" i="18"/>
  <c r="BW44" i="18"/>
  <c r="BW32" i="18"/>
  <c r="BX44" i="18"/>
  <c r="BX32" i="18"/>
  <c r="BV44" i="18"/>
  <c r="BV32" i="18"/>
  <c r="BU44" i="18"/>
  <c r="BU32" i="18"/>
  <c r="BT44" i="18"/>
  <c r="BT32" i="18"/>
  <c r="BR44" i="18"/>
  <c r="BR32" i="18"/>
  <c r="BS44" i="18"/>
  <c r="BS32" i="18"/>
  <c r="BQ44" i="18"/>
  <c r="BQ32" i="18"/>
  <c r="BP44" i="18"/>
  <c r="BP32" i="18"/>
  <c r="BN44" i="18"/>
  <c r="BN32" i="18"/>
  <c r="BO44" i="18"/>
  <c r="BO32" i="18"/>
  <c r="BM44" i="18"/>
  <c r="BM32" i="18"/>
  <c r="BL44" i="18"/>
  <c r="BL32" i="18"/>
  <c r="BK44" i="18"/>
  <c r="BK32" i="18"/>
  <c r="BJ44" i="18"/>
  <c r="BJ32" i="18"/>
  <c r="BI44" i="18"/>
  <c r="BI32" i="18"/>
  <c r="BH44" i="18"/>
  <c r="BH32" i="18"/>
  <c r="BG44" i="18"/>
  <c r="BG32" i="18"/>
  <c r="BF44" i="18"/>
  <c r="BF32" i="18"/>
  <c r="BE44" i="18"/>
  <c r="BE32" i="18"/>
  <c r="BD44" i="18"/>
  <c r="BD32" i="18"/>
  <c r="BC44" i="18"/>
  <c r="BC32" i="18"/>
  <c r="BB44" i="18"/>
  <c r="BB32" i="18"/>
  <c r="BA44" i="18"/>
  <c r="BA32" i="18"/>
  <c r="AX44" i="18"/>
  <c r="AX32" i="18"/>
  <c r="AZ44" i="18"/>
  <c r="AZ32" i="18"/>
  <c r="AY44" i="18"/>
  <c r="AY32" i="18"/>
  <c r="AW44" i="18"/>
  <c r="AW32" i="18"/>
  <c r="AV44" i="18"/>
  <c r="AV32" i="18"/>
  <c r="AU44" i="18"/>
  <c r="AU32" i="18"/>
  <c r="AT44" i="18"/>
  <c r="AT32" i="18"/>
  <c r="AS44" i="18"/>
  <c r="AS32" i="18"/>
  <c r="AR44" i="18"/>
  <c r="AR32" i="18"/>
  <c r="AP44" i="18"/>
  <c r="AP32" i="18"/>
  <c r="AQ44" i="18"/>
  <c r="AQ32" i="18"/>
  <c r="AO44" i="18"/>
  <c r="AO32" i="18"/>
  <c r="AN44" i="18"/>
  <c r="AN32" i="18"/>
  <c r="AM44" i="18"/>
  <c r="AM32" i="18"/>
  <c r="AL44" i="18"/>
  <c r="AL32" i="18"/>
  <c r="AK44" i="18"/>
  <c r="AK32" i="18"/>
  <c r="AJ44" i="18"/>
  <c r="AJ32" i="18"/>
  <c r="AI44" i="18"/>
  <c r="AI32" i="18"/>
  <c r="AH44" i="18"/>
  <c r="AH32" i="18"/>
  <c r="AG44" i="18"/>
  <c r="AG32" i="18"/>
  <c r="AE44" i="18"/>
  <c r="AE32" i="18"/>
  <c r="AF44" i="18"/>
  <c r="AF32" i="18"/>
  <c r="AD44" i="18"/>
  <c r="AD32" i="18"/>
  <c r="AC44" i="18"/>
  <c r="AC32" i="18"/>
  <c r="AB44" i="18"/>
  <c r="AB32" i="18"/>
  <c r="Z44" i="18"/>
  <c r="Z32" i="18"/>
  <c r="AA44" i="18"/>
  <c r="AA32" i="18"/>
  <c r="Y44" i="18"/>
  <c r="Y32" i="18"/>
  <c r="X44" i="18"/>
  <c r="X32" i="18"/>
  <c r="V44" i="18"/>
  <c r="V32" i="18"/>
  <c r="W44" i="18"/>
  <c r="W32" i="18"/>
  <c r="T44" i="18"/>
  <c r="T32" i="18"/>
  <c r="R44" i="18"/>
  <c r="R32" i="18"/>
  <c r="S44" i="18"/>
  <c r="S32" i="18"/>
  <c r="Q44" i="18"/>
  <c r="Q32" i="18"/>
  <c r="P44" i="18"/>
  <c r="P32" i="18"/>
  <c r="O44" i="18"/>
  <c r="O32" i="18"/>
  <c r="N44" i="18"/>
  <c r="N32" i="18"/>
  <c r="Q91" i="5"/>
  <c r="M91" i="5"/>
  <c r="I214" i="5"/>
  <c r="S71" i="5"/>
  <c r="T70" i="5"/>
  <c r="R30" i="12"/>
  <c r="R89" i="5"/>
  <c r="R200" i="5"/>
  <c r="R203" i="5" s="1"/>
  <c r="R212" i="5" s="1"/>
  <c r="G32" i="18" l="1"/>
  <c r="G44" i="18"/>
  <c r="R91" i="5"/>
  <c r="T71" i="5"/>
  <c r="U70" i="5"/>
  <c r="S30" i="12"/>
  <c r="S89" i="5"/>
  <c r="S200" i="5"/>
  <c r="S203" i="5" s="1"/>
  <c r="S212" i="5" s="1"/>
  <c r="S91" i="5" l="1"/>
  <c r="T30" i="12"/>
  <c r="T89" i="5"/>
  <c r="T200" i="5"/>
  <c r="T203" i="5" s="1"/>
  <c r="T212" i="5" s="1"/>
  <c r="V70" i="5"/>
  <c r="U71" i="5"/>
  <c r="T91" i="5" l="1"/>
  <c r="U200" i="5"/>
  <c r="U203" i="5" s="1"/>
  <c r="U212" i="5" s="1"/>
  <c r="U89" i="5"/>
  <c r="U30" i="12"/>
  <c r="V71" i="5"/>
  <c r="W70" i="5"/>
  <c r="U91" i="5" l="1"/>
  <c r="W71" i="5"/>
  <c r="X70" i="5"/>
  <c r="V30" i="12"/>
  <c r="V200" i="5"/>
  <c r="V203" i="5" s="1"/>
  <c r="V212" i="5" s="1"/>
  <c r="V89" i="5"/>
  <c r="V91" i="5" l="1"/>
  <c r="X71" i="5"/>
  <c r="Y70" i="5"/>
  <c r="W30" i="12"/>
  <c r="W200" i="5"/>
  <c r="W203" i="5" s="1"/>
  <c r="W212" i="5" s="1"/>
  <c r="W89" i="5"/>
  <c r="W91" i="5" l="1"/>
  <c r="Y71" i="5"/>
  <c r="Z70" i="5"/>
  <c r="X30" i="12"/>
  <c r="X89" i="5"/>
  <c r="X200" i="5"/>
  <c r="X203" i="5" s="1"/>
  <c r="X212" i="5" s="1"/>
  <c r="X91" i="5" l="1"/>
  <c r="Z71" i="5"/>
  <c r="AA70" i="5"/>
  <c r="Y30" i="12"/>
  <c r="Y89" i="5"/>
  <c r="Y200" i="5"/>
  <c r="Y203" i="5" s="1"/>
  <c r="Y212" i="5" s="1"/>
  <c r="Y91" i="5" l="1"/>
  <c r="AA71" i="5"/>
  <c r="AB70" i="5"/>
  <c r="Z30" i="12"/>
  <c r="Z89" i="5"/>
  <c r="Z200" i="5"/>
  <c r="Z203" i="5" s="1"/>
  <c r="Z212" i="5" s="1"/>
  <c r="Z91" i="5" l="1"/>
  <c r="AB71" i="5"/>
  <c r="AC70" i="5"/>
  <c r="AA30" i="12"/>
  <c r="AA89" i="5"/>
  <c r="AA200" i="5"/>
  <c r="AA203" i="5" s="1"/>
  <c r="AA212" i="5" s="1"/>
  <c r="AA91" i="5" l="1"/>
  <c r="AB30" i="12"/>
  <c r="AB89" i="5"/>
  <c r="AB200" i="5"/>
  <c r="AB203" i="5" s="1"/>
  <c r="AB212" i="5" s="1"/>
  <c r="AC71" i="5"/>
  <c r="AD70" i="5"/>
  <c r="AB91" i="5" l="1"/>
  <c r="AD71" i="5"/>
  <c r="AE70" i="5"/>
  <c r="AC30" i="12"/>
  <c r="AC89" i="5"/>
  <c r="AC200" i="5"/>
  <c r="AC203" i="5" s="1"/>
  <c r="AC212" i="5" s="1"/>
  <c r="AC91" i="5" l="1"/>
  <c r="AE71" i="5"/>
  <c r="AF70" i="5"/>
  <c r="AD30" i="12"/>
  <c r="AD89" i="5"/>
  <c r="AD200" i="5"/>
  <c r="AD203" i="5" s="1"/>
  <c r="AD212" i="5" s="1"/>
  <c r="AD91" i="5" l="1"/>
  <c r="AF71" i="5"/>
  <c r="AG70" i="5"/>
  <c r="AE200" i="5"/>
  <c r="AE203" i="5" s="1"/>
  <c r="AE212" i="5" s="1"/>
  <c r="AE89" i="5"/>
  <c r="AE30" i="12"/>
  <c r="AE91" i="5" l="1"/>
  <c r="AG71" i="5"/>
  <c r="AH70" i="5"/>
  <c r="AF30" i="12"/>
  <c r="AF89" i="5"/>
  <c r="AF200" i="5"/>
  <c r="AF203" i="5" s="1"/>
  <c r="AF212" i="5" s="1"/>
  <c r="AF91" i="5" l="1"/>
  <c r="AH71" i="5"/>
  <c r="AI70" i="5"/>
  <c r="AG89" i="5"/>
  <c r="AG200" i="5"/>
  <c r="AG203" i="5" s="1"/>
  <c r="AG212" i="5" s="1"/>
  <c r="AG30" i="12"/>
  <c r="AG91" i="5" l="1"/>
  <c r="AJ70" i="5"/>
  <c r="AI71" i="5"/>
  <c r="AH30" i="12"/>
  <c r="AH89" i="5"/>
  <c r="AH200" i="5"/>
  <c r="AH203" i="5" s="1"/>
  <c r="AH212" i="5" s="1"/>
  <c r="AH91" i="5" l="1"/>
  <c r="AI30" i="12"/>
  <c r="AI200" i="5"/>
  <c r="AI203" i="5" s="1"/>
  <c r="AI212" i="5" s="1"/>
  <c r="AI89" i="5"/>
  <c r="AJ71" i="5"/>
  <c r="AK70" i="5"/>
  <c r="AI91" i="5" l="1"/>
  <c r="AK71" i="5"/>
  <c r="AL70" i="5"/>
  <c r="AJ30" i="12"/>
  <c r="AJ89" i="5"/>
  <c r="AJ200" i="5"/>
  <c r="AJ203" i="5" s="1"/>
  <c r="AJ212" i="5" s="1"/>
  <c r="AJ91" i="5" l="1"/>
  <c r="AL71" i="5"/>
  <c r="AM70" i="5"/>
  <c r="AK30" i="12"/>
  <c r="AK89" i="5"/>
  <c r="AK200" i="5"/>
  <c r="AK203" i="5" s="1"/>
  <c r="AK212" i="5" s="1"/>
  <c r="AK91" i="5" l="1"/>
  <c r="L184" i="6"/>
  <c r="AM71" i="5"/>
  <c r="AN70" i="5"/>
  <c r="AL30" i="12"/>
  <c r="AL89" i="5"/>
  <c r="AL200" i="5"/>
  <c r="AL203" i="5" s="1"/>
  <c r="AL212" i="5" s="1"/>
  <c r="AL91" i="5" l="1"/>
  <c r="AN71" i="5"/>
  <c r="AO70" i="5"/>
  <c r="AM30" i="12"/>
  <c r="AM89" i="5"/>
  <c r="AM200" i="5"/>
  <c r="AM203" i="5" s="1"/>
  <c r="AM212" i="5" s="1"/>
  <c r="AM91" i="5" l="1"/>
  <c r="AO71" i="5"/>
  <c r="AP70" i="5"/>
  <c r="AN30" i="12"/>
  <c r="AN200" i="5"/>
  <c r="AN203" i="5" s="1"/>
  <c r="AN212" i="5" s="1"/>
  <c r="AN89" i="5"/>
  <c r="AN91" i="5" l="1"/>
  <c r="L40" i="14"/>
  <c r="L259" i="6"/>
  <c r="L193" i="6"/>
  <c r="AP71" i="5"/>
  <c r="AQ70" i="5"/>
  <c r="AO30" i="12"/>
  <c r="AO89" i="5"/>
  <c r="AO200" i="5"/>
  <c r="AO203" i="5" s="1"/>
  <c r="AO212" i="5" s="1"/>
  <c r="AO91" i="5" l="1"/>
  <c r="L32" i="14"/>
  <c r="AQ71" i="5"/>
  <c r="AR70" i="5"/>
  <c r="AP30" i="12"/>
  <c r="AP89" i="5"/>
  <c r="AP200" i="5"/>
  <c r="AP203" i="5" s="1"/>
  <c r="AP212" i="5" s="1"/>
  <c r="AP91" i="5" l="1"/>
  <c r="AS70" i="5"/>
  <c r="AR71" i="5"/>
  <c r="AQ30" i="12"/>
  <c r="AQ200" i="5"/>
  <c r="AQ203" i="5" s="1"/>
  <c r="AQ212" i="5" s="1"/>
  <c r="AQ89" i="5"/>
  <c r="AQ91" i="5" l="1"/>
  <c r="AR30" i="12"/>
  <c r="AR200" i="5"/>
  <c r="AR203" i="5" s="1"/>
  <c r="AR212" i="5" s="1"/>
  <c r="AR89" i="5"/>
  <c r="AS71" i="5"/>
  <c r="AT70" i="5"/>
  <c r="AR91" i="5" l="1"/>
  <c r="L42" i="14"/>
  <c r="L195" i="6"/>
  <c r="AS89" i="5"/>
  <c r="AS200" i="5"/>
  <c r="AS203" i="5" s="1"/>
  <c r="AS212" i="5" s="1"/>
  <c r="AS30" i="12"/>
  <c r="AT71" i="5"/>
  <c r="AU70" i="5"/>
  <c r="AS91" i="5" l="1"/>
  <c r="AU71" i="5"/>
  <c r="AV70" i="5"/>
  <c r="AT200" i="5"/>
  <c r="AT203" i="5" s="1"/>
  <c r="AT212" i="5" s="1"/>
  <c r="AT89" i="5"/>
  <c r="AT30" i="12"/>
  <c r="AT91" i="5" l="1"/>
  <c r="L43" i="14"/>
  <c r="L196" i="6"/>
  <c r="AV71" i="5"/>
  <c r="AW70" i="5"/>
  <c r="AU30" i="12"/>
  <c r="AU200" i="5"/>
  <c r="AU203" i="5" s="1"/>
  <c r="AU212" i="5" s="1"/>
  <c r="AU89" i="5"/>
  <c r="AU91" i="5" l="1"/>
  <c r="M184" i="6"/>
  <c r="AW71" i="5"/>
  <c r="AX70" i="5"/>
  <c r="AV89" i="5"/>
  <c r="AV200" i="5"/>
  <c r="AV203" i="5" s="1"/>
  <c r="AV212" i="5" s="1"/>
  <c r="AV30" i="12"/>
  <c r="AV91" i="5" l="1"/>
  <c r="L45" i="14"/>
  <c r="L198" i="6"/>
  <c r="AX71" i="5"/>
  <c r="AY70" i="5"/>
  <c r="AW30" i="12"/>
  <c r="AW89" i="5"/>
  <c r="AW200" i="5"/>
  <c r="AW203" i="5" s="1"/>
  <c r="AW212" i="5" s="1"/>
  <c r="AW91" i="5" l="1"/>
  <c r="M193" i="6"/>
  <c r="M259" i="6"/>
  <c r="AY71" i="5"/>
  <c r="AZ70" i="5"/>
  <c r="AX89" i="5"/>
  <c r="AX200" i="5"/>
  <c r="AX203" i="5" s="1"/>
  <c r="AX212" i="5" s="1"/>
  <c r="AX30" i="12"/>
  <c r="AX91" i="5" l="1"/>
  <c r="L46" i="14"/>
  <c r="L199" i="6"/>
  <c r="AZ71" i="5"/>
  <c r="BA70" i="5"/>
  <c r="AY89" i="5"/>
  <c r="AY200" i="5"/>
  <c r="AY203" i="5" s="1"/>
  <c r="AY212" i="5" s="1"/>
  <c r="AY30" i="12"/>
  <c r="AY91" i="5" l="1"/>
  <c r="L203" i="6"/>
  <c r="L207" i="6" s="1"/>
  <c r="L260" i="6" s="1"/>
  <c r="L269" i="6" s="1"/>
  <c r="BA71" i="5"/>
  <c r="BB70" i="5"/>
  <c r="AZ30" i="12"/>
  <c r="AZ200" i="5"/>
  <c r="AZ203" i="5" s="1"/>
  <c r="AZ212" i="5" s="1"/>
  <c r="AZ89" i="5"/>
  <c r="AZ91" i="5" l="1"/>
  <c r="L60" i="12"/>
  <c r="L62" i="12" s="1"/>
  <c r="L271" i="6"/>
  <c r="L274" i="6"/>
  <c r="L204" i="6"/>
  <c r="L239" i="6"/>
  <c r="L240" i="6" s="1"/>
  <c r="BA30" i="12"/>
  <c r="BA89" i="5"/>
  <c r="BA200" i="5"/>
  <c r="BA203" i="5" s="1"/>
  <c r="BA212" i="5" s="1"/>
  <c r="BB71" i="5"/>
  <c r="BC70" i="5"/>
  <c r="BA91" i="5" l="1"/>
  <c r="L276" i="6"/>
  <c r="L278" i="6"/>
  <c r="L68" i="12" s="1"/>
  <c r="L277" i="6"/>
  <c r="L67" i="12" s="1"/>
  <c r="M195" i="6"/>
  <c r="L239" i="5"/>
  <c r="L241" i="5" s="1"/>
  <c r="M245" i="5" s="1"/>
  <c r="M80" i="18" s="1"/>
  <c r="BB30" i="12"/>
  <c r="BB89" i="5"/>
  <c r="BB200" i="5"/>
  <c r="BB203" i="5" s="1"/>
  <c r="BB212" i="5" s="1"/>
  <c r="BC71" i="5"/>
  <c r="BD70" i="5"/>
  <c r="M86" i="18" l="1"/>
  <c r="M94" i="18"/>
  <c r="BB91" i="5"/>
  <c r="L280" i="6"/>
  <c r="L66" i="12"/>
  <c r="L69" i="12" s="1"/>
  <c r="L80" i="12" s="1"/>
  <c r="M76" i="12"/>
  <c r="M196" i="6"/>
  <c r="BD71" i="5"/>
  <c r="BE70" i="5"/>
  <c r="BC30" i="12"/>
  <c r="BC200" i="5"/>
  <c r="BC203" i="5" s="1"/>
  <c r="BC212" i="5" s="1"/>
  <c r="BC89" i="5"/>
  <c r="M96" i="18" l="1"/>
  <c r="M88" i="18"/>
  <c r="BC91" i="5"/>
  <c r="M198" i="6"/>
  <c r="N184" i="6"/>
  <c r="BE71" i="5"/>
  <c r="BF70" i="5"/>
  <c r="BD30" i="12"/>
  <c r="BD89" i="5"/>
  <c r="BD200" i="5"/>
  <c r="BD203" i="5" s="1"/>
  <c r="BD212" i="5" s="1"/>
  <c r="BD91" i="5" l="1"/>
  <c r="M199" i="6"/>
  <c r="M203" i="6" s="1"/>
  <c r="M207" i="6" s="1"/>
  <c r="M260" i="6" s="1"/>
  <c r="M269" i="6" s="1"/>
  <c r="BG70" i="5"/>
  <c r="BF71" i="5"/>
  <c r="BE30" i="12"/>
  <c r="BE89" i="5"/>
  <c r="BE200" i="5"/>
  <c r="BE203" i="5" s="1"/>
  <c r="BE212" i="5" s="1"/>
  <c r="BE91" i="5" l="1"/>
  <c r="M60" i="12"/>
  <c r="M62" i="12" s="1"/>
  <c r="M271" i="6"/>
  <c r="M274" i="6"/>
  <c r="M204" i="6"/>
  <c r="M239" i="6"/>
  <c r="M240" i="6" s="1"/>
  <c r="BF30" i="12"/>
  <c r="BF200" i="5"/>
  <c r="BF203" i="5" s="1"/>
  <c r="BF212" i="5" s="1"/>
  <c r="BF89" i="5"/>
  <c r="BH70" i="5"/>
  <c r="BG71" i="5"/>
  <c r="BF91" i="5" l="1"/>
  <c r="M276" i="6"/>
  <c r="M278" i="6"/>
  <c r="M68" i="12" s="1"/>
  <c r="M277" i="6"/>
  <c r="M67" i="12" s="1"/>
  <c r="N259" i="6"/>
  <c r="N193" i="6"/>
  <c r="M239" i="5"/>
  <c r="M241" i="5" s="1"/>
  <c r="N245" i="5" s="1"/>
  <c r="N80" i="18" s="1"/>
  <c r="BG30" i="12"/>
  <c r="BG200" i="5"/>
  <c r="BG203" i="5" s="1"/>
  <c r="BG212" i="5" s="1"/>
  <c r="BG89" i="5"/>
  <c r="BH71" i="5"/>
  <c r="BI70" i="5"/>
  <c r="N86" i="18" l="1"/>
  <c r="N94" i="18"/>
  <c r="BG91" i="5"/>
  <c r="M280" i="6"/>
  <c r="M66" i="12"/>
  <c r="M69" i="12" s="1"/>
  <c r="M80" i="12" s="1"/>
  <c r="N76" i="12"/>
  <c r="BI71" i="5"/>
  <c r="BJ70" i="5"/>
  <c r="BH89" i="5"/>
  <c r="BH200" i="5"/>
  <c r="BH203" i="5" s="1"/>
  <c r="BH212" i="5" s="1"/>
  <c r="BH30" i="12"/>
  <c r="N96" i="18" l="1"/>
  <c r="N88" i="18"/>
  <c r="BH91" i="5"/>
  <c r="N195" i="6"/>
  <c r="BJ71" i="5"/>
  <c r="BK70" i="5"/>
  <c r="BI30" i="12"/>
  <c r="BI200" i="5"/>
  <c r="BI203" i="5" s="1"/>
  <c r="BI212" i="5" s="1"/>
  <c r="BI89" i="5"/>
  <c r="BI91" i="5" l="1"/>
  <c r="BK71" i="5"/>
  <c r="BL70" i="5"/>
  <c r="BJ30" i="12"/>
  <c r="BJ200" i="5"/>
  <c r="BJ203" i="5" s="1"/>
  <c r="BJ212" i="5" s="1"/>
  <c r="BJ89" i="5"/>
  <c r="BJ91" i="5" l="1"/>
  <c r="N196" i="6"/>
  <c r="BL71" i="5"/>
  <c r="BM70" i="5"/>
  <c r="BK30" i="12"/>
  <c r="BK200" i="5"/>
  <c r="BK203" i="5" s="1"/>
  <c r="BK212" i="5" s="1"/>
  <c r="BK89" i="5"/>
  <c r="BK91" i="5" l="1"/>
  <c r="N198" i="6"/>
  <c r="BM71" i="5"/>
  <c r="BN70" i="5"/>
  <c r="BL30" i="12"/>
  <c r="BL200" i="5"/>
  <c r="BL203" i="5" s="1"/>
  <c r="BL212" i="5" s="1"/>
  <c r="BL89" i="5"/>
  <c r="BL91" i="5" l="1"/>
  <c r="BN71" i="5"/>
  <c r="BO70" i="5"/>
  <c r="BM89" i="5"/>
  <c r="BM200" i="5"/>
  <c r="BM203" i="5" s="1"/>
  <c r="BM212" i="5" s="1"/>
  <c r="BM30" i="12"/>
  <c r="BM91" i="5" l="1"/>
  <c r="N199" i="6"/>
  <c r="BP70" i="5"/>
  <c r="BO71" i="5"/>
  <c r="BN30" i="12"/>
  <c r="BN89" i="5"/>
  <c r="BN200" i="5"/>
  <c r="BN203" i="5" s="1"/>
  <c r="BN212" i="5" s="1"/>
  <c r="BN91" i="5" l="1"/>
  <c r="N203" i="6"/>
  <c r="N207" i="6" s="1"/>
  <c r="N260" i="6" s="1"/>
  <c r="N269" i="6" s="1"/>
  <c r="BO30" i="12"/>
  <c r="BO200" i="5"/>
  <c r="BO203" i="5" s="1"/>
  <c r="BO212" i="5" s="1"/>
  <c r="BO89" i="5"/>
  <c r="BQ70" i="5"/>
  <c r="BP71" i="5"/>
  <c r="BO91" i="5" l="1"/>
  <c r="N60" i="12"/>
  <c r="N62" i="12" s="1"/>
  <c r="N274" i="6"/>
  <c r="N271" i="6"/>
  <c r="N204" i="6"/>
  <c r="N239" i="6"/>
  <c r="N240" i="6" s="1"/>
  <c r="BP30" i="12"/>
  <c r="BP89" i="5"/>
  <c r="BP200" i="5"/>
  <c r="BP203" i="5" s="1"/>
  <c r="BP212" i="5" s="1"/>
  <c r="BQ71" i="5"/>
  <c r="BR70" i="5"/>
  <c r="BP91" i="5" l="1"/>
  <c r="N276" i="6"/>
  <c r="N277" i="6"/>
  <c r="N67" i="12" s="1"/>
  <c r="N278" i="6"/>
  <c r="N68" i="12" s="1"/>
  <c r="N239" i="5"/>
  <c r="N241" i="5" s="1"/>
  <c r="O245" i="5" s="1"/>
  <c r="O80" i="18" s="1"/>
  <c r="BR71" i="5"/>
  <c r="BS70" i="5"/>
  <c r="BQ30" i="12"/>
  <c r="BQ89" i="5"/>
  <c r="BQ200" i="5"/>
  <c r="BQ203" i="5" s="1"/>
  <c r="BQ212" i="5" s="1"/>
  <c r="O86" i="18" l="1"/>
  <c r="O94" i="18"/>
  <c r="BQ91" i="5"/>
  <c r="N66" i="12"/>
  <c r="N69" i="12" s="1"/>
  <c r="N80" i="12" s="1"/>
  <c r="N280" i="6"/>
  <c r="O76" i="12"/>
  <c r="BT70" i="5"/>
  <c r="BS71" i="5"/>
  <c r="BR30" i="12"/>
  <c r="BR200" i="5"/>
  <c r="BR203" i="5" s="1"/>
  <c r="BR212" i="5" s="1"/>
  <c r="BR89" i="5"/>
  <c r="O96" i="18" l="1"/>
  <c r="O88" i="18"/>
  <c r="BR91" i="5"/>
  <c r="BS30" i="12"/>
  <c r="BS200" i="5"/>
  <c r="BS203" i="5" s="1"/>
  <c r="BS212" i="5" s="1"/>
  <c r="BS89" i="5"/>
  <c r="BU70" i="5"/>
  <c r="BT71" i="5"/>
  <c r="BS91" i="5" l="1"/>
  <c r="BU71" i="5"/>
  <c r="BV70" i="5"/>
  <c r="BT30" i="12"/>
  <c r="BT89" i="5"/>
  <c r="BT200" i="5"/>
  <c r="BT203" i="5" s="1"/>
  <c r="BT212" i="5" s="1"/>
  <c r="BT91" i="5" l="1"/>
  <c r="BV71" i="5"/>
  <c r="BW70" i="5"/>
  <c r="BU30" i="12"/>
  <c r="BU200" i="5"/>
  <c r="BU203" i="5" s="1"/>
  <c r="BU212" i="5" s="1"/>
  <c r="BU89" i="5"/>
  <c r="BU91" i="5" l="1"/>
  <c r="BX70" i="5"/>
  <c r="BW71" i="5"/>
  <c r="BV89" i="5"/>
  <c r="BV200" i="5"/>
  <c r="BV203" i="5" s="1"/>
  <c r="BV212" i="5" s="1"/>
  <c r="BV30" i="12"/>
  <c r="BV91" i="5" l="1"/>
  <c r="BW30" i="12"/>
  <c r="BW200" i="5"/>
  <c r="BW203" i="5" s="1"/>
  <c r="BW212" i="5" s="1"/>
  <c r="BW89" i="5"/>
  <c r="BX71" i="5"/>
  <c r="BY70" i="5"/>
  <c r="BW91" i="5" l="1"/>
  <c r="BX30" i="12"/>
  <c r="BX200" i="5"/>
  <c r="BX203" i="5" s="1"/>
  <c r="BX212" i="5" s="1"/>
  <c r="BX89" i="5"/>
  <c r="BZ70" i="5"/>
  <c r="BY71" i="5"/>
  <c r="BX91" i="5" l="1"/>
  <c r="BZ71" i="5"/>
  <c r="CA70" i="5"/>
  <c r="BY89" i="5"/>
  <c r="BY200" i="5"/>
  <c r="BY203" i="5" s="1"/>
  <c r="BY212" i="5" s="1"/>
  <c r="BY30" i="12"/>
  <c r="BY91" i="5" l="1"/>
  <c r="CA71" i="5"/>
  <c r="CB70" i="5"/>
  <c r="BZ30" i="12"/>
  <c r="BZ89" i="5"/>
  <c r="BZ200" i="5"/>
  <c r="BZ203" i="5" s="1"/>
  <c r="BZ212" i="5" s="1"/>
  <c r="BZ91" i="5" l="1"/>
  <c r="CB71" i="5"/>
  <c r="CC70" i="5"/>
  <c r="CA30" i="12"/>
  <c r="CA89" i="5"/>
  <c r="CA200" i="5"/>
  <c r="CA203" i="5" s="1"/>
  <c r="CA212" i="5" s="1"/>
  <c r="CA91" i="5" l="1"/>
  <c r="CC71" i="5"/>
  <c r="CD70" i="5"/>
  <c r="CB30" i="12"/>
  <c r="CB200" i="5"/>
  <c r="CB203" i="5" s="1"/>
  <c r="CB212" i="5" s="1"/>
  <c r="CB89" i="5"/>
  <c r="CB91" i="5" l="1"/>
  <c r="CD71" i="5"/>
  <c r="CE70" i="5"/>
  <c r="CC30" i="12"/>
  <c r="CC200" i="5"/>
  <c r="CC203" i="5" s="1"/>
  <c r="CC212" i="5" s="1"/>
  <c r="CC89" i="5"/>
  <c r="CC91" i="5" l="1"/>
  <c r="S237" i="6"/>
  <c r="CE71" i="5"/>
  <c r="CF70" i="5"/>
  <c r="CD30" i="12"/>
  <c r="CD200" i="5"/>
  <c r="CD203" i="5" s="1"/>
  <c r="CD212" i="5" s="1"/>
  <c r="CD89" i="5"/>
  <c r="CD91" i="5" l="1"/>
  <c r="T237" i="6"/>
  <c r="S270" i="6"/>
  <c r="CE89" i="5"/>
  <c r="CE200" i="5"/>
  <c r="CE203" i="5" s="1"/>
  <c r="CE212" i="5" s="1"/>
  <c r="CE30" i="12"/>
  <c r="CF71" i="5"/>
  <c r="CG70" i="5"/>
  <c r="CE91" i="5" l="1"/>
  <c r="S61" i="12"/>
  <c r="U237" i="6"/>
  <c r="T270" i="6"/>
  <c r="CG71" i="5"/>
  <c r="CH70" i="5"/>
  <c r="CF30" i="12"/>
  <c r="CF200" i="5"/>
  <c r="CF203" i="5" s="1"/>
  <c r="CF212" i="5" s="1"/>
  <c r="CF89" i="5"/>
  <c r="CF91" i="5" l="1"/>
  <c r="V237" i="6"/>
  <c r="V270" i="6" s="1"/>
  <c r="T61" i="12"/>
  <c r="U270" i="6"/>
  <c r="CH71" i="5"/>
  <c r="CI70" i="5"/>
  <c r="CG30" i="12"/>
  <c r="CG200" i="5"/>
  <c r="CG203" i="5" s="1"/>
  <c r="CG212" i="5" s="1"/>
  <c r="CG89" i="5"/>
  <c r="CG91" i="5" l="1"/>
  <c r="W237" i="6"/>
  <c r="U61" i="12"/>
  <c r="V61" i="12"/>
  <c r="CI71" i="5"/>
  <c r="CJ70" i="5"/>
  <c r="CH30" i="12"/>
  <c r="CH200" i="5"/>
  <c r="CH203" i="5" s="1"/>
  <c r="CH212" i="5" s="1"/>
  <c r="CH89" i="5"/>
  <c r="CH91" i="5" l="1"/>
  <c r="X237" i="6"/>
  <c r="W270" i="6"/>
  <c r="CJ71" i="5"/>
  <c r="CK70" i="5"/>
  <c r="CI30" i="12"/>
  <c r="CI89" i="5"/>
  <c r="CI200" i="5"/>
  <c r="CI203" i="5" s="1"/>
  <c r="CI212" i="5" s="1"/>
  <c r="CI91" i="5" l="1"/>
  <c r="W61" i="12"/>
  <c r="X270" i="6"/>
  <c r="Y237" i="6"/>
  <c r="CK71" i="5"/>
  <c r="CL70" i="5"/>
  <c r="CJ30" i="12"/>
  <c r="CJ200" i="5"/>
  <c r="CJ203" i="5" s="1"/>
  <c r="CJ212" i="5" s="1"/>
  <c r="CJ89" i="5"/>
  <c r="CJ91" i="5" l="1"/>
  <c r="Y270" i="6"/>
  <c r="X61" i="12"/>
  <c r="Z237" i="6"/>
  <c r="Z270" i="6" s="1"/>
  <c r="CL71" i="5"/>
  <c r="CM70" i="5"/>
  <c r="CK30" i="12"/>
  <c r="CK89" i="5"/>
  <c r="CK200" i="5"/>
  <c r="CK203" i="5" s="1"/>
  <c r="CK212" i="5" s="1"/>
  <c r="CK91" i="5" l="1"/>
  <c r="AA237" i="6"/>
  <c r="Z61" i="12"/>
  <c r="Y61" i="12"/>
  <c r="CM71" i="5"/>
  <c r="CN70" i="5"/>
  <c r="CL30" i="12"/>
  <c r="CL200" i="5"/>
  <c r="CL203" i="5" s="1"/>
  <c r="CL212" i="5" s="1"/>
  <c r="CL89" i="5"/>
  <c r="CL91" i="5" l="1"/>
  <c r="AB237" i="6"/>
  <c r="AA270" i="6"/>
  <c r="CN71" i="5"/>
  <c r="CO70" i="5"/>
  <c r="CM30" i="12"/>
  <c r="CM200" i="5"/>
  <c r="CM203" i="5" s="1"/>
  <c r="CM212" i="5" s="1"/>
  <c r="CM89" i="5"/>
  <c r="CM91" i="5" l="1"/>
  <c r="AA61" i="12"/>
  <c r="AB270" i="6"/>
  <c r="AC237" i="6"/>
  <c r="AC270" i="6" s="1"/>
  <c r="CO71" i="5"/>
  <c r="I70" i="5"/>
  <c r="CN30" i="12"/>
  <c r="CN200" i="5"/>
  <c r="CN203" i="5" s="1"/>
  <c r="CN212" i="5" s="1"/>
  <c r="CN89" i="5"/>
  <c r="CN91" i="5" l="1"/>
  <c r="AC61" i="12"/>
  <c r="AB61" i="12"/>
  <c r="AD237" i="6"/>
  <c r="CO200" i="5"/>
  <c r="CO203" i="5" s="1"/>
  <c r="CO89" i="5"/>
  <c r="CO30" i="12"/>
  <c r="I30" i="12" s="1"/>
  <c r="I71" i="5"/>
  <c r="I200" i="5" s="1"/>
  <c r="CO91" i="5" l="1"/>
  <c r="I203" i="5"/>
  <c r="CO212" i="5"/>
  <c r="AE237" i="6"/>
  <c r="AE270" i="6" s="1"/>
  <c r="AD270" i="6"/>
  <c r="I212" i="5" l="1"/>
  <c r="AE61" i="12"/>
  <c r="AF237" i="6"/>
  <c r="AD61" i="12"/>
  <c r="AG237" i="6" l="1"/>
  <c r="AG270" i="6" s="1"/>
  <c r="AF270" i="6"/>
  <c r="AF61" i="12" l="1"/>
  <c r="AH237" i="6"/>
  <c r="AG61" i="12"/>
  <c r="AH270" i="6" l="1"/>
  <c r="AI237" i="6"/>
  <c r="AI270" i="6" l="1"/>
  <c r="AH61" i="12"/>
  <c r="AJ237" i="6"/>
  <c r="AK237" i="6" l="1"/>
  <c r="AJ270" i="6"/>
  <c r="AI61" i="12"/>
  <c r="AJ61" i="12" l="1"/>
  <c r="AK270" i="6"/>
  <c r="AL237" i="6"/>
  <c r="AM237" i="6" l="1"/>
  <c r="AL270" i="6"/>
  <c r="AK61" i="12"/>
  <c r="AL61" i="12" l="1"/>
  <c r="AN237" i="6"/>
  <c r="AM270" i="6"/>
  <c r="AM61" i="12" l="1"/>
  <c r="AO237" i="6"/>
  <c r="AN270" i="6"/>
  <c r="AN61" i="12" l="1"/>
  <c r="AP237" i="6"/>
  <c r="AO270" i="6"/>
  <c r="AO61" i="12" l="1"/>
  <c r="AQ237" i="6"/>
  <c r="AP270" i="6"/>
  <c r="AP61" i="12" l="1"/>
  <c r="AR237" i="6"/>
  <c r="AQ270" i="6"/>
  <c r="AS237" i="6" l="1"/>
  <c r="AR270" i="6"/>
  <c r="AQ61" i="12"/>
  <c r="AR61" i="12" l="1"/>
  <c r="AT237" i="6"/>
  <c r="AS270" i="6"/>
  <c r="AU237" i="6" l="1"/>
  <c r="AS61" i="12"/>
  <c r="AT270" i="6"/>
  <c r="AT61" i="12" l="1"/>
  <c r="AV237" i="6"/>
  <c r="AU270" i="6"/>
  <c r="O184" i="6" l="1"/>
  <c r="AU61" i="12"/>
  <c r="AV270" i="6"/>
  <c r="AW237" i="6"/>
  <c r="AW270" i="6" l="1"/>
  <c r="AV61" i="12"/>
  <c r="AX237" i="6"/>
  <c r="AX270" i="6" l="1"/>
  <c r="AW61" i="12"/>
  <c r="AY237" i="6"/>
  <c r="AZ237" i="6" l="1"/>
  <c r="AY270" i="6"/>
  <c r="O193" i="6"/>
  <c r="O259" i="6"/>
  <c r="AX61" i="12"/>
  <c r="BA237" i="6" l="1"/>
  <c r="BA270" i="6" s="1"/>
  <c r="AY61" i="12"/>
  <c r="AZ270" i="6"/>
  <c r="AZ61" i="12" l="1"/>
  <c r="BB237" i="6"/>
  <c r="BA61" i="12"/>
  <c r="BC237" i="6" l="1"/>
  <c r="BB270" i="6"/>
  <c r="O195" i="6" l="1"/>
  <c r="BB61" i="12"/>
  <c r="BD237" i="6"/>
  <c r="BC270" i="6"/>
  <c r="BD270" i="6" l="1"/>
  <c r="O196" i="6"/>
  <c r="P184" i="6"/>
  <c r="BC61" i="12"/>
  <c r="BE237" i="6"/>
  <c r="BE270" i="6" l="1"/>
  <c r="BD61" i="12"/>
  <c r="O198" i="6"/>
  <c r="BF237" i="6"/>
  <c r="BG237" i="6" l="1"/>
  <c r="BF270" i="6"/>
  <c r="P259" i="6"/>
  <c r="P193" i="6"/>
  <c r="BE61" i="12"/>
  <c r="BH237" i="6" l="1"/>
  <c r="O199" i="6"/>
  <c r="BF61" i="12"/>
  <c r="BG270" i="6"/>
  <c r="O203" i="6" l="1"/>
  <c r="O207" i="6" s="1"/>
  <c r="O260" i="6" s="1"/>
  <c r="O269" i="6" s="1"/>
  <c r="BG61" i="12"/>
  <c r="BI237" i="6"/>
  <c r="BH270" i="6"/>
  <c r="O60" i="12" l="1"/>
  <c r="O62" i="12" s="1"/>
  <c r="O274" i="6"/>
  <c r="O271" i="6"/>
  <c r="BH61" i="12"/>
  <c r="BJ237" i="6"/>
  <c r="BI270" i="6"/>
  <c r="O204" i="6"/>
  <c r="O239" i="6"/>
  <c r="O240" i="6" s="1"/>
  <c r="O277" i="6" l="1"/>
  <c r="O67" i="12" s="1"/>
  <c r="O278" i="6"/>
  <c r="O68" i="12" s="1"/>
  <c r="O276" i="6"/>
  <c r="O239" i="5"/>
  <c r="O241" i="5" s="1"/>
  <c r="P245" i="5" s="1"/>
  <c r="P80" i="18" s="1"/>
  <c r="BI61" i="12"/>
  <c r="BK237" i="6"/>
  <c r="BJ270" i="6"/>
  <c r="P86" i="18" l="1"/>
  <c r="P94" i="18"/>
  <c r="O280" i="6"/>
  <c r="O66" i="12"/>
  <c r="O69" i="12" s="1"/>
  <c r="O80" i="12" s="1"/>
  <c r="P76" i="12"/>
  <c r="BK270" i="6"/>
  <c r="P195" i="6"/>
  <c r="BJ61" i="12"/>
  <c r="BL237" i="6"/>
  <c r="P96" i="18" l="1"/>
  <c r="P88" i="18"/>
  <c r="BL270" i="6"/>
  <c r="BM237" i="6"/>
  <c r="P196" i="6"/>
  <c r="BK61" i="12"/>
  <c r="Q184" i="6" l="1"/>
  <c r="BN237" i="6"/>
  <c r="BM270" i="6"/>
  <c r="BL61" i="12"/>
  <c r="BM61" i="12" l="1"/>
  <c r="P198" i="6"/>
  <c r="BO237" i="6"/>
  <c r="P199" i="6"/>
  <c r="BN270" i="6"/>
  <c r="BN61" i="12" l="1"/>
  <c r="P203" i="6"/>
  <c r="P207" i="6" s="1"/>
  <c r="P260" i="6" s="1"/>
  <c r="P269" i="6" s="1"/>
  <c r="BP237" i="6"/>
  <c r="Q193" i="6"/>
  <c r="Q259" i="6"/>
  <c r="BO270" i="6"/>
  <c r="P60" i="12" l="1"/>
  <c r="P62" i="12" s="1"/>
  <c r="P274" i="6"/>
  <c r="P271" i="6"/>
  <c r="BQ237" i="6"/>
  <c r="BP270" i="6"/>
  <c r="P204" i="6"/>
  <c r="P239" i="6"/>
  <c r="P240" i="6" s="1"/>
  <c r="BO61" i="12"/>
  <c r="P276" i="6" l="1"/>
  <c r="P278" i="6"/>
  <c r="P68" i="12" s="1"/>
  <c r="P277" i="6"/>
  <c r="P67" i="12" s="1"/>
  <c r="P239" i="5"/>
  <c r="P241" i="5" s="1"/>
  <c r="Q245" i="5" s="1"/>
  <c r="Q80" i="18" s="1"/>
  <c r="BP61" i="12"/>
  <c r="BR237" i="6"/>
  <c r="BQ270" i="6"/>
  <c r="Q86" i="18" l="1"/>
  <c r="Q94" i="18"/>
  <c r="P66" i="12"/>
  <c r="P69" i="12" s="1"/>
  <c r="P80" i="12" s="1"/>
  <c r="P280" i="6"/>
  <c r="Q76" i="12"/>
  <c r="BQ61" i="12"/>
  <c r="BR270" i="6"/>
  <c r="BS237" i="6"/>
  <c r="Q195" i="6"/>
  <c r="Q96" i="18" l="1"/>
  <c r="Q88" i="18"/>
  <c r="BS270" i="6"/>
  <c r="BT237" i="6"/>
  <c r="BR61" i="12"/>
  <c r="BU237" i="6" l="1"/>
  <c r="BT270" i="6"/>
  <c r="BS61" i="12"/>
  <c r="BT61" i="12" l="1"/>
  <c r="Q196" i="6"/>
  <c r="BV237" i="6"/>
  <c r="BU270" i="6"/>
  <c r="BU61" i="12" l="1"/>
  <c r="BW237" i="6"/>
  <c r="R184" i="6"/>
  <c r="BV270" i="6"/>
  <c r="Q198" i="6"/>
  <c r="BV61" i="12" l="1"/>
  <c r="BX237" i="6"/>
  <c r="BW270" i="6"/>
  <c r="Q199" i="6"/>
  <c r="Q203" i="6" l="1"/>
  <c r="Q207" i="6" s="1"/>
  <c r="Q260" i="6" s="1"/>
  <c r="Q269" i="6" s="1"/>
  <c r="R193" i="6"/>
  <c r="R259" i="6"/>
  <c r="BY237" i="6"/>
  <c r="BX270" i="6"/>
  <c r="BW61" i="12"/>
  <c r="Q271" i="6" l="1"/>
  <c r="Q274" i="6"/>
  <c r="Q60" i="12"/>
  <c r="Q62" i="12" s="1"/>
  <c r="BX61" i="12"/>
  <c r="BZ237" i="6"/>
  <c r="BY270" i="6"/>
  <c r="Q204" i="6"/>
  <c r="Q239" i="6"/>
  <c r="Q240" i="6" s="1"/>
  <c r="Q239" i="5" s="1"/>
  <c r="Q241" i="5" s="1"/>
  <c r="R245" i="5" s="1"/>
  <c r="R80" i="18" s="1"/>
  <c r="R86" i="18" l="1"/>
  <c r="R94" i="18"/>
  <c r="Q277" i="6"/>
  <c r="Q67" i="12" s="1"/>
  <c r="Q278" i="6"/>
  <c r="Q68" i="12" s="1"/>
  <c r="Q276" i="6"/>
  <c r="R76" i="12"/>
  <c r="BY61" i="12"/>
  <c r="CA237" i="6"/>
  <c r="CA270" i="6" s="1"/>
  <c r="BZ270" i="6"/>
  <c r="R96" i="18" l="1"/>
  <c r="R88" i="18"/>
  <c r="Q66" i="12"/>
  <c r="Q69" i="12" s="1"/>
  <c r="Q80" i="12" s="1"/>
  <c r="Q280" i="6"/>
  <c r="BZ61" i="12"/>
  <c r="CB237" i="6"/>
  <c r="CA61" i="12"/>
  <c r="CC237" i="6" l="1"/>
  <c r="CB270" i="6"/>
  <c r="CD237" i="6" l="1"/>
  <c r="CD270" i="6" s="1"/>
  <c r="CC270" i="6"/>
  <c r="CB61" i="12"/>
  <c r="R195" i="6"/>
  <c r="CC61" i="12" l="1"/>
  <c r="R196" i="6"/>
  <c r="CD61" i="12"/>
  <c r="CE237" i="6"/>
  <c r="CE270" i="6" l="1"/>
  <c r="CF237" i="6"/>
  <c r="S184" i="6" l="1"/>
  <c r="R198" i="6"/>
  <c r="CE61" i="12"/>
  <c r="CG237" i="6"/>
  <c r="CF270" i="6"/>
  <c r="CF61" i="12" l="1"/>
  <c r="CH237" i="6"/>
  <c r="CH270" i="6" s="1"/>
  <c r="S193" i="6"/>
  <c r="S259" i="6"/>
  <c r="CG270" i="6"/>
  <c r="T184" i="6"/>
  <c r="R199" i="6"/>
  <c r="CG61" i="12" l="1"/>
  <c r="U184" i="6"/>
  <c r="T259" i="6"/>
  <c r="R203" i="6"/>
  <c r="R207" i="6" s="1"/>
  <c r="R260" i="6" s="1"/>
  <c r="R269" i="6" s="1"/>
  <c r="T193" i="6"/>
  <c r="CH61" i="12"/>
  <c r="CI237" i="6"/>
  <c r="CI270" i="6" s="1"/>
  <c r="R271" i="6" l="1"/>
  <c r="R274" i="6"/>
  <c r="R60" i="12"/>
  <c r="R62" i="12" s="1"/>
  <c r="CI61" i="12"/>
  <c r="V184" i="6"/>
  <c r="U193" i="6"/>
  <c r="R204" i="6"/>
  <c r="R239" i="6"/>
  <c r="R240" i="6" s="1"/>
  <c r="R239" i="5" s="1"/>
  <c r="R241" i="5" s="1"/>
  <c r="S245" i="5" s="1"/>
  <c r="S80" i="18" s="1"/>
  <c r="U259" i="6"/>
  <c r="CJ237" i="6"/>
  <c r="CJ270" i="6" s="1"/>
  <c r="S86" i="18" l="1"/>
  <c r="S94" i="18"/>
  <c r="R277" i="6"/>
  <c r="R67" i="12" s="1"/>
  <c r="R278" i="6"/>
  <c r="R68" i="12" s="1"/>
  <c r="R276" i="6"/>
  <c r="S76" i="12"/>
  <c r="V259" i="6"/>
  <c r="V193" i="6"/>
  <c r="CK237" i="6"/>
  <c r="CJ61" i="12"/>
  <c r="W184" i="6"/>
  <c r="S96" i="18" l="1"/>
  <c r="S88" i="18"/>
  <c r="R66" i="12"/>
  <c r="R69" i="12" s="1"/>
  <c r="R80" i="12" s="1"/>
  <c r="R280" i="6"/>
  <c r="CK270" i="6"/>
  <c r="S195" i="6"/>
  <c r="X184" i="6"/>
  <c r="W259" i="6"/>
  <c r="W193" i="6"/>
  <c r="CL237" i="6"/>
  <c r="Y184" i="6" l="1"/>
  <c r="X193" i="6"/>
  <c r="T195" i="6"/>
  <c r="CM237" i="6"/>
  <c r="CL270" i="6"/>
  <c r="X259" i="6"/>
  <c r="S196" i="6"/>
  <c r="T196" i="6" s="1"/>
  <c r="U196" i="6" s="1"/>
  <c r="V196" i="6" s="1"/>
  <c r="W196" i="6" s="1"/>
  <c r="X196" i="6" s="1"/>
  <c r="Y196" i="6" s="1"/>
  <c r="Z196" i="6" s="1"/>
  <c r="AA196" i="6" s="1"/>
  <c r="AB196" i="6" s="1"/>
  <c r="AC196" i="6" s="1"/>
  <c r="AD196" i="6" s="1"/>
  <c r="AE196" i="6" s="1"/>
  <c r="AF196" i="6" s="1"/>
  <c r="AG196" i="6" s="1"/>
  <c r="AH196" i="6" s="1"/>
  <c r="AI196" i="6" s="1"/>
  <c r="AJ196" i="6" s="1"/>
  <c r="AK196" i="6" s="1"/>
  <c r="AL196" i="6" s="1"/>
  <c r="AM196" i="6" s="1"/>
  <c r="AN196" i="6" s="1"/>
  <c r="AO196" i="6" s="1"/>
  <c r="AP196" i="6" s="1"/>
  <c r="AQ196" i="6" s="1"/>
  <c r="AR196" i="6" s="1"/>
  <c r="AS196" i="6" s="1"/>
  <c r="AT196" i="6" s="1"/>
  <c r="AU196" i="6" s="1"/>
  <c r="AV196" i="6" s="1"/>
  <c r="AW196" i="6" s="1"/>
  <c r="AX196" i="6" s="1"/>
  <c r="AY196" i="6" s="1"/>
  <c r="AZ196" i="6" s="1"/>
  <c r="BA196" i="6" s="1"/>
  <c r="BB196" i="6" s="1"/>
  <c r="BC196" i="6" s="1"/>
  <c r="BD196" i="6" s="1"/>
  <c r="BE196" i="6" s="1"/>
  <c r="BF196" i="6" s="1"/>
  <c r="BG196" i="6" s="1"/>
  <c r="BH196" i="6" s="1"/>
  <c r="BI196" i="6" s="1"/>
  <c r="BJ196" i="6" s="1"/>
  <c r="BK196" i="6" s="1"/>
  <c r="BL196" i="6" s="1"/>
  <c r="BM196" i="6" s="1"/>
  <c r="BN196" i="6" s="1"/>
  <c r="BO196" i="6" s="1"/>
  <c r="BP196" i="6" s="1"/>
  <c r="BQ196" i="6" s="1"/>
  <c r="BR196" i="6" s="1"/>
  <c r="BS196" i="6" s="1"/>
  <c r="BT196" i="6" s="1"/>
  <c r="BU196" i="6" s="1"/>
  <c r="BV196" i="6" s="1"/>
  <c r="BW196" i="6" s="1"/>
  <c r="BX196" i="6" s="1"/>
  <c r="BY196" i="6" s="1"/>
  <c r="BZ196" i="6" s="1"/>
  <c r="CA196" i="6" s="1"/>
  <c r="CB196" i="6" s="1"/>
  <c r="CC196" i="6" s="1"/>
  <c r="CD196" i="6" s="1"/>
  <c r="CE196" i="6" s="1"/>
  <c r="CF196" i="6" s="1"/>
  <c r="CG196" i="6" s="1"/>
  <c r="CH196" i="6" s="1"/>
  <c r="CI196" i="6" s="1"/>
  <c r="CJ196" i="6" s="1"/>
  <c r="CK196" i="6" s="1"/>
  <c r="CL196" i="6" s="1"/>
  <c r="CM196" i="6" s="1"/>
  <c r="CN196" i="6" s="1"/>
  <c r="CO196" i="6" s="1"/>
  <c r="CK61" i="12"/>
  <c r="Z184" i="6" l="1"/>
  <c r="Y259" i="6"/>
  <c r="CN237" i="6"/>
  <c r="CN270" i="6" s="1"/>
  <c r="CL61" i="12"/>
  <c r="CO237" i="6"/>
  <c r="I182" i="6"/>
  <c r="Y193" i="6"/>
  <c r="CM270" i="6"/>
  <c r="U195" i="6"/>
  <c r="CM61" i="12" l="1"/>
  <c r="Z193" i="6"/>
  <c r="Z259" i="6"/>
  <c r="CN61" i="12"/>
  <c r="AA184" i="6"/>
  <c r="S198" i="6"/>
  <c r="CO270" i="6"/>
  <c r="I237" i="6"/>
  <c r="V195" i="6"/>
  <c r="W195" i="6" l="1"/>
  <c r="T198" i="6"/>
  <c r="AB184" i="6"/>
  <c r="AA193" i="6"/>
  <c r="S199" i="6"/>
  <c r="T199" i="6" s="1"/>
  <c r="U199" i="6" s="1"/>
  <c r="V199" i="6" s="1"/>
  <c r="W199" i="6" s="1"/>
  <c r="X199" i="6" s="1"/>
  <c r="Y199" i="6" s="1"/>
  <c r="Z199" i="6" s="1"/>
  <c r="AA199" i="6" s="1"/>
  <c r="AB199" i="6" s="1"/>
  <c r="AC199" i="6" s="1"/>
  <c r="AD199" i="6" s="1"/>
  <c r="AE199" i="6" s="1"/>
  <c r="AF199" i="6" s="1"/>
  <c r="AG199" i="6" s="1"/>
  <c r="AH199" i="6" s="1"/>
  <c r="AI199" i="6" s="1"/>
  <c r="AJ199" i="6" s="1"/>
  <c r="AK199" i="6" s="1"/>
  <c r="AL199" i="6" s="1"/>
  <c r="AM199" i="6" s="1"/>
  <c r="AN199" i="6" s="1"/>
  <c r="AO199" i="6" s="1"/>
  <c r="AP199" i="6" s="1"/>
  <c r="AQ199" i="6" s="1"/>
  <c r="AR199" i="6" s="1"/>
  <c r="AS199" i="6" s="1"/>
  <c r="AT199" i="6" s="1"/>
  <c r="AU199" i="6" s="1"/>
  <c r="AV199" i="6" s="1"/>
  <c r="AW199" i="6" s="1"/>
  <c r="AX199" i="6" s="1"/>
  <c r="AY199" i="6" s="1"/>
  <c r="AZ199" i="6" s="1"/>
  <c r="BA199" i="6" s="1"/>
  <c r="BB199" i="6" s="1"/>
  <c r="BC199" i="6" s="1"/>
  <c r="BD199" i="6" s="1"/>
  <c r="BE199" i="6" s="1"/>
  <c r="BF199" i="6" s="1"/>
  <c r="BG199" i="6" s="1"/>
  <c r="BH199" i="6" s="1"/>
  <c r="BI199" i="6" s="1"/>
  <c r="BJ199" i="6" s="1"/>
  <c r="BK199" i="6" s="1"/>
  <c r="BL199" i="6" s="1"/>
  <c r="BM199" i="6" s="1"/>
  <c r="BN199" i="6" s="1"/>
  <c r="BO199" i="6" s="1"/>
  <c r="BP199" i="6" s="1"/>
  <c r="BQ199" i="6" s="1"/>
  <c r="BR199" i="6" s="1"/>
  <c r="BS199" i="6" s="1"/>
  <c r="BT199" i="6" s="1"/>
  <c r="BU199" i="6" s="1"/>
  <c r="BV199" i="6" s="1"/>
  <c r="BW199" i="6" s="1"/>
  <c r="BX199" i="6" s="1"/>
  <c r="BY199" i="6" s="1"/>
  <c r="BZ199" i="6" s="1"/>
  <c r="CA199" i="6" s="1"/>
  <c r="CB199" i="6" s="1"/>
  <c r="CC199" i="6" s="1"/>
  <c r="CD199" i="6" s="1"/>
  <c r="CE199" i="6" s="1"/>
  <c r="CF199" i="6" s="1"/>
  <c r="CG199" i="6" s="1"/>
  <c r="CH199" i="6" s="1"/>
  <c r="CI199" i="6" s="1"/>
  <c r="CJ199" i="6" s="1"/>
  <c r="CK199" i="6" s="1"/>
  <c r="CL199" i="6" s="1"/>
  <c r="CM199" i="6" s="1"/>
  <c r="CN199" i="6" s="1"/>
  <c r="CO199" i="6" s="1"/>
  <c r="CO61" i="12"/>
  <c r="I61" i="12" s="1"/>
  <c r="I270" i="6"/>
  <c r="AA259" i="6"/>
  <c r="AB259" i="6" l="1"/>
  <c r="S203" i="6"/>
  <c r="S207" i="6" s="1"/>
  <c r="S260" i="6" s="1"/>
  <c r="S269" i="6" s="1"/>
  <c r="U198" i="6"/>
  <c r="T203" i="6"/>
  <c r="T207" i="6" s="1"/>
  <c r="T260" i="6" s="1"/>
  <c r="T269" i="6" s="1"/>
  <c r="AB193" i="6"/>
  <c r="AC184" i="6"/>
  <c r="X195" i="6"/>
  <c r="S60" i="12" l="1"/>
  <c r="S62" i="12" s="1"/>
  <c r="S271" i="6"/>
  <c r="S274" i="6"/>
  <c r="T60" i="12"/>
  <c r="T62" i="12" s="1"/>
  <c r="T274" i="6"/>
  <c r="T271" i="6"/>
  <c r="AC193" i="6"/>
  <c r="S204" i="6"/>
  <c r="S239" i="6"/>
  <c r="S240" i="6" s="1"/>
  <c r="S239" i="5" s="1"/>
  <c r="S241" i="5" s="1"/>
  <c r="T245" i="5" s="1"/>
  <c r="T80" i="18" s="1"/>
  <c r="Y195" i="6"/>
  <c r="AC259" i="6"/>
  <c r="T204" i="6"/>
  <c r="T239" i="6"/>
  <c r="T240" i="6" s="1"/>
  <c r="T239" i="5" s="1"/>
  <c r="T241" i="5" s="1"/>
  <c r="U245" i="5" s="1"/>
  <c r="U80" i="18" s="1"/>
  <c r="V198" i="6"/>
  <c r="U203" i="6"/>
  <c r="U207" i="6" s="1"/>
  <c r="U260" i="6" s="1"/>
  <c r="U269" i="6" s="1"/>
  <c r="AD184" i="6"/>
  <c r="U86" i="18" l="1"/>
  <c r="U88" i="18" s="1"/>
  <c r="U94" i="18"/>
  <c r="U96" i="18" s="1"/>
  <c r="T86" i="18"/>
  <c r="T94" i="18"/>
  <c r="U274" i="6"/>
  <c r="U60" i="12"/>
  <c r="U62" i="12" s="1"/>
  <c r="U271" i="6"/>
  <c r="T277" i="6"/>
  <c r="T67" i="12" s="1"/>
  <c r="T276" i="6"/>
  <c r="T278" i="6"/>
  <c r="T68" i="12" s="1"/>
  <c r="S277" i="6"/>
  <c r="S67" i="12" s="1"/>
  <c r="S276" i="6"/>
  <c r="S278" i="6"/>
  <c r="S68" i="12" s="1"/>
  <c r="U76" i="12"/>
  <c r="T76" i="12"/>
  <c r="W198" i="6"/>
  <c r="V203" i="6"/>
  <c r="V207" i="6" s="1"/>
  <c r="V260" i="6" s="1"/>
  <c r="V269" i="6" s="1"/>
  <c r="AE184" i="6"/>
  <c r="Z195" i="6"/>
  <c r="AD259" i="6"/>
  <c r="U204" i="6"/>
  <c r="U239" i="6"/>
  <c r="U240" i="6" s="1"/>
  <c r="U239" i="5" s="1"/>
  <c r="U241" i="5" s="1"/>
  <c r="V245" i="5" s="1"/>
  <c r="V80" i="18" s="1"/>
  <c r="AD193" i="6"/>
  <c r="V86" i="18" l="1"/>
  <c r="V88" i="18" s="1"/>
  <c r="V94" i="18"/>
  <c r="V96" i="18" s="1"/>
  <c r="T96" i="18"/>
  <c r="T88" i="18"/>
  <c r="V60" i="12"/>
  <c r="V62" i="12" s="1"/>
  <c r="V271" i="6"/>
  <c r="V274" i="6"/>
  <c r="T280" i="6"/>
  <c r="T66" i="12"/>
  <c r="T69" i="12" s="1"/>
  <c r="T80" i="12" s="1"/>
  <c r="S66" i="12"/>
  <c r="S69" i="12" s="1"/>
  <c r="S80" i="12" s="1"/>
  <c r="S280" i="6"/>
  <c r="U277" i="6"/>
  <c r="U67" i="12" s="1"/>
  <c r="U278" i="6"/>
  <c r="U68" i="12" s="1"/>
  <c r="U276" i="6"/>
  <c r="V76" i="12"/>
  <c r="AF184" i="6"/>
  <c r="AE259" i="6"/>
  <c r="AA195" i="6"/>
  <c r="AE193" i="6"/>
  <c r="V204" i="6"/>
  <c r="V239" i="6"/>
  <c r="V240" i="6" s="1"/>
  <c r="V239" i="5" s="1"/>
  <c r="V241" i="5" s="1"/>
  <c r="W245" i="5" s="1"/>
  <c r="W80" i="18" s="1"/>
  <c r="X198" i="6"/>
  <c r="W203" i="6"/>
  <c r="W207" i="6" s="1"/>
  <c r="W260" i="6" s="1"/>
  <c r="W269" i="6" s="1"/>
  <c r="W86" i="18" l="1"/>
  <c r="W94" i="18"/>
  <c r="U66" i="12"/>
  <c r="U69" i="12" s="1"/>
  <c r="U80" i="12" s="1"/>
  <c r="U280" i="6"/>
  <c r="V276" i="6"/>
  <c r="V278" i="6"/>
  <c r="V68" i="12" s="1"/>
  <c r="V277" i="6"/>
  <c r="V67" i="12" s="1"/>
  <c r="W274" i="6"/>
  <c r="W60" i="12"/>
  <c r="W62" i="12" s="1"/>
  <c r="W271" i="6"/>
  <c r="W76" i="12"/>
  <c r="W204" i="6"/>
  <c r="W239" i="6"/>
  <c r="W240" i="6" s="1"/>
  <c r="W239" i="5" s="1"/>
  <c r="W241" i="5" s="1"/>
  <c r="X245" i="5" s="1"/>
  <c r="X80" i="18" s="1"/>
  <c r="Y198" i="6"/>
  <c r="X203" i="6"/>
  <c r="X207" i="6" s="1"/>
  <c r="X260" i="6" s="1"/>
  <c r="X269" i="6" s="1"/>
  <c r="AF259" i="6"/>
  <c r="AG184" i="6"/>
  <c r="AF193" i="6"/>
  <c r="AB195" i="6"/>
  <c r="X86" i="18" l="1"/>
  <c r="X88" i="18" s="1"/>
  <c r="X94" i="18"/>
  <c r="X96" i="18" s="1"/>
  <c r="W96" i="18"/>
  <c r="W88" i="18"/>
  <c r="W276" i="6"/>
  <c r="W278" i="6"/>
  <c r="W68" i="12" s="1"/>
  <c r="W277" i="6"/>
  <c r="W67" i="12" s="1"/>
  <c r="V280" i="6"/>
  <c r="V66" i="12"/>
  <c r="V69" i="12" s="1"/>
  <c r="V80" i="12" s="1"/>
  <c r="X271" i="6"/>
  <c r="X274" i="6"/>
  <c r="X60" i="12"/>
  <c r="X62" i="12" s="1"/>
  <c r="X76" i="12"/>
  <c r="AG193" i="6"/>
  <c r="AG259" i="6"/>
  <c r="AC195" i="6"/>
  <c r="X204" i="6"/>
  <c r="X239" i="6"/>
  <c r="X240" i="6" s="1"/>
  <c r="X239" i="5" s="1"/>
  <c r="X241" i="5" s="1"/>
  <c r="Y245" i="5" s="1"/>
  <c r="Y80" i="18" s="1"/>
  <c r="Z198" i="6"/>
  <c r="Y203" i="6"/>
  <c r="Y207" i="6" s="1"/>
  <c r="Y260" i="6" s="1"/>
  <c r="Y269" i="6" s="1"/>
  <c r="AH184" i="6"/>
  <c r="Y86" i="18" l="1"/>
  <c r="Y94" i="18"/>
  <c r="W66" i="12"/>
  <c r="W69" i="12" s="1"/>
  <c r="W80" i="12" s="1"/>
  <c r="W280" i="6"/>
  <c r="Y274" i="6"/>
  <c r="Y60" i="12"/>
  <c r="Y62" i="12" s="1"/>
  <c r="Y271" i="6"/>
  <c r="X278" i="6"/>
  <c r="X68" i="12" s="1"/>
  <c r="X277" i="6"/>
  <c r="X67" i="12" s="1"/>
  <c r="X276" i="6"/>
  <c r="Y76" i="12"/>
  <c r="AA198" i="6"/>
  <c r="Z203" i="6"/>
  <c r="Z207" i="6" s="1"/>
  <c r="Z260" i="6" s="1"/>
  <c r="Z269" i="6" s="1"/>
  <c r="Y204" i="6"/>
  <c r="Y239" i="6"/>
  <c r="Y240" i="6" s="1"/>
  <c r="Y239" i="5" s="1"/>
  <c r="Y241" i="5" s="1"/>
  <c r="Z245" i="5" s="1"/>
  <c r="Z80" i="18" s="1"/>
  <c r="AH259" i="6"/>
  <c r="AI184" i="6"/>
  <c r="AD195" i="6"/>
  <c r="AH193" i="6"/>
  <c r="Z86" i="18" l="1"/>
  <c r="Z88" i="18" s="1"/>
  <c r="Z94" i="18"/>
  <c r="Z96" i="18" s="1"/>
  <c r="Y96" i="18"/>
  <c r="Y88" i="18"/>
  <c r="Z60" i="12"/>
  <c r="Z62" i="12" s="1"/>
  <c r="Z271" i="6"/>
  <c r="Z274" i="6"/>
  <c r="X66" i="12"/>
  <c r="X69" i="12" s="1"/>
  <c r="X80" i="12" s="1"/>
  <c r="X280" i="6"/>
  <c r="Y276" i="6"/>
  <c r="Y277" i="6"/>
  <c r="Y67" i="12" s="1"/>
  <c r="Y278" i="6"/>
  <c r="Y68" i="12" s="1"/>
  <c r="Z76" i="12"/>
  <c r="AB198" i="6"/>
  <c r="AA203" i="6"/>
  <c r="AA207" i="6" s="1"/>
  <c r="AA260" i="6" s="1"/>
  <c r="AA269" i="6" s="1"/>
  <c r="AE195" i="6"/>
  <c r="AI193" i="6"/>
  <c r="AI259" i="6"/>
  <c r="Z204" i="6"/>
  <c r="Z239" i="6"/>
  <c r="Z240" i="6" s="1"/>
  <c r="Z239" i="5" s="1"/>
  <c r="Z241" i="5" s="1"/>
  <c r="AA245" i="5" s="1"/>
  <c r="AA80" i="18" s="1"/>
  <c r="AJ184" i="6"/>
  <c r="AA86" i="18" l="1"/>
  <c r="AA94" i="18"/>
  <c r="AA274" i="6"/>
  <c r="AA60" i="12"/>
  <c r="AA62" i="12" s="1"/>
  <c r="AA271" i="6"/>
  <c r="Y66" i="12"/>
  <c r="Y69" i="12" s="1"/>
  <c r="Y80" i="12" s="1"/>
  <c r="Y280" i="6"/>
  <c r="Z278" i="6"/>
  <c r="Z68" i="12" s="1"/>
  <c r="Z276" i="6"/>
  <c r="Z277" i="6"/>
  <c r="Z67" i="12" s="1"/>
  <c r="AA76" i="12"/>
  <c r="AJ193" i="6"/>
  <c r="AF195" i="6"/>
  <c r="AA204" i="6"/>
  <c r="AA239" i="6"/>
  <c r="AA240" i="6" s="1"/>
  <c r="AA239" i="5" s="1"/>
  <c r="AA241" i="5" s="1"/>
  <c r="AB245" i="5" s="1"/>
  <c r="AB80" i="18" s="1"/>
  <c r="AJ259" i="6"/>
  <c r="AK184" i="6"/>
  <c r="AC198" i="6"/>
  <c r="AB203" i="6"/>
  <c r="AB207" i="6" s="1"/>
  <c r="AB260" i="6" s="1"/>
  <c r="AB269" i="6" s="1"/>
  <c r="AB86" i="18" l="1"/>
  <c r="AB88" i="18" s="1"/>
  <c r="AB94" i="18"/>
  <c r="AB96" i="18" s="1"/>
  <c r="AA96" i="18"/>
  <c r="AA88" i="18"/>
  <c r="AB274" i="6"/>
  <c r="AB60" i="12"/>
  <c r="AB62" i="12" s="1"/>
  <c r="AB271" i="6"/>
  <c r="Z280" i="6"/>
  <c r="Z66" i="12"/>
  <c r="Z69" i="12" s="1"/>
  <c r="Z80" i="12" s="1"/>
  <c r="AA276" i="6"/>
  <c r="AA278" i="6"/>
  <c r="AA68" i="12" s="1"/>
  <c r="AA277" i="6"/>
  <c r="AA67" i="12" s="1"/>
  <c r="AB76" i="12"/>
  <c r="AD198" i="6"/>
  <c r="AC203" i="6"/>
  <c r="AC207" i="6" s="1"/>
  <c r="AC260" i="6" s="1"/>
  <c r="AC269" i="6" s="1"/>
  <c r="AB204" i="6"/>
  <c r="AB239" i="6"/>
  <c r="AB240" i="6" s="1"/>
  <c r="AB239" i="5" s="1"/>
  <c r="AB241" i="5" s="1"/>
  <c r="AC245" i="5" s="1"/>
  <c r="AC80" i="18" s="1"/>
  <c r="AG195" i="6"/>
  <c r="AK193" i="6"/>
  <c r="AL184" i="6"/>
  <c r="AK259" i="6"/>
  <c r="AC86" i="18" l="1"/>
  <c r="AC94" i="18"/>
  <c r="AC274" i="6"/>
  <c r="AC271" i="6"/>
  <c r="AC60" i="12"/>
  <c r="AC62" i="12" s="1"/>
  <c r="AA66" i="12"/>
  <c r="AA69" i="12" s="1"/>
  <c r="AA80" i="12" s="1"/>
  <c r="AA280" i="6"/>
  <c r="AB276" i="6"/>
  <c r="AB278" i="6"/>
  <c r="AB68" i="12" s="1"/>
  <c r="AB277" i="6"/>
  <c r="AB67" i="12" s="1"/>
  <c r="AC76" i="12"/>
  <c r="AM184" i="6"/>
  <c r="AL193" i="6"/>
  <c r="AC204" i="6"/>
  <c r="AC239" i="6"/>
  <c r="AC240" i="6" s="1"/>
  <c r="AC239" i="5" s="1"/>
  <c r="AC241" i="5" s="1"/>
  <c r="AD245" i="5" s="1"/>
  <c r="AD80" i="18" s="1"/>
  <c r="AL259" i="6"/>
  <c r="AH195" i="6"/>
  <c r="AE198" i="6"/>
  <c r="AD203" i="6"/>
  <c r="AD207" i="6" s="1"/>
  <c r="AD260" i="6" s="1"/>
  <c r="AD269" i="6" s="1"/>
  <c r="AD86" i="18" l="1"/>
  <c r="AD88" i="18" s="1"/>
  <c r="AD94" i="18"/>
  <c r="AD96" i="18" s="1"/>
  <c r="AC96" i="18"/>
  <c r="AC88" i="18"/>
  <c r="AD60" i="12"/>
  <c r="AD62" i="12" s="1"/>
  <c r="AD274" i="6"/>
  <c r="AD271" i="6"/>
  <c r="AB280" i="6"/>
  <c r="AB66" i="12"/>
  <c r="AB69" i="12" s="1"/>
  <c r="AB80" i="12" s="1"/>
  <c r="AC277" i="6"/>
  <c r="AC67" i="12" s="1"/>
  <c r="AC276" i="6"/>
  <c r="AC278" i="6"/>
  <c r="AC68" i="12" s="1"/>
  <c r="AD76" i="12"/>
  <c r="AD204" i="6"/>
  <c r="AD239" i="6"/>
  <c r="AD240" i="6" s="1"/>
  <c r="AD239" i="5" s="1"/>
  <c r="AD241" i="5" s="1"/>
  <c r="AE245" i="5" s="1"/>
  <c r="AE80" i="18" s="1"/>
  <c r="AM193" i="6"/>
  <c r="AN184" i="6"/>
  <c r="AI195" i="6"/>
  <c r="AF198" i="6"/>
  <c r="AE203" i="6"/>
  <c r="AE207" i="6" s="1"/>
  <c r="AE260" i="6" s="1"/>
  <c r="AE269" i="6" s="1"/>
  <c r="AM259" i="6"/>
  <c r="AE86" i="18" l="1"/>
  <c r="AE94" i="18"/>
  <c r="AC66" i="12"/>
  <c r="AC69" i="12" s="1"/>
  <c r="AC80" i="12" s="1"/>
  <c r="AC280" i="6"/>
  <c r="AE60" i="12"/>
  <c r="AE62" i="12" s="1"/>
  <c r="AE274" i="6"/>
  <c r="AE271" i="6"/>
  <c r="AD277" i="6"/>
  <c r="AD67" i="12" s="1"/>
  <c r="AD278" i="6"/>
  <c r="AD68" i="12" s="1"/>
  <c r="AD276" i="6"/>
  <c r="AE76" i="12"/>
  <c r="AJ195" i="6"/>
  <c r="AN259" i="6"/>
  <c r="AE204" i="6"/>
  <c r="AE239" i="6"/>
  <c r="AE240" i="6" s="1"/>
  <c r="AE239" i="5" s="1"/>
  <c r="AE241" i="5" s="1"/>
  <c r="AF245" i="5" s="1"/>
  <c r="AF80" i="18" s="1"/>
  <c r="AN193" i="6"/>
  <c r="AO184" i="6"/>
  <c r="AG198" i="6"/>
  <c r="AF203" i="6"/>
  <c r="AF207" i="6" s="1"/>
  <c r="AF260" i="6" s="1"/>
  <c r="AF269" i="6" s="1"/>
  <c r="AF86" i="18" l="1"/>
  <c r="AF88" i="18" s="1"/>
  <c r="AF94" i="18"/>
  <c r="AF96" i="18" s="1"/>
  <c r="AE96" i="18"/>
  <c r="AE88" i="18"/>
  <c r="AF271" i="6"/>
  <c r="AF274" i="6"/>
  <c r="AF60" i="12"/>
  <c r="AF62" i="12" s="1"/>
  <c r="AD280" i="6"/>
  <c r="AD66" i="12"/>
  <c r="AD69" i="12" s="1"/>
  <c r="AD80" i="12" s="1"/>
  <c r="AE277" i="6"/>
  <c r="AE67" i="12" s="1"/>
  <c r="AE276" i="6"/>
  <c r="AE278" i="6"/>
  <c r="AE68" i="12" s="1"/>
  <c r="AF76" i="12"/>
  <c r="AF204" i="6"/>
  <c r="AF239" i="6"/>
  <c r="AF240" i="6" s="1"/>
  <c r="AF239" i="5" s="1"/>
  <c r="AF241" i="5" s="1"/>
  <c r="AG245" i="5" s="1"/>
  <c r="AG80" i="18" s="1"/>
  <c r="AH198" i="6"/>
  <c r="AG203" i="6"/>
  <c r="AG207" i="6" s="1"/>
  <c r="AG260" i="6" s="1"/>
  <c r="AG269" i="6" s="1"/>
  <c r="AO193" i="6"/>
  <c r="AO259" i="6"/>
  <c r="AP184" i="6"/>
  <c r="AK195" i="6"/>
  <c r="AG86" i="18" l="1"/>
  <c r="AG94" i="18"/>
  <c r="AE280" i="6"/>
  <c r="AE66" i="12"/>
  <c r="AE69" i="12" s="1"/>
  <c r="AE80" i="12" s="1"/>
  <c r="AF277" i="6"/>
  <c r="AF67" i="12" s="1"/>
  <c r="AF278" i="6"/>
  <c r="AF68" i="12" s="1"/>
  <c r="AF276" i="6"/>
  <c r="AG274" i="6"/>
  <c r="AG60" i="12"/>
  <c r="AG62" i="12" s="1"/>
  <c r="AG271" i="6"/>
  <c r="AG76" i="12"/>
  <c r="AQ184" i="6"/>
  <c r="AG204" i="6"/>
  <c r="AG239" i="6"/>
  <c r="AG240" i="6" s="1"/>
  <c r="AG239" i="5" s="1"/>
  <c r="AG241" i="5" s="1"/>
  <c r="AH245" i="5" s="1"/>
  <c r="AH80" i="18" s="1"/>
  <c r="AI198" i="6"/>
  <c r="AH203" i="6"/>
  <c r="AH207" i="6" s="1"/>
  <c r="AH260" i="6" s="1"/>
  <c r="AH269" i="6" s="1"/>
  <c r="AP193" i="6"/>
  <c r="AL195" i="6"/>
  <c r="AP259" i="6"/>
  <c r="AH86" i="18" l="1"/>
  <c r="AH88" i="18" s="1"/>
  <c r="AH94" i="18"/>
  <c r="AH96" i="18" s="1"/>
  <c r="AG96" i="18"/>
  <c r="AG88" i="18"/>
  <c r="AG277" i="6"/>
  <c r="AG67" i="12" s="1"/>
  <c r="AG278" i="6"/>
  <c r="AG68" i="12" s="1"/>
  <c r="AG276" i="6"/>
  <c r="AF66" i="12"/>
  <c r="AF69" i="12" s="1"/>
  <c r="AF80" i="12" s="1"/>
  <c r="AF280" i="6"/>
  <c r="AH60" i="12"/>
  <c r="AH62" i="12" s="1"/>
  <c r="AH274" i="6"/>
  <c r="AH271" i="6"/>
  <c r="AH76" i="12"/>
  <c r="AM195" i="6"/>
  <c r="AQ193" i="6"/>
  <c r="AJ198" i="6"/>
  <c r="AI203" i="6"/>
  <c r="AI207" i="6" s="1"/>
  <c r="AI260" i="6" s="1"/>
  <c r="AI269" i="6" s="1"/>
  <c r="AR184" i="6"/>
  <c r="AH204" i="6"/>
  <c r="AH239" i="6"/>
  <c r="AH240" i="6" s="1"/>
  <c r="AH239" i="5" s="1"/>
  <c r="AH241" i="5" s="1"/>
  <c r="AI245" i="5" s="1"/>
  <c r="AI80" i="18" s="1"/>
  <c r="AQ259" i="6"/>
  <c r="AI86" i="18" l="1"/>
  <c r="AI94" i="18"/>
  <c r="AI274" i="6"/>
  <c r="AI60" i="12"/>
  <c r="AI62" i="12" s="1"/>
  <c r="AI271" i="6"/>
  <c r="AH278" i="6"/>
  <c r="AH68" i="12" s="1"/>
  <c r="AH277" i="6"/>
  <c r="AH67" i="12" s="1"/>
  <c r="AH276" i="6"/>
  <c r="AG280" i="6"/>
  <c r="AG66" i="12"/>
  <c r="AG69" i="12" s="1"/>
  <c r="AG80" i="12" s="1"/>
  <c r="AI76" i="12"/>
  <c r="AI204" i="6"/>
  <c r="AI239" i="6"/>
  <c r="AI240" i="6" s="1"/>
  <c r="AI239" i="5" s="1"/>
  <c r="AI241" i="5" s="1"/>
  <c r="AJ245" i="5" s="1"/>
  <c r="AJ80" i="18" s="1"/>
  <c r="AK198" i="6"/>
  <c r="AJ203" i="6"/>
  <c r="AJ207" i="6" s="1"/>
  <c r="AJ260" i="6" s="1"/>
  <c r="AJ269" i="6" s="1"/>
  <c r="AS184" i="6"/>
  <c r="AR259" i="6"/>
  <c r="AR193" i="6"/>
  <c r="AN195" i="6"/>
  <c r="AJ86" i="18" l="1"/>
  <c r="AJ88" i="18" s="1"/>
  <c r="AJ94" i="18"/>
  <c r="AJ96" i="18" s="1"/>
  <c r="AI96" i="18"/>
  <c r="AI88" i="18"/>
  <c r="AH280" i="6"/>
  <c r="AH66" i="12"/>
  <c r="AH69" i="12" s="1"/>
  <c r="AH80" i="12" s="1"/>
  <c r="AJ60" i="12"/>
  <c r="AJ62" i="12" s="1"/>
  <c r="AJ274" i="6"/>
  <c r="AJ271" i="6"/>
  <c r="AI278" i="6"/>
  <c r="AI68" i="12" s="1"/>
  <c r="AI277" i="6"/>
  <c r="AI67" i="12" s="1"/>
  <c r="AI276" i="6"/>
  <c r="AJ76" i="12"/>
  <c r="AJ204" i="6"/>
  <c r="AJ239" i="6"/>
  <c r="AJ240" i="6" s="1"/>
  <c r="AJ239" i="5" s="1"/>
  <c r="AJ241" i="5" s="1"/>
  <c r="AK245" i="5" s="1"/>
  <c r="AK80" i="18" s="1"/>
  <c r="AO195" i="6"/>
  <c r="AL198" i="6"/>
  <c r="AK203" i="6"/>
  <c r="AK207" i="6" s="1"/>
  <c r="AK260" i="6" s="1"/>
  <c r="AK269" i="6" s="1"/>
  <c r="AS193" i="6"/>
  <c r="AS259" i="6"/>
  <c r="AT184" i="6"/>
  <c r="AK86" i="18" l="1"/>
  <c r="AK94" i="18"/>
  <c r="AI66" i="12"/>
  <c r="AI69" i="12" s="1"/>
  <c r="AI80" i="12" s="1"/>
  <c r="AI280" i="6"/>
  <c r="AJ277" i="6"/>
  <c r="AJ67" i="12" s="1"/>
  <c r="AJ278" i="6"/>
  <c r="AJ68" i="12" s="1"/>
  <c r="AJ276" i="6"/>
  <c r="AK274" i="6"/>
  <c r="AK60" i="12"/>
  <c r="AK62" i="12" s="1"/>
  <c r="AK271" i="6"/>
  <c r="AK76" i="12"/>
  <c r="AT259" i="6"/>
  <c r="AM198" i="6"/>
  <c r="AL203" i="6"/>
  <c r="AL207" i="6" s="1"/>
  <c r="AL260" i="6" s="1"/>
  <c r="AL269" i="6" s="1"/>
  <c r="AT193" i="6"/>
  <c r="AK204" i="6"/>
  <c r="AK239" i="6"/>
  <c r="AK240" i="6" s="1"/>
  <c r="AK239" i="5" s="1"/>
  <c r="AK241" i="5" s="1"/>
  <c r="AL245" i="5" s="1"/>
  <c r="AL80" i="18" s="1"/>
  <c r="AP195" i="6"/>
  <c r="AU184" i="6"/>
  <c r="AL86" i="18" l="1"/>
  <c r="AL88" i="18" s="1"/>
  <c r="AL94" i="18"/>
  <c r="AL96" i="18" s="1"/>
  <c r="AK96" i="18"/>
  <c r="AK88" i="18"/>
  <c r="AK277" i="6"/>
  <c r="AK67" i="12" s="1"/>
  <c r="AK276" i="6"/>
  <c r="AK278" i="6"/>
  <c r="AK68" i="12" s="1"/>
  <c r="AJ66" i="12"/>
  <c r="AJ69" i="12" s="1"/>
  <c r="AJ80" i="12" s="1"/>
  <c r="AJ280" i="6"/>
  <c r="AL60" i="12"/>
  <c r="AL62" i="12" s="1"/>
  <c r="AL271" i="6"/>
  <c r="AL274" i="6"/>
  <c r="AL76" i="12"/>
  <c r="AU259" i="6"/>
  <c r="AU193" i="6"/>
  <c r="AN198" i="6"/>
  <c r="AM203" i="6"/>
  <c r="AM207" i="6" s="1"/>
  <c r="AM260" i="6" s="1"/>
  <c r="AM269" i="6" s="1"/>
  <c r="AL204" i="6"/>
  <c r="AL239" i="6"/>
  <c r="AL240" i="6" s="1"/>
  <c r="AL239" i="5" s="1"/>
  <c r="AL241" i="5" s="1"/>
  <c r="AM245" i="5" s="1"/>
  <c r="AM80" i="18" s="1"/>
  <c r="AQ195" i="6"/>
  <c r="AV184" i="6"/>
  <c r="AM86" i="18" l="1"/>
  <c r="AM94" i="18"/>
  <c r="AL277" i="6"/>
  <c r="AL67" i="12" s="1"/>
  <c r="AL276" i="6"/>
  <c r="AL278" i="6"/>
  <c r="AL68" i="12" s="1"/>
  <c r="AM271" i="6"/>
  <c r="AM60" i="12"/>
  <c r="AM62" i="12" s="1"/>
  <c r="AM274" i="6"/>
  <c r="AK280" i="6"/>
  <c r="AK66" i="12"/>
  <c r="AK69" i="12" s="1"/>
  <c r="AK80" i="12" s="1"/>
  <c r="AM76" i="12"/>
  <c r="AV259" i="6"/>
  <c r="AM204" i="6"/>
  <c r="AM239" i="6"/>
  <c r="AM240" i="6" s="1"/>
  <c r="AM239" i="5" s="1"/>
  <c r="AM241" i="5" s="1"/>
  <c r="AN245" i="5" s="1"/>
  <c r="AN80" i="18" s="1"/>
  <c r="AW184" i="6"/>
  <c r="AO198" i="6"/>
  <c r="AN203" i="6"/>
  <c r="AN207" i="6" s="1"/>
  <c r="AN260" i="6" s="1"/>
  <c r="AN269" i="6" s="1"/>
  <c r="AV193" i="6"/>
  <c r="AR195" i="6"/>
  <c r="AN86" i="18" l="1"/>
  <c r="AN88" i="18" s="1"/>
  <c r="AN94" i="18"/>
  <c r="AN96" i="18" s="1"/>
  <c r="AM96" i="18"/>
  <c r="AM88" i="18"/>
  <c r="AM276" i="6"/>
  <c r="AM278" i="6"/>
  <c r="AM68" i="12" s="1"/>
  <c r="AM277" i="6"/>
  <c r="AM67" i="12" s="1"/>
  <c r="AN274" i="6"/>
  <c r="AN60" i="12"/>
  <c r="AN62" i="12" s="1"/>
  <c r="AN271" i="6"/>
  <c r="AL66" i="12"/>
  <c r="AL69" i="12" s="1"/>
  <c r="AL80" i="12" s="1"/>
  <c r="AL280" i="6"/>
  <c r="AN76" i="12"/>
  <c r="AS195" i="6"/>
  <c r="AW193" i="6"/>
  <c r="AP198" i="6"/>
  <c r="AO203" i="6"/>
  <c r="AO207" i="6" s="1"/>
  <c r="AO260" i="6" s="1"/>
  <c r="AO269" i="6" s="1"/>
  <c r="AN204" i="6"/>
  <c r="AN239" i="6"/>
  <c r="AN240" i="6" s="1"/>
  <c r="AN239" i="5" s="1"/>
  <c r="AN241" i="5" s="1"/>
  <c r="AO245" i="5" s="1"/>
  <c r="AO80" i="18" s="1"/>
  <c r="AX184" i="6"/>
  <c r="AW259" i="6"/>
  <c r="AO86" i="18" l="1"/>
  <c r="AO94" i="18"/>
  <c r="AN277" i="6"/>
  <c r="AN67" i="12" s="1"/>
  <c r="AN278" i="6"/>
  <c r="AN68" i="12" s="1"/>
  <c r="AN276" i="6"/>
  <c r="AO274" i="6"/>
  <c r="AO271" i="6"/>
  <c r="AO60" i="12"/>
  <c r="AO62" i="12" s="1"/>
  <c r="AM280" i="6"/>
  <c r="AM66" i="12"/>
  <c r="AM69" i="12" s="1"/>
  <c r="AM80" i="12" s="1"/>
  <c r="AO76" i="12"/>
  <c r="AQ198" i="6"/>
  <c r="AP203" i="6"/>
  <c r="AP207" i="6" s="1"/>
  <c r="AP260" i="6" s="1"/>
  <c r="AP269" i="6" s="1"/>
  <c r="AO204" i="6"/>
  <c r="AO239" i="6"/>
  <c r="AO240" i="6" s="1"/>
  <c r="AO239" i="5" s="1"/>
  <c r="AO241" i="5" s="1"/>
  <c r="AP245" i="5" s="1"/>
  <c r="AP80" i="18" s="1"/>
  <c r="AX259" i="6"/>
  <c r="AY184" i="6"/>
  <c r="AT195" i="6"/>
  <c r="AX193" i="6"/>
  <c r="AP86" i="18" l="1"/>
  <c r="AP88" i="18" s="1"/>
  <c r="AP94" i="18"/>
  <c r="AP96" i="18" s="1"/>
  <c r="AO96" i="18"/>
  <c r="AO88" i="18"/>
  <c r="AP274" i="6"/>
  <c r="AP271" i="6"/>
  <c r="AP60" i="12"/>
  <c r="AP62" i="12" s="1"/>
  <c r="AO278" i="6"/>
  <c r="AO68" i="12" s="1"/>
  <c r="AO277" i="6"/>
  <c r="AO67" i="12" s="1"/>
  <c r="AO276" i="6"/>
  <c r="AN66" i="12"/>
  <c r="AN69" i="12" s="1"/>
  <c r="AN80" i="12" s="1"/>
  <c r="AN280" i="6"/>
  <c r="AP76" i="12"/>
  <c r="AY259" i="6"/>
  <c r="AZ184" i="6"/>
  <c r="AY193" i="6"/>
  <c r="AP204" i="6"/>
  <c r="AP239" i="6"/>
  <c r="AP240" i="6" s="1"/>
  <c r="AP239" i="5" s="1"/>
  <c r="AP241" i="5" s="1"/>
  <c r="AQ245" i="5" s="1"/>
  <c r="AQ80" i="18" s="1"/>
  <c r="AU195" i="6"/>
  <c r="AR198" i="6"/>
  <c r="AQ203" i="6"/>
  <c r="AQ207" i="6" s="1"/>
  <c r="AQ260" i="6" s="1"/>
  <c r="AQ269" i="6" s="1"/>
  <c r="AQ86" i="18" l="1"/>
  <c r="AQ94" i="18"/>
  <c r="AQ274" i="6"/>
  <c r="AQ60" i="12"/>
  <c r="AQ62" i="12" s="1"/>
  <c r="AQ271" i="6"/>
  <c r="AO280" i="6"/>
  <c r="AO66" i="12"/>
  <c r="AO69" i="12" s="1"/>
  <c r="AO80" i="12" s="1"/>
  <c r="AP276" i="6"/>
  <c r="AP277" i="6"/>
  <c r="AP67" i="12" s="1"/>
  <c r="AP278" i="6"/>
  <c r="AP68" i="12" s="1"/>
  <c r="AQ76" i="12"/>
  <c r="BA184" i="6"/>
  <c r="AS198" i="6"/>
  <c r="AR203" i="6"/>
  <c r="AR207" i="6" s="1"/>
  <c r="AR260" i="6" s="1"/>
  <c r="AR269" i="6" s="1"/>
  <c r="AZ259" i="6"/>
  <c r="AQ204" i="6"/>
  <c r="AQ239" i="6"/>
  <c r="AQ240" i="6" s="1"/>
  <c r="AQ239" i="5" s="1"/>
  <c r="AQ241" i="5" s="1"/>
  <c r="AR245" i="5" s="1"/>
  <c r="AR80" i="18" s="1"/>
  <c r="AV195" i="6"/>
  <c r="AZ193" i="6"/>
  <c r="AR86" i="18" l="1"/>
  <c r="AR88" i="18" s="1"/>
  <c r="AR94" i="18"/>
  <c r="AR96" i="18" s="1"/>
  <c r="AQ96" i="18"/>
  <c r="AQ88" i="18"/>
  <c r="AR274" i="6"/>
  <c r="AR271" i="6"/>
  <c r="AR60" i="12"/>
  <c r="AR62" i="12" s="1"/>
  <c r="AP66" i="12"/>
  <c r="AP69" i="12" s="1"/>
  <c r="AP80" i="12" s="1"/>
  <c r="AP280" i="6"/>
  <c r="AQ276" i="6"/>
  <c r="AQ278" i="6"/>
  <c r="AQ68" i="12" s="1"/>
  <c r="AQ277" i="6"/>
  <c r="AQ67" i="12" s="1"/>
  <c r="AR76" i="12"/>
  <c r="AT198" i="6"/>
  <c r="AS203" i="6"/>
  <c r="AS207" i="6" s="1"/>
  <c r="AS260" i="6" s="1"/>
  <c r="AS269" i="6" s="1"/>
  <c r="AW195" i="6"/>
  <c r="BA259" i="6"/>
  <c r="BA193" i="6"/>
  <c r="AR204" i="6"/>
  <c r="AR239" i="6"/>
  <c r="AR240" i="6" s="1"/>
  <c r="AR239" i="5" s="1"/>
  <c r="AR241" i="5" s="1"/>
  <c r="AS245" i="5" s="1"/>
  <c r="AS80" i="18" s="1"/>
  <c r="BB184" i="6"/>
  <c r="AS86" i="18" l="1"/>
  <c r="AS94" i="18"/>
  <c r="AQ66" i="12"/>
  <c r="AQ69" i="12" s="1"/>
  <c r="AQ80" i="12" s="1"/>
  <c r="AQ280" i="6"/>
  <c r="AS60" i="12"/>
  <c r="AS62" i="12" s="1"/>
  <c r="AS274" i="6"/>
  <c r="AS271" i="6"/>
  <c r="AR276" i="6"/>
  <c r="AR278" i="6"/>
  <c r="AR68" i="12" s="1"/>
  <c r="AR277" i="6"/>
  <c r="AR67" i="12" s="1"/>
  <c r="AS76" i="12"/>
  <c r="BB193" i="6"/>
  <c r="BC184" i="6"/>
  <c r="AS204" i="6"/>
  <c r="AS239" i="6"/>
  <c r="AS240" i="6" s="1"/>
  <c r="AS239" i="5" s="1"/>
  <c r="AS241" i="5" s="1"/>
  <c r="AT245" i="5" s="1"/>
  <c r="AT80" i="18" s="1"/>
  <c r="BB259" i="6"/>
  <c r="AX195" i="6"/>
  <c r="AU198" i="6"/>
  <c r="AT203" i="6"/>
  <c r="AT207" i="6" s="1"/>
  <c r="AT260" i="6" s="1"/>
  <c r="AT269" i="6" s="1"/>
  <c r="AT86" i="18" l="1"/>
  <c r="AT88" i="18" s="1"/>
  <c r="AT94" i="18"/>
  <c r="AT96" i="18" s="1"/>
  <c r="AS96" i="18"/>
  <c r="AS88" i="18"/>
  <c r="AT274" i="6"/>
  <c r="AT60" i="12"/>
  <c r="AT62" i="12" s="1"/>
  <c r="AT271" i="6"/>
  <c r="AS276" i="6"/>
  <c r="AS277" i="6"/>
  <c r="AS67" i="12" s="1"/>
  <c r="AS278" i="6"/>
  <c r="AS68" i="12" s="1"/>
  <c r="AR66" i="12"/>
  <c r="AR69" i="12" s="1"/>
  <c r="AR80" i="12" s="1"/>
  <c r="AR280" i="6"/>
  <c r="AT76" i="12"/>
  <c r="BD184" i="6"/>
  <c r="BC259" i="6"/>
  <c r="AV198" i="6"/>
  <c r="AU203" i="6"/>
  <c r="AU207" i="6" s="1"/>
  <c r="AU260" i="6" s="1"/>
  <c r="AU269" i="6" s="1"/>
  <c r="BC193" i="6"/>
  <c r="AT204" i="6"/>
  <c r="AT239" i="6"/>
  <c r="AT240" i="6" s="1"/>
  <c r="AT239" i="5" s="1"/>
  <c r="AT241" i="5" s="1"/>
  <c r="AU245" i="5" s="1"/>
  <c r="AU80" i="18" s="1"/>
  <c r="AY195" i="6"/>
  <c r="AU86" i="18" l="1"/>
  <c r="AU94" i="18"/>
  <c r="AU274" i="6"/>
  <c r="AU271" i="6"/>
  <c r="AU60" i="12"/>
  <c r="AU62" i="12" s="1"/>
  <c r="AS66" i="12"/>
  <c r="AS69" i="12" s="1"/>
  <c r="AS80" i="12" s="1"/>
  <c r="AS280" i="6"/>
  <c r="AT277" i="6"/>
  <c r="AT67" i="12" s="1"/>
  <c r="AT276" i="6"/>
  <c r="AT278" i="6"/>
  <c r="AT68" i="12" s="1"/>
  <c r="AU76" i="12"/>
  <c r="AU204" i="6"/>
  <c r="AU239" i="6"/>
  <c r="AU240" i="6" s="1"/>
  <c r="AU239" i="5" s="1"/>
  <c r="AU241" i="5" s="1"/>
  <c r="AV245" i="5" s="1"/>
  <c r="AV80" i="18" s="1"/>
  <c r="AW198" i="6"/>
  <c r="AV203" i="6"/>
  <c r="AV207" i="6" s="1"/>
  <c r="AV260" i="6" s="1"/>
  <c r="AV269" i="6" s="1"/>
  <c r="AZ195" i="6"/>
  <c r="BD259" i="6"/>
  <c r="BD193" i="6"/>
  <c r="BE184" i="6"/>
  <c r="AV86" i="18" l="1"/>
  <c r="AV88" i="18" s="1"/>
  <c r="AV94" i="18"/>
  <c r="AV96" i="18" s="1"/>
  <c r="AU96" i="18"/>
  <c r="AU88" i="18"/>
  <c r="AV274" i="6"/>
  <c r="AV271" i="6"/>
  <c r="AV60" i="12"/>
  <c r="AV62" i="12" s="1"/>
  <c r="AT280" i="6"/>
  <c r="AT66" i="12"/>
  <c r="AT69" i="12" s="1"/>
  <c r="AT80" i="12" s="1"/>
  <c r="AU278" i="6"/>
  <c r="AU68" i="12" s="1"/>
  <c r="AU277" i="6"/>
  <c r="AU67" i="12" s="1"/>
  <c r="AU276" i="6"/>
  <c r="AV76" i="12"/>
  <c r="AV204" i="6"/>
  <c r="AV239" i="6"/>
  <c r="AV240" i="6" s="1"/>
  <c r="AV239" i="5" s="1"/>
  <c r="AV241" i="5" s="1"/>
  <c r="AW245" i="5" s="1"/>
  <c r="AW80" i="18" s="1"/>
  <c r="BA195" i="6"/>
  <c r="BF184" i="6"/>
  <c r="AX198" i="6"/>
  <c r="AW203" i="6"/>
  <c r="AW207" i="6" s="1"/>
  <c r="AW260" i="6" s="1"/>
  <c r="AW269" i="6" s="1"/>
  <c r="BE193" i="6"/>
  <c r="BE259" i="6"/>
  <c r="AW86" i="18" l="1"/>
  <c r="AW94" i="18"/>
  <c r="AU66" i="12"/>
  <c r="AU69" i="12" s="1"/>
  <c r="AU80" i="12" s="1"/>
  <c r="AU280" i="6"/>
  <c r="AW274" i="6"/>
  <c r="AW60" i="12"/>
  <c r="AW62" i="12" s="1"/>
  <c r="AW271" i="6"/>
  <c r="AV277" i="6"/>
  <c r="AV67" i="12" s="1"/>
  <c r="AV276" i="6"/>
  <c r="AV278" i="6"/>
  <c r="AV68" i="12" s="1"/>
  <c r="AW76" i="12"/>
  <c r="AY198" i="6"/>
  <c r="AX203" i="6"/>
  <c r="AX207" i="6" s="1"/>
  <c r="AX260" i="6" s="1"/>
  <c r="AX269" i="6" s="1"/>
  <c r="BF193" i="6"/>
  <c r="BG184" i="6"/>
  <c r="BF259" i="6"/>
  <c r="BB195" i="6"/>
  <c r="AW204" i="6"/>
  <c r="AW239" i="6"/>
  <c r="AW240" i="6" s="1"/>
  <c r="AW239" i="5" s="1"/>
  <c r="AW241" i="5" s="1"/>
  <c r="AX245" i="5" s="1"/>
  <c r="AX80" i="18" s="1"/>
  <c r="AX86" i="18" l="1"/>
  <c r="AX88" i="18" s="1"/>
  <c r="AX94" i="18"/>
  <c r="AX96" i="18" s="1"/>
  <c r="AW96" i="18"/>
  <c r="AW88" i="18"/>
  <c r="AX274" i="6"/>
  <c r="AX271" i="6"/>
  <c r="AX60" i="12"/>
  <c r="AX62" i="12" s="1"/>
  <c r="AV66" i="12"/>
  <c r="AV69" i="12" s="1"/>
  <c r="AV80" i="12" s="1"/>
  <c r="AV280" i="6"/>
  <c r="AW277" i="6"/>
  <c r="AW67" i="12" s="1"/>
  <c r="AW278" i="6"/>
  <c r="AW68" i="12" s="1"/>
  <c r="AW276" i="6"/>
  <c r="AX76" i="12"/>
  <c r="BG259" i="6"/>
  <c r="BH184" i="6"/>
  <c r="BC195" i="6"/>
  <c r="BG193" i="6"/>
  <c r="AX204" i="6"/>
  <c r="AX239" i="6"/>
  <c r="AX240" i="6" s="1"/>
  <c r="AX239" i="5" s="1"/>
  <c r="AX241" i="5" s="1"/>
  <c r="AY245" i="5" s="1"/>
  <c r="AY80" i="18" s="1"/>
  <c r="AZ198" i="6"/>
  <c r="AY203" i="6"/>
  <c r="AY207" i="6" s="1"/>
  <c r="AY260" i="6" s="1"/>
  <c r="AY269" i="6" s="1"/>
  <c r="AY86" i="18" l="1"/>
  <c r="AY94" i="18"/>
  <c r="AW66" i="12"/>
  <c r="AW69" i="12" s="1"/>
  <c r="AW80" i="12" s="1"/>
  <c r="AW280" i="6"/>
  <c r="AY271" i="6"/>
  <c r="AY60" i="12"/>
  <c r="AY62" i="12" s="1"/>
  <c r="AY274" i="6"/>
  <c r="AX278" i="6"/>
  <c r="AX68" i="12" s="1"/>
  <c r="AX277" i="6"/>
  <c r="AX67" i="12" s="1"/>
  <c r="AX276" i="6"/>
  <c r="AY76" i="12"/>
  <c r="AY204" i="6"/>
  <c r="AY239" i="6"/>
  <c r="AY240" i="6" s="1"/>
  <c r="AY239" i="5" s="1"/>
  <c r="AY241" i="5" s="1"/>
  <c r="AZ245" i="5" s="1"/>
  <c r="AZ80" i="18" s="1"/>
  <c r="BA198" i="6"/>
  <c r="AZ203" i="6"/>
  <c r="AZ207" i="6" s="1"/>
  <c r="AZ260" i="6" s="1"/>
  <c r="AZ269" i="6" s="1"/>
  <c r="BH193" i="6"/>
  <c r="BI184" i="6"/>
  <c r="BD195" i="6"/>
  <c r="BH259" i="6"/>
  <c r="AZ86" i="18" l="1"/>
  <c r="AZ88" i="18" s="1"/>
  <c r="AZ94" i="18"/>
  <c r="AZ96" i="18" s="1"/>
  <c r="AY96" i="18"/>
  <c r="AY88" i="18"/>
  <c r="AX66" i="12"/>
  <c r="AX69" i="12" s="1"/>
  <c r="AX80" i="12" s="1"/>
  <c r="AX280" i="6"/>
  <c r="AY276" i="6"/>
  <c r="AY277" i="6"/>
  <c r="AY67" i="12" s="1"/>
  <c r="AY278" i="6"/>
  <c r="AY68" i="12" s="1"/>
  <c r="AZ60" i="12"/>
  <c r="AZ62" i="12" s="1"/>
  <c r="AZ271" i="6"/>
  <c r="AZ274" i="6"/>
  <c r="AZ76" i="12"/>
  <c r="BI259" i="6"/>
  <c r="BE195" i="6"/>
  <c r="AZ204" i="6"/>
  <c r="AZ239" i="6"/>
  <c r="AZ240" i="6" s="1"/>
  <c r="AZ239" i="5" s="1"/>
  <c r="AZ241" i="5" s="1"/>
  <c r="BA245" i="5" s="1"/>
  <c r="BA80" i="18" s="1"/>
  <c r="BI193" i="6"/>
  <c r="BB198" i="6"/>
  <c r="BA203" i="6"/>
  <c r="BA207" i="6" s="1"/>
  <c r="BA260" i="6" s="1"/>
  <c r="BA269" i="6" s="1"/>
  <c r="BJ184" i="6"/>
  <c r="BA86" i="18" l="1"/>
  <c r="BA94" i="18"/>
  <c r="BA274" i="6"/>
  <c r="BA60" i="12"/>
  <c r="BA62" i="12" s="1"/>
  <c r="BA271" i="6"/>
  <c r="AZ276" i="6"/>
  <c r="AZ278" i="6"/>
  <c r="AZ68" i="12" s="1"/>
  <c r="AZ277" i="6"/>
  <c r="AZ67" i="12" s="1"/>
  <c r="AY66" i="12"/>
  <c r="AY69" i="12" s="1"/>
  <c r="AY80" i="12" s="1"/>
  <c r="AY280" i="6"/>
  <c r="BA76" i="12"/>
  <c r="BF195" i="6"/>
  <c r="BJ259" i="6"/>
  <c r="BA204" i="6"/>
  <c r="BA239" i="6"/>
  <c r="BA240" i="6" s="1"/>
  <c r="BA239" i="5" s="1"/>
  <c r="BA241" i="5" s="1"/>
  <c r="BB245" i="5" s="1"/>
  <c r="BB80" i="18" s="1"/>
  <c r="BK184" i="6"/>
  <c r="BC198" i="6"/>
  <c r="BB203" i="6"/>
  <c r="BB207" i="6" s="1"/>
  <c r="BB260" i="6" s="1"/>
  <c r="BB269" i="6" s="1"/>
  <c r="BJ193" i="6"/>
  <c r="BB86" i="18" l="1"/>
  <c r="BB88" i="18" s="1"/>
  <c r="BB94" i="18"/>
  <c r="BB96" i="18" s="1"/>
  <c r="BA96" i="18"/>
  <c r="BA88" i="18"/>
  <c r="BB271" i="6"/>
  <c r="BB60" i="12"/>
  <c r="BB62" i="12" s="1"/>
  <c r="BB274" i="6"/>
  <c r="AZ280" i="6"/>
  <c r="AZ66" i="12"/>
  <c r="AZ69" i="12" s="1"/>
  <c r="AZ80" i="12" s="1"/>
  <c r="BA276" i="6"/>
  <c r="BA277" i="6"/>
  <c r="BA67" i="12" s="1"/>
  <c r="BA278" i="6"/>
  <c r="BA68" i="12" s="1"/>
  <c r="BB76" i="12"/>
  <c r="BL184" i="6"/>
  <c r="BK259" i="6"/>
  <c r="BK193" i="6"/>
  <c r="BG195" i="6"/>
  <c r="BB204" i="6"/>
  <c r="BB239" i="6"/>
  <c r="BB240" i="6" s="1"/>
  <c r="BB239" i="5" s="1"/>
  <c r="BB241" i="5" s="1"/>
  <c r="BC245" i="5" s="1"/>
  <c r="BC80" i="18" s="1"/>
  <c r="BD198" i="6"/>
  <c r="BC203" i="6"/>
  <c r="BC207" i="6" s="1"/>
  <c r="BC260" i="6" s="1"/>
  <c r="BC269" i="6" s="1"/>
  <c r="BC86" i="18" l="1"/>
  <c r="BC94" i="18"/>
  <c r="BC274" i="6"/>
  <c r="BC60" i="12"/>
  <c r="BC62" i="12" s="1"/>
  <c r="BC271" i="6"/>
  <c r="BA66" i="12"/>
  <c r="BA69" i="12" s="1"/>
  <c r="BA80" i="12" s="1"/>
  <c r="BA280" i="6"/>
  <c r="BB278" i="6"/>
  <c r="BB68" i="12" s="1"/>
  <c r="BB276" i="6"/>
  <c r="BB277" i="6"/>
  <c r="BB67" i="12" s="1"/>
  <c r="BC76" i="12"/>
  <c r="BH195" i="6"/>
  <c r="BL193" i="6"/>
  <c r="BL259" i="6"/>
  <c r="BC204" i="6"/>
  <c r="BC239" i="6"/>
  <c r="BC240" i="6" s="1"/>
  <c r="BC239" i="5" s="1"/>
  <c r="BC241" i="5" s="1"/>
  <c r="BD245" i="5" s="1"/>
  <c r="BD80" i="18" s="1"/>
  <c r="BE198" i="6"/>
  <c r="BD203" i="6"/>
  <c r="BD207" i="6" s="1"/>
  <c r="BD260" i="6" s="1"/>
  <c r="BD269" i="6" s="1"/>
  <c r="BM184" i="6"/>
  <c r="BD86" i="18" l="1"/>
  <c r="BD88" i="18" s="1"/>
  <c r="BD94" i="18"/>
  <c r="BD96" i="18" s="1"/>
  <c r="BC96" i="18"/>
  <c r="BC88" i="18"/>
  <c r="BD271" i="6"/>
  <c r="BD60" i="12"/>
  <c r="BD62" i="12" s="1"/>
  <c r="BD274" i="6"/>
  <c r="BB280" i="6"/>
  <c r="BB66" i="12"/>
  <c r="BB69" i="12" s="1"/>
  <c r="BB80" i="12" s="1"/>
  <c r="BC276" i="6"/>
  <c r="BC277" i="6"/>
  <c r="BC67" i="12" s="1"/>
  <c r="BC278" i="6"/>
  <c r="BC68" i="12" s="1"/>
  <c r="BD76" i="12"/>
  <c r="BM259" i="6"/>
  <c r="BM193" i="6"/>
  <c r="BI195" i="6"/>
  <c r="BN184" i="6"/>
  <c r="BD204" i="6"/>
  <c r="BD239" i="6"/>
  <c r="BD240" i="6" s="1"/>
  <c r="BD239" i="5" s="1"/>
  <c r="BD241" i="5" s="1"/>
  <c r="BE245" i="5" s="1"/>
  <c r="BE80" i="18" s="1"/>
  <c r="BF198" i="6"/>
  <c r="BE203" i="6"/>
  <c r="BE207" i="6" s="1"/>
  <c r="BE260" i="6" s="1"/>
  <c r="BE269" i="6" s="1"/>
  <c r="BE86" i="18" l="1"/>
  <c r="BE94" i="18"/>
  <c r="BD277" i="6"/>
  <c r="BD67" i="12" s="1"/>
  <c r="BD278" i="6"/>
  <c r="BD68" i="12" s="1"/>
  <c r="BD276" i="6"/>
  <c r="BC280" i="6"/>
  <c r="BC66" i="12"/>
  <c r="BC69" i="12" s="1"/>
  <c r="BC80" i="12" s="1"/>
  <c r="BE271" i="6"/>
  <c r="BE60" i="12"/>
  <c r="BE62" i="12" s="1"/>
  <c r="BE274" i="6"/>
  <c r="BE76" i="12"/>
  <c r="BJ195" i="6"/>
  <c r="BG198" i="6"/>
  <c r="BF203" i="6"/>
  <c r="BF207" i="6" s="1"/>
  <c r="BF260" i="6" s="1"/>
  <c r="BF269" i="6" s="1"/>
  <c r="BO184" i="6"/>
  <c r="BE204" i="6"/>
  <c r="BE239" i="6"/>
  <c r="BE240" i="6" s="1"/>
  <c r="BE239" i="5" s="1"/>
  <c r="BE241" i="5" s="1"/>
  <c r="BF245" i="5" s="1"/>
  <c r="BF80" i="18" s="1"/>
  <c r="BN259" i="6"/>
  <c r="BN193" i="6"/>
  <c r="BF86" i="18" l="1"/>
  <c r="BF88" i="18" s="1"/>
  <c r="BF94" i="18"/>
  <c r="BF96" i="18" s="1"/>
  <c r="BE96" i="18"/>
  <c r="BE88" i="18"/>
  <c r="BE278" i="6"/>
  <c r="BE68" i="12" s="1"/>
  <c r="BE277" i="6"/>
  <c r="BE67" i="12" s="1"/>
  <c r="BE276" i="6"/>
  <c r="BF271" i="6"/>
  <c r="BF274" i="6"/>
  <c r="BF60" i="12"/>
  <c r="BF62" i="12" s="1"/>
  <c r="BD66" i="12"/>
  <c r="BD69" i="12" s="1"/>
  <c r="BD80" i="12" s="1"/>
  <c r="BD280" i="6"/>
  <c r="BF76" i="12"/>
  <c r="BO259" i="6"/>
  <c r="BO193" i="6"/>
  <c r="BP184" i="6"/>
  <c r="BF204" i="6"/>
  <c r="BF239" i="6"/>
  <c r="BF240" i="6" s="1"/>
  <c r="BF239" i="5" s="1"/>
  <c r="BF241" i="5" s="1"/>
  <c r="BG245" i="5" s="1"/>
  <c r="BG80" i="18" s="1"/>
  <c r="BH198" i="6"/>
  <c r="BG203" i="6"/>
  <c r="BG207" i="6" s="1"/>
  <c r="BG260" i="6" s="1"/>
  <c r="BG269" i="6" s="1"/>
  <c r="BK195" i="6"/>
  <c r="BG86" i="18" l="1"/>
  <c r="BG94" i="18"/>
  <c r="BG271" i="6"/>
  <c r="BG60" i="12"/>
  <c r="BG62" i="12" s="1"/>
  <c r="BG274" i="6"/>
  <c r="BF278" i="6"/>
  <c r="BF68" i="12" s="1"/>
  <c r="BF276" i="6"/>
  <c r="BF277" i="6"/>
  <c r="BF67" i="12" s="1"/>
  <c r="BE66" i="12"/>
  <c r="BE69" i="12" s="1"/>
  <c r="BE80" i="12" s="1"/>
  <c r="BE280" i="6"/>
  <c r="BG76" i="12"/>
  <c r="BL195" i="6"/>
  <c r="BP193" i="6"/>
  <c r="BG204" i="6"/>
  <c r="BG239" i="6"/>
  <c r="BG240" i="6" s="1"/>
  <c r="BG239" i="5" s="1"/>
  <c r="BG241" i="5" s="1"/>
  <c r="BH245" i="5" s="1"/>
  <c r="BH80" i="18" s="1"/>
  <c r="BI198" i="6"/>
  <c r="BH203" i="6"/>
  <c r="BH207" i="6" s="1"/>
  <c r="BH260" i="6" s="1"/>
  <c r="BH269" i="6" s="1"/>
  <c r="BQ184" i="6"/>
  <c r="BP259" i="6"/>
  <c r="BH86" i="18" l="1"/>
  <c r="BH88" i="18" s="1"/>
  <c r="BH94" i="18"/>
  <c r="BH96" i="18" s="1"/>
  <c r="BG96" i="18"/>
  <c r="BG88" i="18"/>
  <c r="BH274" i="6"/>
  <c r="BH60" i="12"/>
  <c r="BH62" i="12" s="1"/>
  <c r="BH271" i="6"/>
  <c r="BF66" i="12"/>
  <c r="BF69" i="12" s="1"/>
  <c r="BF80" i="12" s="1"/>
  <c r="BF280" i="6"/>
  <c r="BG276" i="6"/>
  <c r="BG277" i="6"/>
  <c r="BG67" i="12" s="1"/>
  <c r="BG278" i="6"/>
  <c r="BG68" i="12" s="1"/>
  <c r="BH76" i="12"/>
  <c r="BM195" i="6"/>
  <c r="BQ259" i="6"/>
  <c r="BR184" i="6"/>
  <c r="BQ193" i="6"/>
  <c r="BH204" i="6"/>
  <c r="BH239" i="6"/>
  <c r="BH240" i="6" s="1"/>
  <c r="BH239" i="5" s="1"/>
  <c r="BH241" i="5" s="1"/>
  <c r="BI245" i="5" s="1"/>
  <c r="BI80" i="18" s="1"/>
  <c r="BJ198" i="6"/>
  <c r="BI203" i="6"/>
  <c r="BI207" i="6" s="1"/>
  <c r="BI260" i="6" s="1"/>
  <c r="BI269" i="6" s="1"/>
  <c r="BI86" i="18" l="1"/>
  <c r="BI94" i="18"/>
  <c r="BI60" i="12"/>
  <c r="BI62" i="12" s="1"/>
  <c r="BI274" i="6"/>
  <c r="BI271" i="6"/>
  <c r="BG66" i="12"/>
  <c r="BG69" i="12" s="1"/>
  <c r="BG80" i="12" s="1"/>
  <c r="BG280" i="6"/>
  <c r="BH277" i="6"/>
  <c r="BH67" i="12" s="1"/>
  <c r="BH276" i="6"/>
  <c r="BH278" i="6"/>
  <c r="BH68" i="12" s="1"/>
  <c r="BI76" i="12"/>
  <c r="BI204" i="6"/>
  <c r="BI239" i="6"/>
  <c r="BI240" i="6" s="1"/>
  <c r="BI239" i="5" s="1"/>
  <c r="BI241" i="5" s="1"/>
  <c r="BJ245" i="5" s="1"/>
  <c r="BJ80" i="18" s="1"/>
  <c r="BK198" i="6"/>
  <c r="BJ203" i="6"/>
  <c r="BJ207" i="6" s="1"/>
  <c r="BJ260" i="6" s="1"/>
  <c r="BJ269" i="6" s="1"/>
  <c r="BR193" i="6"/>
  <c r="BR259" i="6"/>
  <c r="BN195" i="6"/>
  <c r="BS184" i="6"/>
  <c r="BJ86" i="18" l="1"/>
  <c r="BJ88" i="18" s="1"/>
  <c r="BJ94" i="18"/>
  <c r="BJ96" i="18" s="1"/>
  <c r="BI96" i="18"/>
  <c r="BI88" i="18"/>
  <c r="BH280" i="6"/>
  <c r="BH66" i="12"/>
  <c r="BH69" i="12" s="1"/>
  <c r="BH80" i="12" s="1"/>
  <c r="BJ274" i="6"/>
  <c r="BJ60" i="12"/>
  <c r="BJ62" i="12" s="1"/>
  <c r="BJ271" i="6"/>
  <c r="BI278" i="6"/>
  <c r="BI68" i="12" s="1"/>
  <c r="BI276" i="6"/>
  <c r="BI277" i="6"/>
  <c r="BI67" i="12" s="1"/>
  <c r="BJ76" i="12"/>
  <c r="BT184" i="6"/>
  <c r="BS193" i="6"/>
  <c r="BS259" i="6"/>
  <c r="BJ204" i="6"/>
  <c r="BJ239" i="6"/>
  <c r="BJ240" i="6" s="1"/>
  <c r="BJ239" i="5" s="1"/>
  <c r="BJ241" i="5" s="1"/>
  <c r="BK245" i="5" s="1"/>
  <c r="BK80" i="18" s="1"/>
  <c r="BL198" i="6"/>
  <c r="BK203" i="6"/>
  <c r="BK207" i="6" s="1"/>
  <c r="BK260" i="6" s="1"/>
  <c r="BK269" i="6" s="1"/>
  <c r="BO195" i="6"/>
  <c r="BK86" i="18" l="1"/>
  <c r="BK94" i="18"/>
  <c r="BK271" i="6"/>
  <c r="BK274" i="6"/>
  <c r="BK60" i="12"/>
  <c r="BK62" i="12" s="1"/>
  <c r="BI66" i="12"/>
  <c r="BI69" i="12" s="1"/>
  <c r="BI80" i="12" s="1"/>
  <c r="BI280" i="6"/>
  <c r="BJ277" i="6"/>
  <c r="BJ67" i="12" s="1"/>
  <c r="BJ276" i="6"/>
  <c r="BJ278" i="6"/>
  <c r="BJ68" i="12" s="1"/>
  <c r="BK76" i="12"/>
  <c r="BT193" i="6"/>
  <c r="BT259" i="6"/>
  <c r="BK204" i="6"/>
  <c r="BK239" i="6"/>
  <c r="BK240" i="6" s="1"/>
  <c r="BK239" i="5" s="1"/>
  <c r="BK241" i="5" s="1"/>
  <c r="BL245" i="5" s="1"/>
  <c r="BL80" i="18" s="1"/>
  <c r="BP195" i="6"/>
  <c r="BM198" i="6"/>
  <c r="BL203" i="6"/>
  <c r="BL207" i="6" s="1"/>
  <c r="BL260" i="6" s="1"/>
  <c r="BL269" i="6" s="1"/>
  <c r="BU184" i="6"/>
  <c r="BL86" i="18" l="1"/>
  <c r="BL88" i="18" s="1"/>
  <c r="BL94" i="18"/>
  <c r="BL96" i="18" s="1"/>
  <c r="BK96" i="18"/>
  <c r="BK88" i="18"/>
  <c r="BJ280" i="6"/>
  <c r="BJ66" i="12"/>
  <c r="BJ69" i="12" s="1"/>
  <c r="BJ80" i="12" s="1"/>
  <c r="BL60" i="12"/>
  <c r="BL62" i="12" s="1"/>
  <c r="BL274" i="6"/>
  <c r="BL271" i="6"/>
  <c r="BK276" i="6"/>
  <c r="BK277" i="6"/>
  <c r="BK67" i="12" s="1"/>
  <c r="BK278" i="6"/>
  <c r="BK68" i="12" s="1"/>
  <c r="BL76" i="12"/>
  <c r="BU193" i="6"/>
  <c r="BN198" i="6"/>
  <c r="BM203" i="6"/>
  <c r="BM207" i="6" s="1"/>
  <c r="BM260" i="6" s="1"/>
  <c r="BM269" i="6" s="1"/>
  <c r="BQ195" i="6"/>
  <c r="BV184" i="6"/>
  <c r="BU259" i="6"/>
  <c r="BL204" i="6"/>
  <c r="BL239" i="6"/>
  <c r="BL240" i="6" s="1"/>
  <c r="BL239" i="5" s="1"/>
  <c r="BL241" i="5" s="1"/>
  <c r="BM245" i="5" s="1"/>
  <c r="BM80" i="18" s="1"/>
  <c r="BM86" i="18" l="1"/>
  <c r="BM94" i="18"/>
  <c r="BL278" i="6"/>
  <c r="BL68" i="12" s="1"/>
  <c r="BL276" i="6"/>
  <c r="BL277" i="6"/>
  <c r="BL67" i="12" s="1"/>
  <c r="BM60" i="12"/>
  <c r="BM62" i="12" s="1"/>
  <c r="BM271" i="6"/>
  <c r="BM274" i="6"/>
  <c r="BK280" i="6"/>
  <c r="BK66" i="12"/>
  <c r="BK69" i="12" s="1"/>
  <c r="BK80" i="12" s="1"/>
  <c r="BM76" i="12"/>
  <c r="BV259" i="6"/>
  <c r="BM204" i="6"/>
  <c r="BM239" i="6"/>
  <c r="BM240" i="6" s="1"/>
  <c r="BM239" i="5" s="1"/>
  <c r="BM241" i="5" s="1"/>
  <c r="BN245" i="5" s="1"/>
  <c r="BN80" i="18" s="1"/>
  <c r="BV193" i="6"/>
  <c r="BO198" i="6"/>
  <c r="BN203" i="6"/>
  <c r="BN207" i="6" s="1"/>
  <c r="BN260" i="6" s="1"/>
  <c r="BN269" i="6" s="1"/>
  <c r="BW184" i="6"/>
  <c r="BR195" i="6"/>
  <c r="BN86" i="18" l="1"/>
  <c r="BN88" i="18" s="1"/>
  <c r="BN94" i="18"/>
  <c r="BN96" i="18" s="1"/>
  <c r="BM96" i="18"/>
  <c r="BM88" i="18"/>
  <c r="BM276" i="6"/>
  <c r="BM277" i="6"/>
  <c r="BM67" i="12" s="1"/>
  <c r="BM278" i="6"/>
  <c r="BM68" i="12" s="1"/>
  <c r="BL66" i="12"/>
  <c r="BL69" i="12" s="1"/>
  <c r="BL80" i="12" s="1"/>
  <c r="BL280" i="6"/>
  <c r="BN60" i="12"/>
  <c r="BN62" i="12" s="1"/>
  <c r="BN274" i="6"/>
  <c r="BN271" i="6"/>
  <c r="BN76" i="12"/>
  <c r="BS195" i="6"/>
  <c r="BN204" i="6"/>
  <c r="BN239" i="6"/>
  <c r="BN240" i="6" s="1"/>
  <c r="BN239" i="5" s="1"/>
  <c r="BN241" i="5" s="1"/>
  <c r="BO245" i="5" s="1"/>
  <c r="BO80" i="18" s="1"/>
  <c r="BP198" i="6"/>
  <c r="BO203" i="6"/>
  <c r="BO207" i="6" s="1"/>
  <c r="BO260" i="6" s="1"/>
  <c r="BO269" i="6" s="1"/>
  <c r="BW193" i="6"/>
  <c r="BX184" i="6"/>
  <c r="BW259" i="6"/>
  <c r="BO86" i="18" l="1"/>
  <c r="BO94" i="18"/>
  <c r="BN276" i="6"/>
  <c r="BN277" i="6"/>
  <c r="BN67" i="12" s="1"/>
  <c r="BN278" i="6"/>
  <c r="BN68" i="12" s="1"/>
  <c r="BO271" i="6"/>
  <c r="BO60" i="12"/>
  <c r="BO62" i="12" s="1"/>
  <c r="BO274" i="6"/>
  <c r="BM66" i="12"/>
  <c r="BM69" i="12" s="1"/>
  <c r="BM80" i="12" s="1"/>
  <c r="BM280" i="6"/>
  <c r="BO76" i="12"/>
  <c r="BO204" i="6"/>
  <c r="BO239" i="6"/>
  <c r="BO240" i="6" s="1"/>
  <c r="BO239" i="5" s="1"/>
  <c r="BO241" i="5" s="1"/>
  <c r="BP245" i="5" s="1"/>
  <c r="BP80" i="18" s="1"/>
  <c r="BQ198" i="6"/>
  <c r="BP203" i="6"/>
  <c r="BP207" i="6" s="1"/>
  <c r="BP260" i="6" s="1"/>
  <c r="BP269" i="6" s="1"/>
  <c r="BY184" i="6"/>
  <c r="BX193" i="6"/>
  <c r="BX259" i="6"/>
  <c r="BT195" i="6"/>
  <c r="BP86" i="18" l="1"/>
  <c r="BP88" i="18" s="1"/>
  <c r="BP94" i="18"/>
  <c r="BP96" i="18" s="1"/>
  <c r="BO96" i="18"/>
  <c r="BO88" i="18"/>
  <c r="BP274" i="6"/>
  <c r="BP271" i="6"/>
  <c r="BP60" i="12"/>
  <c r="BP62" i="12" s="1"/>
  <c r="BO278" i="6"/>
  <c r="BO68" i="12" s="1"/>
  <c r="BO276" i="6"/>
  <c r="BO277" i="6"/>
  <c r="BO67" i="12" s="1"/>
  <c r="BN280" i="6"/>
  <c r="BN66" i="12"/>
  <c r="BN69" i="12" s="1"/>
  <c r="BN80" i="12" s="1"/>
  <c r="BP76" i="12"/>
  <c r="BU195" i="6"/>
  <c r="BY193" i="6"/>
  <c r="BY259" i="6"/>
  <c r="BR198" i="6"/>
  <c r="BQ203" i="6"/>
  <c r="BQ207" i="6" s="1"/>
  <c r="BQ260" i="6" s="1"/>
  <c r="BQ269" i="6" s="1"/>
  <c r="BZ184" i="6"/>
  <c r="BP204" i="6"/>
  <c r="BP239" i="6"/>
  <c r="BP240" i="6" s="1"/>
  <c r="BP239" i="5" s="1"/>
  <c r="BP241" i="5" s="1"/>
  <c r="BQ245" i="5" s="1"/>
  <c r="BQ80" i="18" s="1"/>
  <c r="BQ86" i="18" l="1"/>
  <c r="BQ94" i="18"/>
  <c r="BO280" i="6"/>
  <c r="BO66" i="12"/>
  <c r="BO69" i="12" s="1"/>
  <c r="BO80" i="12" s="1"/>
  <c r="BQ271" i="6"/>
  <c r="BQ274" i="6"/>
  <c r="BQ60" i="12"/>
  <c r="BQ62" i="12" s="1"/>
  <c r="BP276" i="6"/>
  <c r="BP277" i="6"/>
  <c r="BP67" i="12" s="1"/>
  <c r="BP278" i="6"/>
  <c r="BP68" i="12" s="1"/>
  <c r="BQ76" i="12"/>
  <c r="BQ204" i="6"/>
  <c r="BQ239" i="6"/>
  <c r="BQ240" i="6" s="1"/>
  <c r="BQ239" i="5" s="1"/>
  <c r="BQ241" i="5" s="1"/>
  <c r="BR245" i="5" s="1"/>
  <c r="BR80" i="18" s="1"/>
  <c r="CA184" i="6"/>
  <c r="BS198" i="6"/>
  <c r="BR203" i="6"/>
  <c r="BR207" i="6" s="1"/>
  <c r="BR260" i="6" s="1"/>
  <c r="BR269" i="6" s="1"/>
  <c r="BZ259" i="6"/>
  <c r="BZ193" i="6"/>
  <c r="BV195" i="6"/>
  <c r="BR86" i="18" l="1"/>
  <c r="BR88" i="18" s="1"/>
  <c r="BR94" i="18"/>
  <c r="BR96" i="18" s="1"/>
  <c r="BQ96" i="18"/>
  <c r="BQ88" i="18"/>
  <c r="BP280" i="6"/>
  <c r="BP66" i="12"/>
  <c r="BP69" i="12" s="1"/>
  <c r="BP80" i="12" s="1"/>
  <c r="BR274" i="6"/>
  <c r="BR60" i="12"/>
  <c r="BR62" i="12" s="1"/>
  <c r="BR271" i="6"/>
  <c r="BQ276" i="6"/>
  <c r="BQ277" i="6"/>
  <c r="BQ67" i="12" s="1"/>
  <c r="BQ278" i="6"/>
  <c r="BQ68" i="12" s="1"/>
  <c r="BR76" i="12"/>
  <c r="CA259" i="6"/>
  <c r="BR204" i="6"/>
  <c r="BR239" i="6"/>
  <c r="BR240" i="6" s="1"/>
  <c r="BR239" i="5" s="1"/>
  <c r="BR241" i="5" s="1"/>
  <c r="BS245" i="5" s="1"/>
  <c r="BS80" i="18" s="1"/>
  <c r="CB184" i="6"/>
  <c r="BW195" i="6"/>
  <c r="CA193" i="6"/>
  <c r="BT198" i="6"/>
  <c r="BS203" i="6"/>
  <c r="BS207" i="6" s="1"/>
  <c r="BS260" i="6" s="1"/>
  <c r="BS269" i="6" s="1"/>
  <c r="BS86" i="18" l="1"/>
  <c r="BS94" i="18"/>
  <c r="BS60" i="12"/>
  <c r="BS62" i="12" s="1"/>
  <c r="BS271" i="6"/>
  <c r="BS274" i="6"/>
  <c r="BQ66" i="12"/>
  <c r="BQ69" i="12" s="1"/>
  <c r="BQ80" i="12" s="1"/>
  <c r="BQ280" i="6"/>
  <c r="BR278" i="6"/>
  <c r="BR68" i="12" s="1"/>
  <c r="BR276" i="6"/>
  <c r="BR277" i="6"/>
  <c r="BR67" i="12" s="1"/>
  <c r="BS76" i="12"/>
  <c r="BX195" i="6"/>
  <c r="CB193" i="6"/>
  <c r="BU198" i="6"/>
  <c r="BT203" i="6"/>
  <c r="BT207" i="6" s="1"/>
  <c r="BT260" i="6" s="1"/>
  <c r="BT269" i="6" s="1"/>
  <c r="BS204" i="6"/>
  <c r="BS239" i="6"/>
  <c r="BS240" i="6" s="1"/>
  <c r="BS239" i="5" s="1"/>
  <c r="BS241" i="5" s="1"/>
  <c r="BT245" i="5" s="1"/>
  <c r="BT80" i="18" s="1"/>
  <c r="CC184" i="6"/>
  <c r="CB259" i="6"/>
  <c r="BT86" i="18" l="1"/>
  <c r="BT88" i="18" s="1"/>
  <c r="BT94" i="18"/>
  <c r="BT96" i="18" s="1"/>
  <c r="BS96" i="18"/>
  <c r="BS88" i="18"/>
  <c r="BR66" i="12"/>
  <c r="BR69" i="12" s="1"/>
  <c r="BR80" i="12" s="1"/>
  <c r="BR280" i="6"/>
  <c r="BS276" i="6"/>
  <c r="BS278" i="6"/>
  <c r="BS68" i="12" s="1"/>
  <c r="BS277" i="6"/>
  <c r="BS67" i="12" s="1"/>
  <c r="BT271" i="6"/>
  <c r="BT274" i="6"/>
  <c r="BT60" i="12"/>
  <c r="BT62" i="12" s="1"/>
  <c r="BT76" i="12"/>
  <c r="BT204" i="6"/>
  <c r="BT239" i="6"/>
  <c r="BT240" i="6" s="1"/>
  <c r="BT239" i="5" s="1"/>
  <c r="BT241" i="5" s="1"/>
  <c r="BU245" i="5" s="1"/>
  <c r="BU80" i="18" s="1"/>
  <c r="BV198" i="6"/>
  <c r="BU203" i="6"/>
  <c r="BU207" i="6" s="1"/>
  <c r="BU260" i="6" s="1"/>
  <c r="BU269" i="6" s="1"/>
  <c r="CC259" i="6"/>
  <c r="CD184" i="6"/>
  <c r="CC193" i="6"/>
  <c r="BY195" i="6"/>
  <c r="BU86" i="18" l="1"/>
  <c r="BU94" i="18"/>
  <c r="BT278" i="6"/>
  <c r="BT68" i="12" s="1"/>
  <c r="BT276" i="6"/>
  <c r="BT277" i="6"/>
  <c r="BT67" i="12" s="1"/>
  <c r="BU60" i="12"/>
  <c r="BU62" i="12" s="1"/>
  <c r="BU271" i="6"/>
  <c r="BU274" i="6"/>
  <c r="BS66" i="12"/>
  <c r="BS69" i="12" s="1"/>
  <c r="BS80" i="12" s="1"/>
  <c r="BS280" i="6"/>
  <c r="BU76" i="12"/>
  <c r="BZ195" i="6"/>
  <c r="CD193" i="6"/>
  <c r="BU204" i="6"/>
  <c r="BU239" i="6"/>
  <c r="BU240" i="6" s="1"/>
  <c r="BU239" i="5" s="1"/>
  <c r="BU241" i="5" s="1"/>
  <c r="BV245" i="5" s="1"/>
  <c r="BV80" i="18" s="1"/>
  <c r="CD259" i="6"/>
  <c r="BW198" i="6"/>
  <c r="BV203" i="6"/>
  <c r="BV207" i="6" s="1"/>
  <c r="BV260" i="6" s="1"/>
  <c r="BV269" i="6" s="1"/>
  <c r="CE184" i="6"/>
  <c r="BV86" i="18" l="1"/>
  <c r="BV88" i="18" s="1"/>
  <c r="BV94" i="18"/>
  <c r="BV96" i="18" s="1"/>
  <c r="BU96" i="18"/>
  <c r="BU88" i="18"/>
  <c r="BV274" i="6"/>
  <c r="BV60" i="12"/>
  <c r="BV62" i="12" s="1"/>
  <c r="BV271" i="6"/>
  <c r="BU278" i="6"/>
  <c r="BU68" i="12" s="1"/>
  <c r="BU277" i="6"/>
  <c r="BU67" i="12" s="1"/>
  <c r="BU276" i="6"/>
  <c r="BT66" i="12"/>
  <c r="BT69" i="12" s="1"/>
  <c r="BT80" i="12" s="1"/>
  <c r="BT280" i="6"/>
  <c r="BV76" i="12"/>
  <c r="CE259" i="6"/>
  <c r="CE193" i="6"/>
  <c r="BV204" i="6"/>
  <c r="BV239" i="6"/>
  <c r="BV240" i="6" s="1"/>
  <c r="BV239" i="5" s="1"/>
  <c r="BV241" i="5" s="1"/>
  <c r="BW245" i="5" s="1"/>
  <c r="BW80" i="18" s="1"/>
  <c r="CF184" i="6"/>
  <c r="CA195" i="6"/>
  <c r="BX198" i="6"/>
  <c r="BW203" i="6"/>
  <c r="BW207" i="6" s="1"/>
  <c r="BW260" i="6" s="1"/>
  <c r="BW269" i="6" s="1"/>
  <c r="BW86" i="18" l="1"/>
  <c r="BW94" i="18"/>
  <c r="BW60" i="12"/>
  <c r="BW62" i="12" s="1"/>
  <c r="BW274" i="6"/>
  <c r="BW271" i="6"/>
  <c r="BU66" i="12"/>
  <c r="BU69" i="12" s="1"/>
  <c r="BU80" i="12" s="1"/>
  <c r="BU280" i="6"/>
  <c r="BV278" i="6"/>
  <c r="BV68" i="12" s="1"/>
  <c r="BV276" i="6"/>
  <c r="BV277" i="6"/>
  <c r="BV67" i="12" s="1"/>
  <c r="BW76" i="12"/>
  <c r="BW204" i="6"/>
  <c r="BW239" i="6"/>
  <c r="BW240" i="6" s="1"/>
  <c r="BW239" i="5" s="1"/>
  <c r="BW241" i="5" s="1"/>
  <c r="BX245" i="5" s="1"/>
  <c r="BX80" i="18" s="1"/>
  <c r="CF193" i="6"/>
  <c r="CG184" i="6"/>
  <c r="CB195" i="6"/>
  <c r="BY198" i="6"/>
  <c r="BX203" i="6"/>
  <c r="BX207" i="6" s="1"/>
  <c r="BX260" i="6" s="1"/>
  <c r="BX269" i="6" s="1"/>
  <c r="CF259" i="6"/>
  <c r="BX86" i="18" l="1"/>
  <c r="BX88" i="18" s="1"/>
  <c r="BX94" i="18"/>
  <c r="BX96" i="18" s="1"/>
  <c r="BW96" i="18"/>
  <c r="BW88" i="18"/>
  <c r="BV280" i="6"/>
  <c r="BV66" i="12"/>
  <c r="BV69" i="12" s="1"/>
  <c r="BV80" i="12" s="1"/>
  <c r="BX271" i="6"/>
  <c r="BX274" i="6"/>
  <c r="BX60" i="12"/>
  <c r="BX62" i="12" s="1"/>
  <c r="BW277" i="6"/>
  <c r="BW67" i="12" s="1"/>
  <c r="BW276" i="6"/>
  <c r="BW278" i="6"/>
  <c r="BW68" i="12" s="1"/>
  <c r="BX76" i="12"/>
  <c r="CG259" i="6"/>
  <c r="BZ198" i="6"/>
  <c r="BY203" i="6"/>
  <c r="BY207" i="6" s="1"/>
  <c r="BY260" i="6" s="1"/>
  <c r="BY269" i="6" s="1"/>
  <c r="CC195" i="6"/>
  <c r="CG193" i="6"/>
  <c r="BX204" i="6"/>
  <c r="BX239" i="6"/>
  <c r="BX240" i="6" s="1"/>
  <c r="BX239" i="5" s="1"/>
  <c r="BX241" i="5" s="1"/>
  <c r="BY245" i="5" s="1"/>
  <c r="BY80" i="18" s="1"/>
  <c r="CH184" i="6"/>
  <c r="BY86" i="18" l="1"/>
  <c r="BY94" i="18"/>
  <c r="BX277" i="6"/>
  <c r="BX67" i="12" s="1"/>
  <c r="BX278" i="6"/>
  <c r="BX68" i="12" s="1"/>
  <c r="BX276" i="6"/>
  <c r="BY60" i="12"/>
  <c r="BY62" i="12" s="1"/>
  <c r="BY271" i="6"/>
  <c r="BY274" i="6"/>
  <c r="BW66" i="12"/>
  <c r="BW69" i="12" s="1"/>
  <c r="BW80" i="12" s="1"/>
  <c r="BW280" i="6"/>
  <c r="BY76" i="12"/>
  <c r="CD195" i="6"/>
  <c r="BY204" i="6"/>
  <c r="BY239" i="6"/>
  <c r="BY240" i="6" s="1"/>
  <c r="BY239" i="5" s="1"/>
  <c r="BY241" i="5" s="1"/>
  <c r="BZ245" i="5" s="1"/>
  <c r="BZ80" i="18" s="1"/>
  <c r="CA198" i="6"/>
  <c r="BZ203" i="6"/>
  <c r="BZ207" i="6" s="1"/>
  <c r="BZ260" i="6" s="1"/>
  <c r="BZ269" i="6" s="1"/>
  <c r="CI184" i="6"/>
  <c r="CH193" i="6"/>
  <c r="CH259" i="6"/>
  <c r="BZ86" i="18" l="1"/>
  <c r="BZ88" i="18" s="1"/>
  <c r="BZ94" i="18"/>
  <c r="BZ96" i="18" s="1"/>
  <c r="BY96" i="18"/>
  <c r="BY88" i="18"/>
  <c r="BX280" i="6"/>
  <c r="BX66" i="12"/>
  <c r="BX69" i="12" s="1"/>
  <c r="BX80" i="12" s="1"/>
  <c r="BY277" i="6"/>
  <c r="BY67" i="12" s="1"/>
  <c r="BY278" i="6"/>
  <c r="BY68" i="12" s="1"/>
  <c r="BY276" i="6"/>
  <c r="BZ60" i="12"/>
  <c r="BZ62" i="12" s="1"/>
  <c r="BZ274" i="6"/>
  <c r="BZ271" i="6"/>
  <c r="BZ76" i="12"/>
  <c r="CE195" i="6"/>
  <c r="CI259" i="6"/>
  <c r="CJ184" i="6"/>
  <c r="BZ204" i="6"/>
  <c r="BZ239" i="6"/>
  <c r="BZ240" i="6" s="1"/>
  <c r="BZ239" i="5" s="1"/>
  <c r="BZ241" i="5" s="1"/>
  <c r="CA245" i="5" s="1"/>
  <c r="CA80" i="18" s="1"/>
  <c r="CI193" i="6"/>
  <c r="CB198" i="6"/>
  <c r="CA203" i="6"/>
  <c r="CA207" i="6" s="1"/>
  <c r="CA260" i="6" s="1"/>
  <c r="CA269" i="6" s="1"/>
  <c r="CA86" i="18" l="1"/>
  <c r="CA94" i="18"/>
  <c r="CA60" i="12"/>
  <c r="CA62" i="12" s="1"/>
  <c r="CA274" i="6"/>
  <c r="CA271" i="6"/>
  <c r="BZ276" i="6"/>
  <c r="BZ278" i="6"/>
  <c r="BZ68" i="12" s="1"/>
  <c r="BZ277" i="6"/>
  <c r="BZ67" i="12" s="1"/>
  <c r="BY66" i="12"/>
  <c r="BY69" i="12" s="1"/>
  <c r="BY80" i="12" s="1"/>
  <c r="BY280" i="6"/>
  <c r="CA76" i="12"/>
  <c r="CA204" i="6"/>
  <c r="CA239" i="6"/>
  <c r="CA240" i="6" s="1"/>
  <c r="CA239" i="5" s="1"/>
  <c r="CA241" i="5" s="1"/>
  <c r="CB245" i="5" s="1"/>
  <c r="CB80" i="18" s="1"/>
  <c r="CK184" i="6"/>
  <c r="CJ259" i="6"/>
  <c r="CC198" i="6"/>
  <c r="CB203" i="6"/>
  <c r="CB207" i="6" s="1"/>
  <c r="CB260" i="6" s="1"/>
  <c r="CB269" i="6" s="1"/>
  <c r="CF195" i="6"/>
  <c r="CJ193" i="6"/>
  <c r="L137" i="6"/>
  <c r="CB86" i="18" l="1"/>
  <c r="CB88" i="18" s="1"/>
  <c r="CB94" i="18"/>
  <c r="CB96" i="18" s="1"/>
  <c r="CA96" i="18"/>
  <c r="CA88" i="18"/>
  <c r="BZ66" i="12"/>
  <c r="BZ69" i="12" s="1"/>
  <c r="BZ80" i="12" s="1"/>
  <c r="BZ280" i="6"/>
  <c r="CB271" i="6"/>
  <c r="CB60" i="12"/>
  <c r="CB62" i="12" s="1"/>
  <c r="CB274" i="6"/>
  <c r="CA276" i="6"/>
  <c r="CA278" i="6"/>
  <c r="CA68" i="12" s="1"/>
  <c r="CA277" i="6"/>
  <c r="CA67" i="12" s="1"/>
  <c r="CB76" i="12"/>
  <c r="CG195" i="6"/>
  <c r="CK193" i="6"/>
  <c r="CK259" i="6"/>
  <c r="CB204" i="6"/>
  <c r="CB239" i="6"/>
  <c r="CB240" i="6" s="1"/>
  <c r="CB239" i="5" s="1"/>
  <c r="CB241" i="5" s="1"/>
  <c r="CC245" i="5" s="1"/>
  <c r="CC80" i="18" s="1"/>
  <c r="CD198" i="6"/>
  <c r="CC203" i="6"/>
  <c r="CC207" i="6" s="1"/>
  <c r="CC260" i="6" s="1"/>
  <c r="CC269" i="6" s="1"/>
  <c r="CL184" i="6"/>
  <c r="L25" i="6"/>
  <c r="CC86" i="18" l="1"/>
  <c r="CC94" i="18"/>
  <c r="CA66" i="12"/>
  <c r="CA69" i="12" s="1"/>
  <c r="CA80" i="12" s="1"/>
  <c r="CA280" i="6"/>
  <c r="CC271" i="6"/>
  <c r="CC60" i="12"/>
  <c r="CC62" i="12" s="1"/>
  <c r="CC274" i="6"/>
  <c r="CB276" i="6"/>
  <c r="CB278" i="6"/>
  <c r="CB68" i="12" s="1"/>
  <c r="CB277" i="6"/>
  <c r="CB67" i="12" s="1"/>
  <c r="CC76" i="12"/>
  <c r="CL193" i="6"/>
  <c r="CC204" i="6"/>
  <c r="CC239" i="6"/>
  <c r="CC240" i="6" s="1"/>
  <c r="CC239" i="5" s="1"/>
  <c r="CC241" i="5" s="1"/>
  <c r="CD245" i="5" s="1"/>
  <c r="CD80" i="18" s="1"/>
  <c r="CL259" i="6"/>
  <c r="CE198" i="6"/>
  <c r="CD203" i="6"/>
  <c r="CD207" i="6" s="1"/>
  <c r="CD260" i="6" s="1"/>
  <c r="CD269" i="6" s="1"/>
  <c r="CM184" i="6"/>
  <c r="CH195" i="6"/>
  <c r="CD86" i="18" l="1"/>
  <c r="CD88" i="18" s="1"/>
  <c r="CD94" i="18"/>
  <c r="CD96" i="18" s="1"/>
  <c r="CC96" i="18"/>
  <c r="CC88" i="18"/>
  <c r="CB280" i="6"/>
  <c r="CB66" i="12"/>
  <c r="CB69" i="12" s="1"/>
  <c r="CB80" i="12" s="1"/>
  <c r="CD60" i="12"/>
  <c r="CD62" i="12" s="1"/>
  <c r="CD274" i="6"/>
  <c r="CD271" i="6"/>
  <c r="CC276" i="6"/>
  <c r="CC278" i="6"/>
  <c r="CC68" i="12" s="1"/>
  <c r="CC277" i="6"/>
  <c r="CC67" i="12" s="1"/>
  <c r="CD76" i="12"/>
  <c r="CF198" i="6"/>
  <c r="CE203" i="6"/>
  <c r="CE207" i="6" s="1"/>
  <c r="CE260" i="6" s="1"/>
  <c r="CE269" i="6" s="1"/>
  <c r="CM259" i="6"/>
  <c r="CN184" i="6"/>
  <c r="I183" i="6"/>
  <c r="CO184" i="6"/>
  <c r="CM193" i="6"/>
  <c r="CD204" i="6"/>
  <c r="CD239" i="6"/>
  <c r="CD240" i="6" s="1"/>
  <c r="CD239" i="5" s="1"/>
  <c r="CD241" i="5" s="1"/>
  <c r="CE245" i="5" s="1"/>
  <c r="CE80" i="18" s="1"/>
  <c r="CI195" i="6"/>
  <c r="CE86" i="18" l="1"/>
  <c r="CE94" i="18"/>
  <c r="CC66" i="12"/>
  <c r="CC69" i="12" s="1"/>
  <c r="CC80" i="12" s="1"/>
  <c r="CC280" i="6"/>
  <c r="CE274" i="6"/>
  <c r="CE60" i="12"/>
  <c r="CE62" i="12" s="1"/>
  <c r="CE271" i="6"/>
  <c r="CD277" i="6"/>
  <c r="CD67" i="12" s="1"/>
  <c r="CD278" i="6"/>
  <c r="CD68" i="12" s="1"/>
  <c r="CD276" i="6"/>
  <c r="CE76" i="12"/>
  <c r="I184" i="6"/>
  <c r="CJ195" i="6"/>
  <c r="CN259" i="6"/>
  <c r="CE204" i="6"/>
  <c r="CE239" i="6"/>
  <c r="CE240" i="6" s="1"/>
  <c r="CE239" i="5" s="1"/>
  <c r="CE241" i="5" s="1"/>
  <c r="CF245" i="5" s="1"/>
  <c r="CF80" i="18" s="1"/>
  <c r="CN193" i="6"/>
  <c r="CG198" i="6"/>
  <c r="CF203" i="6"/>
  <c r="CF207" i="6" s="1"/>
  <c r="CF260" i="6" s="1"/>
  <c r="CF269" i="6" s="1"/>
  <c r="CF86" i="18" l="1"/>
  <c r="CF88" i="18" s="1"/>
  <c r="CF94" i="18"/>
  <c r="CF96" i="18" s="1"/>
  <c r="CE96" i="18"/>
  <c r="CE88" i="18"/>
  <c r="CD280" i="6"/>
  <c r="CD66" i="12"/>
  <c r="CD69" i="12" s="1"/>
  <c r="CD80" i="12" s="1"/>
  <c r="CF60" i="12"/>
  <c r="CF62" i="12" s="1"/>
  <c r="CF274" i="6"/>
  <c r="CF271" i="6"/>
  <c r="CE278" i="6"/>
  <c r="CE68" i="12" s="1"/>
  <c r="CE277" i="6"/>
  <c r="CE67" i="12" s="1"/>
  <c r="CE276" i="6"/>
  <c r="CF76" i="12"/>
  <c r="CF204" i="6"/>
  <c r="CF239" i="6"/>
  <c r="CF240" i="6" s="1"/>
  <c r="CF239" i="5" s="1"/>
  <c r="CF241" i="5" s="1"/>
  <c r="CG245" i="5" s="1"/>
  <c r="CG80" i="18" s="1"/>
  <c r="CK195" i="6"/>
  <c r="CO193" i="6"/>
  <c r="CH198" i="6"/>
  <c r="CG203" i="6"/>
  <c r="CG207" i="6" s="1"/>
  <c r="CG260" i="6" s="1"/>
  <c r="CG269" i="6" s="1"/>
  <c r="CO259" i="6"/>
  <c r="CG86" i="18" l="1"/>
  <c r="CG94" i="18"/>
  <c r="CG274" i="6"/>
  <c r="CG60" i="12"/>
  <c r="CG62" i="12" s="1"/>
  <c r="CG271" i="6"/>
  <c r="CE66" i="12"/>
  <c r="CE69" i="12" s="1"/>
  <c r="CE80" i="12" s="1"/>
  <c r="CE280" i="6"/>
  <c r="CF278" i="6"/>
  <c r="CF68" i="12" s="1"/>
  <c r="CF277" i="6"/>
  <c r="CF67" i="12" s="1"/>
  <c r="CF276" i="6"/>
  <c r="CG76" i="12"/>
  <c r="CL195" i="6"/>
  <c r="CG204" i="6"/>
  <c r="CG239" i="6"/>
  <c r="CG240" i="6" s="1"/>
  <c r="CG239" i="5" s="1"/>
  <c r="CG241" i="5" s="1"/>
  <c r="CH245" i="5" s="1"/>
  <c r="CH80" i="18" s="1"/>
  <c r="CI198" i="6"/>
  <c r="CH203" i="6"/>
  <c r="CH207" i="6" s="1"/>
  <c r="CH260" i="6" s="1"/>
  <c r="CH269" i="6" s="1"/>
  <c r="CH86" i="18" l="1"/>
  <c r="CH88" i="18" s="1"/>
  <c r="CH94" i="18"/>
  <c r="CH96" i="18" s="1"/>
  <c r="CG96" i="18"/>
  <c r="CG88" i="18"/>
  <c r="CH274" i="6"/>
  <c r="CH60" i="12"/>
  <c r="CH62" i="12" s="1"/>
  <c r="CH271" i="6"/>
  <c r="CF280" i="6"/>
  <c r="CF66" i="12"/>
  <c r="CF69" i="12" s="1"/>
  <c r="CF80" i="12" s="1"/>
  <c r="CG277" i="6"/>
  <c r="CG67" i="12" s="1"/>
  <c r="CG276" i="6"/>
  <c r="CG278" i="6"/>
  <c r="CG68" i="12" s="1"/>
  <c r="CH76" i="12"/>
  <c r="CH204" i="6"/>
  <c r="CH239" i="6"/>
  <c r="CH240" i="6" s="1"/>
  <c r="CH239" i="5" s="1"/>
  <c r="CH241" i="5" s="1"/>
  <c r="CI245" i="5" s="1"/>
  <c r="CI80" i="18" s="1"/>
  <c r="CJ198" i="6"/>
  <c r="CI203" i="6"/>
  <c r="CI207" i="6" s="1"/>
  <c r="CI260" i="6" s="1"/>
  <c r="CI269" i="6" s="1"/>
  <c r="CM195" i="6"/>
  <c r="CI86" i="18" l="1"/>
  <c r="CI94" i="18"/>
  <c r="CG66" i="12"/>
  <c r="CG69" i="12" s="1"/>
  <c r="CG80" i="12" s="1"/>
  <c r="CG280" i="6"/>
  <c r="CI271" i="6"/>
  <c r="CI60" i="12"/>
  <c r="CI274" i="6"/>
  <c r="CH278" i="6"/>
  <c r="CH68" i="12" s="1"/>
  <c r="CH276" i="6"/>
  <c r="CH277" i="6"/>
  <c r="CH67" i="12" s="1"/>
  <c r="CI76" i="12"/>
  <c r="CI204" i="6"/>
  <c r="CI239" i="6"/>
  <c r="CI240" i="6" s="1"/>
  <c r="CI239" i="5" s="1"/>
  <c r="CI241" i="5" s="1"/>
  <c r="CJ245" i="5" s="1"/>
  <c r="CJ80" i="18" s="1"/>
  <c r="CN195" i="6"/>
  <c r="CK198" i="6"/>
  <c r="CJ203" i="6"/>
  <c r="CJ207" i="6" s="1"/>
  <c r="CJ260" i="6" s="1"/>
  <c r="CJ269" i="6" s="1"/>
  <c r="CJ86" i="18" l="1"/>
  <c r="CJ88" i="18" s="1"/>
  <c r="CJ94" i="18"/>
  <c r="CJ96" i="18" s="1"/>
  <c r="CI96" i="18"/>
  <c r="CI88" i="18"/>
  <c r="CH66" i="12"/>
  <c r="CH69" i="12" s="1"/>
  <c r="CH80" i="12" s="1"/>
  <c r="CH280" i="6"/>
  <c r="CI62" i="12"/>
  <c r="CI276" i="6"/>
  <c r="CI278" i="6"/>
  <c r="CI68" i="12" s="1"/>
  <c r="CI277" i="6"/>
  <c r="CJ271" i="6"/>
  <c r="CJ60" i="12"/>
  <c r="CJ62" i="12" s="1"/>
  <c r="CJ274" i="6"/>
  <c r="CJ76" i="12"/>
  <c r="CJ204" i="6"/>
  <c r="CJ239" i="6"/>
  <c r="CJ240" i="6" s="1"/>
  <c r="CJ239" i="5" s="1"/>
  <c r="CJ241" i="5" s="1"/>
  <c r="CK245" i="5" s="1"/>
  <c r="CK80" i="18" s="1"/>
  <c r="CL198" i="6"/>
  <c r="CK203" i="6"/>
  <c r="CK207" i="6" s="1"/>
  <c r="CK260" i="6" s="1"/>
  <c r="CK269" i="6" s="1"/>
  <c r="CO195" i="6"/>
  <c r="CK86" i="18" l="1"/>
  <c r="CK94" i="18"/>
  <c r="CJ276" i="6"/>
  <c r="CJ277" i="6"/>
  <c r="CJ67" i="12" s="1"/>
  <c r="CJ278" i="6"/>
  <c r="CI67" i="12"/>
  <c r="CI280" i="6"/>
  <c r="CI66" i="12"/>
  <c r="CK60" i="12"/>
  <c r="CK62" i="12" s="1"/>
  <c r="CK271" i="6"/>
  <c r="CK274" i="6"/>
  <c r="CK76" i="12"/>
  <c r="M137" i="6"/>
  <c r="CK204" i="6"/>
  <c r="CK239" i="6"/>
  <c r="CK240" i="6" s="1"/>
  <c r="CK239" i="5" s="1"/>
  <c r="CK241" i="5" s="1"/>
  <c r="CL245" i="5" s="1"/>
  <c r="CL80" i="18" s="1"/>
  <c r="CM198" i="6"/>
  <c r="CL203" i="6"/>
  <c r="CL207" i="6" s="1"/>
  <c r="CL260" i="6" s="1"/>
  <c r="CL269" i="6" s="1"/>
  <c r="M25" i="6"/>
  <c r="CL86" i="18" l="1"/>
  <c r="CL88" i="18" s="1"/>
  <c r="CL94" i="18"/>
  <c r="CL96" i="18" s="1"/>
  <c r="CK96" i="18"/>
  <c r="CK88" i="18"/>
  <c r="CL274" i="6"/>
  <c r="CL60" i="12"/>
  <c r="CL62" i="12" s="1"/>
  <c r="CL271" i="6"/>
  <c r="CJ280" i="6"/>
  <c r="CJ66" i="12"/>
  <c r="CK276" i="6"/>
  <c r="CK278" i="6"/>
  <c r="CK68" i="12" s="1"/>
  <c r="CK277" i="6"/>
  <c r="CI69" i="12"/>
  <c r="CJ68" i="12"/>
  <c r="CL76" i="12"/>
  <c r="CL204" i="6"/>
  <c r="CL239" i="6"/>
  <c r="CL240" i="6" s="1"/>
  <c r="CL239" i="5" s="1"/>
  <c r="CL241" i="5" s="1"/>
  <c r="CM245" i="5" s="1"/>
  <c r="CM80" i="18" s="1"/>
  <c r="CN198" i="6"/>
  <c r="CM203" i="6"/>
  <c r="CM207" i="6" s="1"/>
  <c r="CM260" i="6" s="1"/>
  <c r="CM269" i="6" s="1"/>
  <c r="CM86" i="18" l="1"/>
  <c r="CM94" i="18"/>
  <c r="CM274" i="6"/>
  <c r="CM271" i="6"/>
  <c r="CM60" i="12"/>
  <c r="CI80" i="12"/>
  <c r="CK67" i="12"/>
  <c r="CK66" i="12"/>
  <c r="CK280" i="6"/>
  <c r="CL278" i="6"/>
  <c r="CL277" i="6"/>
  <c r="CL67" i="12" s="1"/>
  <c r="CL276" i="6"/>
  <c r="CJ69" i="12"/>
  <c r="CJ80" i="12" s="1"/>
  <c r="CM76" i="12"/>
  <c r="CM204" i="6"/>
  <c r="CM239" i="6"/>
  <c r="CM240" i="6" s="1"/>
  <c r="CM239" i="5" s="1"/>
  <c r="CM241" i="5" s="1"/>
  <c r="CN245" i="5" s="1"/>
  <c r="CN80" i="18" s="1"/>
  <c r="CO198" i="6"/>
  <c r="CO203" i="6" s="1"/>
  <c r="CO207" i="6" s="1"/>
  <c r="CO260" i="6" s="1"/>
  <c r="CO269" i="6" s="1"/>
  <c r="CN203" i="6"/>
  <c r="CN207" i="6" s="1"/>
  <c r="CN260" i="6" s="1"/>
  <c r="CN269" i="6" s="1"/>
  <c r="CN86" i="18" l="1"/>
  <c r="CN88" i="18" s="1"/>
  <c r="CN94" i="18"/>
  <c r="CN96" i="18" s="1"/>
  <c r="CM96" i="18"/>
  <c r="CM88" i="18"/>
  <c r="CL68" i="12"/>
  <c r="CO274" i="6"/>
  <c r="CO60" i="12"/>
  <c r="CO62" i="12" s="1"/>
  <c r="CO271" i="6"/>
  <c r="CL66" i="12"/>
  <c r="CL280" i="6"/>
  <c r="CK69" i="12"/>
  <c r="CK80" i="12" s="1"/>
  <c r="CN274" i="6"/>
  <c r="CN60" i="12"/>
  <c r="CN62" i="12" s="1"/>
  <c r="CN271" i="6"/>
  <c r="I269" i="6"/>
  <c r="CM62" i="12"/>
  <c r="CM277" i="6"/>
  <c r="CM67" i="12" s="1"/>
  <c r="CM278" i="6"/>
  <c r="CM68" i="12" s="1"/>
  <c r="CM276" i="6"/>
  <c r="CN76" i="12"/>
  <c r="CN204" i="6"/>
  <c r="CN239" i="6"/>
  <c r="CN240" i="6" s="1"/>
  <c r="CN239" i="5" s="1"/>
  <c r="CN241" i="5" s="1"/>
  <c r="CO245" i="5" s="1"/>
  <c r="CO80" i="18" s="1"/>
  <c r="CO204" i="6"/>
  <c r="CO239" i="6"/>
  <c r="CO86" i="18" l="1"/>
  <c r="CO94" i="18"/>
  <c r="G80" i="18"/>
  <c r="I80" i="18"/>
  <c r="CL69" i="12"/>
  <c r="CL80" i="12" s="1"/>
  <c r="CN278" i="6"/>
  <c r="CN68" i="12" s="1"/>
  <c r="CN277" i="6"/>
  <c r="CN276" i="6"/>
  <c r="I62" i="12"/>
  <c r="CM280" i="6"/>
  <c r="CM66" i="12"/>
  <c r="I271" i="6"/>
  <c r="CO277" i="6"/>
  <c r="CO67" i="12" s="1"/>
  <c r="CO276" i="6"/>
  <c r="CO278" i="6"/>
  <c r="CO68" i="12" s="1"/>
  <c r="I60" i="12"/>
  <c r="CO76" i="12"/>
  <c r="I76" i="12" s="1"/>
  <c r="I239" i="6"/>
  <c r="CO240" i="6"/>
  <c r="L57" i="6"/>
  <c r="CO96" i="18" l="1"/>
  <c r="G94" i="18"/>
  <c r="G96" i="18" s="1"/>
  <c r="CO88" i="18"/>
  <c r="G86" i="18"/>
  <c r="G88" i="18" s="1"/>
  <c r="I278" i="6"/>
  <c r="I68" i="12"/>
  <c r="CO280" i="6"/>
  <c r="CO66" i="12"/>
  <c r="CO69" i="12" s="1"/>
  <c r="CO80" i="12" s="1"/>
  <c r="CM69" i="12"/>
  <c r="CN280" i="6"/>
  <c r="CN66" i="12"/>
  <c r="I276" i="6"/>
  <c r="CN67" i="12"/>
  <c r="I67" i="12" s="1"/>
  <c r="I277" i="6"/>
  <c r="CO239" i="5"/>
  <c r="CO241" i="5" s="1"/>
  <c r="I240" i="6"/>
  <c r="L62" i="6"/>
  <c r="L59" i="6"/>
  <c r="L64" i="6"/>
  <c r="CN69" i="12" l="1"/>
  <c r="CN80" i="12" s="1"/>
  <c r="CM80" i="12"/>
  <c r="I66" i="12"/>
  <c r="I280" i="6"/>
  <c r="L138" i="6"/>
  <c r="L140" i="6" s="1"/>
  <c r="I69" i="12" l="1"/>
  <c r="I80" i="12" s="1"/>
  <c r="G83" i="12" s="1"/>
  <c r="G112" i="18" s="1"/>
  <c r="G113" i="18" s="1"/>
  <c r="G115" i="18" s="1"/>
  <c r="L144" i="6"/>
  <c r="L17" i="12"/>
  <c r="I86" i="12" l="1"/>
  <c r="I87" i="12" s="1"/>
  <c r="I88" i="12" s="1"/>
  <c r="I90" i="12" s="1"/>
  <c r="G90" i="12" s="1"/>
  <c r="G30" i="14" s="1"/>
  <c r="N30" i="14" s="1"/>
  <c r="L23" i="14"/>
  <c r="L8" i="14"/>
  <c r="G87" i="12" l="1"/>
  <c r="G31" i="14" s="1"/>
  <c r="N31" i="14" s="1"/>
  <c r="I91" i="12"/>
  <c r="G91" i="12" s="1"/>
  <c r="O30" i="14"/>
  <c r="N137" i="6"/>
  <c r="G92" i="12" l="1"/>
  <c r="G48" i="14" s="1"/>
  <c r="N48" i="14" s="1"/>
  <c r="G50" i="14"/>
  <c r="N50" i="14" s="1"/>
  <c r="O31" i="14"/>
  <c r="G39" i="14"/>
  <c r="G35" i="14"/>
  <c r="O35" i="14" s="1"/>
  <c r="G66" i="14"/>
  <c r="N66" i="14" s="1"/>
  <c r="G67" i="14"/>
  <c r="N67" i="14" s="1"/>
  <c r="G51" i="14"/>
  <c r="N51" i="14" s="1"/>
  <c r="G53" i="14"/>
  <c r="O53" i="14" s="1"/>
  <c r="G52" i="14"/>
  <c r="N52" i="14" s="1"/>
  <c r="G68" i="14"/>
  <c r="N68" i="14" s="1"/>
  <c r="G69" i="14"/>
  <c r="N69" i="14" s="1"/>
  <c r="G45" i="14"/>
  <c r="N45" i="14" s="1"/>
  <c r="G43" i="14"/>
  <c r="N43" i="14" s="1"/>
  <c r="G32" i="14"/>
  <c r="N32" i="14" s="1"/>
  <c r="G42" i="14"/>
  <c r="N42" i="14" s="1"/>
  <c r="G55" i="14"/>
  <c r="O55" i="14" s="1"/>
  <c r="G40" i="14"/>
  <c r="N40" i="14" s="1"/>
  <c r="G60" i="14"/>
  <c r="N60" i="14" s="1"/>
  <c r="G54" i="14"/>
  <c r="N54" i="14" s="1"/>
  <c r="G56" i="14"/>
  <c r="O56" i="14" s="1"/>
  <c r="G61" i="14"/>
  <c r="O61" i="14" s="1"/>
  <c r="G34" i="14"/>
  <c r="O34" i="14" s="1"/>
  <c r="G36" i="14"/>
  <c r="O36" i="14" s="1"/>
  <c r="G63" i="14"/>
  <c r="N63" i="14" s="1"/>
  <c r="G64" i="14"/>
  <c r="O64" i="14" s="1"/>
  <c r="G57" i="14"/>
  <c r="N57" i="14" s="1"/>
  <c r="G59" i="14"/>
  <c r="N59" i="14" s="1"/>
  <c r="G49" i="14"/>
  <c r="O49" i="14" s="1"/>
  <c r="G65" i="14"/>
  <c r="N65" i="14" s="1"/>
  <c r="G58" i="14"/>
  <c r="O58" i="14" s="1"/>
  <c r="G46" i="14"/>
  <c r="N46" i="14" s="1"/>
  <c r="G62" i="14"/>
  <c r="O62" i="14" s="1"/>
  <c r="O48" i="14"/>
  <c r="N25" i="6"/>
  <c r="O50" i="14" l="1"/>
  <c r="N35" i="14"/>
  <c r="O69" i="14"/>
  <c r="O67" i="14"/>
  <c r="O66" i="14"/>
  <c r="O51" i="14"/>
  <c r="N39" i="14"/>
  <c r="O39" i="14"/>
  <c r="N53" i="14"/>
  <c r="O68" i="14"/>
  <c r="O52" i="14"/>
  <c r="O43" i="14"/>
  <c r="N55" i="14"/>
  <c r="O60" i="14"/>
  <c r="O42" i="14"/>
  <c r="O45" i="14"/>
  <c r="O40" i="14"/>
  <c r="O32" i="14"/>
  <c r="O54" i="14"/>
  <c r="N61" i="14"/>
  <c r="N36" i="14"/>
  <c r="N34" i="14"/>
  <c r="N56" i="14"/>
  <c r="O63" i="14"/>
  <c r="N62" i="14"/>
  <c r="N64" i="14"/>
  <c r="O57" i="14"/>
  <c r="N49" i="14"/>
  <c r="O59" i="14"/>
  <c r="O46" i="14"/>
  <c r="O65" i="14"/>
  <c r="N58" i="14"/>
  <c r="M57" i="6" l="1"/>
  <c r="M62" i="6" s="1"/>
  <c r="M64" i="6" l="1"/>
  <c r="M59" i="6"/>
  <c r="M138" i="6"/>
  <c r="M140" i="6" s="1"/>
  <c r="M144" i="6" l="1"/>
  <c r="M17" i="12"/>
  <c r="O137" i="6" l="1"/>
  <c r="O25" i="6"/>
  <c r="N57" i="6" l="1"/>
  <c r="N62" i="6" l="1"/>
  <c r="N59" i="6"/>
  <c r="N64" i="6"/>
  <c r="N138" i="6" l="1"/>
  <c r="N140" i="6" s="1"/>
  <c r="P137" i="6" l="1"/>
  <c r="N144" i="6"/>
  <c r="N17" i="12"/>
  <c r="P25" i="6" l="1"/>
  <c r="O57" i="6" l="1"/>
  <c r="O62" i="6" l="1"/>
  <c r="O59" i="6"/>
  <c r="O64" i="6"/>
  <c r="O138" i="6" l="1"/>
  <c r="O140" i="6" s="1"/>
  <c r="O144" i="6" l="1"/>
  <c r="O17" i="12"/>
  <c r="Q137" i="6" l="1"/>
  <c r="Q25" i="6"/>
  <c r="P57" i="6" l="1"/>
  <c r="P59" i="6" l="1"/>
  <c r="P62" i="6"/>
  <c r="P138" i="6" s="1"/>
  <c r="P140" i="6" s="1"/>
  <c r="P64" i="6"/>
  <c r="P144" i="6" l="1"/>
  <c r="P17" i="12"/>
  <c r="R137" i="6" l="1"/>
  <c r="R25" i="6" l="1"/>
  <c r="Q57" i="6" l="1"/>
  <c r="Q62" i="6" s="1"/>
  <c r="Q138" i="6" s="1"/>
  <c r="Q140" i="6" s="1"/>
  <c r="Q59" i="6" l="1"/>
  <c r="Q64" i="6"/>
  <c r="Q144" i="6"/>
  <c r="Q17" i="12"/>
  <c r="S25" i="6" l="1"/>
  <c r="S137" i="6" l="1"/>
  <c r="T137" i="6" l="1"/>
  <c r="T25" i="6"/>
  <c r="R57" i="6"/>
  <c r="U137" i="6" l="1"/>
  <c r="U25" i="6"/>
  <c r="R59" i="6"/>
  <c r="R62" i="6"/>
  <c r="R138" i="6" s="1"/>
  <c r="R140" i="6" s="1"/>
  <c r="R64" i="6"/>
  <c r="V25" i="6" l="1"/>
  <c r="V137" i="6"/>
  <c r="R144" i="6"/>
  <c r="R17" i="12"/>
  <c r="W25" i="6" l="1"/>
  <c r="W137" i="6"/>
  <c r="X25" i="6" l="1"/>
  <c r="X137" i="6"/>
  <c r="Y25" i="6" l="1"/>
  <c r="Y137" i="6"/>
  <c r="Z25" i="6" l="1"/>
  <c r="Z137" i="6"/>
  <c r="AA25" i="6" l="1"/>
  <c r="AA137" i="6"/>
  <c r="AB25" i="6" l="1"/>
  <c r="AB137" i="6"/>
  <c r="T57" i="6"/>
  <c r="U57" i="6"/>
  <c r="S57" i="6"/>
  <c r="AC25" i="6" l="1"/>
  <c r="AC137" i="6"/>
  <c r="U62" i="6"/>
  <c r="U138" i="6" s="1"/>
  <c r="U140" i="6" s="1"/>
  <c r="U59" i="6"/>
  <c r="U64" i="6"/>
  <c r="V57" i="6"/>
  <c r="S62" i="6"/>
  <c r="S138" i="6" s="1"/>
  <c r="S140" i="6" s="1"/>
  <c r="S59" i="6"/>
  <c r="S64" i="6"/>
  <c r="T59" i="6"/>
  <c r="T62" i="6"/>
  <c r="T138" i="6" s="1"/>
  <c r="T140" i="6" s="1"/>
  <c r="T64" i="6"/>
  <c r="AD25" i="6" l="1"/>
  <c r="AD137" i="6"/>
  <c r="T144" i="6"/>
  <c r="T17" i="12"/>
  <c r="S144" i="6"/>
  <c r="S17" i="12"/>
  <c r="V62" i="6"/>
  <c r="V138" i="6" s="1"/>
  <c r="V140" i="6" s="1"/>
  <c r="V59" i="6"/>
  <c r="V64" i="6"/>
  <c r="W57" i="6"/>
  <c r="U144" i="6"/>
  <c r="U17" i="12"/>
  <c r="AE25" i="6" l="1"/>
  <c r="AE137" i="6"/>
  <c r="V144" i="6"/>
  <c r="V17" i="12"/>
  <c r="X57" i="6"/>
  <c r="W59" i="6"/>
  <c r="W62" i="6"/>
  <c r="W138" i="6" s="1"/>
  <c r="W140" i="6" s="1"/>
  <c r="W64" i="6"/>
  <c r="AF25" i="6" l="1"/>
  <c r="AF137" i="6"/>
  <c r="W144" i="6"/>
  <c r="W17" i="12"/>
  <c r="Y57" i="6"/>
  <c r="X59" i="6"/>
  <c r="X62" i="6"/>
  <c r="X138" i="6" s="1"/>
  <c r="X140" i="6" s="1"/>
  <c r="X64" i="6"/>
  <c r="AG25" i="6" l="1"/>
  <c r="AG137" i="6"/>
  <c r="Z57" i="6"/>
  <c r="X144" i="6"/>
  <c r="X17" i="12"/>
  <c r="Y62" i="6"/>
  <c r="Y138" i="6" s="1"/>
  <c r="Y140" i="6" s="1"/>
  <c r="Y59" i="6"/>
  <c r="Y64" i="6"/>
  <c r="AH25" i="6" l="1"/>
  <c r="AH137" i="6"/>
  <c r="Z62" i="6"/>
  <c r="Z138" i="6" s="1"/>
  <c r="Z140" i="6" s="1"/>
  <c r="Z59" i="6"/>
  <c r="Z64" i="6"/>
  <c r="AA57" i="6"/>
  <c r="Y144" i="6"/>
  <c r="Y17" i="12"/>
  <c r="AI25" i="6" l="1"/>
  <c r="AI137" i="6"/>
  <c r="AA62" i="6"/>
  <c r="AA138" i="6" s="1"/>
  <c r="AA140" i="6" s="1"/>
  <c r="AA59" i="6"/>
  <c r="AA64" i="6"/>
  <c r="AB57" i="6"/>
  <c r="Z144" i="6"/>
  <c r="Z17" i="12"/>
  <c r="AJ25" i="6" l="1"/>
  <c r="AJ137" i="6"/>
  <c r="AC57" i="6"/>
  <c r="AB62" i="6"/>
  <c r="AB138" i="6" s="1"/>
  <c r="AB140" i="6" s="1"/>
  <c r="AB59" i="6"/>
  <c r="AB64" i="6"/>
  <c r="AA144" i="6"/>
  <c r="AA17" i="12"/>
  <c r="AK25" i="6" l="1"/>
  <c r="AK137" i="6"/>
  <c r="AC59" i="6"/>
  <c r="AC62" i="6"/>
  <c r="AC138" i="6" s="1"/>
  <c r="AC140" i="6" s="1"/>
  <c r="AC64" i="6"/>
  <c r="AB144" i="6"/>
  <c r="AB17" i="12"/>
  <c r="AD57" i="6"/>
  <c r="AL25" i="6" l="1"/>
  <c r="AL137" i="6"/>
  <c r="AC144" i="6"/>
  <c r="AC17" i="12"/>
  <c r="AD62" i="6"/>
  <c r="AD138" i="6" s="1"/>
  <c r="AD140" i="6" s="1"/>
  <c r="AD59" i="6"/>
  <c r="AD64" i="6"/>
  <c r="AE57" i="6"/>
  <c r="AM25" i="6" l="1"/>
  <c r="AM137" i="6"/>
  <c r="AD144" i="6"/>
  <c r="AD17" i="12"/>
  <c r="AE59" i="6"/>
  <c r="AE62" i="6"/>
  <c r="AE138" i="6" s="1"/>
  <c r="AE140" i="6" s="1"/>
  <c r="AE64" i="6"/>
  <c r="AF57" i="6"/>
  <c r="AN25" i="6" l="1"/>
  <c r="AN137" i="6"/>
  <c r="AE144" i="6"/>
  <c r="AE17" i="12"/>
  <c r="AF62" i="6"/>
  <c r="AF138" i="6" s="1"/>
  <c r="AF140" i="6" s="1"/>
  <c r="AF59" i="6"/>
  <c r="AF64" i="6"/>
  <c r="AG57" i="6"/>
  <c r="AO25" i="6" l="1"/>
  <c r="AO137" i="6"/>
  <c r="AG62" i="6"/>
  <c r="AG138" i="6" s="1"/>
  <c r="AG140" i="6" s="1"/>
  <c r="AG59" i="6"/>
  <c r="AG64" i="6"/>
  <c r="AH57" i="6"/>
  <c r="AF144" i="6"/>
  <c r="AF17" i="12"/>
  <c r="AP25" i="6" l="1"/>
  <c r="AP137" i="6"/>
  <c r="AH62" i="6"/>
  <c r="AH138" i="6" s="1"/>
  <c r="AH140" i="6" s="1"/>
  <c r="AH59" i="6"/>
  <c r="AH64" i="6"/>
  <c r="AI57" i="6"/>
  <c r="AG144" i="6"/>
  <c r="AG17" i="12"/>
  <c r="AQ25" i="6" l="1"/>
  <c r="AQ137" i="6"/>
  <c r="AH144" i="6"/>
  <c r="AH17" i="12"/>
  <c r="AJ57" i="6"/>
  <c r="AI59" i="6"/>
  <c r="AI62" i="6"/>
  <c r="AI138" i="6" s="1"/>
  <c r="AI140" i="6" s="1"/>
  <c r="AI64" i="6"/>
  <c r="AR25" i="6" l="1"/>
  <c r="AR137" i="6"/>
  <c r="AJ59" i="6"/>
  <c r="AJ62" i="6"/>
  <c r="AJ138" i="6" s="1"/>
  <c r="AJ140" i="6" s="1"/>
  <c r="AJ64" i="6"/>
  <c r="AK57" i="6"/>
  <c r="AI144" i="6"/>
  <c r="AI17" i="12"/>
  <c r="AS25" i="6" l="1"/>
  <c r="AS137" i="6"/>
  <c r="AK62" i="6"/>
  <c r="AK138" i="6" s="1"/>
  <c r="AK140" i="6" s="1"/>
  <c r="AK59" i="6"/>
  <c r="AK64" i="6"/>
  <c r="AL57" i="6"/>
  <c r="AJ144" i="6"/>
  <c r="AJ17" i="12"/>
  <c r="AT25" i="6" l="1"/>
  <c r="AT137" i="6"/>
  <c r="AK144" i="6"/>
  <c r="AK17" i="12"/>
  <c r="AM57" i="6"/>
  <c r="AL62" i="6"/>
  <c r="AL138" i="6" s="1"/>
  <c r="AL140" i="6" s="1"/>
  <c r="AL59" i="6"/>
  <c r="AL64" i="6"/>
  <c r="AU25" i="6" l="1"/>
  <c r="AU137" i="6"/>
  <c r="AN57" i="6"/>
  <c r="AL144" i="6"/>
  <c r="AL17" i="12"/>
  <c r="AM62" i="6"/>
  <c r="AM138" i="6" s="1"/>
  <c r="AM140" i="6" s="1"/>
  <c r="AM59" i="6"/>
  <c r="AM64" i="6"/>
  <c r="AV25" i="6" l="1"/>
  <c r="AV137" i="6"/>
  <c r="AM144" i="6"/>
  <c r="AM17" i="12"/>
  <c r="AN62" i="6"/>
  <c r="AN138" i="6" s="1"/>
  <c r="AN140" i="6" s="1"/>
  <c r="AN59" i="6"/>
  <c r="AN64" i="6"/>
  <c r="AO57" i="6"/>
  <c r="AW25" i="6" l="1"/>
  <c r="AW137" i="6"/>
  <c r="AO62" i="6"/>
  <c r="AO138" i="6" s="1"/>
  <c r="AO140" i="6" s="1"/>
  <c r="AO59" i="6"/>
  <c r="AO64" i="6"/>
  <c r="AP57" i="6"/>
  <c r="AN144" i="6"/>
  <c r="AN17" i="12"/>
  <c r="AX25" i="6" l="1"/>
  <c r="AX137" i="6"/>
  <c r="AQ57" i="6"/>
  <c r="AP59" i="6"/>
  <c r="AP62" i="6"/>
  <c r="AP138" i="6" s="1"/>
  <c r="AP140" i="6" s="1"/>
  <c r="AP64" i="6"/>
  <c r="AO144" i="6"/>
  <c r="AO17" i="12"/>
  <c r="AY25" i="6" l="1"/>
  <c r="AY137" i="6"/>
  <c r="AP144" i="6"/>
  <c r="AP17" i="12"/>
  <c r="AQ59" i="6"/>
  <c r="AQ62" i="6"/>
  <c r="AQ138" i="6" s="1"/>
  <c r="AQ140" i="6" s="1"/>
  <c r="AQ64" i="6"/>
  <c r="AR57" i="6"/>
  <c r="AZ25" i="6" l="1"/>
  <c r="AZ137" i="6"/>
  <c r="AR59" i="6"/>
  <c r="AR62" i="6"/>
  <c r="AR138" i="6" s="1"/>
  <c r="AR140" i="6" s="1"/>
  <c r="AR64" i="6"/>
  <c r="AS57" i="6"/>
  <c r="AQ144" i="6"/>
  <c r="AQ17" i="12"/>
  <c r="BA25" i="6" l="1"/>
  <c r="BA137" i="6"/>
  <c r="AT57" i="6"/>
  <c r="AR144" i="6"/>
  <c r="AR17" i="12"/>
  <c r="AS62" i="6"/>
  <c r="AS138" i="6" s="1"/>
  <c r="AS140" i="6" s="1"/>
  <c r="AS59" i="6"/>
  <c r="AS64" i="6"/>
  <c r="BB25" i="6" l="1"/>
  <c r="BB137" i="6"/>
  <c r="AS144" i="6"/>
  <c r="AS17" i="12"/>
  <c r="AT62" i="6"/>
  <c r="AT138" i="6" s="1"/>
  <c r="AT140" i="6" s="1"/>
  <c r="AT59" i="6"/>
  <c r="AT64" i="6"/>
  <c r="AU57" i="6"/>
  <c r="BC25" i="6" l="1"/>
  <c r="BC137" i="6"/>
  <c r="AT144" i="6"/>
  <c r="AT17" i="12"/>
  <c r="AU59" i="6"/>
  <c r="AU62" i="6"/>
  <c r="AU138" i="6" s="1"/>
  <c r="AU140" i="6" s="1"/>
  <c r="AU64" i="6"/>
  <c r="AV57" i="6"/>
  <c r="BD25" i="6" l="1"/>
  <c r="BD137" i="6"/>
  <c r="AV59" i="6"/>
  <c r="AV62" i="6"/>
  <c r="AV138" i="6" s="1"/>
  <c r="AV140" i="6" s="1"/>
  <c r="AV64" i="6"/>
  <c r="AU144" i="6"/>
  <c r="AU17" i="12"/>
  <c r="AW57" i="6"/>
  <c r="BE25" i="6" l="1"/>
  <c r="BE137" i="6"/>
  <c r="AX57" i="6"/>
  <c r="AV144" i="6"/>
  <c r="AV17" i="12"/>
  <c r="AW62" i="6"/>
  <c r="AW138" i="6" s="1"/>
  <c r="AW140" i="6" s="1"/>
  <c r="AW59" i="6"/>
  <c r="AW64" i="6"/>
  <c r="BF25" i="6" l="1"/>
  <c r="BF137" i="6"/>
  <c r="AY57" i="6"/>
  <c r="AX62" i="6"/>
  <c r="AX138" i="6" s="1"/>
  <c r="AX140" i="6" s="1"/>
  <c r="AX59" i="6"/>
  <c r="AX64" i="6"/>
  <c r="AW144" i="6"/>
  <c r="AW17" i="12"/>
  <c r="BG25" i="6" l="1"/>
  <c r="BG137" i="6"/>
  <c r="AX144" i="6"/>
  <c r="AX17" i="12"/>
  <c r="AY59" i="6"/>
  <c r="AY62" i="6"/>
  <c r="AY138" i="6" s="1"/>
  <c r="AY140" i="6" s="1"/>
  <c r="AY64" i="6"/>
  <c r="AZ57" i="6"/>
  <c r="BH25" i="6" l="1"/>
  <c r="BH137" i="6"/>
  <c r="AY144" i="6"/>
  <c r="AY17" i="12"/>
  <c r="AZ62" i="6"/>
  <c r="AZ138" i="6" s="1"/>
  <c r="AZ140" i="6" s="1"/>
  <c r="AZ59" i="6"/>
  <c r="AZ64" i="6"/>
  <c r="BA57" i="6"/>
  <c r="BI25" i="6" l="1"/>
  <c r="BI137" i="6"/>
  <c r="AZ144" i="6"/>
  <c r="AZ17" i="12"/>
  <c r="BA62" i="6"/>
  <c r="BA138" i="6" s="1"/>
  <c r="BA140" i="6" s="1"/>
  <c r="BA59" i="6"/>
  <c r="BA64" i="6"/>
  <c r="BB57" i="6"/>
  <c r="BJ25" i="6" l="1"/>
  <c r="BJ137" i="6"/>
  <c r="BA144" i="6"/>
  <c r="BA17" i="12"/>
  <c r="BB62" i="6"/>
  <c r="BB138" i="6" s="1"/>
  <c r="BB140" i="6" s="1"/>
  <c r="BB59" i="6"/>
  <c r="BB64" i="6"/>
  <c r="BC57" i="6"/>
  <c r="BK25" i="6" l="1"/>
  <c r="BK137" i="6"/>
  <c r="BC62" i="6"/>
  <c r="BC138" i="6" s="1"/>
  <c r="BC140" i="6" s="1"/>
  <c r="BC59" i="6"/>
  <c r="BC64" i="6"/>
  <c r="BB144" i="6"/>
  <c r="BB17" i="12"/>
  <c r="BD57" i="6"/>
  <c r="BL25" i="6" l="1"/>
  <c r="BL137" i="6"/>
  <c r="BC144" i="6"/>
  <c r="BC17" i="12"/>
  <c r="BD62" i="6"/>
  <c r="BD138" i="6" s="1"/>
  <c r="BD140" i="6" s="1"/>
  <c r="BD59" i="6"/>
  <c r="BD64" i="6"/>
  <c r="BE57" i="6"/>
  <c r="BM25" i="6" l="1"/>
  <c r="BM137" i="6"/>
  <c r="BD144" i="6"/>
  <c r="BD17" i="12"/>
  <c r="BE62" i="6"/>
  <c r="BE138" i="6" s="1"/>
  <c r="BE140" i="6" s="1"/>
  <c r="BE59" i="6"/>
  <c r="BE64" i="6"/>
  <c r="BF57" i="6"/>
  <c r="BN25" i="6" l="1"/>
  <c r="BN137" i="6"/>
  <c r="BF59" i="6"/>
  <c r="BF62" i="6"/>
  <c r="BF138" i="6" s="1"/>
  <c r="BF140" i="6" s="1"/>
  <c r="BF64" i="6"/>
  <c r="BE144" i="6"/>
  <c r="BE17" i="12"/>
  <c r="BG57" i="6"/>
  <c r="BO25" i="6" l="1"/>
  <c r="BO137" i="6"/>
  <c r="BH57" i="6"/>
  <c r="BG62" i="6"/>
  <c r="BG138" i="6" s="1"/>
  <c r="BG140" i="6" s="1"/>
  <c r="BG59" i="6"/>
  <c r="BG64" i="6"/>
  <c r="BF144" i="6"/>
  <c r="BF17" i="12"/>
  <c r="BP25" i="6" l="1"/>
  <c r="BP137" i="6"/>
  <c r="BG144" i="6"/>
  <c r="BG17" i="12"/>
  <c r="BH62" i="6"/>
  <c r="BH138" i="6" s="1"/>
  <c r="BH140" i="6" s="1"/>
  <c r="BH59" i="6"/>
  <c r="BH64" i="6"/>
  <c r="BI57" i="6"/>
  <c r="BQ25" i="6" l="1"/>
  <c r="BQ137" i="6"/>
  <c r="BI62" i="6"/>
  <c r="BI138" i="6" s="1"/>
  <c r="BI140" i="6" s="1"/>
  <c r="BI59" i="6"/>
  <c r="BI64" i="6"/>
  <c r="BH144" i="6"/>
  <c r="BH17" i="12"/>
  <c r="BJ57" i="6"/>
  <c r="BR25" i="6" l="1"/>
  <c r="BR137" i="6"/>
  <c r="BJ62" i="6"/>
  <c r="BJ138" i="6" s="1"/>
  <c r="BJ140" i="6" s="1"/>
  <c r="BJ59" i="6"/>
  <c r="BJ64" i="6"/>
  <c r="BK57" i="6"/>
  <c r="BI144" i="6"/>
  <c r="BI17" i="12"/>
  <c r="BS25" i="6" l="1"/>
  <c r="BS137" i="6"/>
  <c r="BK62" i="6"/>
  <c r="BK138" i="6" s="1"/>
  <c r="BK140" i="6" s="1"/>
  <c r="BK59" i="6"/>
  <c r="BK64" i="6"/>
  <c r="BJ144" i="6"/>
  <c r="BJ17" i="12"/>
  <c r="BL57" i="6"/>
  <c r="BT25" i="6" l="1"/>
  <c r="BT137" i="6"/>
  <c r="BM57" i="6"/>
  <c r="BL59" i="6"/>
  <c r="BL62" i="6"/>
  <c r="BL138" i="6" s="1"/>
  <c r="BL140" i="6" s="1"/>
  <c r="BL64" i="6"/>
  <c r="BK144" i="6"/>
  <c r="BK17" i="12"/>
  <c r="BU25" i="6" l="1"/>
  <c r="BU137" i="6"/>
  <c r="BM62" i="6"/>
  <c r="BM138" i="6" s="1"/>
  <c r="BM140" i="6" s="1"/>
  <c r="BM59" i="6"/>
  <c r="BM64" i="6"/>
  <c r="BN57" i="6"/>
  <c r="BL144" i="6"/>
  <c r="BL17" i="12"/>
  <c r="BV25" i="6" l="1"/>
  <c r="BV137" i="6"/>
  <c r="BN59" i="6"/>
  <c r="BN62" i="6"/>
  <c r="BN138" i="6" s="1"/>
  <c r="BN140" i="6" s="1"/>
  <c r="BN64" i="6"/>
  <c r="BM144" i="6"/>
  <c r="BM17" i="12"/>
  <c r="BO57" i="6"/>
  <c r="BW25" i="6" l="1"/>
  <c r="BW137" i="6"/>
  <c r="BO62" i="6"/>
  <c r="BO138" i="6" s="1"/>
  <c r="BO140" i="6" s="1"/>
  <c r="BO59" i="6"/>
  <c r="BO64" i="6"/>
  <c r="BP57" i="6"/>
  <c r="BN144" i="6"/>
  <c r="BN17" i="12"/>
  <c r="BX25" i="6" l="1"/>
  <c r="BX137" i="6"/>
  <c r="BQ57" i="6"/>
  <c r="BP62" i="6"/>
  <c r="BP138" i="6" s="1"/>
  <c r="BP140" i="6" s="1"/>
  <c r="BP59" i="6"/>
  <c r="BP64" i="6"/>
  <c r="BO144" i="6"/>
  <c r="BO17" i="12"/>
  <c r="BY25" i="6" l="1"/>
  <c r="BY137" i="6"/>
  <c r="BR57" i="6"/>
  <c r="BQ59" i="6"/>
  <c r="BQ62" i="6"/>
  <c r="BQ138" i="6" s="1"/>
  <c r="BQ140" i="6" s="1"/>
  <c r="BQ64" i="6"/>
  <c r="BP144" i="6"/>
  <c r="BP17" i="12"/>
  <c r="BZ25" i="6" l="1"/>
  <c r="BZ137" i="6"/>
  <c r="BQ144" i="6"/>
  <c r="BQ17" i="12"/>
  <c r="BS57" i="6"/>
  <c r="BR62" i="6"/>
  <c r="BR138" i="6" s="1"/>
  <c r="BR140" i="6" s="1"/>
  <c r="BR59" i="6"/>
  <c r="BR64" i="6"/>
  <c r="CA25" i="6" l="1"/>
  <c r="CA137" i="6"/>
  <c r="BS62" i="6"/>
  <c r="BS138" i="6" s="1"/>
  <c r="BS140" i="6" s="1"/>
  <c r="BS59" i="6"/>
  <c r="BS64" i="6"/>
  <c r="BT57" i="6"/>
  <c r="BR144" i="6"/>
  <c r="BR17" i="12"/>
  <c r="CB25" i="6" l="1"/>
  <c r="CB137" i="6"/>
  <c r="BT59" i="6"/>
  <c r="BT62" i="6"/>
  <c r="BT138" i="6" s="1"/>
  <c r="BT140" i="6" s="1"/>
  <c r="BT64" i="6"/>
  <c r="BU57" i="6"/>
  <c r="BS144" i="6"/>
  <c r="BS17" i="12"/>
  <c r="CC25" i="6" l="1"/>
  <c r="CC137" i="6"/>
  <c r="BV57" i="6"/>
  <c r="BU62" i="6"/>
  <c r="BU138" i="6" s="1"/>
  <c r="BU140" i="6" s="1"/>
  <c r="BU59" i="6"/>
  <c r="BU64" i="6"/>
  <c r="BT144" i="6"/>
  <c r="BT17" i="12"/>
  <c r="CD25" i="6" l="1"/>
  <c r="CD137" i="6"/>
  <c r="BV59" i="6"/>
  <c r="BV62" i="6"/>
  <c r="BV138" i="6" s="1"/>
  <c r="BV140" i="6" s="1"/>
  <c r="BV64" i="6"/>
  <c r="BW57" i="6"/>
  <c r="BU144" i="6"/>
  <c r="BU17" i="12"/>
  <c r="CE25" i="6" l="1"/>
  <c r="CE137" i="6"/>
  <c r="BW62" i="6"/>
  <c r="BW138" i="6" s="1"/>
  <c r="BW140" i="6" s="1"/>
  <c r="BW59" i="6"/>
  <c r="BW64" i="6"/>
  <c r="BX57" i="6"/>
  <c r="BV144" i="6"/>
  <c r="BV17" i="12"/>
  <c r="CF25" i="6" l="1"/>
  <c r="CF137" i="6"/>
  <c r="BX62" i="6"/>
  <c r="BX138" i="6" s="1"/>
  <c r="BX140" i="6" s="1"/>
  <c r="BX59" i="6"/>
  <c r="BX64" i="6"/>
  <c r="BY57" i="6"/>
  <c r="BW144" i="6"/>
  <c r="BW17" i="12"/>
  <c r="CG25" i="6" l="1"/>
  <c r="CG137" i="6"/>
  <c r="BY62" i="6"/>
  <c r="BY138" i="6" s="1"/>
  <c r="BY140" i="6" s="1"/>
  <c r="BY59" i="6"/>
  <c r="BY64" i="6"/>
  <c r="BZ57" i="6"/>
  <c r="BX144" i="6"/>
  <c r="BX17" i="12"/>
  <c r="CH25" i="6" l="1"/>
  <c r="CH137" i="6"/>
  <c r="BY144" i="6"/>
  <c r="BY17" i="12"/>
  <c r="BZ62" i="6"/>
  <c r="BZ138" i="6" s="1"/>
  <c r="BZ140" i="6" s="1"/>
  <c r="BZ59" i="6"/>
  <c r="BZ64" i="6"/>
  <c r="CA57" i="6"/>
  <c r="CI25" i="6" l="1"/>
  <c r="CI137" i="6"/>
  <c r="BZ144" i="6"/>
  <c r="BZ17" i="12"/>
  <c r="CB57" i="6"/>
  <c r="CA62" i="6"/>
  <c r="CA138" i="6" s="1"/>
  <c r="CA140" i="6" s="1"/>
  <c r="CA59" i="6"/>
  <c r="CA64" i="6"/>
  <c r="CJ25" i="6" l="1"/>
  <c r="CJ137" i="6"/>
  <c r="CC57" i="6"/>
  <c r="CA144" i="6"/>
  <c r="CA17" i="12"/>
  <c r="CB62" i="6"/>
  <c r="CB138" i="6" s="1"/>
  <c r="CB140" i="6" s="1"/>
  <c r="CB59" i="6"/>
  <c r="CB64" i="6"/>
  <c r="CK25" i="6" l="1"/>
  <c r="CK137" i="6"/>
  <c r="CC62" i="6"/>
  <c r="CC138" i="6" s="1"/>
  <c r="CC140" i="6" s="1"/>
  <c r="CC59" i="6"/>
  <c r="CC64" i="6"/>
  <c r="CB144" i="6"/>
  <c r="CB17" i="12"/>
  <c r="CD57" i="6"/>
  <c r="CL25" i="6" l="1"/>
  <c r="CL137" i="6"/>
  <c r="CC144" i="6"/>
  <c r="CC17" i="12"/>
  <c r="CD62" i="6"/>
  <c r="CD138" i="6" s="1"/>
  <c r="CD140" i="6" s="1"/>
  <c r="CD59" i="6"/>
  <c r="CD64" i="6"/>
  <c r="CE57" i="6"/>
  <c r="CM25" i="6" l="1"/>
  <c r="CM137" i="6"/>
  <c r="CD144" i="6"/>
  <c r="CD17" i="12"/>
  <c r="CE62" i="6"/>
  <c r="CE138" i="6" s="1"/>
  <c r="CE140" i="6" s="1"/>
  <c r="CE59" i="6"/>
  <c r="CE64" i="6"/>
  <c r="CF57" i="6"/>
  <c r="CN25" i="6" l="1"/>
  <c r="CN137" i="6"/>
  <c r="CF62" i="6"/>
  <c r="CF138" i="6" s="1"/>
  <c r="CF140" i="6" s="1"/>
  <c r="CF59" i="6"/>
  <c r="CF64" i="6"/>
  <c r="CG57" i="6"/>
  <c r="CE144" i="6"/>
  <c r="CE17" i="12"/>
  <c r="CO137" i="6" l="1"/>
  <c r="CO25" i="6"/>
  <c r="CG62" i="6"/>
  <c r="CG138" i="6" s="1"/>
  <c r="CG140" i="6" s="1"/>
  <c r="CG59" i="6"/>
  <c r="CG64" i="6"/>
  <c r="CH57" i="6"/>
  <c r="CF144" i="6"/>
  <c r="CF17" i="12"/>
  <c r="I25" i="6" l="1"/>
  <c r="CI57" i="6"/>
  <c r="CH62" i="6"/>
  <c r="CH138" i="6" s="1"/>
  <c r="CH140" i="6" s="1"/>
  <c r="CH59" i="6"/>
  <c r="CH64" i="6"/>
  <c r="CG144" i="6"/>
  <c r="CG17" i="12"/>
  <c r="CH144" i="6" l="1"/>
  <c r="CH17" i="12"/>
  <c r="CI59" i="6"/>
  <c r="CI62" i="6"/>
  <c r="CI138" i="6" s="1"/>
  <c r="CI140" i="6" s="1"/>
  <c r="CI64" i="6"/>
  <c r="CJ57" i="6"/>
  <c r="CJ59" i="6" l="1"/>
  <c r="CJ62" i="6"/>
  <c r="CJ138" i="6" s="1"/>
  <c r="CJ140" i="6" s="1"/>
  <c r="CJ64" i="6"/>
  <c r="CK57" i="6"/>
  <c r="CI144" i="6"/>
  <c r="CI17" i="12"/>
  <c r="CJ144" i="6" l="1"/>
  <c r="CJ17" i="12"/>
  <c r="CL57" i="6"/>
  <c r="CK62" i="6"/>
  <c r="CK138" i="6" s="1"/>
  <c r="CK140" i="6" s="1"/>
  <c r="CK59" i="6"/>
  <c r="CK64" i="6"/>
  <c r="CK144" i="6" l="1"/>
  <c r="CK17" i="12"/>
  <c r="CL62" i="6"/>
  <c r="CL138" i="6" s="1"/>
  <c r="CL140" i="6" s="1"/>
  <c r="CL59" i="6"/>
  <c r="CL64" i="6"/>
  <c r="CM57" i="6"/>
  <c r="CL144" i="6" l="1"/>
  <c r="CL17" i="12"/>
  <c r="CM59" i="6"/>
  <c r="CM62" i="6"/>
  <c r="CM138" i="6" s="1"/>
  <c r="CM140" i="6" s="1"/>
  <c r="CM64" i="6"/>
  <c r="CO57" i="6"/>
  <c r="CN57" i="6"/>
  <c r="CO59" i="6" l="1"/>
  <c r="CO62" i="6"/>
  <c r="I57" i="6"/>
  <c r="CO64" i="6"/>
  <c r="CM144" i="6"/>
  <c r="CM17" i="12"/>
  <c r="CN62" i="6"/>
  <c r="CN138" i="6" s="1"/>
  <c r="CN140" i="6" s="1"/>
  <c r="CN59" i="6"/>
  <c r="CN64" i="6"/>
  <c r="CO138" i="6" l="1"/>
  <c r="CO140" i="6" s="1"/>
  <c r="I62" i="6"/>
  <c r="CN144" i="6"/>
  <c r="CN17" i="12"/>
  <c r="I64" i="6"/>
  <c r="I59" i="6"/>
  <c r="CO144" i="6" l="1"/>
  <c r="CO17" i="12"/>
  <c r="I17" i="12" s="1"/>
  <c r="I140" i="6"/>
  <c r="G20" i="6" l="1"/>
  <c r="CO26" i="6"/>
  <c r="CO27" i="6" s="1"/>
  <c r="CO65" i="6"/>
  <c r="CO141" i="6" s="1"/>
  <c r="CO66" i="6"/>
  <c r="CO160" i="5"/>
  <c r="CO162" i="5"/>
  <c r="CO18" i="12" l="1"/>
  <c r="CO142" i="6"/>
  <c r="CO19" i="12" s="1"/>
  <c r="BR26" i="6"/>
  <c r="AI26" i="6"/>
  <c r="AD26" i="6"/>
  <c r="M26" i="6"/>
  <c r="CM26" i="6"/>
  <c r="CN26" i="6"/>
  <c r="CL26" i="6"/>
  <c r="CJ26" i="6"/>
  <c r="CK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T26" i="6"/>
  <c r="BU26" i="6"/>
  <c r="BS26" i="6"/>
  <c r="BQ26" i="6"/>
  <c r="BP26" i="6"/>
  <c r="BO26" i="6"/>
  <c r="BN26" i="6"/>
  <c r="BM26" i="6"/>
  <c r="BL26" i="6"/>
  <c r="BK26" i="6"/>
  <c r="BJ26" i="6"/>
  <c r="BH26" i="6"/>
  <c r="BI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P26" i="6"/>
  <c r="AQ26" i="6"/>
  <c r="AN26" i="6"/>
  <c r="AO26" i="6"/>
  <c r="AM26" i="6"/>
  <c r="AL26" i="6"/>
  <c r="AK26" i="6"/>
  <c r="AJ26" i="6"/>
  <c r="AH26" i="6"/>
  <c r="AG26" i="6"/>
  <c r="AE26" i="6"/>
  <c r="AF26" i="6"/>
  <c r="AC26" i="6"/>
  <c r="AB26" i="6"/>
  <c r="Z26" i="6"/>
  <c r="AA26" i="6"/>
  <c r="Y26" i="6"/>
  <c r="X26" i="6"/>
  <c r="V26" i="6"/>
  <c r="W26" i="6"/>
  <c r="T26" i="6"/>
  <c r="U26" i="6"/>
  <c r="R26" i="6"/>
  <c r="S26" i="6"/>
  <c r="P26" i="6"/>
  <c r="Q26" i="6"/>
  <c r="O26" i="6"/>
  <c r="N26" i="6"/>
  <c r="L26" i="6"/>
  <c r="K26" i="6"/>
  <c r="K65" i="6" l="1"/>
  <c r="I26" i="6"/>
  <c r="K27" i="6"/>
  <c r="L27" i="6"/>
  <c r="L65" i="6"/>
  <c r="N27" i="6"/>
  <c r="N65" i="6"/>
  <c r="O27" i="6"/>
  <c r="O65" i="6"/>
  <c r="Q27" i="6"/>
  <c r="Q65" i="6"/>
  <c r="P27" i="6"/>
  <c r="P65" i="6"/>
  <c r="S27" i="6"/>
  <c r="S65" i="6"/>
  <c r="R27" i="6"/>
  <c r="R65" i="6"/>
  <c r="U27" i="6"/>
  <c r="U65" i="6"/>
  <c r="T27" i="6"/>
  <c r="T65" i="6"/>
  <c r="W27" i="6"/>
  <c r="W65" i="6"/>
  <c r="V27" i="6"/>
  <c r="V65" i="6"/>
  <c r="X27" i="6"/>
  <c r="X65" i="6"/>
  <c r="Y27" i="6"/>
  <c r="Y65" i="6"/>
  <c r="AA27" i="6"/>
  <c r="AA65" i="6"/>
  <c r="Z27" i="6"/>
  <c r="Z65" i="6"/>
  <c r="AB27" i="6"/>
  <c r="AB65" i="6"/>
  <c r="AC27" i="6"/>
  <c r="AC65" i="6"/>
  <c r="AF27" i="6"/>
  <c r="AF65" i="6"/>
  <c r="AE27" i="6"/>
  <c r="AE65" i="6"/>
  <c r="AG27" i="6"/>
  <c r="AG65" i="6"/>
  <c r="AH27" i="6"/>
  <c r="AH65" i="6"/>
  <c r="AJ27" i="6"/>
  <c r="AJ65" i="6"/>
  <c r="AK27" i="6"/>
  <c r="AK65" i="6"/>
  <c r="AL27" i="6"/>
  <c r="AL65" i="6"/>
  <c r="AM27" i="6"/>
  <c r="AM65" i="6"/>
  <c r="AO27" i="6"/>
  <c r="AO65" i="6"/>
  <c r="AN27" i="6"/>
  <c r="AN65" i="6"/>
  <c r="AQ27" i="6"/>
  <c r="AQ65" i="6"/>
  <c r="AP27" i="6"/>
  <c r="AP65" i="6"/>
  <c r="AR27" i="6"/>
  <c r="AR65" i="6"/>
  <c r="AS27" i="6"/>
  <c r="AS65" i="6"/>
  <c r="AT27" i="6"/>
  <c r="AT65" i="6"/>
  <c r="AU27" i="6"/>
  <c r="AU65" i="6"/>
  <c r="AV27" i="6"/>
  <c r="AV65" i="6"/>
  <c r="AW27" i="6"/>
  <c r="AW65" i="6"/>
  <c r="AX27" i="6"/>
  <c r="AX65" i="6"/>
  <c r="AY27" i="6"/>
  <c r="AY65" i="6"/>
  <c r="AZ27" i="6"/>
  <c r="AZ65" i="6"/>
  <c r="BA27" i="6"/>
  <c r="BA65" i="6"/>
  <c r="BB27" i="6"/>
  <c r="BB65" i="6"/>
  <c r="BC27" i="6"/>
  <c r="BC65" i="6"/>
  <c r="BD27" i="6"/>
  <c r="BD65" i="6"/>
  <c r="BE27" i="6"/>
  <c r="BE65" i="6"/>
  <c r="BF27" i="6"/>
  <c r="BF65" i="6"/>
  <c r="BG27" i="6"/>
  <c r="BG65" i="6"/>
  <c r="BI27" i="6"/>
  <c r="BI65" i="6"/>
  <c r="BH27" i="6"/>
  <c r="BH65" i="6"/>
  <c r="BJ27" i="6"/>
  <c r="BJ65" i="6"/>
  <c r="BK27" i="6"/>
  <c r="BK65" i="6"/>
  <c r="BL27" i="6"/>
  <c r="BL65" i="6"/>
  <c r="BM27" i="6"/>
  <c r="BM65" i="6"/>
  <c r="BN27" i="6"/>
  <c r="BN65" i="6"/>
  <c r="BO27" i="6"/>
  <c r="BO65" i="6"/>
  <c r="BP27" i="6"/>
  <c r="BP65" i="6"/>
  <c r="BQ27" i="6"/>
  <c r="BQ65" i="6"/>
  <c r="BS27" i="6"/>
  <c r="BS65" i="6"/>
  <c r="BU27" i="6"/>
  <c r="BU65" i="6"/>
  <c r="BT27" i="6"/>
  <c r="BT65" i="6"/>
  <c r="BV27" i="6"/>
  <c r="BV65" i="6"/>
  <c r="BW27" i="6"/>
  <c r="BW65" i="6"/>
  <c r="BX27" i="6"/>
  <c r="BX65" i="6"/>
  <c r="BY27" i="6"/>
  <c r="BY65" i="6"/>
  <c r="BZ27" i="6"/>
  <c r="BZ65" i="6"/>
  <c r="CA27" i="6"/>
  <c r="CA65" i="6"/>
  <c r="CB27" i="6"/>
  <c r="CB65" i="6"/>
  <c r="CC27" i="6"/>
  <c r="CC65" i="6"/>
  <c r="CD27" i="6"/>
  <c r="CD65" i="6"/>
  <c r="CE27" i="6"/>
  <c r="CE65" i="6"/>
  <c r="CF27" i="6"/>
  <c r="CF65" i="6"/>
  <c r="CG27" i="6"/>
  <c r="CG65" i="6"/>
  <c r="CH27" i="6"/>
  <c r="CH65" i="6"/>
  <c r="CI27" i="6"/>
  <c r="CI65" i="6"/>
  <c r="CK27" i="6"/>
  <c r="CK65" i="6"/>
  <c r="CJ27" i="6"/>
  <c r="CJ65" i="6"/>
  <c r="CL27" i="6"/>
  <c r="CL65" i="6"/>
  <c r="CN27" i="6"/>
  <c r="CN65" i="6"/>
  <c r="CM27" i="6"/>
  <c r="CM65" i="6"/>
  <c r="M27" i="6"/>
  <c r="M65" i="6"/>
  <c r="AD27" i="6"/>
  <c r="AD65" i="6"/>
  <c r="AI27" i="6"/>
  <c r="AI65" i="6"/>
  <c r="BR27" i="6"/>
  <c r="BR65" i="6"/>
  <c r="BR141" i="6" l="1"/>
  <c r="BR66" i="6"/>
  <c r="BR160" i="5" s="1"/>
  <c r="BR162" i="5" s="1"/>
  <c r="BS169" i="5" s="1"/>
  <c r="BS21" i="18" s="1"/>
  <c r="AI141" i="6"/>
  <c r="AI66" i="6"/>
  <c r="AI160" i="5" s="1"/>
  <c r="AI162" i="5" s="1"/>
  <c r="AJ169" i="5" s="1"/>
  <c r="AJ21" i="18" s="1"/>
  <c r="AD141" i="6"/>
  <c r="AD66" i="6"/>
  <c r="AD160" i="5" s="1"/>
  <c r="AD162" i="5" s="1"/>
  <c r="AE169" i="5" s="1"/>
  <c r="AE21" i="18" s="1"/>
  <c r="M66" i="6"/>
  <c r="M160" i="5" s="1"/>
  <c r="M162" i="5" s="1"/>
  <c r="N169" i="5" s="1"/>
  <c r="N21" i="18" s="1"/>
  <c r="M141" i="6"/>
  <c r="CM66" i="6"/>
  <c r="CM160" i="5" s="1"/>
  <c r="CM162" i="5" s="1"/>
  <c r="CN169" i="5" s="1"/>
  <c r="CN21" i="18" s="1"/>
  <c r="CM141" i="6"/>
  <c r="CN141" i="6"/>
  <c r="CN66" i="6"/>
  <c r="CN160" i="5" s="1"/>
  <c r="CN162" i="5" s="1"/>
  <c r="CO169" i="5" s="1"/>
  <c r="CO21" i="18" s="1"/>
  <c r="CL66" i="6"/>
  <c r="CL160" i="5" s="1"/>
  <c r="CL162" i="5" s="1"/>
  <c r="CM169" i="5" s="1"/>
  <c r="CM21" i="18" s="1"/>
  <c r="CL141" i="6"/>
  <c r="CJ66" i="6"/>
  <c r="CJ160" i="5" s="1"/>
  <c r="CJ162" i="5" s="1"/>
  <c r="CK169" i="5" s="1"/>
  <c r="CK21" i="18" s="1"/>
  <c r="CJ141" i="6"/>
  <c r="CK141" i="6"/>
  <c r="CK66" i="6"/>
  <c r="CK160" i="5" s="1"/>
  <c r="CK162" i="5" s="1"/>
  <c r="CL169" i="5" s="1"/>
  <c r="CL21" i="18" s="1"/>
  <c r="CI141" i="6"/>
  <c r="CI66" i="6"/>
  <c r="CI160" i="5" s="1"/>
  <c r="CI162" i="5" s="1"/>
  <c r="CJ169" i="5" s="1"/>
  <c r="CJ21" i="18" s="1"/>
  <c r="CH66" i="6"/>
  <c r="CH160" i="5" s="1"/>
  <c r="CH162" i="5" s="1"/>
  <c r="CI169" i="5" s="1"/>
  <c r="CI21" i="18" s="1"/>
  <c r="CH141" i="6"/>
  <c r="CG66" i="6"/>
  <c r="CG160" i="5" s="1"/>
  <c r="CG162" i="5" s="1"/>
  <c r="CH169" i="5" s="1"/>
  <c r="CH21" i="18" s="1"/>
  <c r="CG141" i="6"/>
  <c r="CF66" i="6"/>
  <c r="CF160" i="5" s="1"/>
  <c r="CF162" i="5" s="1"/>
  <c r="CG169" i="5" s="1"/>
  <c r="CG21" i="18" s="1"/>
  <c r="CF141" i="6"/>
  <c r="CE141" i="6"/>
  <c r="CE66" i="6"/>
  <c r="CE160" i="5" s="1"/>
  <c r="CE162" i="5" s="1"/>
  <c r="CF169" i="5" s="1"/>
  <c r="CF21" i="18" s="1"/>
  <c r="CD66" i="6"/>
  <c r="CD160" i="5" s="1"/>
  <c r="CD162" i="5" s="1"/>
  <c r="CE169" i="5" s="1"/>
  <c r="CE21" i="18" s="1"/>
  <c r="CD141" i="6"/>
  <c r="CC141" i="6"/>
  <c r="CC66" i="6"/>
  <c r="CC160" i="5" s="1"/>
  <c r="CC162" i="5" s="1"/>
  <c r="CD169" i="5" s="1"/>
  <c r="CD21" i="18" s="1"/>
  <c r="CB141" i="6"/>
  <c r="CB66" i="6"/>
  <c r="CB160" i="5" s="1"/>
  <c r="CB162" i="5" s="1"/>
  <c r="CC169" i="5" s="1"/>
  <c r="CC21" i="18" s="1"/>
  <c r="CA66" i="6"/>
  <c r="CA160" i="5" s="1"/>
  <c r="CA162" i="5" s="1"/>
  <c r="CB169" i="5" s="1"/>
  <c r="CB21" i="18" s="1"/>
  <c r="CA141" i="6"/>
  <c r="BZ66" i="6"/>
  <c r="BZ160" i="5" s="1"/>
  <c r="BZ162" i="5" s="1"/>
  <c r="CA169" i="5" s="1"/>
  <c r="CA21" i="18" s="1"/>
  <c r="BZ141" i="6"/>
  <c r="BY141" i="6"/>
  <c r="BY66" i="6"/>
  <c r="BY160" i="5" s="1"/>
  <c r="BY162" i="5" s="1"/>
  <c r="BZ169" i="5" s="1"/>
  <c r="BZ21" i="18" s="1"/>
  <c r="BX141" i="6"/>
  <c r="BX66" i="6"/>
  <c r="BX160" i="5" s="1"/>
  <c r="BX162" i="5" s="1"/>
  <c r="BY169" i="5" s="1"/>
  <c r="BY21" i="18" s="1"/>
  <c r="BW66" i="6"/>
  <c r="BW160" i="5" s="1"/>
  <c r="BW162" i="5" s="1"/>
  <c r="BX169" i="5" s="1"/>
  <c r="BX21" i="18" s="1"/>
  <c r="BW141" i="6"/>
  <c r="BV141" i="6"/>
  <c r="BV66" i="6"/>
  <c r="BV160" i="5" s="1"/>
  <c r="BV162" i="5" s="1"/>
  <c r="BW169" i="5" s="1"/>
  <c r="BW21" i="18" s="1"/>
  <c r="BT141" i="6"/>
  <c r="BT66" i="6"/>
  <c r="BT160" i="5" s="1"/>
  <c r="BT162" i="5" s="1"/>
  <c r="BU169" i="5" s="1"/>
  <c r="BU21" i="18" s="1"/>
  <c r="BU141" i="6"/>
  <c r="BU66" i="6"/>
  <c r="BU160" i="5" s="1"/>
  <c r="BU162" i="5" s="1"/>
  <c r="BV169" i="5" s="1"/>
  <c r="BV21" i="18" s="1"/>
  <c r="BS141" i="6"/>
  <c r="BS66" i="6"/>
  <c r="BS160" i="5" s="1"/>
  <c r="BS162" i="5" s="1"/>
  <c r="BT169" i="5" s="1"/>
  <c r="BT21" i="18" s="1"/>
  <c r="BQ141" i="6"/>
  <c r="BQ66" i="6"/>
  <c r="BQ160" i="5" s="1"/>
  <c r="BQ162" i="5" s="1"/>
  <c r="BR169" i="5" s="1"/>
  <c r="BR21" i="18" s="1"/>
  <c r="BP66" i="6"/>
  <c r="BP160" i="5" s="1"/>
  <c r="BP162" i="5" s="1"/>
  <c r="BQ169" i="5" s="1"/>
  <c r="BQ21" i="18" s="1"/>
  <c r="BP141" i="6"/>
  <c r="BO141" i="6"/>
  <c r="BO66" i="6"/>
  <c r="BO160" i="5" s="1"/>
  <c r="BO162" i="5" s="1"/>
  <c r="BP169" i="5" s="1"/>
  <c r="BP21" i="18" s="1"/>
  <c r="BN141" i="6"/>
  <c r="BN66" i="6"/>
  <c r="BN160" i="5" s="1"/>
  <c r="BN162" i="5" s="1"/>
  <c r="BO169" i="5" s="1"/>
  <c r="BO21" i="18" s="1"/>
  <c r="BM66" i="6"/>
  <c r="BM160" i="5" s="1"/>
  <c r="BM162" i="5" s="1"/>
  <c r="BN169" i="5" s="1"/>
  <c r="BN21" i="18" s="1"/>
  <c r="BM141" i="6"/>
  <c r="BL141" i="6"/>
  <c r="BL66" i="6"/>
  <c r="BL160" i="5" s="1"/>
  <c r="BL162" i="5" s="1"/>
  <c r="BM169" i="5" s="1"/>
  <c r="BM21" i="18" s="1"/>
  <c r="BK141" i="6"/>
  <c r="BK66" i="6"/>
  <c r="BK160" i="5" s="1"/>
  <c r="BK162" i="5" s="1"/>
  <c r="BL169" i="5" s="1"/>
  <c r="BL21" i="18" s="1"/>
  <c r="BJ66" i="6"/>
  <c r="BJ160" i="5" s="1"/>
  <c r="BJ162" i="5" s="1"/>
  <c r="BK169" i="5" s="1"/>
  <c r="BK21" i="18" s="1"/>
  <c r="BJ141" i="6"/>
  <c r="BH66" i="6"/>
  <c r="BH160" i="5" s="1"/>
  <c r="BH162" i="5" s="1"/>
  <c r="BI169" i="5" s="1"/>
  <c r="BI21" i="18" s="1"/>
  <c r="BH141" i="6"/>
  <c r="BI141" i="6"/>
  <c r="BI66" i="6"/>
  <c r="BI160" i="5" s="1"/>
  <c r="BI162" i="5" s="1"/>
  <c r="BJ169" i="5" s="1"/>
  <c r="BJ21" i="18" s="1"/>
  <c r="BG66" i="6"/>
  <c r="BG160" i="5" s="1"/>
  <c r="BG162" i="5" s="1"/>
  <c r="BH169" i="5" s="1"/>
  <c r="BH21" i="18" s="1"/>
  <c r="BG141" i="6"/>
  <c r="BF141" i="6"/>
  <c r="BF66" i="6"/>
  <c r="BF160" i="5" s="1"/>
  <c r="BF162" i="5" s="1"/>
  <c r="BG169" i="5" s="1"/>
  <c r="BG21" i="18" s="1"/>
  <c r="BE66" i="6"/>
  <c r="BE160" i="5" s="1"/>
  <c r="BE162" i="5" s="1"/>
  <c r="BF169" i="5" s="1"/>
  <c r="BF21" i="18" s="1"/>
  <c r="BE141" i="6"/>
  <c r="BD66" i="6"/>
  <c r="BD160" i="5" s="1"/>
  <c r="BD162" i="5" s="1"/>
  <c r="BE169" i="5" s="1"/>
  <c r="BE21" i="18" s="1"/>
  <c r="BD141" i="6"/>
  <c r="BC66" i="6"/>
  <c r="BC160" i="5" s="1"/>
  <c r="BC162" i="5" s="1"/>
  <c r="BD169" i="5" s="1"/>
  <c r="BD21" i="18" s="1"/>
  <c r="BC141" i="6"/>
  <c r="BB141" i="6"/>
  <c r="BB66" i="6"/>
  <c r="BB160" i="5" s="1"/>
  <c r="BB162" i="5" s="1"/>
  <c r="BC169" i="5" s="1"/>
  <c r="BC21" i="18" s="1"/>
  <c r="BA66" i="6"/>
  <c r="BA160" i="5" s="1"/>
  <c r="BA162" i="5" s="1"/>
  <c r="BB169" i="5" s="1"/>
  <c r="BB21" i="18" s="1"/>
  <c r="BA141" i="6"/>
  <c r="AZ66" i="6"/>
  <c r="AZ160" i="5" s="1"/>
  <c r="AZ162" i="5" s="1"/>
  <c r="BA169" i="5" s="1"/>
  <c r="BA21" i="18" s="1"/>
  <c r="AZ141" i="6"/>
  <c r="AY141" i="6"/>
  <c r="AY66" i="6"/>
  <c r="AY160" i="5" s="1"/>
  <c r="AY162" i="5" s="1"/>
  <c r="AZ169" i="5" s="1"/>
  <c r="AZ21" i="18" s="1"/>
  <c r="AX66" i="6"/>
  <c r="AX160" i="5" s="1"/>
  <c r="AX162" i="5" s="1"/>
  <c r="AY169" i="5" s="1"/>
  <c r="AY21" i="18" s="1"/>
  <c r="AX141" i="6"/>
  <c r="AW141" i="6"/>
  <c r="AW66" i="6"/>
  <c r="AW160" i="5" s="1"/>
  <c r="AW162" i="5" s="1"/>
  <c r="AX169" i="5" s="1"/>
  <c r="AX21" i="18" s="1"/>
  <c r="AV141" i="6"/>
  <c r="AV66" i="6"/>
  <c r="AV160" i="5" s="1"/>
  <c r="AV162" i="5" s="1"/>
  <c r="AW169" i="5" s="1"/>
  <c r="AW21" i="18" s="1"/>
  <c r="AU66" i="6"/>
  <c r="AU160" i="5" s="1"/>
  <c r="AU162" i="5" s="1"/>
  <c r="AV169" i="5" s="1"/>
  <c r="AV21" i="18" s="1"/>
  <c r="AU141" i="6"/>
  <c r="AT66" i="6"/>
  <c r="AT160" i="5" s="1"/>
  <c r="AT162" i="5" s="1"/>
  <c r="AU169" i="5" s="1"/>
  <c r="AU21" i="18" s="1"/>
  <c r="AT141" i="6"/>
  <c r="AS141" i="6"/>
  <c r="AS66" i="6"/>
  <c r="AS160" i="5" s="1"/>
  <c r="AS162" i="5" s="1"/>
  <c r="AT169" i="5" s="1"/>
  <c r="AT21" i="18" s="1"/>
  <c r="AR141" i="6"/>
  <c r="AR66" i="6"/>
  <c r="AR160" i="5" s="1"/>
  <c r="AR162" i="5" s="1"/>
  <c r="AS169" i="5" s="1"/>
  <c r="AS21" i="18" s="1"/>
  <c r="AP141" i="6"/>
  <c r="AP66" i="6"/>
  <c r="AP160" i="5" s="1"/>
  <c r="AP162" i="5" s="1"/>
  <c r="AQ169" i="5" s="1"/>
  <c r="AQ21" i="18" s="1"/>
  <c r="AQ141" i="6"/>
  <c r="AQ66" i="6"/>
  <c r="AQ160" i="5" s="1"/>
  <c r="AQ162" i="5" s="1"/>
  <c r="AR169" i="5" s="1"/>
  <c r="AR21" i="18" s="1"/>
  <c r="AN141" i="6"/>
  <c r="AN66" i="6"/>
  <c r="AN160" i="5" s="1"/>
  <c r="AN162" i="5" s="1"/>
  <c r="AO169" i="5" s="1"/>
  <c r="AO21" i="18" s="1"/>
  <c r="AO141" i="6"/>
  <c r="AO66" i="6"/>
  <c r="AO160" i="5" s="1"/>
  <c r="AO162" i="5" s="1"/>
  <c r="AP169" i="5" s="1"/>
  <c r="AP21" i="18" s="1"/>
  <c r="AM66" i="6"/>
  <c r="AM160" i="5" s="1"/>
  <c r="AM162" i="5" s="1"/>
  <c r="AN169" i="5" s="1"/>
  <c r="AN21" i="18" s="1"/>
  <c r="AM141" i="6"/>
  <c r="AL141" i="6"/>
  <c r="AL66" i="6"/>
  <c r="AL160" i="5" s="1"/>
  <c r="AL162" i="5" s="1"/>
  <c r="AM169" i="5" s="1"/>
  <c r="AM21" i="18" s="1"/>
  <c r="AK66" i="6"/>
  <c r="AK160" i="5" s="1"/>
  <c r="AK162" i="5" s="1"/>
  <c r="AL169" i="5" s="1"/>
  <c r="AL21" i="18" s="1"/>
  <c r="AK141" i="6"/>
  <c r="AJ141" i="6"/>
  <c r="AJ66" i="6"/>
  <c r="AJ160" i="5" s="1"/>
  <c r="AJ162" i="5" s="1"/>
  <c r="AK169" i="5" s="1"/>
  <c r="AK21" i="18" s="1"/>
  <c r="AH141" i="6"/>
  <c r="AH66" i="6"/>
  <c r="AH160" i="5" s="1"/>
  <c r="AH162" i="5" s="1"/>
  <c r="AI169" i="5" s="1"/>
  <c r="AI21" i="18" s="1"/>
  <c r="AG141" i="6"/>
  <c r="AG66" i="6"/>
  <c r="AG160" i="5" s="1"/>
  <c r="AG162" i="5" s="1"/>
  <c r="AH169" i="5" s="1"/>
  <c r="AH21" i="18" s="1"/>
  <c r="AE141" i="6"/>
  <c r="AE66" i="6"/>
  <c r="AE160" i="5" s="1"/>
  <c r="AE162" i="5" s="1"/>
  <c r="AF169" i="5" s="1"/>
  <c r="AF21" i="18" s="1"/>
  <c r="AF141" i="6"/>
  <c r="AF66" i="6"/>
  <c r="AF160" i="5" s="1"/>
  <c r="AF162" i="5" s="1"/>
  <c r="AG169" i="5" s="1"/>
  <c r="AG21" i="18" s="1"/>
  <c r="AC66" i="6"/>
  <c r="AC160" i="5" s="1"/>
  <c r="AC162" i="5" s="1"/>
  <c r="AD169" i="5" s="1"/>
  <c r="AD21" i="18" s="1"/>
  <c r="AC141" i="6"/>
  <c r="AB141" i="6"/>
  <c r="AB66" i="6"/>
  <c r="AB160" i="5" s="1"/>
  <c r="AB162" i="5" s="1"/>
  <c r="AC169" i="5" s="1"/>
  <c r="AC21" i="18" s="1"/>
  <c r="Z141" i="6"/>
  <c r="Z66" i="6"/>
  <c r="Z160" i="5" s="1"/>
  <c r="Z162" i="5" s="1"/>
  <c r="AA169" i="5" s="1"/>
  <c r="AA21" i="18" s="1"/>
  <c r="AA141" i="6"/>
  <c r="AA66" i="6"/>
  <c r="AA160" i="5" s="1"/>
  <c r="AA162" i="5" s="1"/>
  <c r="AB169" i="5" s="1"/>
  <c r="AB21" i="18" s="1"/>
  <c r="Y66" i="6"/>
  <c r="Y160" i="5" s="1"/>
  <c r="Y162" i="5" s="1"/>
  <c r="Z169" i="5" s="1"/>
  <c r="Z21" i="18" s="1"/>
  <c r="Y141" i="6"/>
  <c r="X141" i="6"/>
  <c r="X66" i="6"/>
  <c r="X160" i="5" s="1"/>
  <c r="X162" i="5" s="1"/>
  <c r="Y169" i="5" s="1"/>
  <c r="Y21" i="18" s="1"/>
  <c r="V66" i="6"/>
  <c r="V160" i="5" s="1"/>
  <c r="V162" i="5" s="1"/>
  <c r="W169" i="5" s="1"/>
  <c r="W21" i="18" s="1"/>
  <c r="V141" i="6"/>
  <c r="W66" i="6"/>
  <c r="W160" i="5" s="1"/>
  <c r="W162" i="5" s="1"/>
  <c r="X169" i="5" s="1"/>
  <c r="X21" i="18" s="1"/>
  <c r="W141" i="6"/>
  <c r="T66" i="6"/>
  <c r="T160" i="5" s="1"/>
  <c r="T162" i="5" s="1"/>
  <c r="U169" i="5" s="1"/>
  <c r="U21" i="18" s="1"/>
  <c r="T141" i="6"/>
  <c r="U141" i="6"/>
  <c r="U66" i="6"/>
  <c r="U160" i="5" s="1"/>
  <c r="U162" i="5" s="1"/>
  <c r="V169" i="5" s="1"/>
  <c r="V21" i="18" s="1"/>
  <c r="R66" i="6"/>
  <c r="R160" i="5" s="1"/>
  <c r="R162" i="5" s="1"/>
  <c r="S169" i="5" s="1"/>
  <c r="S21" i="18" s="1"/>
  <c r="R141" i="6"/>
  <c r="S66" i="6"/>
  <c r="S160" i="5" s="1"/>
  <c r="S162" i="5" s="1"/>
  <c r="T169" i="5" s="1"/>
  <c r="T21" i="18" s="1"/>
  <c r="S141" i="6"/>
  <c r="P66" i="6"/>
  <c r="P160" i="5" s="1"/>
  <c r="P162" i="5" s="1"/>
  <c r="Q169" i="5" s="1"/>
  <c r="Q21" i="18" s="1"/>
  <c r="P141" i="6"/>
  <c r="Q66" i="6"/>
  <c r="Q160" i="5" s="1"/>
  <c r="Q162" i="5" s="1"/>
  <c r="R169" i="5" s="1"/>
  <c r="R21" i="18" s="1"/>
  <c r="Q141" i="6"/>
  <c r="O66" i="6"/>
  <c r="O160" i="5" s="1"/>
  <c r="O162" i="5" s="1"/>
  <c r="P169" i="5" s="1"/>
  <c r="P21" i="18" s="1"/>
  <c r="O141" i="6"/>
  <c r="N66" i="6"/>
  <c r="N160" i="5" s="1"/>
  <c r="N162" i="5" s="1"/>
  <c r="O169" i="5" s="1"/>
  <c r="O21" i="18" s="1"/>
  <c r="N141" i="6"/>
  <c r="L66" i="6"/>
  <c r="L160" i="5" s="1"/>
  <c r="L162" i="5" s="1"/>
  <c r="M169" i="5" s="1"/>
  <c r="M21" i="18" s="1"/>
  <c r="L141" i="6"/>
  <c r="I27" i="6"/>
  <c r="K141" i="6"/>
  <c r="I65" i="6"/>
  <c r="K66" i="6"/>
  <c r="M46" i="18" l="1"/>
  <c r="M34" i="18"/>
  <c r="O46" i="18"/>
  <c r="O34" i="18"/>
  <c r="P46" i="18"/>
  <c r="P34" i="18"/>
  <c r="R46" i="18"/>
  <c r="R34" i="18"/>
  <c r="Q46" i="18"/>
  <c r="Q34" i="18"/>
  <c r="T46" i="18"/>
  <c r="T34" i="18"/>
  <c r="S46" i="18"/>
  <c r="S34" i="18"/>
  <c r="V46" i="18"/>
  <c r="V34" i="18"/>
  <c r="U46" i="18"/>
  <c r="U34" i="18"/>
  <c r="X46" i="18"/>
  <c r="X34" i="18"/>
  <c r="W46" i="18"/>
  <c r="W34" i="18"/>
  <c r="Y46" i="18"/>
  <c r="Y34" i="18"/>
  <c r="Z46" i="18"/>
  <c r="Z34" i="18"/>
  <c r="AB46" i="18"/>
  <c r="AB34" i="18"/>
  <c r="AA46" i="18"/>
  <c r="AA34" i="18"/>
  <c r="AC46" i="18"/>
  <c r="AC34" i="18"/>
  <c r="AD46" i="18"/>
  <c r="AD34" i="18"/>
  <c r="AG46" i="18"/>
  <c r="AG34" i="18"/>
  <c r="AF46" i="18"/>
  <c r="AF34" i="18"/>
  <c r="AH46" i="18"/>
  <c r="AH34" i="18"/>
  <c r="AI46" i="18"/>
  <c r="AI34" i="18"/>
  <c r="AK46" i="18"/>
  <c r="AK34" i="18"/>
  <c r="AL46" i="18"/>
  <c r="AL34" i="18"/>
  <c r="AM46" i="18"/>
  <c r="AM34" i="18"/>
  <c r="AN46" i="18"/>
  <c r="AN34" i="18"/>
  <c r="AP46" i="18"/>
  <c r="AP34" i="18"/>
  <c r="AO46" i="18"/>
  <c r="AO34" i="18"/>
  <c r="AR46" i="18"/>
  <c r="AR34" i="18"/>
  <c r="AQ46" i="18"/>
  <c r="AQ34" i="18"/>
  <c r="AS46" i="18"/>
  <c r="AS34" i="18"/>
  <c r="AT46" i="18"/>
  <c r="AT34" i="18"/>
  <c r="AU46" i="18"/>
  <c r="AU34" i="18"/>
  <c r="AV46" i="18"/>
  <c r="AV34" i="18"/>
  <c r="AW46" i="18"/>
  <c r="AW34" i="18"/>
  <c r="AX46" i="18"/>
  <c r="AX34" i="18"/>
  <c r="AY46" i="18"/>
  <c r="AY34" i="18"/>
  <c r="AZ46" i="18"/>
  <c r="AZ34" i="18"/>
  <c r="BA46" i="18"/>
  <c r="BA34" i="18"/>
  <c r="BB46" i="18"/>
  <c r="BB34" i="18"/>
  <c r="BC46" i="18"/>
  <c r="BC34" i="18"/>
  <c r="BD46" i="18"/>
  <c r="BD34" i="18"/>
  <c r="BE46" i="18"/>
  <c r="BE34" i="18"/>
  <c r="BF46" i="18"/>
  <c r="BF34" i="18"/>
  <c r="BG46" i="18"/>
  <c r="BG34" i="18"/>
  <c r="BH46" i="18"/>
  <c r="BH34" i="18"/>
  <c r="BJ46" i="18"/>
  <c r="BJ34" i="18"/>
  <c r="BI46" i="18"/>
  <c r="BI34" i="18"/>
  <c r="BK46" i="18"/>
  <c r="BK34" i="18"/>
  <c r="BL46" i="18"/>
  <c r="BL34" i="18"/>
  <c r="BM46" i="18"/>
  <c r="BM34" i="18"/>
  <c r="BN46" i="18"/>
  <c r="BN34" i="18"/>
  <c r="BO46" i="18"/>
  <c r="BO34" i="18"/>
  <c r="BP46" i="18"/>
  <c r="BP34" i="18"/>
  <c r="BQ46" i="18"/>
  <c r="BQ34" i="18"/>
  <c r="BR46" i="18"/>
  <c r="BR34" i="18"/>
  <c r="BT46" i="18"/>
  <c r="BT34" i="18"/>
  <c r="BV46" i="18"/>
  <c r="BV34" i="18"/>
  <c r="BU46" i="18"/>
  <c r="BU34" i="18"/>
  <c r="BW46" i="18"/>
  <c r="BW34" i="18"/>
  <c r="BX46" i="18"/>
  <c r="BX34" i="18"/>
  <c r="BY46" i="18"/>
  <c r="BY34" i="18"/>
  <c r="BZ46" i="18"/>
  <c r="BZ34" i="18"/>
  <c r="CA46" i="18"/>
  <c r="CA34" i="18"/>
  <c r="CB46" i="18"/>
  <c r="CB34" i="18"/>
  <c r="CC46" i="18"/>
  <c r="CC34" i="18"/>
  <c r="CD46" i="18"/>
  <c r="CD34" i="18"/>
  <c r="CE46" i="18"/>
  <c r="CE34" i="18"/>
  <c r="CF46" i="18"/>
  <c r="CF34" i="18"/>
  <c r="CG46" i="18"/>
  <c r="CG34" i="18"/>
  <c r="CH46" i="18"/>
  <c r="CH34" i="18"/>
  <c r="CI46" i="18"/>
  <c r="CI34" i="18"/>
  <c r="CJ46" i="18"/>
  <c r="CJ34" i="18"/>
  <c r="CL46" i="18"/>
  <c r="CL34" i="18"/>
  <c r="CK46" i="18"/>
  <c r="CK34" i="18"/>
  <c r="CM46" i="18"/>
  <c r="CM34" i="18"/>
  <c r="CO46" i="18"/>
  <c r="CO34" i="18"/>
  <c r="CN46" i="18"/>
  <c r="CN34" i="18"/>
  <c r="N46" i="18"/>
  <c r="N34" i="18"/>
  <c r="AE46" i="18"/>
  <c r="AE34" i="18"/>
  <c r="AJ46" i="18"/>
  <c r="AJ34" i="18"/>
  <c r="BS46" i="18"/>
  <c r="BS34" i="18"/>
  <c r="I66" i="6"/>
  <c r="K160" i="5"/>
  <c r="K162" i="5" s="1"/>
  <c r="L169" i="5" s="1"/>
  <c r="L21" i="18" s="1"/>
  <c r="G21" i="18" s="1"/>
  <c r="K142" i="6"/>
  <c r="K18" i="12"/>
  <c r="I141" i="6"/>
  <c r="L18" i="12"/>
  <c r="L142" i="6"/>
  <c r="L19" i="12" s="1"/>
  <c r="N18" i="12"/>
  <c r="N142" i="6"/>
  <c r="N19" i="12" s="1"/>
  <c r="O18" i="12"/>
  <c r="O142" i="6"/>
  <c r="O19" i="12" s="1"/>
  <c r="Q18" i="12"/>
  <c r="Q142" i="6"/>
  <c r="Q19" i="12" s="1"/>
  <c r="P18" i="12"/>
  <c r="P142" i="6"/>
  <c r="P19" i="12" s="1"/>
  <c r="S18" i="12"/>
  <c r="S142" i="6"/>
  <c r="S19" i="12" s="1"/>
  <c r="R18" i="12"/>
  <c r="R142" i="6"/>
  <c r="R19" i="12" s="1"/>
  <c r="U18" i="12"/>
  <c r="U142" i="6"/>
  <c r="U19" i="12" s="1"/>
  <c r="T18" i="12"/>
  <c r="T142" i="6"/>
  <c r="T19" i="12" s="1"/>
  <c r="W18" i="12"/>
  <c r="W142" i="6"/>
  <c r="W19" i="12" s="1"/>
  <c r="V18" i="12"/>
  <c r="V142" i="6"/>
  <c r="V19" i="12" s="1"/>
  <c r="X18" i="12"/>
  <c r="X142" i="6"/>
  <c r="X19" i="12" s="1"/>
  <c r="Y18" i="12"/>
  <c r="Y142" i="6"/>
  <c r="Y19" i="12" s="1"/>
  <c r="AA18" i="12"/>
  <c r="AA142" i="6"/>
  <c r="AA19" i="12" s="1"/>
  <c r="Z18" i="12"/>
  <c r="Z142" i="6"/>
  <c r="Z19" i="12" s="1"/>
  <c r="AB18" i="12"/>
  <c r="AB142" i="6"/>
  <c r="AB19" i="12" s="1"/>
  <c r="AC18" i="12"/>
  <c r="AC142" i="6"/>
  <c r="AC19" i="12" s="1"/>
  <c r="AF18" i="12"/>
  <c r="AF142" i="6"/>
  <c r="AF19" i="12" s="1"/>
  <c r="AE18" i="12"/>
  <c r="AE142" i="6"/>
  <c r="AE19" i="12" s="1"/>
  <c r="AG18" i="12"/>
  <c r="AG142" i="6"/>
  <c r="AG19" i="12" s="1"/>
  <c r="AH18" i="12"/>
  <c r="AH142" i="6"/>
  <c r="AH19" i="12" s="1"/>
  <c r="AJ18" i="12"/>
  <c r="AJ142" i="6"/>
  <c r="AJ19" i="12" s="1"/>
  <c r="AK18" i="12"/>
  <c r="AK142" i="6"/>
  <c r="AK19" i="12" s="1"/>
  <c r="AL18" i="12"/>
  <c r="AL142" i="6"/>
  <c r="AL19" i="12" s="1"/>
  <c r="AM18" i="12"/>
  <c r="AM142" i="6"/>
  <c r="AM19" i="12" s="1"/>
  <c r="AO18" i="12"/>
  <c r="AO142" i="6"/>
  <c r="AO19" i="12" s="1"/>
  <c r="AN18" i="12"/>
  <c r="AN142" i="6"/>
  <c r="AN19" i="12" s="1"/>
  <c r="AQ18" i="12"/>
  <c r="AQ142" i="6"/>
  <c r="AQ19" i="12" s="1"/>
  <c r="AP18" i="12"/>
  <c r="AP142" i="6"/>
  <c r="AP19" i="12" s="1"/>
  <c r="AR18" i="12"/>
  <c r="AR142" i="6"/>
  <c r="AR19" i="12" s="1"/>
  <c r="AS18" i="12"/>
  <c r="AS142" i="6"/>
  <c r="AS19" i="12" s="1"/>
  <c r="AT18" i="12"/>
  <c r="AT142" i="6"/>
  <c r="AT19" i="12" s="1"/>
  <c r="AU18" i="12"/>
  <c r="AU142" i="6"/>
  <c r="AU19" i="12" s="1"/>
  <c r="AV18" i="12"/>
  <c r="AV142" i="6"/>
  <c r="AV19" i="12" s="1"/>
  <c r="AW18" i="12"/>
  <c r="AW142" i="6"/>
  <c r="AW19" i="12" s="1"/>
  <c r="AX18" i="12"/>
  <c r="AX142" i="6"/>
  <c r="AX19" i="12" s="1"/>
  <c r="AY18" i="12"/>
  <c r="AY142" i="6"/>
  <c r="AY19" i="12" s="1"/>
  <c r="AZ18" i="12"/>
  <c r="AZ142" i="6"/>
  <c r="AZ19" i="12" s="1"/>
  <c r="BA18" i="12"/>
  <c r="BA142" i="6"/>
  <c r="BA19" i="12" s="1"/>
  <c r="BB18" i="12"/>
  <c r="BB142" i="6"/>
  <c r="BB19" i="12" s="1"/>
  <c r="BC18" i="12"/>
  <c r="BC142" i="6"/>
  <c r="BC19" i="12" s="1"/>
  <c r="BD18" i="12"/>
  <c r="BD142" i="6"/>
  <c r="BD19" i="12" s="1"/>
  <c r="BE18" i="12"/>
  <c r="BE142" i="6"/>
  <c r="BE19" i="12" s="1"/>
  <c r="BF18" i="12"/>
  <c r="BF142" i="6"/>
  <c r="BF19" i="12" s="1"/>
  <c r="BG18" i="12"/>
  <c r="BG142" i="6"/>
  <c r="BG19" i="12" s="1"/>
  <c r="BI18" i="12"/>
  <c r="BI142" i="6"/>
  <c r="BI19" i="12" s="1"/>
  <c r="BH18" i="12"/>
  <c r="BH142" i="6"/>
  <c r="BH19" i="12" s="1"/>
  <c r="BJ18" i="12"/>
  <c r="BJ142" i="6"/>
  <c r="BJ19" i="12" s="1"/>
  <c r="BK18" i="12"/>
  <c r="BK142" i="6"/>
  <c r="BK19" i="12" s="1"/>
  <c r="BL18" i="12"/>
  <c r="BL142" i="6"/>
  <c r="BL19" i="12" s="1"/>
  <c r="BM18" i="12"/>
  <c r="BM142" i="6"/>
  <c r="BM19" i="12" s="1"/>
  <c r="BN18" i="12"/>
  <c r="BN142" i="6"/>
  <c r="BN19" i="12" s="1"/>
  <c r="BO18" i="12"/>
  <c r="BO142" i="6"/>
  <c r="BO19" i="12" s="1"/>
  <c r="BP18" i="12"/>
  <c r="BP142" i="6"/>
  <c r="BP19" i="12" s="1"/>
  <c r="BQ18" i="12"/>
  <c r="BQ142" i="6"/>
  <c r="BQ19" i="12" s="1"/>
  <c r="BS18" i="12"/>
  <c r="BS142" i="6"/>
  <c r="BS19" i="12" s="1"/>
  <c r="BU18" i="12"/>
  <c r="BU142" i="6"/>
  <c r="BU19" i="12" s="1"/>
  <c r="BT18" i="12"/>
  <c r="BT142" i="6"/>
  <c r="BT19" i="12" s="1"/>
  <c r="BV18" i="12"/>
  <c r="BV142" i="6"/>
  <c r="BV19" i="12" s="1"/>
  <c r="BW18" i="12"/>
  <c r="BW142" i="6"/>
  <c r="BW19" i="12" s="1"/>
  <c r="BX18" i="12"/>
  <c r="BX142" i="6"/>
  <c r="BX19" i="12" s="1"/>
  <c r="BY18" i="12"/>
  <c r="BY142" i="6"/>
  <c r="BY19" i="12" s="1"/>
  <c r="BZ18" i="12"/>
  <c r="BZ142" i="6"/>
  <c r="BZ19" i="12" s="1"/>
  <c r="CA18" i="12"/>
  <c r="CA142" i="6"/>
  <c r="CA19" i="12" s="1"/>
  <c r="CB18" i="12"/>
  <c r="CB142" i="6"/>
  <c r="CB19" i="12" s="1"/>
  <c r="CC18" i="12"/>
  <c r="CC142" i="6"/>
  <c r="CC19" i="12" s="1"/>
  <c r="CD18" i="12"/>
  <c r="CD142" i="6"/>
  <c r="CD19" i="12" s="1"/>
  <c r="CE18" i="12"/>
  <c r="CE142" i="6"/>
  <c r="CE19" i="12" s="1"/>
  <c r="CF18" i="12"/>
  <c r="CF142" i="6"/>
  <c r="CF19" i="12" s="1"/>
  <c r="CG18" i="12"/>
  <c r="CG142" i="6"/>
  <c r="CG19" i="12" s="1"/>
  <c r="CH18" i="12"/>
  <c r="CH142" i="6"/>
  <c r="CH19" i="12" s="1"/>
  <c r="CI18" i="12"/>
  <c r="CI142" i="6"/>
  <c r="CI19" i="12" s="1"/>
  <c r="CK18" i="12"/>
  <c r="CK142" i="6"/>
  <c r="CK19" i="12" s="1"/>
  <c r="CJ18" i="12"/>
  <c r="CJ142" i="6"/>
  <c r="CJ19" i="12" s="1"/>
  <c r="CL18" i="12"/>
  <c r="CL142" i="6"/>
  <c r="CL19" i="12" s="1"/>
  <c r="CN18" i="12"/>
  <c r="CN142" i="6"/>
  <c r="CN19" i="12" s="1"/>
  <c r="CM18" i="12"/>
  <c r="CM142" i="6"/>
  <c r="CM19" i="12" s="1"/>
  <c r="M18" i="12"/>
  <c r="M142" i="6"/>
  <c r="M19" i="12" s="1"/>
  <c r="AD18" i="12"/>
  <c r="AD142" i="6"/>
  <c r="AD19" i="12" s="1"/>
  <c r="AI18" i="12"/>
  <c r="AI142" i="6"/>
  <c r="AI19" i="12" s="1"/>
  <c r="BR18" i="12"/>
  <c r="BR142" i="6"/>
  <c r="BR19" i="12" s="1"/>
  <c r="L46" i="18" l="1"/>
  <c r="G46" i="18" s="1"/>
  <c r="L34" i="18"/>
  <c r="G34" i="18" s="1"/>
  <c r="I21" i="18"/>
  <c r="K19" i="12"/>
  <c r="I142" i="6"/>
  <c r="I18" i="12" l="1"/>
  <c r="I19" i="12"/>
  <c r="G145" i="6"/>
  <c r="G56" i="5"/>
  <c r="G180" i="5"/>
  <c r="G181" i="5"/>
  <c r="G182" i="5" s="1"/>
  <c r="G183" i="5" s="1"/>
  <c r="E182" i="5"/>
  <c r="K183" i="5"/>
  <c r="K20" i="18" s="1"/>
  <c r="K185" i="5"/>
  <c r="K215" i="5"/>
  <c r="Q183" i="5"/>
  <c r="Q20" i="18" s="1"/>
  <c r="O183" i="5"/>
  <c r="O20" i="18" s="1"/>
  <c r="P183" i="5"/>
  <c r="P20" i="18" s="1"/>
  <c r="N183" i="5"/>
  <c r="N20" i="18" s="1"/>
  <c r="L183" i="5"/>
  <c r="L20" i="18" s="1"/>
  <c r="M183" i="5"/>
  <c r="M20" i="18" s="1"/>
  <c r="R183" i="5"/>
  <c r="R20" i="18" s="1"/>
  <c r="S183" i="5"/>
  <c r="S20" i="18" s="1"/>
  <c r="T183" i="5"/>
  <c r="T20" i="18" s="1"/>
  <c r="U183" i="5"/>
  <c r="U20" i="18" s="1"/>
  <c r="V183" i="5"/>
  <c r="V20" i="18" s="1"/>
  <c r="W183" i="5"/>
  <c r="W20" i="18" s="1"/>
  <c r="X183" i="5"/>
  <c r="X20" i="18" s="1"/>
  <c r="Y183" i="5"/>
  <c r="Y20" i="18" s="1"/>
  <c r="Z183" i="5"/>
  <c r="Z20" i="18" s="1"/>
  <c r="AA183" i="5"/>
  <c r="AA20" i="18" s="1"/>
  <c r="AB183" i="5"/>
  <c r="AB20" i="18" s="1"/>
  <c r="AC183" i="5"/>
  <c r="AC20" i="18" s="1"/>
  <c r="AD183" i="5"/>
  <c r="AD20" i="18" s="1"/>
  <c r="AE183" i="5"/>
  <c r="AE20" i="18" s="1"/>
  <c r="AF183" i="5"/>
  <c r="AF20" i="18" s="1"/>
  <c r="AG183" i="5"/>
  <c r="AG20" i="18" s="1"/>
  <c r="AH183" i="5"/>
  <c r="AH20" i="18" s="1"/>
  <c r="AI183" i="5"/>
  <c r="AI20" i="18" s="1"/>
  <c r="AJ183" i="5"/>
  <c r="AJ20" i="18" s="1"/>
  <c r="AK183" i="5"/>
  <c r="AK20" i="18" s="1"/>
  <c r="AL183" i="5"/>
  <c r="AL20" i="18" s="1"/>
  <c r="AM183" i="5"/>
  <c r="AM20" i="18" s="1"/>
  <c r="AN183" i="5"/>
  <c r="AN20" i="18" s="1"/>
  <c r="AO183" i="5"/>
  <c r="AO20" i="18" s="1"/>
  <c r="AP183" i="5"/>
  <c r="AP20" i="18" s="1"/>
  <c r="AQ183" i="5"/>
  <c r="AQ20" i="18" s="1"/>
  <c r="AR183" i="5"/>
  <c r="AR20" i="18" s="1"/>
  <c r="AS183" i="5"/>
  <c r="AS20" i="18" s="1"/>
  <c r="AT183" i="5"/>
  <c r="AT20" i="18" s="1"/>
  <c r="AU183" i="5"/>
  <c r="AU20" i="18" s="1"/>
  <c r="AV183" i="5"/>
  <c r="AV20" i="18" s="1"/>
  <c r="AW183" i="5"/>
  <c r="AW20" i="18" s="1"/>
  <c r="AX183" i="5"/>
  <c r="AX20" i="18" s="1"/>
  <c r="AY183" i="5"/>
  <c r="AY20" i="18" s="1"/>
  <c r="AZ183" i="5"/>
  <c r="AZ20" i="18" s="1"/>
  <c r="BB183" i="5"/>
  <c r="BB20" i="18" s="1"/>
  <c r="BA183" i="5"/>
  <c r="BA20" i="18" s="1"/>
  <c r="BC183" i="5"/>
  <c r="BC20" i="18" s="1"/>
  <c r="BD183" i="5"/>
  <c r="BD20" i="18" s="1"/>
  <c r="BE183" i="5"/>
  <c r="BE20" i="18" s="1"/>
  <c r="BF183" i="5"/>
  <c r="BF20" i="18" s="1"/>
  <c r="BG183" i="5"/>
  <c r="BG20" i="18" s="1"/>
  <c r="BH183" i="5"/>
  <c r="BH20" i="18" s="1"/>
  <c r="BI183" i="5"/>
  <c r="BI20" i="18" s="1"/>
  <c r="BJ183" i="5"/>
  <c r="BJ20" i="18" s="1"/>
  <c r="BK183" i="5"/>
  <c r="BK20" i="18" s="1"/>
  <c r="BL183" i="5"/>
  <c r="BL20" i="18" s="1"/>
  <c r="BM183" i="5"/>
  <c r="BM20" i="18" s="1"/>
  <c r="BN183" i="5"/>
  <c r="BN20" i="18" s="1"/>
  <c r="BO183" i="5"/>
  <c r="BO20" i="18" s="1"/>
  <c r="BP183" i="5"/>
  <c r="BP20" i="18" s="1"/>
  <c r="BQ183" i="5"/>
  <c r="BQ20" i="18" s="1"/>
  <c r="BR183" i="5"/>
  <c r="BR20" i="18" s="1"/>
  <c r="BS183" i="5"/>
  <c r="BS20" i="18" s="1"/>
  <c r="BT183" i="5"/>
  <c r="BT20" i="18" s="1"/>
  <c r="BU183" i="5"/>
  <c r="BU20" i="18" s="1"/>
  <c r="BV183" i="5"/>
  <c r="BV20" i="18" s="1"/>
  <c r="BW183" i="5"/>
  <c r="BW20" i="18" s="1"/>
  <c r="BX183" i="5"/>
  <c r="BX20" i="18" s="1"/>
  <c r="BY183" i="5"/>
  <c r="BY20" i="18" s="1"/>
  <c r="BZ183" i="5"/>
  <c r="BZ20" i="18" s="1"/>
  <c r="CA183" i="5"/>
  <c r="CA20" i="18" s="1"/>
  <c r="CB183" i="5"/>
  <c r="CB20" i="18" s="1"/>
  <c r="CC183" i="5"/>
  <c r="CC20" i="18" s="1"/>
  <c r="CD183" i="5"/>
  <c r="CD20" i="18" s="1"/>
  <c r="CE183" i="5"/>
  <c r="CE20" i="18" s="1"/>
  <c r="CF183" i="5"/>
  <c r="CF20" i="18" s="1"/>
  <c r="CG183" i="5"/>
  <c r="CG20" i="18" s="1"/>
  <c r="CH183" i="5"/>
  <c r="CH20" i="18" s="1"/>
  <c r="CI183" i="5"/>
  <c r="CI20" i="18" s="1"/>
  <c r="CJ183" i="5"/>
  <c r="CJ20" i="18" s="1"/>
  <c r="CK183" i="5"/>
  <c r="CK20" i="18" s="1"/>
  <c r="CL183" i="5"/>
  <c r="CL20" i="18" s="1"/>
  <c r="CM183" i="5"/>
  <c r="CM20" i="18" s="1"/>
  <c r="CN183" i="5"/>
  <c r="CN20" i="18" s="1"/>
  <c r="CO183" i="5"/>
  <c r="CO20" i="18" s="1"/>
  <c r="K218" i="5"/>
  <c r="K35" i="12"/>
  <c r="K220" i="5"/>
  <c r="K221" i="5"/>
  <c r="BS185" i="5"/>
  <c r="BS215" i="5"/>
  <c r="AJ185" i="5"/>
  <c r="AJ215" i="5"/>
  <c r="AE185" i="5"/>
  <c r="AE215" i="5"/>
  <c r="N185" i="5"/>
  <c r="N215" i="5"/>
  <c r="CN185" i="5"/>
  <c r="CN215" i="5"/>
  <c r="CO185" i="5"/>
  <c r="CO215" i="5"/>
  <c r="CM185" i="5"/>
  <c r="CM215" i="5"/>
  <c r="CK185" i="5"/>
  <c r="CK215" i="5"/>
  <c r="CL185" i="5"/>
  <c r="CL215" i="5"/>
  <c r="CJ185" i="5"/>
  <c r="CJ215" i="5"/>
  <c r="CI185" i="5"/>
  <c r="CI215" i="5"/>
  <c r="CH185" i="5"/>
  <c r="CH215" i="5"/>
  <c r="CG185" i="5"/>
  <c r="CG215" i="5"/>
  <c r="CF185" i="5"/>
  <c r="CF215" i="5"/>
  <c r="CE185" i="5"/>
  <c r="CE215" i="5"/>
  <c r="CD185" i="5"/>
  <c r="CD215" i="5"/>
  <c r="CC185" i="5"/>
  <c r="CC215" i="5"/>
  <c r="CB185" i="5"/>
  <c r="CB215" i="5"/>
  <c r="CA185" i="5"/>
  <c r="CA215" i="5"/>
  <c r="BZ185" i="5"/>
  <c r="BZ215" i="5"/>
  <c r="BY185" i="5"/>
  <c r="BY215" i="5"/>
  <c r="BX185" i="5"/>
  <c r="BX215" i="5"/>
  <c r="BW185" i="5"/>
  <c r="BW215" i="5"/>
  <c r="BU185" i="5"/>
  <c r="BU215" i="5"/>
  <c r="BV185" i="5"/>
  <c r="BV215" i="5"/>
  <c r="BT185" i="5"/>
  <c r="BT215" i="5"/>
  <c r="BR185" i="5"/>
  <c r="BR215" i="5"/>
  <c r="BQ185" i="5"/>
  <c r="BQ215" i="5"/>
  <c r="BP185" i="5"/>
  <c r="BP215" i="5"/>
  <c r="BO185" i="5"/>
  <c r="BO215" i="5"/>
  <c r="BN185" i="5"/>
  <c r="BN215" i="5"/>
  <c r="BM185" i="5"/>
  <c r="BM215" i="5"/>
  <c r="BL185" i="5"/>
  <c r="BL215" i="5"/>
  <c r="BK185" i="5"/>
  <c r="BK215" i="5"/>
  <c r="BI185" i="5"/>
  <c r="BI215" i="5"/>
  <c r="BJ185" i="5"/>
  <c r="BJ215" i="5"/>
  <c r="BH185" i="5"/>
  <c r="BH215" i="5"/>
  <c r="BG185" i="5"/>
  <c r="BG215" i="5"/>
  <c r="BF185" i="5"/>
  <c r="BF215" i="5"/>
  <c r="BE185" i="5"/>
  <c r="BE215" i="5"/>
  <c r="BD185" i="5"/>
  <c r="BD215" i="5"/>
  <c r="BC185" i="5"/>
  <c r="BC215" i="5"/>
  <c r="BB185" i="5"/>
  <c r="BB215" i="5"/>
  <c r="BA185" i="5"/>
  <c r="BA215" i="5"/>
  <c r="AZ185" i="5"/>
  <c r="AZ215" i="5"/>
  <c r="AY185" i="5"/>
  <c r="AY215" i="5"/>
  <c r="AX185" i="5"/>
  <c r="AX215" i="5"/>
  <c r="AW185" i="5"/>
  <c r="AW215" i="5"/>
  <c r="AV185" i="5"/>
  <c r="AV215" i="5"/>
  <c r="AU185" i="5"/>
  <c r="AU215" i="5"/>
  <c r="AT185" i="5"/>
  <c r="AT215" i="5"/>
  <c r="AS185" i="5"/>
  <c r="AS215" i="5"/>
  <c r="AQ185" i="5"/>
  <c r="AQ215" i="5"/>
  <c r="AR185" i="5"/>
  <c r="AR215" i="5"/>
  <c r="AO185" i="5"/>
  <c r="AO215" i="5"/>
  <c r="AP185" i="5"/>
  <c r="AP215" i="5"/>
  <c r="AN185" i="5"/>
  <c r="AN215" i="5"/>
  <c r="AM185" i="5"/>
  <c r="AM215" i="5"/>
  <c r="AL185" i="5"/>
  <c r="AL215" i="5"/>
  <c r="AK185" i="5"/>
  <c r="AK215" i="5"/>
  <c r="AI185" i="5"/>
  <c r="AI215" i="5"/>
  <c r="AH185" i="5"/>
  <c r="AH215" i="5"/>
  <c r="AF185" i="5"/>
  <c r="AF215" i="5"/>
  <c r="AG185" i="5"/>
  <c r="AG215" i="5"/>
  <c r="AD185" i="5"/>
  <c r="AD215" i="5"/>
  <c r="AC185" i="5"/>
  <c r="AC215" i="5"/>
  <c r="AA185" i="5"/>
  <c r="AA215" i="5"/>
  <c r="AB185" i="5"/>
  <c r="AB215" i="5"/>
  <c r="Z185" i="5"/>
  <c r="Z215" i="5"/>
  <c r="Y185" i="5"/>
  <c r="Y215" i="5"/>
  <c r="W185" i="5"/>
  <c r="W215" i="5"/>
  <c r="X185" i="5"/>
  <c r="X215" i="5"/>
  <c r="U185" i="5"/>
  <c r="U215" i="5"/>
  <c r="V185" i="5"/>
  <c r="V215" i="5"/>
  <c r="S185" i="5"/>
  <c r="S215" i="5"/>
  <c r="T185" i="5"/>
  <c r="T215" i="5"/>
  <c r="Q185" i="5"/>
  <c r="Q215" i="5"/>
  <c r="R185" i="5"/>
  <c r="R215" i="5"/>
  <c r="P185" i="5"/>
  <c r="P215" i="5"/>
  <c r="O185" i="5"/>
  <c r="O215" i="5"/>
  <c r="M185" i="5"/>
  <c r="M215" i="5"/>
  <c r="L185" i="5"/>
  <c r="L215" i="5"/>
  <c r="M35" i="12"/>
  <c r="M218" i="5"/>
  <c r="M220" i="5"/>
  <c r="M221" i="5"/>
  <c r="O35" i="12"/>
  <c r="O218" i="5"/>
  <c r="O220" i="5"/>
  <c r="O221" i="5"/>
  <c r="P35" i="12"/>
  <c r="P218" i="5"/>
  <c r="P220" i="5"/>
  <c r="P221" i="5"/>
  <c r="R35" i="12"/>
  <c r="R218" i="5"/>
  <c r="R220" i="5"/>
  <c r="R221" i="5"/>
  <c r="Q35" i="12"/>
  <c r="Q218" i="5"/>
  <c r="Q220" i="5"/>
  <c r="Q221" i="5"/>
  <c r="T35" i="12"/>
  <c r="T218" i="5"/>
  <c r="T220" i="5"/>
  <c r="T221" i="5"/>
  <c r="S35" i="12"/>
  <c r="S218" i="5"/>
  <c r="S220" i="5"/>
  <c r="S221" i="5"/>
  <c r="V35" i="12"/>
  <c r="V218" i="5"/>
  <c r="V220" i="5"/>
  <c r="V221" i="5"/>
  <c r="U35" i="12"/>
  <c r="U218" i="5"/>
  <c r="U220" i="5"/>
  <c r="U221" i="5"/>
  <c r="X35" i="12"/>
  <c r="X218" i="5"/>
  <c r="X220" i="5"/>
  <c r="X221" i="5"/>
  <c r="W35" i="12"/>
  <c r="W218" i="5"/>
  <c r="W220" i="5"/>
  <c r="W221" i="5"/>
  <c r="Y35" i="12"/>
  <c r="Y218" i="5"/>
  <c r="Y220" i="5"/>
  <c r="Y221" i="5"/>
  <c r="Z35" i="12"/>
  <c r="Z218" i="5"/>
  <c r="Z220" i="5"/>
  <c r="Z221" i="5"/>
  <c r="AB35" i="12"/>
  <c r="AB218" i="5"/>
  <c r="AB220" i="5"/>
  <c r="AB221" i="5"/>
  <c r="AA35" i="12"/>
  <c r="AA218" i="5"/>
  <c r="AA220" i="5"/>
  <c r="AA221" i="5"/>
  <c r="AC35" i="12"/>
  <c r="AC218" i="5"/>
  <c r="AC220" i="5"/>
  <c r="AC221" i="5"/>
  <c r="AD35" i="12"/>
  <c r="AD218" i="5"/>
  <c r="AD220" i="5"/>
  <c r="AD221" i="5"/>
  <c r="AG35" i="12"/>
  <c r="AG218" i="5"/>
  <c r="AG220" i="5"/>
  <c r="AG221" i="5"/>
  <c r="AF35" i="12"/>
  <c r="AF218" i="5"/>
  <c r="AF220" i="5"/>
  <c r="AF221" i="5"/>
  <c r="AH35" i="12"/>
  <c r="AH218" i="5"/>
  <c r="AH220" i="5"/>
  <c r="AH221" i="5"/>
  <c r="AI35" i="12"/>
  <c r="AI218" i="5"/>
  <c r="AI220" i="5"/>
  <c r="AI221" i="5"/>
  <c r="AK35" i="12"/>
  <c r="AK218" i="5"/>
  <c r="AK220" i="5"/>
  <c r="AK221" i="5"/>
  <c r="AL35" i="12"/>
  <c r="AL218" i="5"/>
  <c r="AL220" i="5"/>
  <c r="AL221" i="5"/>
  <c r="AM35" i="12"/>
  <c r="AM218" i="5"/>
  <c r="AM220" i="5"/>
  <c r="AM221" i="5"/>
  <c r="AN35" i="12"/>
  <c r="AN218" i="5"/>
  <c r="AN220" i="5"/>
  <c r="AN221" i="5"/>
  <c r="AP35" i="12"/>
  <c r="AP218" i="5"/>
  <c r="AP220" i="5"/>
  <c r="AP221" i="5"/>
  <c r="AO35" i="12"/>
  <c r="AO218" i="5"/>
  <c r="AO220" i="5"/>
  <c r="AO221" i="5"/>
  <c r="AR35" i="12"/>
  <c r="AR218" i="5"/>
  <c r="AR220" i="5"/>
  <c r="AR221" i="5"/>
  <c r="AQ35" i="12"/>
  <c r="AQ218" i="5"/>
  <c r="AQ220" i="5"/>
  <c r="AQ221" i="5"/>
  <c r="AS35" i="12"/>
  <c r="AS218" i="5"/>
  <c r="AS220" i="5"/>
  <c r="AS221" i="5"/>
  <c r="AT35" i="12"/>
  <c r="AT218" i="5"/>
  <c r="AT220" i="5"/>
  <c r="AT221" i="5"/>
  <c r="AU35" i="12"/>
  <c r="AU218" i="5"/>
  <c r="AU220" i="5"/>
  <c r="AU221" i="5"/>
  <c r="AV35" i="12"/>
  <c r="AV218" i="5"/>
  <c r="AV220" i="5"/>
  <c r="AV221" i="5"/>
  <c r="AW35" i="12"/>
  <c r="AW218" i="5"/>
  <c r="AW220" i="5"/>
  <c r="AW221" i="5"/>
  <c r="AX35" i="12"/>
  <c r="AX218" i="5"/>
  <c r="AX220" i="5"/>
  <c r="AX221" i="5"/>
  <c r="AY35" i="12"/>
  <c r="AY218" i="5"/>
  <c r="AY220" i="5"/>
  <c r="AY221" i="5"/>
  <c r="AZ35" i="12"/>
  <c r="AZ218" i="5"/>
  <c r="AZ220" i="5"/>
  <c r="AZ221" i="5"/>
  <c r="BA35" i="12"/>
  <c r="BA218" i="5"/>
  <c r="BA220" i="5"/>
  <c r="BA221" i="5"/>
  <c r="BB35" i="12"/>
  <c r="BB218" i="5"/>
  <c r="BB220" i="5"/>
  <c r="BB221" i="5"/>
  <c r="BC35" i="12"/>
  <c r="BC218" i="5"/>
  <c r="BC220" i="5"/>
  <c r="BC221" i="5"/>
  <c r="BD35" i="12"/>
  <c r="BD218" i="5"/>
  <c r="BD220" i="5"/>
  <c r="BD221" i="5"/>
  <c r="BE35" i="12"/>
  <c r="BE218" i="5"/>
  <c r="BE220" i="5"/>
  <c r="BE221" i="5"/>
  <c r="BF35" i="12"/>
  <c r="BF218" i="5"/>
  <c r="BF220" i="5"/>
  <c r="BF221" i="5"/>
  <c r="BG35" i="12"/>
  <c r="BG218" i="5"/>
  <c r="BG220" i="5"/>
  <c r="BG221" i="5"/>
  <c r="BH35" i="12"/>
  <c r="BH218" i="5"/>
  <c r="BH220" i="5"/>
  <c r="BH221" i="5"/>
  <c r="BJ35" i="12"/>
  <c r="BJ218" i="5"/>
  <c r="BJ220" i="5"/>
  <c r="BJ221" i="5"/>
  <c r="BI35" i="12"/>
  <c r="BI218" i="5"/>
  <c r="BI220" i="5"/>
  <c r="BI221" i="5"/>
  <c r="BK35" i="12"/>
  <c r="BK218" i="5"/>
  <c r="BK220" i="5"/>
  <c r="BK221" i="5"/>
  <c r="BL35" i="12"/>
  <c r="BL218" i="5"/>
  <c r="BL220" i="5"/>
  <c r="BL221" i="5"/>
  <c r="BM35" i="12"/>
  <c r="BM218" i="5"/>
  <c r="BM220" i="5"/>
  <c r="BM221" i="5"/>
  <c r="BN35" i="12"/>
  <c r="BN218" i="5"/>
  <c r="BN220" i="5"/>
  <c r="BN221" i="5"/>
  <c r="BO35" i="12"/>
  <c r="BO218" i="5"/>
  <c r="BO220" i="5"/>
  <c r="BO221" i="5"/>
  <c r="BP35" i="12"/>
  <c r="BP218" i="5"/>
  <c r="BP220" i="5"/>
  <c r="BP221" i="5"/>
  <c r="BQ35" i="12"/>
  <c r="BQ218" i="5"/>
  <c r="BQ220" i="5"/>
  <c r="BQ221" i="5"/>
  <c r="BR35" i="12"/>
  <c r="BR218" i="5"/>
  <c r="BR220" i="5"/>
  <c r="BR221" i="5"/>
  <c r="BT35" i="12"/>
  <c r="BT218" i="5"/>
  <c r="BT220" i="5"/>
  <c r="BT221" i="5"/>
  <c r="BV35" i="12"/>
  <c r="BV218" i="5"/>
  <c r="BV220" i="5"/>
  <c r="BV221" i="5"/>
  <c r="BU35" i="12"/>
  <c r="BU218" i="5"/>
  <c r="BU220" i="5"/>
  <c r="BU221" i="5"/>
  <c r="BW35" i="12"/>
  <c r="BW218" i="5"/>
  <c r="BW220" i="5"/>
  <c r="BW221" i="5"/>
  <c r="BX35" i="12"/>
  <c r="BX218" i="5"/>
  <c r="BX220" i="5"/>
  <c r="BX221" i="5"/>
  <c r="BY35" i="12"/>
  <c r="BY218" i="5"/>
  <c r="BY220" i="5"/>
  <c r="BY221" i="5"/>
  <c r="BZ35" i="12"/>
  <c r="BZ218" i="5"/>
  <c r="BZ220" i="5"/>
  <c r="BZ221" i="5"/>
  <c r="CA35" i="12"/>
  <c r="CA218" i="5"/>
  <c r="CA220" i="5"/>
  <c r="CA221" i="5"/>
  <c r="CB35" i="12"/>
  <c r="CB218" i="5"/>
  <c r="CB220" i="5"/>
  <c r="CB221" i="5"/>
  <c r="CC35" i="12"/>
  <c r="CC218" i="5"/>
  <c r="CC220" i="5"/>
  <c r="CC221" i="5"/>
  <c r="CD35" i="12"/>
  <c r="CD218" i="5"/>
  <c r="CD220" i="5"/>
  <c r="CD221" i="5"/>
  <c r="CE35" i="12"/>
  <c r="CE218" i="5"/>
  <c r="CE220" i="5"/>
  <c r="CE221" i="5"/>
  <c r="CF35" i="12"/>
  <c r="CF218" i="5"/>
  <c r="CF220" i="5"/>
  <c r="CF221" i="5"/>
  <c r="CG35" i="12"/>
  <c r="CG218" i="5"/>
  <c r="CG220" i="5"/>
  <c r="CG221" i="5"/>
  <c r="CH35" i="12"/>
  <c r="CH218" i="5"/>
  <c r="CH220" i="5"/>
  <c r="CH221" i="5"/>
  <c r="CI35" i="12"/>
  <c r="CI218" i="5"/>
  <c r="CI220" i="5"/>
  <c r="CI221" i="5"/>
  <c r="CJ35" i="12"/>
  <c r="CJ218" i="5"/>
  <c r="CJ220" i="5"/>
  <c r="CJ221" i="5"/>
  <c r="CL35" i="12"/>
  <c r="CL218" i="5"/>
  <c r="CL220" i="5"/>
  <c r="CL221" i="5"/>
  <c r="CK35" i="12"/>
  <c r="CK218" i="5"/>
  <c r="CK220" i="5"/>
  <c r="CK221" i="5"/>
  <c r="CM35" i="12"/>
  <c r="CM218" i="5"/>
  <c r="CM220" i="5"/>
  <c r="CM221" i="5"/>
  <c r="CO35" i="12"/>
  <c r="CO218" i="5"/>
  <c r="CO220" i="5"/>
  <c r="CO221" i="5"/>
  <c r="CN35" i="12"/>
  <c r="CN218" i="5"/>
  <c r="CN220" i="5"/>
  <c r="CN221" i="5"/>
  <c r="N35" i="12"/>
  <c r="N218" i="5"/>
  <c r="N220" i="5"/>
  <c r="N221" i="5"/>
  <c r="AE35" i="12"/>
  <c r="AE218" i="5"/>
  <c r="AE220" i="5"/>
  <c r="AE221" i="5"/>
  <c r="AJ35" i="12"/>
  <c r="AJ218" i="5"/>
  <c r="AJ220" i="5"/>
  <c r="AJ221" i="5"/>
  <c r="BS35" i="12"/>
  <c r="BS218" i="5"/>
  <c r="BS220" i="5"/>
  <c r="BS221" i="5"/>
  <c r="L35" i="12"/>
  <c r="I35" i="12"/>
  <c r="G146" i="6"/>
  <c r="L218" i="5"/>
  <c r="I218" i="5"/>
  <c r="L220" i="5"/>
  <c r="I220" i="5"/>
  <c r="L221" i="5"/>
  <c r="G147" i="6"/>
  <c r="K148" i="6"/>
  <c r="K153" i="6"/>
  <c r="K25" i="12"/>
  <c r="L148" i="6"/>
  <c r="L153" i="6"/>
  <c r="M148" i="6"/>
  <c r="M153" i="6"/>
  <c r="N148" i="6"/>
  <c r="N153" i="6"/>
  <c r="O148" i="6"/>
  <c r="O153" i="6"/>
  <c r="P148" i="6"/>
  <c r="P153" i="6"/>
  <c r="Q148" i="6"/>
  <c r="Q153" i="6"/>
  <c r="R148" i="6"/>
  <c r="R153" i="6"/>
  <c r="S148" i="6"/>
  <c r="S153" i="6"/>
  <c r="T148" i="6"/>
  <c r="T153" i="6"/>
  <c r="U148" i="6"/>
  <c r="U153" i="6"/>
  <c r="V148" i="6"/>
  <c r="V153" i="6"/>
  <c r="W148" i="6"/>
  <c r="W153" i="6"/>
  <c r="X148" i="6"/>
  <c r="X153" i="6"/>
  <c r="Y148" i="6"/>
  <c r="Y153" i="6"/>
  <c r="Z148" i="6"/>
  <c r="Z153" i="6"/>
  <c r="AA148" i="6"/>
  <c r="AA153" i="6"/>
  <c r="AB148" i="6"/>
  <c r="AB153" i="6"/>
  <c r="AC148" i="6"/>
  <c r="AC153" i="6"/>
  <c r="AD148" i="6"/>
  <c r="AD153" i="6"/>
  <c r="AE148" i="6"/>
  <c r="AE153" i="6"/>
  <c r="AF148" i="6"/>
  <c r="AF153" i="6"/>
  <c r="AG148" i="6"/>
  <c r="AG153" i="6"/>
  <c r="AH148" i="6"/>
  <c r="AH153" i="6"/>
  <c r="AI148" i="6"/>
  <c r="AI153" i="6"/>
  <c r="AJ148" i="6"/>
  <c r="AJ153" i="6"/>
  <c r="AK148" i="6"/>
  <c r="AK153" i="6"/>
  <c r="AL148" i="6"/>
  <c r="AL153" i="6"/>
  <c r="AM148" i="6"/>
  <c r="AM153" i="6"/>
  <c r="AN148" i="6"/>
  <c r="AN153" i="6"/>
  <c r="AO148" i="6"/>
  <c r="AO153" i="6"/>
  <c r="AP148" i="6"/>
  <c r="AP153" i="6"/>
  <c r="AQ148" i="6"/>
  <c r="AQ153" i="6"/>
  <c r="AR148" i="6"/>
  <c r="AR153" i="6"/>
  <c r="AS148" i="6"/>
  <c r="AS153" i="6"/>
  <c r="AT148" i="6"/>
  <c r="AT153" i="6"/>
  <c r="AU148" i="6"/>
  <c r="AU153" i="6"/>
  <c r="AV148" i="6"/>
  <c r="AV153" i="6"/>
  <c r="AW148" i="6"/>
  <c r="AW153" i="6"/>
  <c r="AX148" i="6"/>
  <c r="AX153" i="6"/>
  <c r="AY148" i="6"/>
  <c r="AY153" i="6"/>
  <c r="AZ148" i="6"/>
  <c r="AZ153" i="6"/>
  <c r="BA148" i="6"/>
  <c r="BA153" i="6"/>
  <c r="BB148" i="6"/>
  <c r="BB153" i="6"/>
  <c r="BC148" i="6"/>
  <c r="BC153" i="6"/>
  <c r="BD148" i="6"/>
  <c r="BD153" i="6"/>
  <c r="BE148" i="6"/>
  <c r="BE153" i="6"/>
  <c r="BF148" i="6"/>
  <c r="BF153" i="6"/>
  <c r="BG148" i="6"/>
  <c r="BG153" i="6"/>
  <c r="BH148" i="6"/>
  <c r="BH153" i="6"/>
  <c r="BI148" i="6"/>
  <c r="BI153" i="6"/>
  <c r="BJ148" i="6"/>
  <c r="BJ153" i="6"/>
  <c r="BK148" i="6"/>
  <c r="BK153" i="6"/>
  <c r="BL148" i="6"/>
  <c r="BL153" i="6"/>
  <c r="BM148" i="6"/>
  <c r="BM153" i="6"/>
  <c r="BN148" i="6"/>
  <c r="BN153" i="6"/>
  <c r="BO148" i="6"/>
  <c r="BO153" i="6"/>
  <c r="BP148" i="6"/>
  <c r="BP153" i="6"/>
  <c r="BQ148" i="6"/>
  <c r="BQ153" i="6"/>
  <c r="BR148" i="6"/>
  <c r="BR153" i="6"/>
  <c r="BS148" i="6"/>
  <c r="BS153" i="6"/>
  <c r="BT148" i="6"/>
  <c r="BT153" i="6"/>
  <c r="BU148" i="6"/>
  <c r="BU153" i="6"/>
  <c r="BV148" i="6"/>
  <c r="BV153" i="6"/>
  <c r="BW148" i="6"/>
  <c r="BW153" i="6"/>
  <c r="BX148" i="6"/>
  <c r="BX153" i="6"/>
  <c r="BY148" i="6"/>
  <c r="BY153" i="6"/>
  <c r="BZ148" i="6"/>
  <c r="BZ153" i="6"/>
  <c r="CA148" i="6"/>
  <c r="CA153" i="6"/>
  <c r="CB148" i="6"/>
  <c r="CB153" i="6"/>
  <c r="CC148" i="6"/>
  <c r="CC153" i="6"/>
  <c r="CD148" i="6"/>
  <c r="CD153" i="6"/>
  <c r="CE148" i="6"/>
  <c r="CE153" i="6"/>
  <c r="CF148" i="6"/>
  <c r="CF153" i="6"/>
  <c r="CG148" i="6"/>
  <c r="CG153" i="6"/>
  <c r="CH148" i="6"/>
  <c r="CH153" i="6"/>
  <c r="CI148" i="6"/>
  <c r="CI153" i="6"/>
  <c r="CJ148" i="6"/>
  <c r="CJ153" i="6"/>
  <c r="CK148" i="6"/>
  <c r="CK153" i="6"/>
  <c r="CL148" i="6"/>
  <c r="CL153" i="6"/>
  <c r="CM148" i="6"/>
  <c r="CM153" i="6"/>
  <c r="CN148" i="6"/>
  <c r="CN153" i="6"/>
  <c r="CO148" i="6"/>
  <c r="CO153" i="6"/>
  <c r="I153" i="6"/>
  <c r="K151" i="6"/>
  <c r="K23" i="12"/>
  <c r="K152" i="6"/>
  <c r="K24" i="12"/>
  <c r="K154" i="6"/>
  <c r="K26" i="12"/>
  <c r="K27" i="12"/>
  <c r="K26" i="18" s="1"/>
  <c r="K40" i="12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BM151" i="6"/>
  <c r="BN151" i="6"/>
  <c r="BO151" i="6"/>
  <c r="BP151" i="6"/>
  <c r="BQ151" i="6"/>
  <c r="BR151" i="6"/>
  <c r="BS151" i="6"/>
  <c r="BT151" i="6"/>
  <c r="BU151" i="6"/>
  <c r="BV151" i="6"/>
  <c r="BW151" i="6"/>
  <c r="BX151" i="6"/>
  <c r="BY151" i="6"/>
  <c r="BZ151" i="6"/>
  <c r="CA151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I151" i="6"/>
  <c r="K156" i="6"/>
  <c r="L152" i="6"/>
  <c r="L154" i="6"/>
  <c r="L156" i="6"/>
  <c r="M152" i="6"/>
  <c r="M154" i="6"/>
  <c r="M156" i="6"/>
  <c r="N152" i="6"/>
  <c r="N154" i="6"/>
  <c r="N156" i="6"/>
  <c r="O152" i="6"/>
  <c r="O154" i="6"/>
  <c r="O156" i="6"/>
  <c r="P152" i="6"/>
  <c r="P154" i="6"/>
  <c r="P156" i="6"/>
  <c r="Q152" i="6"/>
  <c r="Q154" i="6"/>
  <c r="Q156" i="6"/>
  <c r="R152" i="6"/>
  <c r="R154" i="6"/>
  <c r="R156" i="6"/>
  <c r="S152" i="6"/>
  <c r="S154" i="6"/>
  <c r="S156" i="6"/>
  <c r="T152" i="6"/>
  <c r="T154" i="6"/>
  <c r="T156" i="6"/>
  <c r="U152" i="6"/>
  <c r="U154" i="6"/>
  <c r="U156" i="6"/>
  <c r="V152" i="6"/>
  <c r="V154" i="6"/>
  <c r="V156" i="6"/>
  <c r="W152" i="6"/>
  <c r="W154" i="6"/>
  <c r="W156" i="6"/>
  <c r="X152" i="6"/>
  <c r="X154" i="6"/>
  <c r="X156" i="6"/>
  <c r="Y152" i="6"/>
  <c r="Y154" i="6"/>
  <c r="Y156" i="6"/>
  <c r="Z152" i="6"/>
  <c r="Z154" i="6"/>
  <c r="Z156" i="6"/>
  <c r="AA152" i="6"/>
  <c r="AA154" i="6"/>
  <c r="AA156" i="6"/>
  <c r="AB152" i="6"/>
  <c r="AB154" i="6"/>
  <c r="AB156" i="6"/>
  <c r="AC152" i="6"/>
  <c r="AC154" i="6"/>
  <c r="AC156" i="6"/>
  <c r="AD152" i="6"/>
  <c r="AD154" i="6"/>
  <c r="AD156" i="6"/>
  <c r="AE152" i="6"/>
  <c r="AE154" i="6"/>
  <c r="AE156" i="6"/>
  <c r="AF152" i="6"/>
  <c r="AF154" i="6"/>
  <c r="AF156" i="6"/>
  <c r="AG152" i="6"/>
  <c r="AG154" i="6"/>
  <c r="AG156" i="6"/>
  <c r="AH152" i="6"/>
  <c r="AH154" i="6"/>
  <c r="AH156" i="6"/>
  <c r="AI152" i="6"/>
  <c r="AI154" i="6"/>
  <c r="AI156" i="6"/>
  <c r="AJ152" i="6"/>
  <c r="AJ154" i="6"/>
  <c r="AJ156" i="6"/>
  <c r="AK152" i="6"/>
  <c r="AK154" i="6"/>
  <c r="AK156" i="6"/>
  <c r="AL152" i="6"/>
  <c r="AL154" i="6"/>
  <c r="AL156" i="6"/>
  <c r="AM152" i="6"/>
  <c r="AM154" i="6"/>
  <c r="AM156" i="6"/>
  <c r="AN152" i="6"/>
  <c r="AN154" i="6"/>
  <c r="AN156" i="6"/>
  <c r="AO152" i="6"/>
  <c r="AO154" i="6"/>
  <c r="AO156" i="6"/>
  <c r="AP152" i="6"/>
  <c r="AP154" i="6"/>
  <c r="AP156" i="6"/>
  <c r="AQ152" i="6"/>
  <c r="AQ154" i="6"/>
  <c r="AQ156" i="6"/>
  <c r="AR152" i="6"/>
  <c r="AR154" i="6"/>
  <c r="AR156" i="6"/>
  <c r="AS152" i="6"/>
  <c r="AS154" i="6"/>
  <c r="AS156" i="6"/>
  <c r="AT152" i="6"/>
  <c r="AT154" i="6"/>
  <c r="AT156" i="6"/>
  <c r="AU152" i="6"/>
  <c r="AU154" i="6"/>
  <c r="AU156" i="6"/>
  <c r="AV152" i="6"/>
  <c r="AV154" i="6"/>
  <c r="AV156" i="6"/>
  <c r="AW152" i="6"/>
  <c r="AW154" i="6"/>
  <c r="AW156" i="6"/>
  <c r="AX152" i="6"/>
  <c r="AX154" i="6"/>
  <c r="AX156" i="6"/>
  <c r="AY152" i="6"/>
  <c r="AY154" i="6"/>
  <c r="AY156" i="6"/>
  <c r="AZ152" i="6"/>
  <c r="AZ154" i="6"/>
  <c r="AZ156" i="6"/>
  <c r="BA152" i="6"/>
  <c r="BA154" i="6"/>
  <c r="BA156" i="6"/>
  <c r="BB152" i="6"/>
  <c r="BB154" i="6"/>
  <c r="BB156" i="6"/>
  <c r="BC152" i="6"/>
  <c r="BC154" i="6"/>
  <c r="BC156" i="6"/>
  <c r="BD152" i="6"/>
  <c r="BD154" i="6"/>
  <c r="BD156" i="6"/>
  <c r="BE152" i="6"/>
  <c r="BE154" i="6"/>
  <c r="BE156" i="6"/>
  <c r="BF152" i="6"/>
  <c r="BF154" i="6"/>
  <c r="BF156" i="6"/>
  <c r="BG152" i="6"/>
  <c r="BG154" i="6"/>
  <c r="BG156" i="6"/>
  <c r="BH152" i="6"/>
  <c r="BH154" i="6"/>
  <c r="BH156" i="6"/>
  <c r="BI152" i="6"/>
  <c r="BI154" i="6"/>
  <c r="BI156" i="6"/>
  <c r="BJ152" i="6"/>
  <c r="BJ154" i="6"/>
  <c r="BJ156" i="6"/>
  <c r="BK152" i="6"/>
  <c r="BK154" i="6"/>
  <c r="BK156" i="6"/>
  <c r="BL152" i="6"/>
  <c r="BL154" i="6"/>
  <c r="BL156" i="6"/>
  <c r="BM152" i="6"/>
  <c r="BM154" i="6"/>
  <c r="BM156" i="6"/>
  <c r="BN152" i="6"/>
  <c r="BN154" i="6"/>
  <c r="BN156" i="6"/>
  <c r="BO152" i="6"/>
  <c r="BO154" i="6"/>
  <c r="BO156" i="6"/>
  <c r="BP152" i="6"/>
  <c r="BP154" i="6"/>
  <c r="BP156" i="6"/>
  <c r="BQ152" i="6"/>
  <c r="BQ154" i="6"/>
  <c r="BQ156" i="6"/>
  <c r="BR152" i="6"/>
  <c r="BR154" i="6"/>
  <c r="BR156" i="6"/>
  <c r="BS152" i="6"/>
  <c r="BS154" i="6"/>
  <c r="BS156" i="6"/>
  <c r="BT152" i="6"/>
  <c r="BT154" i="6"/>
  <c r="BT156" i="6"/>
  <c r="BU152" i="6"/>
  <c r="BU154" i="6"/>
  <c r="BU156" i="6"/>
  <c r="BV152" i="6"/>
  <c r="BV154" i="6"/>
  <c r="BV156" i="6"/>
  <c r="BW152" i="6"/>
  <c r="BW154" i="6"/>
  <c r="BW156" i="6"/>
  <c r="BX152" i="6"/>
  <c r="BX154" i="6"/>
  <c r="BX156" i="6"/>
  <c r="BY152" i="6"/>
  <c r="BY154" i="6"/>
  <c r="BY156" i="6"/>
  <c r="BZ152" i="6"/>
  <c r="BZ154" i="6"/>
  <c r="BZ156" i="6"/>
  <c r="CA152" i="6"/>
  <c r="CA154" i="6"/>
  <c r="CA156" i="6"/>
  <c r="CB152" i="6"/>
  <c r="CB154" i="6"/>
  <c r="CB156" i="6"/>
  <c r="CC152" i="6"/>
  <c r="CC154" i="6"/>
  <c r="CC156" i="6"/>
  <c r="CD152" i="6"/>
  <c r="CD154" i="6"/>
  <c r="CD156" i="6"/>
  <c r="CE152" i="6"/>
  <c r="CE154" i="6"/>
  <c r="CE156" i="6"/>
  <c r="CF152" i="6"/>
  <c r="CF154" i="6"/>
  <c r="CF156" i="6"/>
  <c r="CG152" i="6"/>
  <c r="CG154" i="6"/>
  <c r="CG156" i="6"/>
  <c r="CH152" i="6"/>
  <c r="CH154" i="6"/>
  <c r="CH156" i="6"/>
  <c r="CI152" i="6"/>
  <c r="CI154" i="6"/>
  <c r="CI156" i="6"/>
  <c r="CJ152" i="6"/>
  <c r="CJ154" i="6"/>
  <c r="CJ156" i="6"/>
  <c r="CK152" i="6"/>
  <c r="CK154" i="6"/>
  <c r="CK156" i="6"/>
  <c r="CL152" i="6"/>
  <c r="CL154" i="6"/>
  <c r="CL156" i="6"/>
  <c r="CM152" i="6"/>
  <c r="CM154" i="6"/>
  <c r="CM156" i="6"/>
  <c r="CN152" i="6"/>
  <c r="CN154" i="6"/>
  <c r="CN156" i="6"/>
  <c r="CO152" i="6"/>
  <c r="CO154" i="6"/>
  <c r="CO156" i="6"/>
  <c r="I156" i="6"/>
  <c r="I154" i="6"/>
  <c r="I152" i="6"/>
  <c r="AA23" i="12"/>
  <c r="AA24" i="12"/>
  <c r="AA25" i="12"/>
  <c r="AA26" i="12"/>
  <c r="AA27" i="12"/>
  <c r="AA26" i="18" s="1"/>
  <c r="AA40" i="12"/>
  <c r="AQ23" i="12"/>
  <c r="AQ24" i="12"/>
  <c r="AQ25" i="12"/>
  <c r="AQ26" i="12"/>
  <c r="AQ27" i="12"/>
  <c r="AQ26" i="18" s="1"/>
  <c r="AQ40" i="12"/>
  <c r="BG23" i="12"/>
  <c r="BG24" i="12"/>
  <c r="BG25" i="12"/>
  <c r="BG26" i="12"/>
  <c r="BG27" i="12"/>
  <c r="BG26" i="18" s="1"/>
  <c r="BG40" i="12"/>
  <c r="BW23" i="12"/>
  <c r="BW24" i="12"/>
  <c r="BW25" i="12"/>
  <c r="BW26" i="12"/>
  <c r="BW27" i="12"/>
  <c r="BW26" i="18" s="1"/>
  <c r="BW40" i="12"/>
  <c r="CM23" i="12"/>
  <c r="CM24" i="12"/>
  <c r="CM25" i="12"/>
  <c r="CM26" i="12"/>
  <c r="CM27" i="12"/>
  <c r="CM26" i="18" s="1"/>
  <c r="CM40" i="12"/>
  <c r="BX23" i="12"/>
  <c r="BX24" i="12"/>
  <c r="BX25" i="12"/>
  <c r="BX26" i="12"/>
  <c r="BX27" i="12"/>
  <c r="BX26" i="18" s="1"/>
  <c r="BX40" i="12"/>
  <c r="M23" i="12"/>
  <c r="M24" i="12"/>
  <c r="M25" i="12"/>
  <c r="M26" i="12"/>
  <c r="M27" i="12"/>
  <c r="M26" i="18" s="1"/>
  <c r="M40" i="12"/>
  <c r="AS23" i="12"/>
  <c r="AS24" i="12"/>
  <c r="AS25" i="12"/>
  <c r="AS26" i="12"/>
  <c r="AS27" i="12"/>
  <c r="AS26" i="18" s="1"/>
  <c r="AS40" i="12"/>
  <c r="BY23" i="12"/>
  <c r="BY24" i="12"/>
  <c r="BY25" i="12"/>
  <c r="BY26" i="12"/>
  <c r="BY27" i="12"/>
  <c r="BY26" i="18" s="1"/>
  <c r="BY40" i="12"/>
  <c r="N23" i="12"/>
  <c r="N24" i="12"/>
  <c r="N25" i="12"/>
  <c r="N26" i="12"/>
  <c r="N27" i="12"/>
  <c r="N26" i="18" s="1"/>
  <c r="N40" i="12"/>
  <c r="AT23" i="12"/>
  <c r="AT24" i="12"/>
  <c r="AT25" i="12"/>
  <c r="AT26" i="12"/>
  <c r="AT27" i="12"/>
  <c r="AT26" i="18" s="1"/>
  <c r="AT40" i="12"/>
  <c r="BZ23" i="12"/>
  <c r="BZ24" i="12"/>
  <c r="BZ25" i="12"/>
  <c r="BZ26" i="12"/>
  <c r="BZ27" i="12"/>
  <c r="BZ26" i="18" s="1"/>
  <c r="BZ40" i="12"/>
  <c r="AE23" i="12"/>
  <c r="AE24" i="12"/>
  <c r="AE25" i="12"/>
  <c r="AE26" i="12"/>
  <c r="AE27" i="12"/>
  <c r="AE26" i="18" s="1"/>
  <c r="AE40" i="12"/>
  <c r="BK23" i="12"/>
  <c r="BK24" i="12"/>
  <c r="BK25" i="12"/>
  <c r="BK26" i="12"/>
  <c r="BK27" i="12"/>
  <c r="BK26" i="18" s="1"/>
  <c r="BK40" i="12"/>
  <c r="P23" i="12"/>
  <c r="P24" i="12"/>
  <c r="P25" i="12"/>
  <c r="P26" i="12"/>
  <c r="P27" i="12"/>
  <c r="P26" i="18" s="1"/>
  <c r="P40" i="12"/>
  <c r="AV23" i="12"/>
  <c r="AV24" i="12"/>
  <c r="AV25" i="12"/>
  <c r="AV26" i="12"/>
  <c r="AV27" i="12"/>
  <c r="AV26" i="18" s="1"/>
  <c r="AV40" i="12"/>
  <c r="CB23" i="12"/>
  <c r="CB24" i="12"/>
  <c r="CB25" i="12"/>
  <c r="CB26" i="12"/>
  <c r="CB27" i="12"/>
  <c r="CB26" i="18" s="1"/>
  <c r="CB40" i="12"/>
  <c r="AG23" i="12"/>
  <c r="AG24" i="12"/>
  <c r="AG25" i="12"/>
  <c r="AG26" i="12"/>
  <c r="AG27" i="12"/>
  <c r="AG26" i="18" s="1"/>
  <c r="AG40" i="12"/>
  <c r="BM23" i="12"/>
  <c r="BM24" i="12"/>
  <c r="BM25" i="12"/>
  <c r="BM26" i="12"/>
  <c r="BM27" i="12"/>
  <c r="BM26" i="18" s="1"/>
  <c r="BM40" i="12"/>
  <c r="R23" i="12"/>
  <c r="R24" i="12"/>
  <c r="R25" i="12"/>
  <c r="R26" i="12"/>
  <c r="R27" i="12"/>
  <c r="R26" i="18" s="1"/>
  <c r="R40" i="12"/>
  <c r="AX23" i="12"/>
  <c r="AX24" i="12"/>
  <c r="AX25" i="12"/>
  <c r="AX26" i="12"/>
  <c r="AX27" i="12"/>
  <c r="AX26" i="18" s="1"/>
  <c r="AX40" i="12"/>
  <c r="AI23" i="12"/>
  <c r="AI24" i="12"/>
  <c r="AI25" i="12"/>
  <c r="AI26" i="12"/>
  <c r="AI27" i="12"/>
  <c r="AI26" i="18" s="1"/>
  <c r="AI40" i="12"/>
  <c r="BO23" i="12"/>
  <c r="BO24" i="12"/>
  <c r="BO25" i="12"/>
  <c r="BO26" i="12"/>
  <c r="BO27" i="12"/>
  <c r="BO26" i="18" s="1"/>
  <c r="BO40" i="12"/>
  <c r="T23" i="12"/>
  <c r="T24" i="12"/>
  <c r="T25" i="12"/>
  <c r="T26" i="12"/>
  <c r="T27" i="12"/>
  <c r="T26" i="18" s="1"/>
  <c r="T40" i="12"/>
  <c r="AZ23" i="12"/>
  <c r="AZ24" i="12"/>
  <c r="AZ25" i="12"/>
  <c r="AZ26" i="12"/>
  <c r="AZ27" i="12"/>
  <c r="AZ26" i="18" s="1"/>
  <c r="AZ40" i="12"/>
  <c r="CF23" i="12"/>
  <c r="CF24" i="12"/>
  <c r="CF25" i="12"/>
  <c r="CF26" i="12"/>
  <c r="CF27" i="12"/>
  <c r="CF26" i="18" s="1"/>
  <c r="CF40" i="12"/>
  <c r="AK23" i="12"/>
  <c r="AK24" i="12"/>
  <c r="AK25" i="12"/>
  <c r="AK26" i="12"/>
  <c r="AK27" i="12"/>
  <c r="AK26" i="18" s="1"/>
  <c r="AK40" i="12"/>
  <c r="BQ23" i="12"/>
  <c r="BQ24" i="12"/>
  <c r="BQ25" i="12"/>
  <c r="BQ26" i="12"/>
  <c r="BQ27" i="12"/>
  <c r="BQ26" i="18" s="1"/>
  <c r="BQ40" i="12"/>
  <c r="AL23" i="12"/>
  <c r="AL24" i="12"/>
  <c r="AL25" i="12"/>
  <c r="AL26" i="12"/>
  <c r="AL27" i="12"/>
  <c r="AL26" i="18" s="1"/>
  <c r="AL40" i="12"/>
  <c r="CH23" i="12"/>
  <c r="CH24" i="12"/>
  <c r="CH25" i="12"/>
  <c r="CH26" i="12"/>
  <c r="CH27" i="12"/>
  <c r="CH26" i="18" s="1"/>
  <c r="CH40" i="12"/>
  <c r="AM23" i="12"/>
  <c r="AM24" i="12"/>
  <c r="AM25" i="12"/>
  <c r="AM26" i="12"/>
  <c r="AM27" i="12"/>
  <c r="AM26" i="18" s="1"/>
  <c r="AM40" i="12"/>
  <c r="BS23" i="12"/>
  <c r="BS24" i="12"/>
  <c r="BS25" i="12"/>
  <c r="BS26" i="12"/>
  <c r="BS27" i="12"/>
  <c r="BS26" i="18" s="1"/>
  <c r="BS40" i="12"/>
  <c r="AN23" i="12"/>
  <c r="AN24" i="12"/>
  <c r="AN25" i="12"/>
  <c r="AN26" i="12"/>
  <c r="AN27" i="12"/>
  <c r="AN26" i="18" s="1"/>
  <c r="AN40" i="12"/>
  <c r="CJ23" i="12"/>
  <c r="CJ24" i="12"/>
  <c r="CJ25" i="12"/>
  <c r="CJ26" i="12"/>
  <c r="CJ27" i="12"/>
  <c r="CJ26" i="18" s="1"/>
  <c r="CJ40" i="12"/>
  <c r="AO23" i="12"/>
  <c r="AO24" i="12"/>
  <c r="AO25" i="12"/>
  <c r="AO26" i="12"/>
  <c r="AO27" i="12"/>
  <c r="AO26" i="18" s="1"/>
  <c r="AO40" i="12"/>
  <c r="BF23" i="12"/>
  <c r="BF24" i="12"/>
  <c r="BF25" i="12"/>
  <c r="BF26" i="12"/>
  <c r="BF27" i="12"/>
  <c r="BF26" i="18" s="1"/>
  <c r="BF40" i="12"/>
  <c r="BV23" i="12"/>
  <c r="BV24" i="12"/>
  <c r="BV25" i="12"/>
  <c r="BV26" i="12"/>
  <c r="BV27" i="12"/>
  <c r="BV26" i="18" s="1"/>
  <c r="BV40" i="12"/>
  <c r="L23" i="12"/>
  <c r="L24" i="12"/>
  <c r="L25" i="12"/>
  <c r="L26" i="12"/>
  <c r="L27" i="12"/>
  <c r="L26" i="18" s="1"/>
  <c r="L40" i="12"/>
  <c r="AB23" i="12"/>
  <c r="AB24" i="12"/>
  <c r="AB25" i="12"/>
  <c r="AB26" i="12"/>
  <c r="AB27" i="12"/>
  <c r="AB26" i="18" s="1"/>
  <c r="AB40" i="12"/>
  <c r="AR23" i="12"/>
  <c r="AR24" i="12"/>
  <c r="AR25" i="12"/>
  <c r="AR26" i="12"/>
  <c r="AR27" i="12"/>
  <c r="AR26" i="18" s="1"/>
  <c r="AR40" i="12"/>
  <c r="BH23" i="12"/>
  <c r="BH24" i="12"/>
  <c r="BH25" i="12"/>
  <c r="BH26" i="12"/>
  <c r="BH27" i="12"/>
  <c r="BH26" i="18" s="1"/>
  <c r="BH40" i="12"/>
  <c r="CN23" i="12"/>
  <c r="CN24" i="12"/>
  <c r="CN25" i="12"/>
  <c r="CN26" i="12"/>
  <c r="CN27" i="12"/>
  <c r="CN26" i="18" s="1"/>
  <c r="CN40" i="12"/>
  <c r="AC23" i="12"/>
  <c r="AC24" i="12"/>
  <c r="AC25" i="12"/>
  <c r="AC26" i="12"/>
  <c r="AC27" i="12"/>
  <c r="AC26" i="18" s="1"/>
  <c r="AC40" i="12"/>
  <c r="BI23" i="12"/>
  <c r="BI24" i="12"/>
  <c r="BI25" i="12"/>
  <c r="BI26" i="12"/>
  <c r="BI27" i="12"/>
  <c r="BI26" i="18" s="1"/>
  <c r="BI40" i="12"/>
  <c r="CO23" i="12"/>
  <c r="CO24" i="12"/>
  <c r="CO25" i="12"/>
  <c r="CO26" i="12"/>
  <c r="CO27" i="12"/>
  <c r="CO26" i="18" s="1"/>
  <c r="CO40" i="12"/>
  <c r="AD23" i="12"/>
  <c r="AD24" i="12"/>
  <c r="AD25" i="12"/>
  <c r="AD26" i="12"/>
  <c r="AD27" i="12"/>
  <c r="AD26" i="18" s="1"/>
  <c r="AD40" i="12"/>
  <c r="BJ23" i="12"/>
  <c r="BJ24" i="12"/>
  <c r="BJ25" i="12"/>
  <c r="BJ26" i="12"/>
  <c r="BJ27" i="12"/>
  <c r="BJ26" i="18" s="1"/>
  <c r="BJ40" i="12"/>
  <c r="O23" i="12"/>
  <c r="O24" i="12"/>
  <c r="O25" i="12"/>
  <c r="O26" i="12"/>
  <c r="O27" i="12"/>
  <c r="O26" i="18" s="1"/>
  <c r="O40" i="12"/>
  <c r="AU23" i="12"/>
  <c r="AU24" i="12"/>
  <c r="AU25" i="12"/>
  <c r="AU26" i="12"/>
  <c r="AU27" i="12"/>
  <c r="AU26" i="18" s="1"/>
  <c r="AU40" i="12"/>
  <c r="CA23" i="12"/>
  <c r="CA24" i="12"/>
  <c r="CA25" i="12"/>
  <c r="CA26" i="12"/>
  <c r="CA27" i="12"/>
  <c r="CA26" i="18" s="1"/>
  <c r="CA40" i="12"/>
  <c r="AF23" i="12"/>
  <c r="AF24" i="12"/>
  <c r="AF25" i="12"/>
  <c r="AF26" i="12"/>
  <c r="AF27" i="12"/>
  <c r="AF26" i="18" s="1"/>
  <c r="AF40" i="12"/>
  <c r="BL23" i="12"/>
  <c r="BL24" i="12"/>
  <c r="BL25" i="12"/>
  <c r="BL26" i="12"/>
  <c r="BL27" i="12"/>
  <c r="BL26" i="18" s="1"/>
  <c r="BL40" i="12"/>
  <c r="Q23" i="12"/>
  <c r="Q24" i="12"/>
  <c r="Q25" i="12"/>
  <c r="Q26" i="12"/>
  <c r="Q27" i="12"/>
  <c r="Q26" i="18" s="1"/>
  <c r="Q40" i="12"/>
  <c r="AW23" i="12"/>
  <c r="AW24" i="12"/>
  <c r="AW25" i="12"/>
  <c r="AW26" i="12"/>
  <c r="AW27" i="12"/>
  <c r="AW26" i="18" s="1"/>
  <c r="AW40" i="12"/>
  <c r="CC23" i="12"/>
  <c r="CC24" i="12"/>
  <c r="CC25" i="12"/>
  <c r="CC26" i="12"/>
  <c r="CC27" i="12"/>
  <c r="CC26" i="18" s="1"/>
  <c r="CC40" i="12"/>
  <c r="AH23" i="12"/>
  <c r="AH24" i="12"/>
  <c r="AH25" i="12"/>
  <c r="AH26" i="12"/>
  <c r="AH27" i="12"/>
  <c r="AH26" i="18" s="1"/>
  <c r="AH40" i="12"/>
  <c r="CD23" i="12"/>
  <c r="CD24" i="12"/>
  <c r="CD25" i="12"/>
  <c r="CD26" i="12"/>
  <c r="CD27" i="12"/>
  <c r="CD26" i="18" s="1"/>
  <c r="CD40" i="12"/>
  <c r="AY23" i="12"/>
  <c r="AY24" i="12"/>
  <c r="AY25" i="12"/>
  <c r="AY26" i="12"/>
  <c r="AY27" i="12"/>
  <c r="AY26" i="18" s="1"/>
  <c r="AY40" i="12"/>
  <c r="CE23" i="12"/>
  <c r="CE24" i="12"/>
  <c r="CE25" i="12"/>
  <c r="CE26" i="12"/>
  <c r="CE27" i="12"/>
  <c r="CE26" i="18" s="1"/>
  <c r="CE40" i="12"/>
  <c r="AJ23" i="12"/>
  <c r="AJ24" i="12"/>
  <c r="AJ25" i="12"/>
  <c r="AJ26" i="12"/>
  <c r="AJ27" i="12"/>
  <c r="AJ26" i="18" s="1"/>
  <c r="AJ40" i="12"/>
  <c r="BP23" i="12"/>
  <c r="BP24" i="12"/>
  <c r="BP25" i="12"/>
  <c r="BP26" i="12"/>
  <c r="BP27" i="12"/>
  <c r="BP26" i="18" s="1"/>
  <c r="BP40" i="12"/>
  <c r="BA23" i="12"/>
  <c r="BA24" i="12"/>
  <c r="BA25" i="12"/>
  <c r="BA26" i="12"/>
  <c r="BA27" i="12"/>
  <c r="BA26" i="18" s="1"/>
  <c r="BA40" i="12"/>
  <c r="V23" i="12"/>
  <c r="V24" i="12"/>
  <c r="V25" i="12"/>
  <c r="V26" i="12"/>
  <c r="V27" i="12"/>
  <c r="V26" i="18" s="1"/>
  <c r="V40" i="12"/>
  <c r="BB23" i="12"/>
  <c r="BB24" i="12"/>
  <c r="BB25" i="12"/>
  <c r="BB26" i="12"/>
  <c r="BB27" i="12"/>
  <c r="BB26" i="18" s="1"/>
  <c r="BB40" i="12"/>
  <c r="W23" i="12"/>
  <c r="W24" i="12"/>
  <c r="W25" i="12"/>
  <c r="W26" i="12"/>
  <c r="W27" i="12"/>
  <c r="W26" i="18" s="1"/>
  <c r="W40" i="12"/>
  <c r="CI23" i="12"/>
  <c r="CI24" i="12"/>
  <c r="CI25" i="12"/>
  <c r="CI26" i="12"/>
  <c r="CI27" i="12"/>
  <c r="CI26" i="18" s="1"/>
  <c r="CI40" i="12"/>
  <c r="BD23" i="12"/>
  <c r="BD24" i="12"/>
  <c r="BD25" i="12"/>
  <c r="BD26" i="12"/>
  <c r="BD27" i="12"/>
  <c r="BD26" i="18" s="1"/>
  <c r="BD40" i="12"/>
  <c r="Y23" i="12"/>
  <c r="Y24" i="12"/>
  <c r="Y25" i="12"/>
  <c r="Y26" i="12"/>
  <c r="Y27" i="12"/>
  <c r="Y26" i="18" s="1"/>
  <c r="Y40" i="12"/>
  <c r="BU23" i="12"/>
  <c r="BU24" i="12"/>
  <c r="BU25" i="12"/>
  <c r="BU26" i="12"/>
  <c r="BU27" i="12"/>
  <c r="BU26" i="18" s="1"/>
  <c r="BU40" i="12"/>
  <c r="AP23" i="12"/>
  <c r="AP24" i="12"/>
  <c r="AP25" i="12"/>
  <c r="AP26" i="12"/>
  <c r="AP27" i="12"/>
  <c r="AP26" i="18" s="1"/>
  <c r="AP40" i="12"/>
  <c r="CK23" i="12"/>
  <c r="CK24" i="12"/>
  <c r="CK25" i="12"/>
  <c r="CK26" i="12"/>
  <c r="CK27" i="12"/>
  <c r="CK26" i="18" s="1"/>
  <c r="CK40" i="12"/>
  <c r="BN23" i="12"/>
  <c r="BN24" i="12"/>
  <c r="BN25" i="12"/>
  <c r="BN26" i="12"/>
  <c r="BN27" i="12"/>
  <c r="BN26" i="18" s="1"/>
  <c r="BN40" i="12"/>
  <c r="U23" i="12"/>
  <c r="U24" i="12"/>
  <c r="U25" i="12"/>
  <c r="U26" i="12"/>
  <c r="U27" i="12"/>
  <c r="U26" i="18" s="1"/>
  <c r="U40" i="12"/>
  <c r="S23" i="12"/>
  <c r="S24" i="12"/>
  <c r="S25" i="12"/>
  <c r="S26" i="12"/>
  <c r="S27" i="12"/>
  <c r="S26" i="18" s="1"/>
  <c r="S40" i="12"/>
  <c r="CG23" i="12"/>
  <c r="CG24" i="12"/>
  <c r="CG25" i="12"/>
  <c r="CG26" i="12"/>
  <c r="CG27" i="12"/>
  <c r="CG26" i="18" s="1"/>
  <c r="CG40" i="12"/>
  <c r="BR23" i="12"/>
  <c r="BR24" i="12"/>
  <c r="BR25" i="12"/>
  <c r="BR26" i="12"/>
  <c r="BR27" i="12"/>
  <c r="BR26" i="18" s="1"/>
  <c r="BR40" i="12"/>
  <c r="BC23" i="12"/>
  <c r="BC24" i="12"/>
  <c r="BC25" i="12"/>
  <c r="BC26" i="12"/>
  <c r="BC27" i="12"/>
  <c r="BC26" i="18" s="1"/>
  <c r="BC40" i="12"/>
  <c r="X23" i="12"/>
  <c r="X24" i="12"/>
  <c r="X25" i="12"/>
  <c r="X26" i="12"/>
  <c r="X27" i="12"/>
  <c r="X26" i="18" s="1"/>
  <c r="X40" i="12"/>
  <c r="BT23" i="12"/>
  <c r="BT24" i="12"/>
  <c r="BT25" i="12"/>
  <c r="BT26" i="12"/>
  <c r="BT27" i="12"/>
  <c r="BT26" i="18" s="1"/>
  <c r="BT40" i="12"/>
  <c r="BE23" i="12"/>
  <c r="BE24" i="12"/>
  <c r="BE25" i="12"/>
  <c r="BE26" i="12"/>
  <c r="BE27" i="12"/>
  <c r="BE26" i="18" s="1"/>
  <c r="BE40" i="12"/>
  <c r="Z23" i="12"/>
  <c r="Z24" i="12"/>
  <c r="Z25" i="12"/>
  <c r="Z26" i="12"/>
  <c r="Z27" i="12"/>
  <c r="Z26" i="18" s="1"/>
  <c r="Z40" i="12"/>
  <c r="CL23" i="12"/>
  <c r="CL24" i="12"/>
  <c r="CL25" i="12"/>
  <c r="CL26" i="12"/>
  <c r="CL27" i="12"/>
  <c r="CL26" i="18" s="1"/>
  <c r="CL40" i="12"/>
  <c r="I24" i="12"/>
  <c r="I26" i="12"/>
  <c r="I27" i="12"/>
  <c r="I26" i="18" s="1"/>
  <c r="I40" i="12"/>
  <c r="I46" i="12"/>
  <c r="I47" i="12"/>
  <c r="I48" i="12"/>
  <c r="G48" i="12"/>
  <c r="G8" i="14"/>
  <c r="O8" i="14"/>
  <c r="N8" i="14"/>
  <c r="G23" i="14"/>
  <c r="N23" i="14"/>
  <c r="O23" i="14"/>
  <c r="G47" i="12"/>
  <c r="G13" i="14"/>
  <c r="N13" i="14"/>
  <c r="O13" i="14"/>
  <c r="G11" i="14"/>
  <c r="O11" i="14"/>
  <c r="N11" i="14"/>
  <c r="G21" i="14"/>
  <c r="O21" i="14"/>
  <c r="N21" i="14"/>
  <c r="G7" i="14"/>
  <c r="N7" i="14"/>
  <c r="O7" i="14"/>
  <c r="G14" i="14"/>
  <c r="N14" i="14"/>
  <c r="O14" i="14"/>
  <c r="G17" i="14"/>
  <c r="N17" i="14"/>
  <c r="O17" i="14"/>
  <c r="G16" i="14"/>
  <c r="O16" i="14"/>
  <c r="N16" i="14"/>
  <c r="G18" i="14"/>
  <c r="N18" i="14"/>
  <c r="O18" i="14"/>
  <c r="G15" i="14"/>
  <c r="O15" i="14"/>
  <c r="N15" i="14"/>
  <c r="G19" i="14"/>
  <c r="N19" i="14"/>
  <c r="O19" i="14"/>
  <c r="G12" i="14"/>
  <c r="N12" i="14"/>
  <c r="O12" i="14"/>
  <c r="G20" i="14"/>
  <c r="O20" i="14"/>
  <c r="N20" i="14"/>
  <c r="G43" i="12"/>
  <c r="G59" i="18" s="1"/>
  <c r="G60" i="18" s="1"/>
  <c r="G62" i="18" s="1"/>
  <c r="I23" i="12"/>
  <c r="I25" i="12"/>
  <c r="G26" i="18" l="1"/>
  <c r="G20" i="18"/>
  <c r="CL48" i="18"/>
  <c r="CL36" i="18"/>
  <c r="Z48" i="18"/>
  <c r="Z36" i="18"/>
  <c r="BE48" i="18"/>
  <c r="BE36" i="18"/>
  <c r="BT48" i="18"/>
  <c r="BT36" i="18"/>
  <c r="X48" i="18"/>
  <c r="X36" i="18"/>
  <c r="BC48" i="18"/>
  <c r="BC36" i="18"/>
  <c r="BR48" i="18"/>
  <c r="BR36" i="18"/>
  <c r="CG48" i="18"/>
  <c r="CG36" i="18"/>
  <c r="S48" i="18"/>
  <c r="S36" i="18"/>
  <c r="U48" i="18"/>
  <c r="U36" i="18"/>
  <c r="BN48" i="18"/>
  <c r="BN36" i="18"/>
  <c r="CK48" i="18"/>
  <c r="CK36" i="18"/>
  <c r="AP48" i="18"/>
  <c r="AP36" i="18"/>
  <c r="BU48" i="18"/>
  <c r="BU36" i="18"/>
  <c r="Y48" i="18"/>
  <c r="Y36" i="18"/>
  <c r="BD48" i="18"/>
  <c r="BD36" i="18"/>
  <c r="CI48" i="18"/>
  <c r="CI36" i="18"/>
  <c r="W48" i="18"/>
  <c r="W36" i="18"/>
  <c r="BB48" i="18"/>
  <c r="BB36" i="18"/>
  <c r="V48" i="18"/>
  <c r="V36" i="18"/>
  <c r="BA48" i="18"/>
  <c r="BA36" i="18"/>
  <c r="BP48" i="18"/>
  <c r="BP36" i="18"/>
  <c r="AJ48" i="18"/>
  <c r="AJ36" i="18"/>
  <c r="CE48" i="18"/>
  <c r="CE36" i="18"/>
  <c r="AY48" i="18"/>
  <c r="AY36" i="18"/>
  <c r="CD48" i="18"/>
  <c r="CD36" i="18"/>
  <c r="AH48" i="18"/>
  <c r="AH36" i="18"/>
  <c r="CC48" i="18"/>
  <c r="CC36" i="18"/>
  <c r="AW48" i="18"/>
  <c r="AW36" i="18"/>
  <c r="Q48" i="18"/>
  <c r="Q36" i="18"/>
  <c r="BL48" i="18"/>
  <c r="BL36" i="18"/>
  <c r="AF48" i="18"/>
  <c r="AF36" i="18"/>
  <c r="CA48" i="18"/>
  <c r="CA36" i="18"/>
  <c r="AU48" i="18"/>
  <c r="AU36" i="18"/>
  <c r="O48" i="18"/>
  <c r="O36" i="18"/>
  <c r="BJ48" i="18"/>
  <c r="BJ36" i="18"/>
  <c r="AD48" i="18"/>
  <c r="AD36" i="18"/>
  <c r="CO48" i="18"/>
  <c r="CO36" i="18"/>
  <c r="BI48" i="18"/>
  <c r="BI36" i="18"/>
  <c r="AC48" i="18"/>
  <c r="AC36" i="18"/>
  <c r="CN48" i="18"/>
  <c r="CN36" i="18"/>
  <c r="BH48" i="18"/>
  <c r="BH36" i="18"/>
  <c r="AR48" i="18"/>
  <c r="AR36" i="18"/>
  <c r="AB48" i="18"/>
  <c r="AB36" i="18"/>
  <c r="L48" i="18"/>
  <c r="L36" i="18"/>
  <c r="BV48" i="18"/>
  <c r="BV36" i="18"/>
  <c r="BF48" i="18"/>
  <c r="BF36" i="18"/>
  <c r="AO48" i="18"/>
  <c r="AO36" i="18"/>
  <c r="CJ48" i="18"/>
  <c r="CJ36" i="18"/>
  <c r="AN48" i="18"/>
  <c r="AN36" i="18"/>
  <c r="BS48" i="18"/>
  <c r="BS36" i="18"/>
  <c r="AM48" i="18"/>
  <c r="AM36" i="18"/>
  <c r="CH48" i="18"/>
  <c r="CH36" i="18"/>
  <c r="AL48" i="18"/>
  <c r="AL36" i="18"/>
  <c r="BQ48" i="18"/>
  <c r="BQ36" i="18"/>
  <c r="AK48" i="18"/>
  <c r="AK36" i="18"/>
  <c r="CF48" i="18"/>
  <c r="CF36" i="18"/>
  <c r="AZ48" i="18"/>
  <c r="AZ36" i="18"/>
  <c r="T48" i="18"/>
  <c r="T36" i="18"/>
  <c r="BO48" i="18"/>
  <c r="BO36" i="18"/>
  <c r="AI48" i="18"/>
  <c r="AI36" i="18"/>
  <c r="AX48" i="18"/>
  <c r="AX36" i="18"/>
  <c r="R48" i="18"/>
  <c r="R36" i="18"/>
  <c r="BM48" i="18"/>
  <c r="BM36" i="18"/>
  <c r="AG48" i="18"/>
  <c r="AG36" i="18"/>
  <c r="CB48" i="18"/>
  <c r="CB36" i="18"/>
  <c r="AV48" i="18"/>
  <c r="AV36" i="18"/>
  <c r="P48" i="18"/>
  <c r="P36" i="18"/>
  <c r="BK48" i="18"/>
  <c r="BK36" i="18"/>
  <c r="AE48" i="18"/>
  <c r="AE36" i="18"/>
  <c r="BZ48" i="18"/>
  <c r="BZ36" i="18"/>
  <c r="AT48" i="18"/>
  <c r="AT36" i="18"/>
  <c r="N48" i="18"/>
  <c r="N36" i="18"/>
  <c r="BY48" i="18"/>
  <c r="BY36" i="18"/>
  <c r="AS48" i="18"/>
  <c r="AS36" i="18"/>
  <c r="M48" i="18"/>
  <c r="M36" i="18"/>
  <c r="BX48" i="18"/>
  <c r="BX36" i="18"/>
  <c r="CM48" i="18"/>
  <c r="CM36" i="18"/>
  <c r="BW48" i="18"/>
  <c r="BW36" i="18"/>
  <c r="BG48" i="18"/>
  <c r="BG36" i="18"/>
  <c r="AQ48" i="18"/>
  <c r="AQ36" i="18"/>
  <c r="AA48" i="18"/>
  <c r="AA36" i="18"/>
  <c r="K48" i="18"/>
  <c r="G48" i="18" s="1"/>
  <c r="K36" i="18"/>
  <c r="G36" i="18" s="1"/>
  <c r="CO45" i="18"/>
  <c r="CO50" i="18" s="1"/>
  <c r="CO33" i="18"/>
  <c r="CO38" i="18" s="1"/>
  <c r="CN45" i="18"/>
  <c r="CN50" i="18" s="1"/>
  <c r="CN33" i="18"/>
  <c r="CN38" i="18" s="1"/>
  <c r="CM45" i="18"/>
  <c r="CM50" i="18" s="1"/>
  <c r="CM33" i="18"/>
  <c r="CM38" i="18" s="1"/>
  <c r="CL45" i="18"/>
  <c r="CL50" i="18" s="1"/>
  <c r="CL33" i="18"/>
  <c r="CL38" i="18" s="1"/>
  <c r="CK45" i="18"/>
  <c r="CK50" i="18" s="1"/>
  <c r="CK33" i="18"/>
  <c r="CK38" i="18" s="1"/>
  <c r="CJ45" i="18"/>
  <c r="CJ50" i="18" s="1"/>
  <c r="CJ33" i="18"/>
  <c r="CJ38" i="18" s="1"/>
  <c r="CI45" i="18"/>
  <c r="CI50" i="18" s="1"/>
  <c r="CI33" i="18"/>
  <c r="CI38" i="18" s="1"/>
  <c r="CH45" i="18"/>
  <c r="CH50" i="18" s="1"/>
  <c r="CH33" i="18"/>
  <c r="CH38" i="18" s="1"/>
  <c r="CG45" i="18"/>
  <c r="CG50" i="18" s="1"/>
  <c r="CG33" i="18"/>
  <c r="CG38" i="18" s="1"/>
  <c r="CF45" i="18"/>
  <c r="CF50" i="18" s="1"/>
  <c r="CF33" i="18"/>
  <c r="CF38" i="18" s="1"/>
  <c r="CE45" i="18"/>
  <c r="CE50" i="18" s="1"/>
  <c r="CE33" i="18"/>
  <c r="CE38" i="18" s="1"/>
  <c r="CD45" i="18"/>
  <c r="CD50" i="18" s="1"/>
  <c r="CD33" i="18"/>
  <c r="CD38" i="18" s="1"/>
  <c r="CC45" i="18"/>
  <c r="CC50" i="18" s="1"/>
  <c r="CC33" i="18"/>
  <c r="CC38" i="18" s="1"/>
  <c r="CB45" i="18"/>
  <c r="CB50" i="18" s="1"/>
  <c r="CB33" i="18"/>
  <c r="CB38" i="18" s="1"/>
  <c r="CA45" i="18"/>
  <c r="CA50" i="18" s="1"/>
  <c r="CA33" i="18"/>
  <c r="CA38" i="18" s="1"/>
  <c r="BZ45" i="18"/>
  <c r="BZ50" i="18" s="1"/>
  <c r="BZ33" i="18"/>
  <c r="BZ38" i="18" s="1"/>
  <c r="BY45" i="18"/>
  <c r="BY50" i="18" s="1"/>
  <c r="BY33" i="18"/>
  <c r="BY38" i="18" s="1"/>
  <c r="BX45" i="18"/>
  <c r="BX50" i="18" s="1"/>
  <c r="BX33" i="18"/>
  <c r="BX38" i="18" s="1"/>
  <c r="BW45" i="18"/>
  <c r="BW50" i="18" s="1"/>
  <c r="BW33" i="18"/>
  <c r="BW38" i="18" s="1"/>
  <c r="BV45" i="18"/>
  <c r="BV50" i="18" s="1"/>
  <c r="BV33" i="18"/>
  <c r="BV38" i="18" s="1"/>
  <c r="BU45" i="18"/>
  <c r="BU50" i="18" s="1"/>
  <c r="BU33" i="18"/>
  <c r="BU38" i="18" s="1"/>
  <c r="BT45" i="18"/>
  <c r="BT50" i="18" s="1"/>
  <c r="BT33" i="18"/>
  <c r="BT38" i="18" s="1"/>
  <c r="BS45" i="18"/>
  <c r="BS50" i="18" s="1"/>
  <c r="BS33" i="18"/>
  <c r="BS38" i="18" s="1"/>
  <c r="BR45" i="18"/>
  <c r="BR50" i="18" s="1"/>
  <c r="BR33" i="18"/>
  <c r="BR38" i="18" s="1"/>
  <c r="BQ45" i="18"/>
  <c r="BQ50" i="18" s="1"/>
  <c r="BQ33" i="18"/>
  <c r="BQ38" i="18" s="1"/>
  <c r="BP45" i="18"/>
  <c r="BP50" i="18" s="1"/>
  <c r="BP33" i="18"/>
  <c r="BP38" i="18" s="1"/>
  <c r="BO45" i="18"/>
  <c r="BO50" i="18" s="1"/>
  <c r="BO33" i="18"/>
  <c r="BO38" i="18" s="1"/>
  <c r="BN45" i="18"/>
  <c r="BN50" i="18" s="1"/>
  <c r="BN33" i="18"/>
  <c r="BN38" i="18" s="1"/>
  <c r="BM45" i="18"/>
  <c r="BM50" i="18" s="1"/>
  <c r="BM33" i="18"/>
  <c r="BM38" i="18" s="1"/>
  <c r="BL45" i="18"/>
  <c r="BL50" i="18" s="1"/>
  <c r="BL33" i="18"/>
  <c r="BL38" i="18" s="1"/>
  <c r="BK45" i="18"/>
  <c r="BK50" i="18" s="1"/>
  <c r="BK33" i="18"/>
  <c r="BK38" i="18" s="1"/>
  <c r="BJ45" i="18"/>
  <c r="BJ50" i="18" s="1"/>
  <c r="BJ33" i="18"/>
  <c r="BJ38" i="18" s="1"/>
  <c r="BI45" i="18"/>
  <c r="BI50" i="18" s="1"/>
  <c r="BI33" i="18"/>
  <c r="BI38" i="18" s="1"/>
  <c r="BH45" i="18"/>
  <c r="BH50" i="18" s="1"/>
  <c r="BH33" i="18"/>
  <c r="BH38" i="18" s="1"/>
  <c r="BG45" i="18"/>
  <c r="BG50" i="18" s="1"/>
  <c r="BG33" i="18"/>
  <c r="BG38" i="18" s="1"/>
  <c r="BF45" i="18"/>
  <c r="BF50" i="18" s="1"/>
  <c r="BF33" i="18"/>
  <c r="BF38" i="18" s="1"/>
  <c r="BE45" i="18"/>
  <c r="BE50" i="18" s="1"/>
  <c r="BE33" i="18"/>
  <c r="BE38" i="18" s="1"/>
  <c r="BD45" i="18"/>
  <c r="BD50" i="18" s="1"/>
  <c r="BD33" i="18"/>
  <c r="BD38" i="18" s="1"/>
  <c r="BC45" i="18"/>
  <c r="BC50" i="18" s="1"/>
  <c r="BC33" i="18"/>
  <c r="BC38" i="18" s="1"/>
  <c r="BA45" i="18"/>
  <c r="BA50" i="18" s="1"/>
  <c r="BA33" i="18"/>
  <c r="BA38" i="18" s="1"/>
  <c r="BB45" i="18"/>
  <c r="BB50" i="18" s="1"/>
  <c r="BB33" i="18"/>
  <c r="BB38" i="18" s="1"/>
  <c r="AZ45" i="18"/>
  <c r="AZ50" i="18" s="1"/>
  <c r="AZ33" i="18"/>
  <c r="AZ38" i="18" s="1"/>
  <c r="AY45" i="18"/>
  <c r="AY50" i="18" s="1"/>
  <c r="AY33" i="18"/>
  <c r="AY38" i="18" s="1"/>
  <c r="AX45" i="18"/>
  <c r="AX50" i="18" s="1"/>
  <c r="AX33" i="18"/>
  <c r="AX38" i="18" s="1"/>
  <c r="AW45" i="18"/>
  <c r="AW50" i="18" s="1"/>
  <c r="AW33" i="18"/>
  <c r="AW38" i="18" s="1"/>
  <c r="AV45" i="18"/>
  <c r="AV50" i="18" s="1"/>
  <c r="AV33" i="18"/>
  <c r="AV38" i="18" s="1"/>
  <c r="AU45" i="18"/>
  <c r="AU50" i="18" s="1"/>
  <c r="AU33" i="18"/>
  <c r="AU38" i="18" s="1"/>
  <c r="AT45" i="18"/>
  <c r="AT50" i="18" s="1"/>
  <c r="AT33" i="18"/>
  <c r="AT38" i="18" s="1"/>
  <c r="AS45" i="18"/>
  <c r="AS50" i="18" s="1"/>
  <c r="AS33" i="18"/>
  <c r="AS38" i="18" s="1"/>
  <c r="AR45" i="18"/>
  <c r="AR50" i="18" s="1"/>
  <c r="AR33" i="18"/>
  <c r="AR38" i="18" s="1"/>
  <c r="AQ45" i="18"/>
  <c r="AQ50" i="18" s="1"/>
  <c r="AQ33" i="18"/>
  <c r="AQ38" i="18" s="1"/>
  <c r="AP45" i="18"/>
  <c r="AP50" i="18" s="1"/>
  <c r="AP33" i="18"/>
  <c r="AP38" i="18" s="1"/>
  <c r="AO45" i="18"/>
  <c r="AO50" i="18" s="1"/>
  <c r="AO33" i="18"/>
  <c r="AO38" i="18" s="1"/>
  <c r="AN45" i="18"/>
  <c r="AN50" i="18" s="1"/>
  <c r="AN33" i="18"/>
  <c r="AN38" i="18" s="1"/>
  <c r="AM45" i="18"/>
  <c r="AM50" i="18" s="1"/>
  <c r="AM33" i="18"/>
  <c r="AM38" i="18" s="1"/>
  <c r="AL45" i="18"/>
  <c r="AL50" i="18" s="1"/>
  <c r="AL33" i="18"/>
  <c r="AL38" i="18" s="1"/>
  <c r="AK45" i="18"/>
  <c r="AK50" i="18" s="1"/>
  <c r="AK33" i="18"/>
  <c r="AK38" i="18" s="1"/>
  <c r="AJ45" i="18"/>
  <c r="AJ50" i="18" s="1"/>
  <c r="AJ33" i="18"/>
  <c r="AJ38" i="18" s="1"/>
  <c r="AI45" i="18"/>
  <c r="AI50" i="18" s="1"/>
  <c r="AI33" i="18"/>
  <c r="AI38" i="18" s="1"/>
  <c r="AH45" i="18"/>
  <c r="AH50" i="18" s="1"/>
  <c r="AH33" i="18"/>
  <c r="AH38" i="18" s="1"/>
  <c r="AG45" i="18"/>
  <c r="AG50" i="18" s="1"/>
  <c r="AG33" i="18"/>
  <c r="AG38" i="18" s="1"/>
  <c r="AF45" i="18"/>
  <c r="AF50" i="18" s="1"/>
  <c r="AF33" i="18"/>
  <c r="AF38" i="18" s="1"/>
  <c r="AE45" i="18"/>
  <c r="AE50" i="18" s="1"/>
  <c r="AE33" i="18"/>
  <c r="AE38" i="18" s="1"/>
  <c r="AD45" i="18"/>
  <c r="AD50" i="18" s="1"/>
  <c r="AD33" i="18"/>
  <c r="AD38" i="18" s="1"/>
  <c r="AC45" i="18"/>
  <c r="AC50" i="18" s="1"/>
  <c r="AC33" i="18"/>
  <c r="AC38" i="18" s="1"/>
  <c r="AB45" i="18"/>
  <c r="AB50" i="18" s="1"/>
  <c r="AB33" i="18"/>
  <c r="AB38" i="18" s="1"/>
  <c r="AA45" i="18"/>
  <c r="AA50" i="18" s="1"/>
  <c r="AA33" i="18"/>
  <c r="AA38" i="18" s="1"/>
  <c r="Z45" i="18"/>
  <c r="Z50" i="18" s="1"/>
  <c r="Z33" i="18"/>
  <c r="Z38" i="18" s="1"/>
  <c r="Y45" i="18"/>
  <c r="Y50" i="18" s="1"/>
  <c r="Y33" i="18"/>
  <c r="Y38" i="18" s="1"/>
  <c r="X45" i="18"/>
  <c r="X50" i="18" s="1"/>
  <c r="X33" i="18"/>
  <c r="X38" i="18" s="1"/>
  <c r="W45" i="18"/>
  <c r="W50" i="18" s="1"/>
  <c r="W33" i="18"/>
  <c r="W38" i="18" s="1"/>
  <c r="V45" i="18"/>
  <c r="V50" i="18" s="1"/>
  <c r="V33" i="18"/>
  <c r="V38" i="18" s="1"/>
  <c r="U45" i="18"/>
  <c r="U50" i="18" s="1"/>
  <c r="U33" i="18"/>
  <c r="U38" i="18" s="1"/>
  <c r="T45" i="18"/>
  <c r="T50" i="18" s="1"/>
  <c r="T33" i="18"/>
  <c r="T38" i="18" s="1"/>
  <c r="S45" i="18"/>
  <c r="S50" i="18" s="1"/>
  <c r="S33" i="18"/>
  <c r="S38" i="18" s="1"/>
  <c r="R45" i="18"/>
  <c r="R50" i="18" s="1"/>
  <c r="R33" i="18"/>
  <c r="R38" i="18" s="1"/>
  <c r="M45" i="18"/>
  <c r="M50" i="18" s="1"/>
  <c r="M33" i="18"/>
  <c r="M38" i="18" s="1"/>
  <c r="L45" i="18"/>
  <c r="L50" i="18" s="1"/>
  <c r="L33" i="18"/>
  <c r="L38" i="18" s="1"/>
  <c r="N45" i="18"/>
  <c r="N50" i="18" s="1"/>
  <c r="N33" i="18"/>
  <c r="N38" i="18" s="1"/>
  <c r="P45" i="18"/>
  <c r="P50" i="18" s="1"/>
  <c r="P33" i="18"/>
  <c r="P38" i="18" s="1"/>
  <c r="O45" i="18"/>
  <c r="O50" i="18" s="1"/>
  <c r="O33" i="18"/>
  <c r="O38" i="18" s="1"/>
  <c r="Q45" i="18"/>
  <c r="Q50" i="18" s="1"/>
  <c r="Q33" i="18"/>
  <c r="Q38" i="18" s="1"/>
  <c r="K45" i="18"/>
  <c r="K33" i="18"/>
  <c r="G33" i="18" s="1"/>
  <c r="I20" i="18"/>
  <c r="I82" i="5"/>
  <c r="K38" i="18" l="1"/>
  <c r="K50" i="18"/>
  <c r="G45" i="18"/>
  <c r="G50" i="18"/>
  <c r="G38" i="18"/>
  <c r="I48" i="18" l="1"/>
  <c r="I43" i="18"/>
  <c r="I44" i="18"/>
  <c r="I45" i="18"/>
  <c r="I46" i="18"/>
  <c r="I47" i="18"/>
  <c r="I50" i="18"/>
  <c r="G70" i="18"/>
  <c r="I70" i="18"/>
  <c r="G69" i="18"/>
  <c r="I69" i="18"/>
  <c r="G68" i="18"/>
  <c r="I68" i="18"/>
  <c r="G67" i="18"/>
  <c r="I67" i="18"/>
  <c r="G66" i="18"/>
  <c r="I66" i="18"/>
  <c r="G65" i="18"/>
  <c r="I65" i="18"/>
  <c r="I72" i="18"/>
  <c r="G74" i="18"/>
  <c r="G72" i="18"/>
  <c r="I36" i="18"/>
  <c r="I35" i="18"/>
  <c r="I34" i="18"/>
  <c r="I33" i="18"/>
  <c r="I32" i="18"/>
  <c r="I31" i="18"/>
  <c r="I38" i="18"/>
  <c r="I94" i="18"/>
  <c r="G119" i="18"/>
  <c r="I119" i="18"/>
  <c r="I93" i="18"/>
  <c r="I96" i="18"/>
  <c r="G118" i="18"/>
  <c r="I118" i="18"/>
  <c r="I121" i="18"/>
  <c r="G123" i="18"/>
  <c r="G121" i="18"/>
  <c r="I86" i="18"/>
  <c r="I85" i="18"/>
  <c r="I8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James</author>
  </authors>
  <commentList>
    <comment ref="G2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Paid by developer</t>
        </r>
      </text>
    </comment>
    <comment ref="G2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Paid by developer</t>
        </r>
      </text>
    </comment>
    <comment ref="G29" authorId="0" shapeId="0" xr:uid="{84FA4E0A-BCB1-4786-86FE-85E43205198A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Fittings, Linary time, Labour &amp; Equipment - no overheads (added separately)</t>
        </r>
      </text>
    </comment>
    <comment ref="G3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Paid by developer</t>
        </r>
      </text>
    </comment>
    <comment ref="D4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Mark Craig assumptions. Includes a manhole every 100m. Prior year cost uplifted for inflation.</t>
        </r>
      </text>
    </comment>
    <comment ref="G61" authorId="0" shapeId="0" xr:uid="{B0C2183D-5EC2-4558-A25D-628C7B337B2D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This is 2020-21. CCW has not published its accounts for 2021-22</t>
        </r>
      </text>
    </comment>
    <comment ref="E92" authorId="0" shapeId="0" xr:uid="{0B4921E5-C160-4927-B172-6DA4B05149EC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Water theft, void consumption, firefighting etc</t>
        </r>
      </text>
    </comment>
    <comment ref="G101" authorId="0" shapeId="0" xr:uid="{272E77A1-243B-43E6-B2B4-45DA6127AB56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This is only required for the Commuted Sum cross-check (pre-AMP7 NAVs)</t>
        </r>
      </text>
    </comment>
    <comment ref="G10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Paid by developer under new rules</t>
        </r>
      </text>
    </comment>
    <comment ref="G10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Draft charges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Wilkes, Carl-Water</author>
  </authors>
  <commentList>
    <comment ref="G35" authorId="0" shapeId="0" xr:uid="{6A45EC2A-704F-46D6-9782-B0D62D58B4D8}">
      <text>
        <r>
          <rPr>
            <b/>
            <sz val="9"/>
            <color indexed="81"/>
            <rFont val="Tahoma"/>
            <family val="2"/>
          </rPr>
          <t>Wilkes, Carl-Water:</t>
        </r>
        <r>
          <rPr>
            <sz val="9"/>
            <color indexed="81"/>
            <rFont val="Tahoma"/>
            <family val="2"/>
          </rPr>
          <t xml:space="preserve">
If this number is more than 10 then it gives prices for more than 10 plots - usually use 80 for total properties.  If prices for up to 10 use 10 total properties.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James</author>
  </authors>
  <commentList>
    <comment ref="K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Corrected to reflect occupancy rate</t>
        </r>
      </text>
    </comment>
    <comment ref="E7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Water theft, void consumption, firefighting etc</t>
        </r>
      </text>
    </comment>
    <comment ref="G13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McLaughlin, James:</t>
        </r>
        <r>
          <rPr>
            <sz val="9"/>
            <color indexed="81"/>
            <rFont val="Tahoma"/>
            <family val="2"/>
          </rPr>
          <t xml:space="preserve">
Maximum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Wilkes, Carl-Water</author>
  </authors>
  <commentList>
    <comment ref="G49" authorId="0" shapeId="0" xr:uid="{8CA6567F-16A4-4581-A761-AD1C157DB0E6}">
      <text>
        <r>
          <rPr>
            <b/>
            <sz val="9"/>
            <color indexed="81"/>
            <rFont val="Tahoma"/>
            <family val="2"/>
          </rPr>
          <t>Wilkes, Carl-Water:</t>
        </r>
        <r>
          <rPr>
            <sz val="9"/>
            <color indexed="81"/>
            <rFont val="Tahoma"/>
            <family val="2"/>
          </rPr>
          <t xml:space="preserve">
If this number is more than 10 then it gives prices for more than 10 plots - usually use 80 for total properties.  If prices for up to 10 use 10 total properties.</t>
        </r>
      </text>
    </comment>
  </commentList>
</comments>
</file>

<file path=xl/sharedStrings.xml><?xml version="1.0" encoding="utf-8"?>
<sst xmlns="http://schemas.openxmlformats.org/spreadsheetml/2006/main" count="1369" uniqueCount="614">
  <si>
    <t>Sheets</t>
  </si>
  <si>
    <t>Information and notes</t>
  </si>
  <si>
    <t>Inputs</t>
  </si>
  <si>
    <t>Calculations</t>
  </si>
  <si>
    <t>Outputs</t>
  </si>
  <si>
    <t>Cells</t>
  </si>
  <si>
    <t>Costs for comparison</t>
  </si>
  <si>
    <t>Input</t>
  </si>
  <si>
    <t>Calculation or link within worksheet</t>
  </si>
  <si>
    <t>Import from another worksheet</t>
  </si>
  <si>
    <t>Discount rate, options</t>
  </si>
  <si>
    <t>Exported to another calculation sheet</t>
  </si>
  <si>
    <t>Counterflow or expansion</t>
  </si>
  <si>
    <t>Contribution</t>
  </si>
  <si>
    <t>Wholesale income and wholesale charges</t>
  </si>
  <si>
    <t>Current charges</t>
  </si>
  <si>
    <t>* This only applies to pre-AMP7 NAVs</t>
  </si>
  <si>
    <t>Version History</t>
  </si>
  <si>
    <t>First created</t>
  </si>
  <si>
    <t>Included water mains maintenance cost model</t>
  </si>
  <si>
    <t>Added sewer maintenance cost per metre input and calculation</t>
  </si>
  <si>
    <t>Added breakdown of discount</t>
  </si>
  <si>
    <t>Updated for Ofwat guidance</t>
  </si>
  <si>
    <t>Amended to include extra costs and water losses</t>
  </si>
  <si>
    <t>Added in comparative discounts for IUT and LUT</t>
  </si>
  <si>
    <t>Created a public version to enable calculator on website</t>
  </si>
  <si>
    <t>Interim stage</t>
  </si>
  <si>
    <t>Amended standing charges paid by NAV to be in line with those that would be collected by Severn Trent</t>
  </si>
  <si>
    <t>Included standing charges as a deduction against cost - this is simply a pass through under the approach adopted in 10.0</t>
  </si>
  <si>
    <t>Presentation - amendment from position in 11 - this is presented as applying the discount against standing charges first, with the residual going to volumetric charges.</t>
  </si>
  <si>
    <t>Included protection, facilities for Wrexham / Chester and reflected the changes to requisition charges for NAVs starting in 2018-19 and 2019-20</t>
  </si>
  <si>
    <t>Scaled the value of water losses to take account of discounted price of water</t>
  </si>
  <si>
    <t xml:space="preserve">Updated WACC in line with Final Determination 2019 </t>
  </si>
  <si>
    <t>Removed redundant inputs from InpC. Removed option of Large User or Intermediate Tariffs in line with Ofwat guidance.</t>
  </si>
  <si>
    <t>Corrected facility allowing selection of rates from Wrexham or Chester areas</t>
  </si>
  <si>
    <t>Changed treatment of highway drainage charges in line with Ofwat final guidance on NAV charging as published January 2021</t>
  </si>
  <si>
    <t>Removed redundant inputs from InpS relating to standing charges - future changes in standing charges are now input values.</t>
  </si>
  <si>
    <t>Added inputs for pumps and non-standard capex (existing inputs for non-standard opex)</t>
  </si>
  <si>
    <t>Brought in calculations relating to leakage and unbilled use (previously in a stand-alone working) - removed input % and moved inputs to InpC</t>
  </si>
  <si>
    <t>Broke out distributional use</t>
  </si>
  <si>
    <t>Broke out detail of sampling and testing unit costs</t>
  </si>
  <si>
    <t>Amended formulae to avoid DIV/0 error with NHH-only NAVs</t>
  </si>
  <si>
    <t>Moved standardised consumption inputs out of the User Input sheet. Added in the NHH SWD bandings.</t>
  </si>
  <si>
    <t>Adjusted for assumption that meters for flats will be an internal rather than boundary box installation.</t>
  </si>
  <si>
    <t>Corrected impact of "connected for surface water" flag. Added standard property mix based on ONS sales data. Linked projections of leakage and infra maintenance.</t>
  </si>
  <si>
    <t>Applied overhead rate to non-standard costs with on/off flag</t>
  </si>
  <si>
    <t>Removed seasonal tariffs for large and intermediate users - discontinued.</t>
  </si>
  <si>
    <t>Removed intermediate and large user tariff options - not permitted as options for the NAV charge under Ofwat guidance</t>
  </si>
  <si>
    <t>Added non-return to sewer allowance in line with change to charging policy for 2023-24</t>
  </si>
  <si>
    <t>Added calculation to deal with difference in costs &gt;1,000 properties</t>
  </si>
  <si>
    <t>Added calculations to analyse discount per plot</t>
  </si>
  <si>
    <t>Activity</t>
  </si>
  <si>
    <t xml:space="preserve">Constant </t>
  </si>
  <si>
    <t>Unit</t>
  </si>
  <si>
    <t>Options</t>
  </si>
  <si>
    <t>Boolean</t>
  </si>
  <si>
    <t>Severn Trent</t>
  </si>
  <si>
    <t>Hafren Dyfrdwy</t>
  </si>
  <si>
    <t>Pre-AMP7 NAV</t>
  </si>
  <si>
    <t xml:space="preserve">Before 1 April 2020, NAVs financed the new assets on site and were not eligible to receive the income offset set against infrastructure charges. </t>
  </si>
  <si>
    <t>Pre-AMP7 NAV start date</t>
  </si>
  <si>
    <t>NA</t>
  </si>
  <si>
    <t>Year</t>
  </si>
  <si>
    <t>&lt;2018-19</t>
  </si>
  <si>
    <t>2018-19</t>
  </si>
  <si>
    <t>2019-20</t>
  </si>
  <si>
    <t>%</t>
  </si>
  <si>
    <t>Fewer than 10 plots - no boundary meter</t>
  </si>
  <si>
    <t>For very small sites we would not install a meter at the boundary and the volume charged would be based upon customer meters.</t>
  </si>
  <si>
    <t>Surface water connected to public sewer</t>
  </si>
  <si>
    <t>Where there is no connection from the site to the public sewer, we will not levy surface water charges.</t>
  </si>
  <si>
    <t>Mains length</t>
  </si>
  <si>
    <t>Length of mains per plot (including comm pipe)</t>
  </si>
  <si>
    <t>m/plot</t>
  </si>
  <si>
    <t>Comm pipe length</t>
  </si>
  <si>
    <t>m</t>
  </si>
  <si>
    <t>Properties and volumes</t>
  </si>
  <si>
    <t>m2 lower</t>
  </si>
  <si>
    <t>m2 upper</t>
  </si>
  <si>
    <t>Number of residential properties in development</t>
  </si>
  <si>
    <t>Flats</t>
  </si>
  <si>
    <t>Properties</t>
  </si>
  <si>
    <t>Terraced houses</t>
  </si>
  <si>
    <t>Semi-detached houses</t>
  </si>
  <si>
    <t>Detached houses</t>
  </si>
  <si>
    <t>First occupant in place after</t>
  </si>
  <si>
    <t>Months</t>
  </si>
  <si>
    <t>Development period (first to last occupancy)</t>
  </si>
  <si>
    <t>Non-households</t>
  </si>
  <si>
    <t>Meter size 15mm</t>
  </si>
  <si>
    <t>Meters</t>
  </si>
  <si>
    <t>Meter size 22mm</t>
  </si>
  <si>
    <t>Meter size 28mm</t>
  </si>
  <si>
    <t>Meter size 42 mm</t>
  </si>
  <si>
    <t>Meter size 50 mm</t>
  </si>
  <si>
    <t>Meter size 80 mm</t>
  </si>
  <si>
    <t>Meter size 100 mm</t>
  </si>
  <si>
    <t>Meter size 150 mm</t>
  </si>
  <si>
    <t>Meter size 200 mm</t>
  </si>
  <si>
    <t>Meter size 250 mm</t>
  </si>
  <si>
    <t>Meter size 300 mm</t>
  </si>
  <si>
    <t>Number of standard users</t>
  </si>
  <si>
    <t>Number of intermediate users</t>
  </si>
  <si>
    <t>Number of large users</t>
  </si>
  <si>
    <t>Consumption at standard rate</t>
  </si>
  <si>
    <t>m3</t>
  </si>
  <si>
    <t>Consumption at intermediate rate</t>
  </si>
  <si>
    <t>Consumption at large user rate</t>
  </si>
  <si>
    <t>Surface Water: Band 1</t>
  </si>
  <si>
    <t>Surface Water: Band 2</t>
  </si>
  <si>
    <t>Surface Water: Band 3</t>
  </si>
  <si>
    <t>Surface Water: Band 4</t>
  </si>
  <si>
    <t>Surface Water: Band 5</t>
  </si>
  <si>
    <t>Surface Water: Band 6</t>
  </si>
  <si>
    <t>Surface Water: Band 7</t>
  </si>
  <si>
    <t>Surface Water: Band 8</t>
  </si>
  <si>
    <t>Surface Water: Band 9</t>
  </si>
  <si>
    <t>Surface Water: Band 10</t>
  </si>
  <si>
    <t>Surface Water: Band 11</t>
  </si>
  <si>
    <t>Max</t>
  </si>
  <si>
    <t>Surface Water: Band 12</t>
  </si>
  <si>
    <t>Surface Water: Band 13</t>
  </si>
  <si>
    <t>Surface Water: Band 14</t>
  </si>
  <si>
    <t>Surface Water: Band 15</t>
  </si>
  <si>
    <t>Surface Water: Band 16</t>
  </si>
  <si>
    <t xml:space="preserve">Surface Water: Band 17 </t>
  </si>
  <si>
    <t>Surface Water: Band 18</t>
  </si>
  <si>
    <t>Surface Water: Band 19</t>
  </si>
  <si>
    <t>Surface Water: Band 20</t>
  </si>
  <si>
    <t>Surface Water: Band 21</t>
  </si>
  <si>
    <t>Surface Water: Band 22</t>
  </si>
  <si>
    <t>Water: Non-standard operating cost inputs</t>
  </si>
  <si>
    <t>Water: pumping costs</t>
  </si>
  <si>
    <t>£</t>
  </si>
  <si>
    <t>Water: other cost item 2 (specify)</t>
  </si>
  <si>
    <t>Water: other cost item 3 (specify)</t>
  </si>
  <si>
    <t>Water: other cost item 4 (specify)</t>
  </si>
  <si>
    <t>Water: other cost item 5 (specify)</t>
  </si>
  <si>
    <t>Wastewater: Non-standard operating cost inputs</t>
  </si>
  <si>
    <t>Wastewater: pumping costs</t>
  </si>
  <si>
    <t>Wastewater: other cost item 2 (specify)</t>
  </si>
  <si>
    <t>Wastewater: other cost item 3 (specify)</t>
  </si>
  <si>
    <t>Wastewater: other cost item 4 (specify)</t>
  </si>
  <si>
    <t>Wastewater: other cost item 5 (specify)</t>
  </si>
  <si>
    <t>Water: Non-standard capital cost inputs</t>
  </si>
  <si>
    <t>Water: pump</t>
  </si>
  <si>
    <t>Years</t>
  </si>
  <si>
    <t>Wastewater: Non-standard capital cost inputs</t>
  </si>
  <si>
    <t>Wastewater: pumps</t>
  </si>
  <si>
    <t>End</t>
  </si>
  <si>
    <t>Inputs - Constant</t>
  </si>
  <si>
    <t>Source</t>
  </si>
  <si>
    <t>Updated / Reviewed</t>
  </si>
  <si>
    <t>Model start - financial year ending</t>
  </si>
  <si>
    <t>Household occupancy and consumption</t>
  </si>
  <si>
    <t>Flat - occupants</t>
  </si>
  <si>
    <t>People</t>
  </si>
  <si>
    <t>Terrace - occupants</t>
  </si>
  <si>
    <t>Semi - occupants</t>
  </si>
  <si>
    <t>Detached - occupants</t>
  </si>
  <si>
    <t>Number of flats to each plot</t>
  </si>
  <si>
    <t>Per Capita Consumption</t>
  </si>
  <si>
    <t>l/p/day</t>
  </si>
  <si>
    <t>Occupancy once development complete</t>
  </si>
  <si>
    <t>Household property sales data</t>
  </si>
  <si>
    <t>Flat - sales</t>
  </si>
  <si>
    <t>Terrace - sales</t>
  </si>
  <si>
    <t>Semi - sales</t>
  </si>
  <si>
    <t>Detached - sales</t>
  </si>
  <si>
    <t>Meter costs</t>
  </si>
  <si>
    <t>Meter capital cost - 15mm</t>
  </si>
  <si>
    <t>Meter installation full job cost</t>
  </si>
  <si>
    <t>Proactive meter maintenance - job cost</t>
  </si>
  <si>
    <t>New boundary box at time of exchange</t>
  </si>
  <si>
    <t>Mains</t>
  </si>
  <si>
    <t>Site set up costs</t>
  </si>
  <si>
    <t>Water: mains laying cost</t>
  </si>
  <si>
    <t>£/m</t>
  </si>
  <si>
    <t>APR data</t>
  </si>
  <si>
    <t>Network average infrastructure maintenance cost</t>
  </si>
  <si>
    <t>PCR by Directorate</t>
  </si>
  <si>
    <t>Leakage monitoring and control</t>
  </si>
  <si>
    <t>Pressure Logger</t>
  </si>
  <si>
    <t>Pressure logger cost</t>
  </si>
  <si>
    <t>Sewers</t>
  </si>
  <si>
    <t>Project estimator</t>
  </si>
  <si>
    <t>Sewer costs (assuming 2m depth, grassland, 150mm)</t>
  </si>
  <si>
    <t>Asset payment from company</t>
  </si>
  <si>
    <t>Inspection fee on adoption</t>
  </si>
  <si>
    <t>Sewerage: maintenance costs / other opex</t>
  </si>
  <si>
    <t>Sewerage: other costs</t>
  </si>
  <si>
    <t>Overheads</t>
  </si>
  <si>
    <t>Finance</t>
  </si>
  <si>
    <t>Overhead rate</t>
  </si>
  <si>
    <t>Water: Indirect costs built into other inputs</t>
  </si>
  <si>
    <t>Wastewater: Indirect costs built into other inputs</t>
  </si>
  <si>
    <t>Water infra includes overhead</t>
  </si>
  <si>
    <t>Meter costs include overhead</t>
  </si>
  <si>
    <t>Sampling and testing includes overhead</t>
  </si>
  <si>
    <t>Wastewater infra includes overhead</t>
  </si>
  <si>
    <t>Non-standard costs include overhead</t>
  </si>
  <si>
    <t>Standard operating cost inputs</t>
  </si>
  <si>
    <t>Ofwat</t>
  </si>
  <si>
    <t>Ofwat core budget t-2</t>
  </si>
  <si>
    <t>£m</t>
  </si>
  <si>
    <t>CCW</t>
  </si>
  <si>
    <t>CCW budget t-2</t>
  </si>
  <si>
    <t>Datashare</t>
  </si>
  <si>
    <t>Industry turnover t-2</t>
  </si>
  <si>
    <t>Gulbinder Sandhu</t>
  </si>
  <si>
    <t>Sample population unit (lower)</t>
  </si>
  <si>
    <t>Sample population unit (upper)</t>
  </si>
  <si>
    <t>Asset lives</t>
  </si>
  <si>
    <t>SAP Data</t>
  </si>
  <si>
    <t>Pressure Loggers</t>
  </si>
  <si>
    <t>Consumer Meters</t>
  </si>
  <si>
    <t>Civil structures e.g. Concrete bases (pads), chambers</t>
  </si>
  <si>
    <t>Water Main Pipes with diameter less than 600mm</t>
  </si>
  <si>
    <t>Water Main Pipes with diameter greater than 600mm, including Strategic Trunk Mains</t>
  </si>
  <si>
    <t>Waste Water Non-Critical Sewers</t>
  </si>
  <si>
    <t>Rising Mains on the sewerage network</t>
  </si>
  <si>
    <t>Waste Water Critical Sewers</t>
  </si>
  <si>
    <t>Water losses</t>
  </si>
  <si>
    <t>Table 10B</t>
  </si>
  <si>
    <t>Meter under-registration (manufacturer)</t>
  </si>
  <si>
    <t>Meter under-registration (normal)</t>
  </si>
  <si>
    <t>Distribution losses</t>
  </si>
  <si>
    <t>PE pipe leakage</t>
  </si>
  <si>
    <t>Coefficient</t>
  </si>
  <si>
    <t>m3/day/km</t>
  </si>
  <si>
    <t>Intercept</t>
  </si>
  <si>
    <t>First year of model</t>
  </si>
  <si>
    <t>Proportion of leakage on customer side</t>
  </si>
  <si>
    <t>Network average distribution losses</t>
  </si>
  <si>
    <t>Water taken unbilled - network average</t>
  </si>
  <si>
    <t>Water taken unbilled - deterioration to average</t>
  </si>
  <si>
    <t>Distribution system operational use</t>
  </si>
  <si>
    <t>Tariff model</t>
  </si>
  <si>
    <t>Non-return to sewer allowance</t>
  </si>
  <si>
    <t>Commuted Sum (Discounted Aggregate Deficit) Calculation</t>
  </si>
  <si>
    <t>Period</t>
  </si>
  <si>
    <t>Yrs</t>
  </si>
  <si>
    <t>GIR Calculation</t>
  </si>
  <si>
    <t>Discount rate</t>
  </si>
  <si>
    <t>Charges during development</t>
  </si>
  <si>
    <t>Charging Arrangements Document</t>
  </si>
  <si>
    <t>Mains application design and agreement</t>
  </si>
  <si>
    <t>Water for construction</t>
  </si>
  <si>
    <t>£/plot</t>
  </si>
  <si>
    <t>Include construction water within income</t>
  </si>
  <si>
    <t>Include standing charge for NAV</t>
  </si>
  <si>
    <t>Include fixed charges for NAV</t>
  </si>
  <si>
    <t>Wastewater discharge volume based on customer meters</t>
  </si>
  <si>
    <t>Include highway drainage in charge to NAV</t>
  </si>
  <si>
    <t>Period for cost / discount calculation</t>
  </si>
  <si>
    <t>Rate of return used</t>
  </si>
  <si>
    <t>Deflate cashflows</t>
  </si>
  <si>
    <t>Large site - number of properties</t>
  </si>
  <si>
    <t>Discount rates - based on PR19</t>
  </si>
  <si>
    <t>Ofwat CoD</t>
  </si>
  <si>
    <t>Borrowing rate for development (pre-tax nominal new debt)</t>
  </si>
  <si>
    <t>Rate of return (vanilla real CPIH-stripped) - FD wholesale</t>
  </si>
  <si>
    <t>Ofwat converted</t>
  </si>
  <si>
    <t>Rate of return (pre-tax real)  - FD wholesale</t>
  </si>
  <si>
    <t>Rate of return (pre-tax nominal)  - FD wholesale</t>
  </si>
  <si>
    <t>Lists</t>
  </si>
  <si>
    <t>Boolean options</t>
  </si>
  <si>
    <t>Text</t>
  </si>
  <si>
    <t>Inputs - Time Series</t>
  </si>
  <si>
    <t>Constant (£)</t>
  </si>
  <si>
    <t>Total</t>
  </si>
  <si>
    <t>Year end</t>
  </si>
  <si>
    <t>Oxford Economics</t>
  </si>
  <si>
    <t>CPIH (November, lagged)</t>
  </si>
  <si>
    <t>CPIH (Financial Year Average)</t>
  </si>
  <si>
    <t>Ofwat FD</t>
  </si>
  <si>
    <t>K (Water)</t>
  </si>
  <si>
    <t>K (Waste Water)</t>
  </si>
  <si>
    <t>Infrastructure maintenance costs</t>
  </si>
  <si>
    <t>Assumption</t>
  </si>
  <si>
    <t>Water: Infrastructure Maintenance (override)</t>
  </si>
  <si>
    <t>Sewerage: Infastructure Maintenance (override)</t>
  </si>
  <si>
    <t>Cost efficiency assumptions</t>
  </si>
  <si>
    <t>Standard charges - end user</t>
  </si>
  <si>
    <t>Water</t>
  </si>
  <si>
    <t>Scheme of charges</t>
  </si>
  <si>
    <t>Water: Household Standing charge</t>
  </si>
  <si>
    <t>Water: standard volumetric rate</t>
  </si>
  <si>
    <t>£/m3</t>
  </si>
  <si>
    <t>Waste Water</t>
  </si>
  <si>
    <t>Waste: Household Standing charge</t>
  </si>
  <si>
    <t>Waste: Highway Drainage Charge</t>
  </si>
  <si>
    <t>Waste: standard volumetric rate</t>
  </si>
  <si>
    <t>Surface water - other</t>
  </si>
  <si>
    <t>Surface water - semi detached</t>
  </si>
  <si>
    <t>Surface water - detached</t>
  </si>
  <si>
    <t>Standard charges - wholesale household</t>
  </si>
  <si>
    <t>Tariff Model</t>
  </si>
  <si>
    <t>Water: standard volumetric rate Chester</t>
  </si>
  <si>
    <t>Water: standard volumetric rate Wrexham</t>
  </si>
  <si>
    <t>Waste: Highway drainage charge</t>
  </si>
  <si>
    <t>Standard charges - wholesale non-household</t>
  </si>
  <si>
    <t>Meter size 15 mm</t>
  </si>
  <si>
    <t>Meter size 22 mm</t>
  </si>
  <si>
    <t>Meter size 28 mm</t>
  </si>
  <si>
    <t>Fixed charge 0-10</t>
  </si>
  <si>
    <t>Fixed charge 10-50</t>
  </si>
  <si>
    <t>Fixed charge 50+</t>
  </si>
  <si>
    <t>Water: Chester volumetric rate</t>
  </si>
  <si>
    <t>Water: Wrexham volumetric rate</t>
  </si>
  <si>
    <t>Water: Intermediate fixed charge</t>
  </si>
  <si>
    <t>Water: Intermediate rate</t>
  </si>
  <si>
    <t>Water: Large fixed charge</t>
  </si>
  <si>
    <t>Water: Large rate</t>
  </si>
  <si>
    <t>NHH Highway drainage</t>
  </si>
  <si>
    <t>Fixed charge: Measured standard</t>
  </si>
  <si>
    <t>Fixed charge: Measured Surface Water Drainage standard</t>
  </si>
  <si>
    <t>Waste: Intermediate volumetric rate</t>
  </si>
  <si>
    <t>Waste: Intermediate fixed charge</t>
  </si>
  <si>
    <t>Waste: Large user volumetric rate</t>
  </si>
  <si>
    <t>Waste: Large user fixed charge</t>
  </si>
  <si>
    <t>Lower Threshold</t>
  </si>
  <si>
    <t>Analysis of discount per plot</t>
  </si>
  <si>
    <t>Discount factor</t>
  </si>
  <si>
    <t>Deflator</t>
  </si>
  <si>
    <t>Nr</t>
  </si>
  <si>
    <t>Water: real cost per property and plot</t>
  </si>
  <si>
    <t>Leakage %</t>
  </si>
  <si>
    <t>Deflated costs</t>
  </si>
  <si>
    <t>Average</t>
  </si>
  <si>
    <t>Water: infra maintenance (general)</t>
  </si>
  <si>
    <t>Water: leakage monitoring and control</t>
  </si>
  <si>
    <t>Water: Ofwat and CCW fees (real prices)</t>
  </si>
  <si>
    <t>Metering cost (real prices)</t>
  </si>
  <si>
    <t>Water losses (real prices)</t>
  </si>
  <si>
    <t>Cost per property</t>
  </si>
  <si>
    <t>PV</t>
  </si>
  <si>
    <t>Infrastructure maintenance per property</t>
  </si>
  <si>
    <t>Leakage control per property</t>
  </si>
  <si>
    <t>Sampling and testing per property</t>
  </si>
  <si>
    <t>Ofwat and CCW fees per property</t>
  </si>
  <si>
    <t xml:space="preserve">Metering cost per property </t>
  </si>
  <si>
    <t>Water losses cost per property</t>
  </si>
  <si>
    <t>Total cost per plot</t>
  </si>
  <si>
    <t>Cost per plot</t>
  </si>
  <si>
    <t>Infrastructure maintenance per plot</t>
  </si>
  <si>
    <t>Leakage control per plot</t>
  </si>
  <si>
    <t>Sampling and testing per plot</t>
  </si>
  <si>
    <t>Ofwat and CCW fees per plot</t>
  </si>
  <si>
    <t>Metering cost per plot</t>
  </si>
  <si>
    <t>Water losses per plot</t>
  </si>
  <si>
    <t>Value of revenue (normal year)</t>
  </si>
  <si>
    <t>Expected revenue</t>
  </si>
  <si>
    <t>Value of discount</t>
  </si>
  <si>
    <t>Discount per plot</t>
  </si>
  <si>
    <t>Indirect or overhead</t>
  </si>
  <si>
    <t>Proportion of total</t>
  </si>
  <si>
    <t>Revenue</t>
  </si>
  <si>
    <t>Total revenue per plot</t>
  </si>
  <si>
    <t>Value of indirect / overheads</t>
  </si>
  <si>
    <t>Wastewater: value of cost per property and plot</t>
  </si>
  <si>
    <t>Wastewater: infra maintenance</t>
  </si>
  <si>
    <t>Wastewater: Ofwat and CCW fees (real prices)</t>
  </si>
  <si>
    <t>Volume discharged</t>
  </si>
  <si>
    <t>m3 / day</t>
  </si>
  <si>
    <t>Costs</t>
  </si>
  <si>
    <t>Cumulative Financial Year Average CPIH</t>
  </si>
  <si>
    <t>Cumulative efficiency factor</t>
  </si>
  <si>
    <t xml:space="preserve"> </t>
  </si>
  <si>
    <t>Mains construction</t>
  </si>
  <si>
    <t>Unit rate used</t>
  </si>
  <si>
    <t>Mains cost per metre inc overhead</t>
  </si>
  <si>
    <t>Length of mains per plot</t>
  </si>
  <si>
    <t>Properties constructed</t>
  </si>
  <si>
    <t>Input values</t>
  </si>
  <si>
    <t>Total households</t>
  </si>
  <si>
    <t>Total non-households</t>
  </si>
  <si>
    <t>Total properties</t>
  </si>
  <si>
    <t>Standard mix from ONS sales data</t>
  </si>
  <si>
    <t>Total population</t>
  </si>
  <si>
    <t>Total plots</t>
  </si>
  <si>
    <t>Plots</t>
  </si>
  <si>
    <t>Wales</t>
  </si>
  <si>
    <t>Mains cost</t>
  </si>
  <si>
    <t>Net cost of mains</t>
  </si>
  <si>
    <t>Capex per plot</t>
  </si>
  <si>
    <t>Maintenance</t>
  </si>
  <si>
    <t>Raw output</t>
  </si>
  <si>
    <t>Water: Infra Maintenance (flat prices, pre-efficiency)</t>
  </si>
  <si>
    <t>Water: Infrastructure Maintenance (nominal)</t>
  </si>
  <si>
    <t>Water: total length of mains</t>
  </si>
  <si>
    <t>Water: Infrastructure Maintenance</t>
  </si>
  <si>
    <t>Water: total cash costs (infrastructure)</t>
  </si>
  <si>
    <t>Cash infrastructure per plot</t>
  </si>
  <si>
    <t>Non-infrastructure capex</t>
  </si>
  <si>
    <t>Installation</t>
  </si>
  <si>
    <t>New meter capital cost</t>
  </si>
  <si>
    <t>New meter installation cost (including meter)</t>
  </si>
  <si>
    <t>Additional cost for boundary box</t>
  </si>
  <si>
    <t>Number of loggers</t>
  </si>
  <si>
    <t>nr</t>
  </si>
  <si>
    <t>Replacement cycle</t>
  </si>
  <si>
    <t>Column</t>
  </si>
  <si>
    <t>Boundary boxes installed</t>
  </si>
  <si>
    <t>Replacement cost - meters</t>
  </si>
  <si>
    <t>Replacement cost - boundary boxes</t>
  </si>
  <si>
    <t>Pumping and other non-standard maintenance</t>
  </si>
  <si>
    <t>Total cost of non-infrastructure capex</t>
  </si>
  <si>
    <t>Non-infrastructure per plot</t>
  </si>
  <si>
    <t>Other opex</t>
  </si>
  <si>
    <t xml:space="preserve"> cost</t>
  </si>
  <si>
    <t>Regulatory fees</t>
  </si>
  <si>
    <t>Proportion of turnover</t>
  </si>
  <si>
    <t>Total regulatory fees - industry</t>
  </si>
  <si>
    <t>Wholesale element of regulatory fees - based on turnover t-1</t>
  </si>
  <si>
    <t>Sampling and testing</t>
  </si>
  <si>
    <t>Regulatory fees, sampling and testing</t>
  </si>
  <si>
    <t>Non-standard operating costs</t>
  </si>
  <si>
    <t>Pumping and non-standard operating costs</t>
  </si>
  <si>
    <t>Total water</t>
  </si>
  <si>
    <t>Water: new assets</t>
  </si>
  <si>
    <t>Water: capital expenditure</t>
  </si>
  <si>
    <t>Meter maintenance</t>
  </si>
  <si>
    <t>Water: Capex</t>
  </si>
  <si>
    <t>Water: operating expenditure</t>
  </si>
  <si>
    <t>Water: Totex</t>
  </si>
  <si>
    <t>Totex per plot</t>
  </si>
  <si>
    <t>Sewerage costs</t>
  </si>
  <si>
    <t>Initial cost of sewers</t>
  </si>
  <si>
    <t>Total length of sewers</t>
  </si>
  <si>
    <t>Total cost</t>
  </si>
  <si>
    <t>Amount to be funded by developer</t>
  </si>
  <si>
    <t>Sewerage: net capital expenditure</t>
  </si>
  <si>
    <t>Wholesale element of regulatory fees</t>
  </si>
  <si>
    <t>Infrastructure maintenance</t>
  </si>
  <si>
    <t>Sewerage: Infrastructure Maintenance Costs (real, pre-efficiency)</t>
  </si>
  <si>
    <t>Sewerage: Infra maintenance (nominal, post-efficiency)</t>
  </si>
  <si>
    <t>Sewerage: Infra maintenance (inc overhead)</t>
  </si>
  <si>
    <t>Non-infrastructure maintenance</t>
  </si>
  <si>
    <t>Non-standard costs</t>
  </si>
  <si>
    <t>Pumping and other non-standard operating costs</t>
  </si>
  <si>
    <r>
      <t xml:space="preserve">Standard </t>
    </r>
    <r>
      <rPr>
        <b/>
        <u/>
        <sz val="14"/>
        <color indexed="9"/>
        <rFont val="Arial Narrow"/>
        <family val="2"/>
      </rPr>
      <t>Wholesale</t>
    </r>
    <r>
      <rPr>
        <b/>
        <sz val="14"/>
        <color indexed="9"/>
        <rFont val="Arial Narrow"/>
        <family val="2"/>
      </rPr>
      <t xml:space="preserve"> Charges</t>
    </r>
  </si>
  <si>
    <r>
      <t xml:space="preserve">Water: Standard </t>
    </r>
    <r>
      <rPr>
        <b/>
        <u/>
        <sz val="10"/>
        <color theme="1"/>
        <rFont val="arial narrow"/>
        <family val="2"/>
      </rPr>
      <t>wholesale</t>
    </r>
    <r>
      <rPr>
        <b/>
        <sz val="10"/>
        <color theme="1"/>
        <rFont val="arial narrow"/>
        <family val="2"/>
      </rPr>
      <t xml:space="preserve"> charges received</t>
    </r>
  </si>
  <si>
    <t>Households</t>
  </si>
  <si>
    <t>Consumption by households (scaled for occupancy)</t>
  </si>
  <si>
    <t>Water: HH volumetric charges received</t>
  </si>
  <si>
    <t>Water: HH standing charges received</t>
  </si>
  <si>
    <t>Water: HH standard wholesale charges received</t>
  </si>
  <si>
    <t>Water: NHH volumetric charges (inc IUT &amp; LUT fixed)</t>
  </si>
  <si>
    <t>Water: NHH standing and fixed charges</t>
  </si>
  <si>
    <t>Water: NHH wholesale charges received</t>
  </si>
  <si>
    <t>Water: NHH consumption (scaled)</t>
  </si>
  <si>
    <t>Water: Weighted average NHH rate</t>
  </si>
  <si>
    <t>Water: volumetric charges received</t>
  </si>
  <si>
    <t>Water: standing charges received</t>
  </si>
  <si>
    <t>Water: wholesale charges received</t>
  </si>
  <si>
    <t>Water losses on site</t>
  </si>
  <si>
    <t>Water taken unbilled</t>
  </si>
  <si>
    <t>Model Year</t>
  </si>
  <si>
    <t>Leakage per km - raw model output</t>
  </si>
  <si>
    <t>Leakage to 1st model year</t>
  </si>
  <si>
    <t>Leakage per metre - raw model output</t>
  </si>
  <si>
    <t>m3/day/m</t>
  </si>
  <si>
    <t>Distribution leakage per metre</t>
  </si>
  <si>
    <t>Total distribution leakage (x meters of pipe)</t>
  </si>
  <si>
    <t>m3/a</t>
  </si>
  <si>
    <t>Total consumption (scaled)</t>
  </si>
  <si>
    <t>Cap at network average</t>
  </si>
  <si>
    <t>Capped distribution leakage</t>
  </si>
  <si>
    <t>Distribution input</t>
  </si>
  <si>
    <t>Distribution leakage per metre - final</t>
  </si>
  <si>
    <t>Proportion of network average leakage</t>
  </si>
  <si>
    <t>Leakage on private pipes for properties with internal meter</t>
  </si>
  <si>
    <t>Plots with flats</t>
  </si>
  <si>
    <t>Proportion of total plots</t>
  </si>
  <si>
    <t>Additional leakage on customer pipes not billed</t>
  </si>
  <si>
    <t>Leakage including customer pipes not charged</t>
  </si>
  <si>
    <t>Meter under-registration (assuming replacement)</t>
  </si>
  <si>
    <t>Water: Standard wholesale charges (including downstream)</t>
  </si>
  <si>
    <t>Consumption by site (as measured by our meter)</t>
  </si>
  <si>
    <t>Household consumption</t>
  </si>
  <si>
    <t>Non-household consumption</t>
  </si>
  <si>
    <t>Volumetric charges</t>
  </si>
  <si>
    <t>Standing charges for properties on site</t>
  </si>
  <si>
    <t>Water: standard wholesale charges paid</t>
  </si>
  <si>
    <t>Water: Weighted average volumetric rate</t>
  </si>
  <si>
    <t>Present value of standard charges</t>
  </si>
  <si>
    <t>Present value of costs (excluding losses)</t>
  </si>
  <si>
    <t>Discount excluding losses</t>
  </si>
  <si>
    <t>Water: Loss unit value (taking account of the discounted water price)</t>
  </si>
  <si>
    <t>Water losses - cost</t>
  </si>
  <si>
    <t>Leakage</t>
  </si>
  <si>
    <t>Water losses (cost)</t>
  </si>
  <si>
    <t>Waste Water: Standard wholesale charges received by NAV</t>
  </si>
  <si>
    <t>Standing charges</t>
  </si>
  <si>
    <t>Highway drainage</t>
  </si>
  <si>
    <t>Surface water</t>
  </si>
  <si>
    <t>Volumetric</t>
  </si>
  <si>
    <t>Waste Water: standard wholesale charges received</t>
  </si>
  <si>
    <t>Waste: Non-household highway drainage</t>
  </si>
  <si>
    <t>Waste: Non-household fixed</t>
  </si>
  <si>
    <t>Waste: Non-household volumetric (inc IUT and LUT fixed charges)</t>
  </si>
  <si>
    <t>Waste: wholesale non-household charges</t>
  </si>
  <si>
    <t>Waste: non-household volume (scaled)</t>
  </si>
  <si>
    <t>Waste: weighted average NHH rate</t>
  </si>
  <si>
    <t>NHH Surface water</t>
  </si>
  <si>
    <t>Total revenue</t>
  </si>
  <si>
    <t>Waste water charges received</t>
  </si>
  <si>
    <t>Sewerage: Standard wholesale charges paid by NAV</t>
  </si>
  <si>
    <t>Total consumption</t>
  </si>
  <si>
    <t>Losses</t>
  </si>
  <si>
    <t>Waste Water: volumetric charges</t>
  </si>
  <si>
    <t>Waste Water: standard wholesale charges paid</t>
  </si>
  <si>
    <t>Cost</t>
  </si>
  <si>
    <t>Waste: Weighted average volumetric rate</t>
  </si>
  <si>
    <t>Commuted Sum Calculation</t>
  </si>
  <si>
    <t>Year beginning</t>
  </si>
  <si>
    <t>Year ending</t>
  </si>
  <si>
    <t>Days in year</t>
  </si>
  <si>
    <t>Days</t>
  </si>
  <si>
    <t>Income from charges</t>
  </si>
  <si>
    <t>Occupancy and consumption</t>
  </si>
  <si>
    <t>Occupancy</t>
  </si>
  <si>
    <t>Consumption per property</t>
  </si>
  <si>
    <t>m3/prop/day</t>
  </si>
  <si>
    <t>Consumption by households</t>
  </si>
  <si>
    <t>Average household consumption</t>
  </si>
  <si>
    <t>m3 / annum</t>
  </si>
  <si>
    <t>Charge per property - water</t>
  </si>
  <si>
    <t>Charge increase</t>
  </si>
  <si>
    <t>Annual income per property</t>
  </si>
  <si>
    <t>Income from site - full occupation</t>
  </si>
  <si>
    <t>Annual income from site - inflated</t>
  </si>
  <si>
    <t>Charges during occupation period</t>
  </si>
  <si>
    <t>First occupant arrives</t>
  </si>
  <si>
    <t>Date</t>
  </si>
  <si>
    <t>Last occupant arrives</t>
  </si>
  <si>
    <t>Occupation period</t>
  </si>
  <si>
    <t>Days of development period falling in year</t>
  </si>
  <si>
    <t>Properties constructed in year</t>
  </si>
  <si>
    <t>Flats constructed in year</t>
  </si>
  <si>
    <t>Cumulative charge increase</t>
  </si>
  <si>
    <t>Building water charges</t>
  </si>
  <si>
    <t>Cumulative proportion occupied</t>
  </si>
  <si>
    <t>Days from start column</t>
  </si>
  <si>
    <t>Monthly income from site - full occupation</t>
  </si>
  <si>
    <t>Monthly income (principal charges)</t>
  </si>
  <si>
    <t>Annual income from site (principal charges)</t>
  </si>
  <si>
    <t>Total income for relevant deficit calculation</t>
  </si>
  <si>
    <t xml:space="preserve">Proportion of full charge </t>
  </si>
  <si>
    <t>Relevant Deficit Calculation</t>
  </si>
  <si>
    <t>Flag value</t>
  </si>
  <si>
    <t>Annuity factor</t>
  </si>
  <si>
    <t>Costs in above / (below) projected income</t>
  </si>
  <si>
    <t>Contribution required under classic DAD</t>
  </si>
  <si>
    <t>Contribution required from developer</t>
  </si>
  <si>
    <t>Discount calculation</t>
  </si>
  <si>
    <t>Constant</t>
  </si>
  <si>
    <t>Present Value</t>
  </si>
  <si>
    <t>Notes</t>
  </si>
  <si>
    <t>Deflator - cumulative CPIH</t>
  </si>
  <si>
    <t>Flag</t>
  </si>
  <si>
    <t>Wholesale charges</t>
  </si>
  <si>
    <t>Losses (difference in measurement between customer meters and bulk meter)</t>
  </si>
  <si>
    <t>Deterioration based on average natural rate of rise for DMAs where PE is the predominant material</t>
  </si>
  <si>
    <t>Water taken illegally, firefighting, consumptiion on voids.</t>
  </si>
  <si>
    <t>Assuming meter replacement - meters 15 year life</t>
  </si>
  <si>
    <t>Investment</t>
  </si>
  <si>
    <t>Nil under new arrangements - paid by developer</t>
  </si>
  <si>
    <t>Operating costs and maintenance</t>
  </si>
  <si>
    <t>Deterioration based on age of pipes</t>
  </si>
  <si>
    <t>Ofwat fees, CCWater fees, sampling at tap</t>
  </si>
  <si>
    <t>Replacement of meters and boundary boxes at end of life.</t>
  </si>
  <si>
    <t>User input - not part of standard discount</t>
  </si>
  <si>
    <t>Net costs for site</t>
  </si>
  <si>
    <t>Discount required</t>
  </si>
  <si>
    <t>Total discount</t>
  </si>
  <si>
    <t>Allocation of discount between charges</t>
  </si>
  <si>
    <t>Total required discount</t>
  </si>
  <si>
    <t>Discount on standing charges</t>
  </si>
  <si>
    <t>Discount on volumetric charges</t>
  </si>
  <si>
    <t>As per Ofwat guidance, NAV does not pay for highway drainage in our area of appointment</t>
  </si>
  <si>
    <t>NAV is not an eligible NHH customer and therefore this does not apply</t>
  </si>
  <si>
    <t>Households pay wholesale standing charge, but this is being phased out and replaced with Highway Drainage fees</t>
  </si>
  <si>
    <t>Policy is that NAV pays the lesser of the site area charge or the charges it can collect from customers on site. Therefore at worst SWD is a pass-through cost and may generate extra margin if NAV has its own drainage.</t>
  </si>
  <si>
    <t>Cost of sewers borne by developer</t>
  </si>
  <si>
    <t>Average costs for length of sewers</t>
  </si>
  <si>
    <t>Wholesale element of Ofwat and CCWater fees</t>
  </si>
  <si>
    <t>Discount</t>
  </si>
  <si>
    <t>Total discount required</t>
  </si>
  <si>
    <t>Discount on highway drainage charges</t>
  </si>
  <si>
    <t>Discount required on other charges</t>
  </si>
  <si>
    <t xml:space="preserve">Discount on wholesale standing charges </t>
  </si>
  <si>
    <t>Market feedback. We apply any residual discount against standing charges first.</t>
  </si>
  <si>
    <t>Discount on sufrace water charges</t>
  </si>
  <si>
    <t>NAV tariffs</t>
  </si>
  <si>
    <t>Discounted values</t>
  </si>
  <si>
    <t>DP</t>
  </si>
  <si>
    <t>Household (wholesale rates)</t>
  </si>
  <si>
    <t>Payable for each household in the NAV area</t>
  </si>
  <si>
    <t>If there are only households, this is equal to a discount on the standard household rate</t>
  </si>
  <si>
    <t>Non-household (if any)</t>
  </si>
  <si>
    <t>Payable for each non-household meter of the relevant size</t>
  </si>
  <si>
    <t>This factors in the impact of any intermediate or large user fixed charges.</t>
  </si>
  <si>
    <t>Fixed charges could not be applied as the IUT / LUT consumption could not be disaggregated from standard users at the boundary.</t>
  </si>
  <si>
    <t>Wastewater</t>
  </si>
  <si>
    <t xml:space="preserve">We will apply any discount to highway drainage charges and standing charges first. </t>
  </si>
  <si>
    <t>Volume discharged wil be based on customer meter</t>
  </si>
  <si>
    <t>For each flat or terraced house</t>
  </si>
  <si>
    <t>Not payable if the NAV has no surface water connection to our sewers</t>
  </si>
  <si>
    <t>There is no standing charge for non-household wastewater</t>
  </si>
  <si>
    <t>Volume discharged wil be based on customer meters and therefore NHH rates can be charged separately</t>
  </si>
  <si>
    <t>The intermediate and large user fixed charges are part of the overall volumetric rate paid, and receive the same volumetric discount</t>
  </si>
  <si>
    <t>Based on the size of each non-household property on the NAV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</si>
</sst>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_);\(#,##0\);&quot;-  &quot;;&quot; &quot;@&quot; &quot;"/>
    <numFmt numFmtId="165" formatCode="0.00%_);\-0.00%_);&quot;-  &quot;;&quot; &quot;@&quot; &quot;"/>
    <numFmt numFmtId="166" formatCode="#,##0.0000_);\(#,##0.0000\);&quot;-  &quot;;&quot; &quot;@&quot; &quot;"/>
    <numFmt numFmtId="167" formatCode="dd\ mmm\ yyyy_);\(###0\);&quot;-  &quot;;&quot; &quot;@&quot; &quot;"/>
    <numFmt numFmtId="168" formatCode="dd\ mmm\ yy_);\(###0\);&quot;-  &quot;;&quot; &quot;@&quot; &quot;"/>
    <numFmt numFmtId="169" formatCode="###0_);\(###0\);&quot;-  &quot;;&quot; &quot;@&quot; &quot;"/>
    <numFmt numFmtId="170" formatCode="#,##0.00_);\(#,##0.00\);&quot;-  &quot;;&quot; &quot;@&quot; &quot;"/>
    <numFmt numFmtId="171" formatCode="#,##0.000_);\(#,##0.000\);&quot;-  &quot;;&quot; &quot;@&quot; &quot;"/>
    <numFmt numFmtId="172" formatCode="dd/mm/yy;@"/>
    <numFmt numFmtId="173" formatCode="mmmm"/>
    <numFmt numFmtId="174" formatCode="0%_);\-0%_);&quot;-  &quot;;&quot; &quot;@&quot; &quot;"/>
    <numFmt numFmtId="175" formatCode="#,##0.0_);\(#,##0.0\);&quot;-  &quot;;&quot; &quot;@&quot; &quot;"/>
    <numFmt numFmtId="176" formatCode="0.0%_);\-0.0%_);&quot;-  &quot;;&quot; &quot;@&quot; &quot;"/>
    <numFmt numFmtId="177" formatCode="&quot;Powys&quot;;\ &quot;What?&quot;;&quot;Wrexham &quot;;&quot; &quot;@&quot; &quot;"/>
    <numFmt numFmtId="178" formatCode="0.00000%_);\-0.00000%_);&quot;-  &quot;;&quot; &quot;@&quot; &quot;"/>
  </numFmts>
  <fonts count="27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u/>
      <sz val="10"/>
      <color indexed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FF"/>
      <name val="arial narrow"/>
      <family val="2"/>
    </font>
    <font>
      <sz val="10"/>
      <color rgb="FF000000"/>
      <name val="Arial Narrow"/>
      <family val="2"/>
    </font>
    <font>
      <u/>
      <sz val="10"/>
      <color indexed="9"/>
      <name val="Arial Narrow"/>
      <family val="2"/>
    </font>
    <font>
      <u/>
      <sz val="10"/>
      <color theme="1"/>
      <name val="Arial Narrow"/>
      <family val="2"/>
    </font>
    <font>
      <u/>
      <sz val="10"/>
      <color theme="10"/>
      <name val="arial narrow"/>
      <family val="2"/>
    </font>
    <font>
      <u/>
      <sz val="10"/>
      <name val="Arial Narrow"/>
      <family val="2"/>
    </font>
    <font>
      <b/>
      <u/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arial narrow"/>
      <family val="2"/>
    </font>
    <font>
      <u/>
      <sz val="10"/>
      <color rgb="FF0000FF"/>
      <name val="Arial Narrow"/>
      <family val="2"/>
    </font>
    <font>
      <b/>
      <u/>
      <sz val="14"/>
      <color indexed="9"/>
      <name val="Arial Narrow"/>
      <family val="2"/>
    </font>
    <font>
      <u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u/>
      <sz val="10"/>
      <color rgb="FFFF0000"/>
      <name val="arial narrow"/>
      <family val="2"/>
    </font>
    <font>
      <b/>
      <u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">
    <xf numFmtId="164" fontId="0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4" fontId="13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473">
    <xf numFmtId="164" fontId="0" fillId="0" borderId="0" xfId="0">
      <alignment vertical="top"/>
    </xf>
    <xf numFmtId="0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right" wrapText="1"/>
    </xf>
    <xf numFmtId="0" fontId="6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shrinkToFit="1"/>
    </xf>
    <xf numFmtId="164" fontId="2" fillId="0" borderId="0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center" shrinkToFit="1"/>
    </xf>
    <xf numFmtId="164" fontId="2" fillId="0" borderId="0" xfId="0" applyFont="1" applyFill="1" applyAlignment="1">
      <alignment vertical="top" wrapText="1"/>
    </xf>
    <xf numFmtId="164" fontId="2" fillId="0" borderId="0" xfId="0" applyFont="1" applyFill="1" applyBorder="1">
      <alignment vertical="top"/>
    </xf>
    <xf numFmtId="1" fontId="7" fillId="0" borderId="0" xfId="0" applyNumberFormat="1" applyFont="1" applyFill="1" applyBorder="1" applyAlignment="1">
      <alignment horizontal="right" vertical="top" wrapText="1"/>
    </xf>
    <xf numFmtId="164" fontId="8" fillId="0" borderId="0" xfId="0" applyFont="1" applyFill="1" applyBorder="1" applyAlignment="1">
      <alignment vertical="top" wrapText="1"/>
    </xf>
    <xf numFmtId="164" fontId="8" fillId="0" borderId="0" xfId="0" applyFont="1" applyFill="1" applyBorder="1" applyAlignment="1">
      <alignment vertical="top" shrinkToFit="1"/>
    </xf>
    <xf numFmtId="164" fontId="9" fillId="0" borderId="0" xfId="0" applyFont="1">
      <alignment vertical="top"/>
    </xf>
    <xf numFmtId="164" fontId="9" fillId="0" borderId="2" xfId="0" applyFont="1" applyBorder="1">
      <alignment vertical="top"/>
    </xf>
    <xf numFmtId="164" fontId="7" fillId="0" borderId="0" xfId="0" applyFont="1">
      <alignment vertical="top"/>
    </xf>
    <xf numFmtId="0" fontId="4" fillId="2" borderId="1" xfId="0" applyNumberFormat="1" applyFont="1" applyFill="1" applyBorder="1" applyAlignment="1">
      <alignment horizontal="right" shrinkToFit="1"/>
    </xf>
    <xf numFmtId="0" fontId="4" fillId="2" borderId="1" xfId="0" applyNumberFormat="1" applyFont="1" applyFill="1" applyBorder="1" applyAlignment="1">
      <alignment horizontal="left"/>
    </xf>
    <xf numFmtId="164" fontId="2" fillId="0" borderId="0" xfId="0" applyFont="1" applyFill="1">
      <alignment vertical="top"/>
    </xf>
    <xf numFmtId="0" fontId="9" fillId="0" borderId="2" xfId="0" applyNumberFormat="1" applyFont="1" applyBorder="1">
      <alignment vertical="top"/>
    </xf>
    <xf numFmtId="0" fontId="0" fillId="0" borderId="0" xfId="0" applyNumberFormat="1">
      <alignment vertical="top"/>
    </xf>
    <xf numFmtId="0" fontId="9" fillId="0" borderId="2" xfId="0" applyNumberFormat="1" applyFont="1" applyFill="1" applyBorder="1">
      <alignment vertical="top"/>
    </xf>
    <xf numFmtId="0" fontId="0" fillId="0" borderId="2" xfId="0" applyNumberFormat="1" applyBorder="1">
      <alignment vertical="top"/>
    </xf>
    <xf numFmtId="164" fontId="0" fillId="0" borderId="0" xfId="0" applyFont="1">
      <alignment vertical="top"/>
    </xf>
    <xf numFmtId="164" fontId="0" fillId="0" borderId="0" xfId="0" applyFont="1" applyAlignment="1"/>
    <xf numFmtId="164" fontId="10" fillId="0" borderId="0" xfId="0" applyFont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64" fontId="8" fillId="0" borderId="0" xfId="0" applyFont="1" applyFill="1" applyBorder="1">
      <alignment vertical="top"/>
    </xf>
    <xf numFmtId="164" fontId="8" fillId="0" borderId="0" xfId="0" applyFont="1">
      <alignment vertical="top"/>
    </xf>
    <xf numFmtId="164" fontId="0" fillId="3" borderId="2" xfId="0" applyFont="1" applyFill="1" applyBorder="1">
      <alignment vertical="top"/>
    </xf>
    <xf numFmtId="0" fontId="11" fillId="2" borderId="0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164" fontId="12" fillId="0" borderId="0" xfId="0" applyFont="1" applyFill="1" applyBorder="1" applyAlignment="1">
      <alignment vertical="top" wrapText="1"/>
    </xf>
    <xf numFmtId="164" fontId="12" fillId="0" borderId="0" xfId="0" applyFont="1">
      <alignment vertical="top"/>
    </xf>
    <xf numFmtId="0" fontId="11" fillId="2" borderId="1" xfId="0" applyNumberFormat="1" applyFont="1" applyFill="1" applyBorder="1" applyAlignment="1">
      <alignment horizontal="center"/>
    </xf>
    <xf numFmtId="165" fontId="0" fillId="3" borderId="2" xfId="1" applyFont="1" applyFill="1" applyBorder="1">
      <alignment vertical="top"/>
    </xf>
    <xf numFmtId="164" fontId="0" fillId="0" borderId="0" xfId="0" applyFont="1" applyBorder="1">
      <alignment vertical="top"/>
    </xf>
    <xf numFmtId="164" fontId="8" fillId="0" borderId="0" xfId="0" applyFont="1" applyBorder="1">
      <alignment vertical="top"/>
    </xf>
    <xf numFmtId="164" fontId="12" fillId="0" borderId="0" xfId="0" applyFont="1" applyBorder="1">
      <alignment vertical="top"/>
    </xf>
    <xf numFmtId="164" fontId="9" fillId="0" borderId="0" xfId="0" applyFont="1" applyBorder="1">
      <alignment vertical="top"/>
    </xf>
    <xf numFmtId="1" fontId="5" fillId="2" borderId="0" xfId="0" applyNumberFormat="1" applyFont="1" applyFill="1" applyBorder="1" applyAlignment="1">
      <alignment horizontal="right" shrinkToFit="1"/>
    </xf>
    <xf numFmtId="1" fontId="4" fillId="2" borderId="1" xfId="0" applyNumberFormat="1" applyFont="1" applyFill="1" applyBorder="1" applyAlignment="1">
      <alignment horizontal="left" shrinkToFit="1"/>
    </xf>
    <xf numFmtId="1" fontId="7" fillId="0" borderId="0" xfId="0" applyNumberFormat="1" applyFont="1" applyFill="1" applyBorder="1" applyAlignment="1">
      <alignment horizontal="right" vertical="top" shrinkToFit="1"/>
    </xf>
    <xf numFmtId="164" fontId="0" fillId="0" borderId="0" xfId="0" applyFont="1" applyBorder="1" applyAlignment="1">
      <alignment vertical="top" shrinkToFit="1"/>
    </xf>
    <xf numFmtId="164" fontId="0" fillId="0" borderId="0" xfId="0" applyFont="1" applyAlignment="1">
      <alignment vertical="top" shrinkToFit="1"/>
    </xf>
    <xf numFmtId="1" fontId="4" fillId="2" borderId="1" xfId="0" applyNumberFormat="1" applyFont="1" applyFill="1" applyBorder="1" applyAlignment="1">
      <alignment horizontal="center" shrinkToFit="1"/>
    </xf>
    <xf numFmtId="164" fontId="9" fillId="0" borderId="3" xfId="0" applyFont="1" applyBorder="1">
      <alignment vertical="top"/>
    </xf>
    <xf numFmtId="164" fontId="0" fillId="0" borderId="2" xfId="0" applyBorder="1">
      <alignment vertical="top"/>
    </xf>
    <xf numFmtId="0" fontId="3" fillId="2" borderId="0" xfId="0" applyNumberFormat="1" applyFont="1" applyFill="1" applyBorder="1" applyAlignment="1"/>
    <xf numFmtId="0" fontId="4" fillId="2" borderId="1" xfId="0" applyNumberFormat="1" applyFont="1" applyFill="1" applyBorder="1" applyAlignment="1"/>
    <xf numFmtId="164" fontId="0" fillId="3" borderId="2" xfId="0" applyFont="1" applyFill="1" applyBorder="1" applyAlignment="1">
      <alignment horizontal="right" vertical="top"/>
    </xf>
    <xf numFmtId="165" fontId="9" fillId="0" borderId="2" xfId="1" applyFont="1" applyBorder="1">
      <alignment vertical="top"/>
    </xf>
    <xf numFmtId="164" fontId="2" fillId="0" borderId="0" xfId="0" applyFont="1">
      <alignment vertical="top"/>
    </xf>
    <xf numFmtId="164" fontId="8" fillId="0" borderId="0" xfId="0" applyFont="1" applyFill="1" applyBorder="1" applyAlignment="1">
      <alignment horizontal="center" vertical="top" wrapText="1"/>
    </xf>
    <xf numFmtId="164" fontId="0" fillId="0" borderId="0" xfId="0" applyFont="1" applyBorder="1" applyAlignment="1">
      <alignment horizontal="center" vertical="top"/>
    </xf>
    <xf numFmtId="164" fontId="0" fillId="0" borderId="0" xfId="0" applyFont="1" applyAlignment="1">
      <alignment horizontal="center" vertical="top"/>
    </xf>
    <xf numFmtId="170" fontId="9" fillId="0" borderId="2" xfId="0" applyNumberFormat="1" applyFont="1" applyBorder="1">
      <alignment vertical="top"/>
    </xf>
    <xf numFmtId="171" fontId="0" fillId="0" borderId="2" xfId="0" applyNumberFormat="1" applyFont="1" applyBorder="1">
      <alignment vertical="top"/>
    </xf>
    <xf numFmtId="164" fontId="13" fillId="0" borderId="0" xfId="6">
      <alignment vertical="top"/>
    </xf>
    <xf numFmtId="1" fontId="4" fillId="2" borderId="1" xfId="0" applyNumberFormat="1" applyFont="1" applyFill="1" applyBorder="1" applyAlignment="1">
      <alignment horizontal="left" wrapText="1"/>
    </xf>
    <xf numFmtId="165" fontId="0" fillId="3" borderId="4" xfId="1" applyFont="1" applyFill="1" applyBorder="1">
      <alignment vertical="top"/>
    </xf>
    <xf numFmtId="1" fontId="11" fillId="2" borderId="0" xfId="0" applyNumberFormat="1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center" wrapText="1"/>
    </xf>
    <xf numFmtId="1" fontId="14" fillId="0" borderId="0" xfId="0" applyNumberFormat="1" applyFont="1" applyFill="1" applyBorder="1" applyAlignment="1">
      <alignment horizontal="right" vertical="top" wrapText="1"/>
    </xf>
    <xf numFmtId="171" fontId="9" fillId="0" borderId="0" xfId="0" applyNumberFormat="1" applyFont="1" applyBorder="1">
      <alignment vertical="top"/>
    </xf>
    <xf numFmtId="165" fontId="9" fillId="0" borderId="0" xfId="1" applyFont="1">
      <alignment vertical="top"/>
    </xf>
    <xf numFmtId="164" fontId="8" fillId="0" borderId="0" xfId="0" applyFont="1" applyFill="1" applyBorder="1" applyAlignment="1">
      <alignment horizontal="center" vertical="top" shrinkToFit="1"/>
    </xf>
    <xf numFmtId="0" fontId="0" fillId="0" borderId="0" xfId="0" applyNumberFormat="1" applyAlignment="1">
      <alignment horizontal="center" vertical="top" shrinkToFit="1"/>
    </xf>
    <xf numFmtId="164" fontId="0" fillId="0" borderId="0" xfId="0" applyAlignment="1">
      <alignment horizontal="center" vertical="top" shrinkToFit="1"/>
    </xf>
    <xf numFmtId="164" fontId="9" fillId="0" borderId="0" xfId="0" applyFont="1" applyAlignment="1">
      <alignment horizontal="center" vertical="top" shrinkToFit="1"/>
    </xf>
    <xf numFmtId="164" fontId="9" fillId="0" borderId="0" xfId="0" applyFont="1" applyAlignment="1">
      <alignment horizontal="center" vertical="top"/>
    </xf>
    <xf numFmtId="165" fontId="9" fillId="0" borderId="3" xfId="1" applyFont="1" applyBorder="1">
      <alignment vertical="top"/>
    </xf>
    <xf numFmtId="164" fontId="0" fillId="0" borderId="0" xfId="0" applyBorder="1">
      <alignment vertical="top"/>
    </xf>
    <xf numFmtId="170" fontId="0" fillId="0" borderId="2" xfId="0" applyNumberFormat="1" applyBorder="1">
      <alignment vertical="top"/>
    </xf>
    <xf numFmtId="166" fontId="0" fillId="0" borderId="2" xfId="0" applyNumberFormat="1" applyBorder="1">
      <alignment vertical="top"/>
    </xf>
    <xf numFmtId="170" fontId="9" fillId="0" borderId="3" xfId="0" applyNumberFormat="1" applyFont="1" applyBorder="1">
      <alignment vertical="top"/>
    </xf>
    <xf numFmtId="170" fontId="9" fillId="0" borderId="0" xfId="0" applyNumberFormat="1" applyFont="1" applyBorder="1">
      <alignment vertical="top"/>
    </xf>
    <xf numFmtId="164" fontId="14" fillId="0" borderId="0" xfId="0" applyFont="1">
      <alignment vertical="top"/>
    </xf>
    <xf numFmtId="164" fontId="0" fillId="0" borderId="3" xfId="0" applyBorder="1">
      <alignment vertical="top"/>
    </xf>
    <xf numFmtId="164" fontId="0" fillId="0" borderId="0" xfId="0" applyBorder="1" applyAlignment="1">
      <alignment horizontal="center" vertical="top" shrinkToFit="1"/>
    </xf>
    <xf numFmtId="172" fontId="7" fillId="0" borderId="2" xfId="0" applyNumberFormat="1" applyFont="1" applyBorder="1">
      <alignment vertical="top"/>
    </xf>
    <xf numFmtId="172" fontId="7" fillId="0" borderId="0" xfId="0" applyNumberFormat="1" applyFont="1" applyBorder="1" applyAlignment="1">
      <alignment horizontal="center" vertical="top" shrinkToFit="1"/>
    </xf>
    <xf numFmtId="172" fontId="7" fillId="0" borderId="0" xfId="0" applyNumberFormat="1" applyFont="1" applyBorder="1">
      <alignment vertical="top"/>
    </xf>
    <xf numFmtId="172" fontId="7" fillId="0" borderId="3" xfId="0" applyNumberFormat="1" applyFont="1" applyBorder="1">
      <alignment vertical="top"/>
    </xf>
    <xf numFmtId="164" fontId="7" fillId="0" borderId="2" xfId="0" applyFont="1" applyBorder="1">
      <alignment vertical="top"/>
    </xf>
    <xf numFmtId="173" fontId="0" fillId="0" borderId="0" xfId="0" applyNumberFormat="1" applyAlignment="1">
      <alignment horizontal="left" vertical="top"/>
    </xf>
    <xf numFmtId="174" fontId="0" fillId="0" borderId="2" xfId="1" applyNumberFormat="1" applyFont="1" applyBorder="1">
      <alignment vertical="top"/>
    </xf>
    <xf numFmtId="164" fontId="7" fillId="0" borderId="0" xfId="0" applyFont="1" applyAlignment="1">
      <alignment horizontal="center" vertical="top"/>
    </xf>
    <xf numFmtId="165" fontId="7" fillId="0" borderId="2" xfId="1" applyFont="1" applyBorder="1">
      <alignment vertical="top"/>
    </xf>
    <xf numFmtId="170" fontId="0" fillId="0" borderId="3" xfId="0" applyNumberFormat="1" applyBorder="1">
      <alignment vertical="top"/>
    </xf>
    <xf numFmtId="166" fontId="9" fillId="0" borderId="2" xfId="0" applyNumberFormat="1" applyFont="1" applyBorder="1">
      <alignment vertical="top"/>
    </xf>
    <xf numFmtId="164" fontId="2" fillId="0" borderId="0" xfId="0" applyFont="1" applyBorder="1">
      <alignment vertical="top"/>
    </xf>
    <xf numFmtId="164" fontId="15" fillId="0" borderId="0" xfId="0" applyFont="1">
      <alignment vertical="top"/>
    </xf>
    <xf numFmtId="164" fontId="2" fillId="0" borderId="2" xfId="0" applyFont="1" applyBorder="1">
      <alignment vertical="top"/>
    </xf>
    <xf numFmtId="165" fontId="7" fillId="0" borderId="3" xfId="1" applyFont="1" applyBorder="1">
      <alignment vertical="top"/>
    </xf>
    <xf numFmtId="165" fontId="0" fillId="0" borderId="4" xfId="1" applyFont="1" applyBorder="1">
      <alignment vertical="top"/>
    </xf>
    <xf numFmtId="165" fontId="0" fillId="0" borderId="2" xfId="1" applyFont="1" applyBorder="1">
      <alignment vertical="top"/>
    </xf>
    <xf numFmtId="166" fontId="0" fillId="0" borderId="2" xfId="2" applyFont="1" applyBorder="1">
      <alignment vertical="top"/>
    </xf>
    <xf numFmtId="164" fontId="2" fillId="0" borderId="2" xfId="0" applyFont="1" applyBorder="1" applyAlignment="1">
      <alignment horizontal="right" vertical="top"/>
    </xf>
    <xf numFmtId="164" fontId="0" fillId="0" borderId="2" xfId="0" applyFont="1" applyBorder="1" applyAlignment="1">
      <alignment horizontal="right" vertical="top"/>
    </xf>
    <xf numFmtId="164" fontId="8" fillId="0" borderId="0" xfId="0" applyFont="1" applyFill="1" applyBorder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172" fontId="7" fillId="0" borderId="0" xfId="0" applyNumberFormat="1" applyFont="1" applyBorder="1" applyAlignment="1">
      <alignment horizontal="center" shrinkToFit="1"/>
    </xf>
    <xf numFmtId="164" fontId="0" fillId="0" borderId="0" xfId="0" applyBorder="1" applyAlignment="1">
      <alignment horizontal="center" shrinkToFit="1"/>
    </xf>
    <xf numFmtId="164" fontId="0" fillId="0" borderId="0" xfId="0" applyAlignment="1">
      <alignment horizontal="center" shrinkToFit="1"/>
    </xf>
    <xf numFmtId="164" fontId="9" fillId="0" borderId="0" xfId="0" applyFont="1" applyAlignment="1">
      <alignment horizontal="center" shrinkToFit="1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2" fillId="0" borderId="0" xfId="0" applyFont="1" applyAlignment="1">
      <alignment horizontal="center" shrinkToFit="1"/>
    </xf>
    <xf numFmtId="164" fontId="0" fillId="0" borderId="0" xfId="0" applyAlignment="1">
      <alignment horizontal="center"/>
    </xf>
    <xf numFmtId="164" fontId="2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165" fontId="9" fillId="0" borderId="0" xfId="1" applyFont="1" applyBorder="1">
      <alignment vertical="top"/>
    </xf>
    <xf numFmtId="164" fontId="9" fillId="4" borderId="2" xfId="0" applyFont="1" applyFill="1" applyBorder="1">
      <alignment vertical="top"/>
    </xf>
    <xf numFmtId="164" fontId="16" fillId="0" borderId="0" xfId="0" applyFont="1" applyBorder="1">
      <alignment vertical="top"/>
    </xf>
    <xf numFmtId="164" fontId="0" fillId="0" borderId="0" xfId="0" applyFont="1" applyAlignment="1">
      <alignment vertical="top" wrapText="1"/>
    </xf>
    <xf numFmtId="164" fontId="0" fillId="0" borderId="4" xfId="0" applyBorder="1">
      <alignment vertical="top"/>
    </xf>
    <xf numFmtId="164" fontId="7" fillId="0" borderId="0" xfId="0" applyFont="1" applyAlignment="1">
      <alignment horizontal="center" vertical="top" shrinkToFit="1"/>
    </xf>
    <xf numFmtId="165" fontId="9" fillId="0" borderId="0" xfId="1" applyFont="1" applyAlignment="1">
      <alignment horizontal="center" vertical="top"/>
    </xf>
    <xf numFmtId="164" fontId="16" fillId="0" borderId="3" xfId="0" applyFont="1" applyBorder="1">
      <alignment vertical="top"/>
    </xf>
    <xf numFmtId="165" fontId="0" fillId="0" borderId="0" xfId="1" applyFont="1">
      <alignment vertical="top"/>
    </xf>
    <xf numFmtId="165" fontId="2" fillId="0" borderId="0" xfId="1" applyFont="1">
      <alignment vertical="top"/>
    </xf>
    <xf numFmtId="165" fontId="12" fillId="0" borderId="0" xfId="1" applyFont="1">
      <alignment vertical="top"/>
    </xf>
    <xf numFmtId="164" fontId="0" fillId="0" borderId="5" xfId="0" applyBorder="1">
      <alignment vertical="top"/>
    </xf>
    <xf numFmtId="166" fontId="9" fillId="0" borderId="0" xfId="0" applyNumberFormat="1" applyFont="1" applyBorder="1">
      <alignment vertical="top"/>
    </xf>
    <xf numFmtId="164" fontId="7" fillId="0" borderId="0" xfId="0" applyFont="1" applyBorder="1">
      <alignment vertical="top"/>
    </xf>
    <xf numFmtId="164" fontId="0" fillId="3" borderId="2" xfId="0" applyFill="1" applyBorder="1">
      <alignment vertical="top"/>
    </xf>
    <xf numFmtId="1" fontId="4" fillId="2" borderId="1" xfId="0" applyNumberFormat="1" applyFont="1" applyFill="1" applyBorder="1" applyAlignment="1">
      <alignment horizontal="left"/>
    </xf>
    <xf numFmtId="164" fontId="0" fillId="4" borderId="2" xfId="0" applyFill="1" applyBorder="1">
      <alignment vertical="top"/>
    </xf>
    <xf numFmtId="164" fontId="9" fillId="0" borderId="4" xfId="0" applyFont="1" applyBorder="1">
      <alignment vertical="top"/>
    </xf>
    <xf numFmtId="165" fontId="7" fillId="0" borderId="0" xfId="1" applyFont="1">
      <alignment vertical="top"/>
    </xf>
    <xf numFmtId="165" fontId="8" fillId="0" borderId="0" xfId="1" applyFont="1">
      <alignment vertical="top"/>
    </xf>
    <xf numFmtId="165" fontId="14" fillId="0" borderId="0" xfId="1" applyFont="1">
      <alignment vertical="top"/>
    </xf>
    <xf numFmtId="165" fontId="19" fillId="0" borderId="0" xfId="1" applyFont="1" applyBorder="1">
      <alignment vertical="top"/>
    </xf>
    <xf numFmtId="165" fontId="20" fillId="0" borderId="0" xfId="1" applyFont="1" applyBorder="1">
      <alignment vertical="top"/>
    </xf>
    <xf numFmtId="165" fontId="9" fillId="0" borderId="0" xfId="1" applyFont="1" applyBorder="1" applyAlignment="1">
      <alignment horizontal="center" vertical="top"/>
    </xf>
    <xf numFmtId="166" fontId="9" fillId="0" borderId="3" xfId="0" applyNumberFormat="1" applyFont="1" applyBorder="1">
      <alignment vertical="top"/>
    </xf>
    <xf numFmtId="170" fontId="9" fillId="0" borderId="0" xfId="0" applyNumberFormat="1" applyFont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64" fontId="9" fillId="0" borderId="0" xfId="0" applyFont="1" applyAlignment="1">
      <alignment horizontal="center" vertical="center"/>
    </xf>
    <xf numFmtId="164" fontId="8" fillId="0" borderId="0" xfId="0" applyFont="1" applyFill="1" applyBorder="1" applyAlignment="1">
      <alignment horizontal="center" vertical="center" shrinkToFit="1"/>
    </xf>
    <xf numFmtId="165" fontId="9" fillId="0" borderId="0" xfId="1" applyFont="1" applyAlignment="1">
      <alignment horizontal="center" vertical="center"/>
    </xf>
    <xf numFmtId="164" fontId="7" fillId="0" borderId="0" xfId="0" applyFont="1" applyAlignment="1">
      <alignment horizontal="center" vertical="center"/>
    </xf>
    <xf numFmtId="164" fontId="0" fillId="0" borderId="0" xfId="0" applyAlignment="1">
      <alignment horizontal="center" vertical="center" shrinkToFit="1"/>
    </xf>
    <xf numFmtId="164" fontId="0" fillId="0" borderId="0" xfId="0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9" fillId="0" borderId="0" xfId="1" applyFont="1" applyBorder="1" applyAlignment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64" fontId="8" fillId="0" borderId="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164" fontId="7" fillId="0" borderId="4" xfId="0" applyFont="1" applyBorder="1">
      <alignment vertical="top"/>
    </xf>
    <xf numFmtId="170" fontId="7" fillId="0" borderId="0" xfId="0" applyNumberFormat="1" applyFont="1" applyBorder="1">
      <alignment vertical="top"/>
    </xf>
    <xf numFmtId="164" fontId="7" fillId="0" borderId="0" xfId="0" applyFont="1" applyAlignment="1">
      <alignment horizontal="center" vertical="center" shrinkToFit="1"/>
    </xf>
    <xf numFmtId="164" fontId="7" fillId="0" borderId="3" xfId="0" applyFont="1" applyBorder="1">
      <alignment vertical="top"/>
    </xf>
    <xf numFmtId="170" fontId="19" fillId="0" borderId="0" xfId="0" applyNumberFormat="1" applyFont="1" applyBorder="1">
      <alignment vertical="top"/>
    </xf>
    <xf numFmtId="170" fontId="20" fillId="0" borderId="0" xfId="0" applyNumberFormat="1" applyFont="1" applyBorder="1">
      <alignment vertical="top"/>
    </xf>
    <xf numFmtId="170" fontId="0" fillId="0" borderId="4" xfId="0" applyNumberFormat="1" applyBorder="1">
      <alignment vertical="top"/>
    </xf>
    <xf numFmtId="165" fontId="0" fillId="0" borderId="0" xfId="1" applyFont="1" applyBorder="1">
      <alignment vertical="top"/>
    </xf>
    <xf numFmtId="164" fontId="0" fillId="0" borderId="0" xfId="0" applyFont="1" applyAlignment="1">
      <alignment horizontal="center"/>
    </xf>
    <xf numFmtId="165" fontId="16" fillId="0" borderId="0" xfId="1" applyFont="1">
      <alignment vertical="top"/>
    </xf>
    <xf numFmtId="165" fontId="22" fillId="0" borderId="0" xfId="1" applyFont="1">
      <alignment vertical="top"/>
    </xf>
    <xf numFmtId="165" fontId="16" fillId="0" borderId="0" xfId="1" applyFont="1" applyAlignment="1">
      <alignment horizontal="center" vertical="top"/>
    </xf>
    <xf numFmtId="164" fontId="16" fillId="0" borderId="0" xfId="0" applyFont="1" applyAlignment="1">
      <alignment horizontal="center" vertical="top" shrinkToFit="1"/>
    </xf>
    <xf numFmtId="165" fontId="16" fillId="0" borderId="2" xfId="1" applyFont="1" applyBorder="1">
      <alignment vertical="top"/>
    </xf>
    <xf numFmtId="164" fontId="16" fillId="0" borderId="0" xfId="0" applyFont="1">
      <alignment vertical="top"/>
    </xf>
    <xf numFmtId="164" fontId="23" fillId="0" borderId="0" xfId="0" applyFont="1">
      <alignment vertical="top"/>
    </xf>
    <xf numFmtId="164" fontId="22" fillId="0" borderId="0" xfId="0" applyFont="1">
      <alignment vertical="top"/>
    </xf>
    <xf numFmtId="164" fontId="16" fillId="0" borderId="0" xfId="0" applyFont="1" applyAlignment="1">
      <alignment horizontal="center" vertical="center" shrinkToFit="1"/>
    </xf>
    <xf numFmtId="164" fontId="16" fillId="0" borderId="6" xfId="0" applyFont="1" applyBorder="1">
      <alignment vertical="top"/>
    </xf>
    <xf numFmtId="0" fontId="6" fillId="2" borderId="0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64" fontId="15" fillId="0" borderId="0" xfId="0" applyFont="1" applyFill="1" applyBorder="1" applyAlignment="1">
      <alignment vertical="top" wrapText="1"/>
    </xf>
    <xf numFmtId="0" fontId="0" fillId="0" borderId="0" xfId="0" applyNumberFormat="1" applyAlignment="1">
      <alignment horizontal="center" vertical="top"/>
    </xf>
    <xf numFmtId="164" fontId="0" fillId="0" borderId="0" xfId="0" applyAlignment="1">
      <alignment horizontal="center" vertical="top"/>
    </xf>
    <xf numFmtId="166" fontId="7" fillId="0" borderId="2" xfId="2" applyFont="1" applyBorder="1">
      <alignment vertical="top"/>
    </xf>
    <xf numFmtId="170" fontId="9" fillId="0" borderId="0" xfId="0" applyNumberFormat="1" applyFont="1">
      <alignment vertical="top"/>
    </xf>
    <xf numFmtId="170" fontId="9" fillId="0" borderId="0" xfId="0" applyNumberFormat="1" applyFont="1" applyAlignment="1">
      <alignment horizontal="center" vertical="top"/>
    </xf>
    <xf numFmtId="164" fontId="2" fillId="5" borderId="2" xfId="0" applyFont="1" applyFill="1" applyBorder="1">
      <alignment vertical="top"/>
    </xf>
    <xf numFmtId="164" fontId="8" fillId="3" borderId="2" xfId="0" applyFont="1" applyFill="1" applyBorder="1">
      <alignment vertical="top"/>
    </xf>
    <xf numFmtId="164" fontId="24" fillId="6" borderId="2" xfId="0" applyFont="1" applyFill="1" applyBorder="1">
      <alignment vertical="top"/>
    </xf>
    <xf numFmtId="164" fontId="24" fillId="7" borderId="2" xfId="0" applyFont="1" applyFill="1" applyBorder="1">
      <alignment vertical="top"/>
    </xf>
    <xf numFmtId="164" fontId="8" fillId="0" borderId="2" xfId="0" applyFont="1" applyFill="1" applyBorder="1">
      <alignment vertical="top"/>
    </xf>
    <xf numFmtId="164" fontId="19" fillId="0" borderId="2" xfId="0" applyFont="1" applyFill="1" applyBorder="1">
      <alignment vertical="top"/>
    </xf>
    <xf numFmtId="164" fontId="23" fillId="0" borderId="3" xfId="0" applyFont="1" applyFill="1" applyBorder="1">
      <alignment vertical="top"/>
    </xf>
    <xf numFmtId="164" fontId="25" fillId="0" borderId="0" xfId="0" applyFont="1">
      <alignment vertical="top"/>
    </xf>
    <xf numFmtId="164" fontId="23" fillId="0" borderId="6" xfId="0" applyFont="1" applyBorder="1">
      <alignment vertical="top"/>
    </xf>
    <xf numFmtId="164" fontId="16" fillId="0" borderId="2" xfId="0" applyFont="1" applyBorder="1">
      <alignment vertical="top"/>
    </xf>
    <xf numFmtId="164" fontId="9" fillId="0" borderId="5" xfId="0" applyFont="1" applyBorder="1">
      <alignment vertical="top"/>
    </xf>
    <xf numFmtId="164" fontId="8" fillId="0" borderId="0" xfId="0" applyFont="1" applyFill="1" applyBorder="1" applyAlignment="1">
      <alignment horizontal="right" vertical="top" shrinkToFit="1"/>
    </xf>
    <xf numFmtId="0" fontId="0" fillId="0" borderId="0" xfId="0" applyNumberFormat="1" applyAlignment="1">
      <alignment horizontal="right" vertical="top" shrinkToFit="1"/>
    </xf>
    <xf numFmtId="165" fontId="9" fillId="0" borderId="0" xfId="1" applyFont="1" applyAlignment="1">
      <alignment horizontal="right" vertical="top"/>
    </xf>
    <xf numFmtId="164" fontId="0" fillId="0" borderId="0" xfId="0" applyAlignment="1">
      <alignment horizontal="right" vertical="top" shrinkToFit="1"/>
    </xf>
    <xf numFmtId="164" fontId="9" fillId="0" borderId="0" xfId="0" applyFont="1" applyAlignment="1">
      <alignment horizontal="right" vertical="top" shrinkToFit="1"/>
    </xf>
    <xf numFmtId="164" fontId="9" fillId="0" borderId="0" xfId="0" applyFont="1" applyAlignment="1">
      <alignment horizontal="right" vertical="top"/>
    </xf>
    <xf numFmtId="164" fontId="0" fillId="0" borderId="2" xfId="0" applyBorder="1" applyAlignment="1">
      <alignment horizontal="right" vertical="top"/>
    </xf>
    <xf numFmtId="164" fontId="0" fillId="0" borderId="0" xfId="0" applyBorder="1" applyAlignment="1">
      <alignment horizontal="right" vertical="top"/>
    </xf>
    <xf numFmtId="164" fontId="0" fillId="0" borderId="3" xfId="0" applyBorder="1" applyAlignment="1">
      <alignment horizontal="right" vertical="top"/>
    </xf>
    <xf numFmtId="164" fontId="0" fillId="0" borderId="2" xfId="0" applyBorder="1" applyAlignment="1">
      <alignment horizontal="right" vertical="top" shrinkToFit="1"/>
    </xf>
    <xf numFmtId="164" fontId="9" fillId="0" borderId="2" xfId="0" applyFont="1" applyBorder="1" applyAlignment="1">
      <alignment horizontal="right" vertical="top"/>
    </xf>
    <xf numFmtId="164" fontId="7" fillId="0" borderId="0" xfId="0" applyFont="1" applyAlignment="1">
      <alignment horizontal="right" vertical="top" shrinkToFit="1"/>
    </xf>
    <xf numFmtId="164" fontId="0" fillId="0" borderId="4" xfId="0" applyBorder="1" applyAlignment="1">
      <alignment horizontal="right" vertical="top"/>
    </xf>
    <xf numFmtId="164" fontId="23" fillId="0" borderId="6" xfId="0" applyFont="1" applyBorder="1" applyAlignment="1">
      <alignment horizontal="right" vertical="top"/>
    </xf>
    <xf numFmtId="164" fontId="16" fillId="0" borderId="2" xfId="0" applyFont="1" applyBorder="1" applyAlignment="1">
      <alignment horizontal="right" vertical="top" shrinkToFit="1"/>
    </xf>
    <xf numFmtId="0" fontId="4" fillId="2" borderId="0" xfId="0" applyNumberFormat="1" applyFont="1" applyFill="1" applyBorder="1" applyAlignment="1">
      <alignment horizontal="right" shrinkToFit="1"/>
    </xf>
    <xf numFmtId="164" fontId="8" fillId="0" borderId="0" xfId="0" applyFont="1" applyFill="1" applyBorder="1" applyAlignment="1">
      <alignment horizontal="right" vertical="top" wrapText="1"/>
    </xf>
    <xf numFmtId="0" fontId="0" fillId="0" borderId="0" xfId="0" applyNumberFormat="1" applyAlignment="1">
      <alignment horizontal="right" vertical="top"/>
    </xf>
    <xf numFmtId="165" fontId="0" fillId="0" borderId="0" xfId="1" applyFont="1" applyAlignment="1">
      <alignment horizontal="right" vertical="top"/>
    </xf>
    <xf numFmtId="164" fontId="0" fillId="0" borderId="0" xfId="0" applyAlignment="1">
      <alignment horizontal="right" vertical="top"/>
    </xf>
    <xf numFmtId="165" fontId="7" fillId="0" borderId="0" xfId="1" applyFont="1" applyBorder="1">
      <alignment vertical="top"/>
    </xf>
    <xf numFmtId="164" fontId="16" fillId="0" borderId="4" xfId="0" applyFont="1" applyBorder="1" applyAlignment="1">
      <alignment horizontal="right" vertical="top" shrinkToFit="1"/>
    </xf>
    <xf numFmtId="164" fontId="0" fillId="0" borderId="0" xfId="0" applyBorder="1" applyAlignment="1">
      <alignment horizontal="center" vertical="top"/>
    </xf>
    <xf numFmtId="164" fontId="16" fillId="0" borderId="2" xfId="0" applyFont="1" applyBorder="1" applyAlignment="1">
      <alignment horizontal="right" vertical="top"/>
    </xf>
    <xf numFmtId="164" fontId="0" fillId="4" borderId="0" xfId="0" applyFill="1">
      <alignment vertical="top"/>
    </xf>
    <xf numFmtId="164" fontId="9" fillId="0" borderId="0" xfId="0" applyFont="1" applyBorder="1" applyAlignment="1">
      <alignment horizontal="center" vertical="top"/>
    </xf>
    <xf numFmtId="166" fontId="7" fillId="0" borderId="0" xfId="0" applyNumberFormat="1" applyFont="1" applyBorder="1">
      <alignment vertical="top"/>
    </xf>
    <xf numFmtId="171" fontId="7" fillId="0" borderId="2" xfId="0" applyNumberFormat="1" applyFont="1" applyBorder="1">
      <alignment vertical="top"/>
    </xf>
    <xf numFmtId="164" fontId="0" fillId="0" borderId="0" xfId="0" applyBorder="1" applyAlignment="1">
      <alignment horizontal="right" vertical="top" shrinkToFit="1"/>
    </xf>
    <xf numFmtId="170" fontId="0" fillId="0" borderId="0" xfId="0" applyNumberFormat="1" applyBorder="1">
      <alignment vertical="top"/>
    </xf>
    <xf numFmtId="164" fontId="16" fillId="0" borderId="0" xfId="0" applyFont="1" applyAlignment="1">
      <alignment horizontal="center" vertical="top"/>
    </xf>
    <xf numFmtId="165" fontId="0" fillId="0" borderId="0" xfId="1" applyFont="1" applyAlignment="1">
      <alignment horizontal="center" vertical="top"/>
    </xf>
    <xf numFmtId="164" fontId="23" fillId="0" borderId="0" xfId="0" applyFont="1" applyAlignment="1">
      <alignment horizontal="center" vertical="top"/>
    </xf>
    <xf numFmtId="164" fontId="0" fillId="3" borderId="4" xfId="0" applyFill="1" applyBorder="1">
      <alignment vertical="top"/>
    </xf>
    <xf numFmtId="170" fontId="7" fillId="0" borderId="4" xfId="0" applyNumberFormat="1" applyFont="1" applyBorder="1">
      <alignment vertical="top"/>
    </xf>
    <xf numFmtId="164" fontId="7" fillId="0" borderId="2" xfId="0" applyFont="1" applyBorder="1" applyAlignment="1">
      <alignment horizontal="right" vertical="top" shrinkToFit="1"/>
    </xf>
    <xf numFmtId="175" fontId="0" fillId="0" borderId="0" xfId="2" applyNumberFormat="1" applyFont="1">
      <alignment vertical="top"/>
    </xf>
    <xf numFmtId="166" fontId="9" fillId="0" borderId="2" xfId="2" applyFont="1" applyBorder="1">
      <alignment vertical="top"/>
    </xf>
    <xf numFmtId="166" fontId="7" fillId="0" borderId="0" xfId="2" applyFont="1" applyBorder="1">
      <alignment vertical="top"/>
    </xf>
    <xf numFmtId="165" fontId="9" fillId="3" borderId="2" xfId="1" applyFont="1" applyFill="1" applyBorder="1">
      <alignment vertical="top"/>
    </xf>
    <xf numFmtId="170" fontId="9" fillId="3" borderId="2" xfId="0" applyNumberFormat="1" applyFont="1" applyFill="1" applyBorder="1">
      <alignment vertical="top"/>
    </xf>
    <xf numFmtId="165" fontId="7" fillId="3" borderId="2" xfId="1" applyFont="1" applyFill="1" applyBorder="1">
      <alignment vertical="top"/>
    </xf>
    <xf numFmtId="166" fontId="9" fillId="3" borderId="2" xfId="2" applyFont="1" applyFill="1" applyBorder="1">
      <alignment vertical="top"/>
    </xf>
    <xf numFmtId="166" fontId="9" fillId="3" borderId="3" xfId="2" applyFont="1" applyFill="1" applyBorder="1">
      <alignment vertical="top"/>
    </xf>
    <xf numFmtId="165" fontId="9" fillId="0" borderId="0" xfId="1" applyFont="1" applyFill="1" applyBorder="1">
      <alignment vertical="top"/>
    </xf>
    <xf numFmtId="164" fontId="0" fillId="0" borderId="0" xfId="0" applyAlignment="1">
      <alignment horizontal="left" vertical="center" shrinkToFit="1"/>
    </xf>
    <xf numFmtId="164" fontId="16" fillId="4" borderId="0" xfId="0" applyFont="1" applyFill="1">
      <alignment vertical="top"/>
    </xf>
    <xf numFmtId="165" fontId="16" fillId="4" borderId="0" xfId="1" applyFont="1" applyFill="1" applyBorder="1">
      <alignment vertical="top"/>
    </xf>
    <xf numFmtId="164" fontId="16" fillId="4" borderId="0" xfId="0" applyFont="1" applyFill="1" applyAlignment="1">
      <alignment horizontal="center" vertical="top"/>
    </xf>
    <xf numFmtId="165" fontId="16" fillId="4" borderId="5" xfId="1" applyFont="1" applyFill="1" applyBorder="1">
      <alignment vertical="top"/>
    </xf>
    <xf numFmtId="165" fontId="16" fillId="4" borderId="4" xfId="1" applyFont="1" applyFill="1" applyBorder="1">
      <alignment vertical="top"/>
    </xf>
    <xf numFmtId="165" fontId="16" fillId="4" borderId="2" xfId="1" applyFont="1" applyFill="1" applyBorder="1">
      <alignment vertical="top"/>
    </xf>
    <xf numFmtId="164" fontId="0" fillId="0" borderId="0" xfId="0" applyBorder="1" applyAlignment="1">
      <alignment horizontal="center" vertical="center" shrinkToFit="1"/>
    </xf>
    <xf numFmtId="171" fontId="9" fillId="0" borderId="2" xfId="0" applyNumberFormat="1" applyFont="1" applyBorder="1">
      <alignment vertical="top"/>
    </xf>
    <xf numFmtId="171" fontId="0" fillId="0" borderId="2" xfId="0" applyNumberFormat="1" applyBorder="1">
      <alignment vertical="top"/>
    </xf>
    <xf numFmtId="164" fontId="0" fillId="0" borderId="0" xfId="0" applyFill="1" applyBorder="1">
      <alignment vertical="top"/>
    </xf>
    <xf numFmtId="164" fontId="12" fillId="0" borderId="0" xfId="0" applyFont="1" applyFill="1" applyBorder="1">
      <alignment vertical="top"/>
    </xf>
    <xf numFmtId="164" fontId="9" fillId="0" borderId="0" xfId="0" applyFont="1" applyFill="1" applyBorder="1">
      <alignment vertical="top"/>
    </xf>
    <xf numFmtId="171" fontId="9" fillId="0" borderId="0" xfId="0" applyNumberFormat="1" applyFont="1" applyFill="1" applyBorder="1">
      <alignment vertical="top"/>
    </xf>
    <xf numFmtId="164" fontId="0" fillId="0" borderId="0" xfId="0" applyFill="1" applyBorder="1" applyAlignment="1">
      <alignment horizontal="right" vertical="top" shrinkToFit="1"/>
    </xf>
    <xf numFmtId="171" fontId="7" fillId="0" borderId="0" xfId="0" applyNumberFormat="1" applyFont="1" applyBorder="1">
      <alignment vertical="top"/>
    </xf>
    <xf numFmtId="171" fontId="9" fillId="0" borderId="0" xfId="0" applyNumberFormat="1" applyFont="1" applyAlignment="1">
      <alignment horizontal="center" vertical="top"/>
    </xf>
    <xf numFmtId="171" fontId="7" fillId="0" borderId="0" xfId="0" applyNumberFormat="1" applyFont="1" applyAlignment="1">
      <alignment horizontal="center" vertical="top"/>
    </xf>
    <xf numFmtId="171" fontId="9" fillId="0" borderId="0" xfId="0" applyNumberFormat="1" applyFont="1" applyFill="1" applyBorder="1" applyAlignment="1">
      <alignment horizontal="center" vertical="top"/>
    </xf>
    <xf numFmtId="166" fontId="0" fillId="0" borderId="0" xfId="2" applyFont="1">
      <alignment vertical="top"/>
    </xf>
    <xf numFmtId="164" fontId="2" fillId="4" borderId="0" xfId="0" applyFont="1" applyFill="1">
      <alignment vertical="top"/>
    </xf>
    <xf numFmtId="164" fontId="12" fillId="4" borderId="0" xfId="0" applyFont="1" applyFill="1">
      <alignment vertical="top"/>
    </xf>
    <xf numFmtId="164" fontId="9" fillId="4" borderId="0" xfId="0" applyFont="1" applyFill="1">
      <alignment vertical="top"/>
    </xf>
    <xf numFmtId="171" fontId="9" fillId="4" borderId="0" xfId="0" applyNumberFormat="1" applyFont="1" applyFill="1" applyBorder="1">
      <alignment vertical="top"/>
    </xf>
    <xf numFmtId="171" fontId="9" fillId="4" borderId="0" xfId="0" applyNumberFormat="1" applyFont="1" applyFill="1" applyAlignment="1">
      <alignment horizontal="center" vertical="top"/>
    </xf>
    <xf numFmtId="164" fontId="0" fillId="4" borderId="0" xfId="0" applyFill="1" applyAlignment="1">
      <alignment horizontal="right" vertical="top" shrinkToFit="1"/>
    </xf>
    <xf numFmtId="171" fontId="0" fillId="4" borderId="0" xfId="0" applyNumberFormat="1" applyFill="1" applyBorder="1">
      <alignment vertical="top"/>
    </xf>
    <xf numFmtId="171" fontId="0" fillId="0" borderId="2" xfId="2" applyNumberFormat="1" applyFont="1" applyBorder="1">
      <alignment vertical="top"/>
    </xf>
    <xf numFmtId="164" fontId="0" fillId="0" borderId="0" xfId="0" applyFont="1" applyFill="1" applyBorder="1">
      <alignment vertical="top"/>
    </xf>
    <xf numFmtId="166" fontId="7" fillId="0" borderId="3" xfId="2" applyFont="1" applyBorder="1">
      <alignment vertical="top"/>
    </xf>
    <xf numFmtId="164" fontId="7" fillId="0" borderId="2" xfId="0" applyFont="1" applyBorder="1" applyAlignment="1">
      <alignment horizontal="right" vertical="top"/>
    </xf>
    <xf numFmtId="164" fontId="7" fillId="0" borderId="0" xfId="0" applyFont="1" applyBorder="1" applyAlignment="1">
      <alignment horizontal="right" vertical="top"/>
    </xf>
    <xf numFmtId="164" fontId="7" fillId="0" borderId="3" xfId="0" applyFont="1" applyBorder="1" applyAlignment="1">
      <alignment horizontal="right" vertical="top"/>
    </xf>
    <xf numFmtId="164" fontId="9" fillId="0" borderId="0" xfId="0" applyFont="1" applyBorder="1" applyAlignment="1">
      <alignment horizontal="right" vertical="top"/>
    </xf>
    <xf numFmtId="164" fontId="7" fillId="0" borderId="0" xfId="0" applyFont="1" applyFill="1" applyBorder="1" applyAlignment="1">
      <alignment horizontal="center" vertical="center" shrinkToFit="1"/>
    </xf>
    <xf numFmtId="164" fontId="7" fillId="0" borderId="6" xfId="0" applyFont="1" applyBorder="1" applyAlignment="1">
      <alignment horizontal="right" vertical="top"/>
    </xf>
    <xf numFmtId="164" fontId="14" fillId="0" borderId="0" xfId="0" applyFont="1" applyBorder="1">
      <alignment vertical="top"/>
    </xf>
    <xf numFmtId="164" fontId="0" fillId="0" borderId="2" xfId="0" applyFont="1" applyBorder="1">
      <alignment vertical="top"/>
    </xf>
    <xf numFmtId="164" fontId="0" fillId="0" borderId="0" xfId="0" applyFont="1" applyFill="1" applyBorder="1" applyAlignment="1">
      <alignment horizontal="center" vertical="top"/>
    </xf>
    <xf numFmtId="165" fontId="7" fillId="3" borderId="7" xfId="1" applyFont="1" applyFill="1" applyBorder="1">
      <alignment vertical="top"/>
    </xf>
    <xf numFmtId="170" fontId="0" fillId="0" borderId="0" xfId="0" applyNumberFormat="1" applyFont="1">
      <alignment vertical="top"/>
    </xf>
    <xf numFmtId="164" fontId="2" fillId="0" borderId="0" xfId="0" applyFont="1" applyBorder="1" applyAlignment="1">
      <alignment horizontal="right" vertical="top"/>
    </xf>
    <xf numFmtId="164" fontId="0" fillId="0" borderId="0" xfId="0" applyFont="1" applyBorder="1" applyAlignment="1">
      <alignment horizontal="center"/>
    </xf>
    <xf numFmtId="164" fontId="7" fillId="0" borderId="6" xfId="0" applyFont="1" applyBorder="1">
      <alignment vertical="top"/>
    </xf>
    <xf numFmtId="164" fontId="16" fillId="0" borderId="0" xfId="0" applyFont="1" applyAlignment="1">
      <alignment horizontal="right" vertical="top" shrinkToFit="1"/>
    </xf>
    <xf numFmtId="170" fontId="16" fillId="0" borderId="2" xfId="0" applyNumberFormat="1" applyFont="1" applyBorder="1">
      <alignment vertical="top"/>
    </xf>
    <xf numFmtId="164" fontId="8" fillId="0" borderId="6" xfId="0" applyFont="1" applyBorder="1">
      <alignment vertical="top"/>
    </xf>
    <xf numFmtId="164" fontId="26" fillId="0" borderId="0" xfId="0" applyFont="1">
      <alignment vertical="top"/>
    </xf>
    <xf numFmtId="164" fontId="8" fillId="0" borderId="0" xfId="0" applyFont="1" applyAlignment="1">
      <alignment horizontal="center" vertical="top"/>
    </xf>
    <xf numFmtId="164" fontId="8" fillId="0" borderId="2" xfId="0" applyFont="1" applyBorder="1" applyAlignment="1">
      <alignment horizontal="right" vertical="top"/>
    </xf>
    <xf numFmtId="164" fontId="15" fillId="0" borderId="0" xfId="0" applyFont="1" applyBorder="1">
      <alignment vertical="top"/>
    </xf>
    <xf numFmtId="0" fontId="4" fillId="2" borderId="1" xfId="0" applyNumberFormat="1" applyFont="1" applyFill="1" applyBorder="1" applyAlignment="1">
      <alignment horizontal="left" shrinkToFit="1"/>
    </xf>
    <xf numFmtId="165" fontId="9" fillId="0" borderId="4" xfId="1" applyFont="1" applyBorder="1">
      <alignment vertical="top"/>
    </xf>
    <xf numFmtId="164" fontId="0" fillId="0" borderId="0" xfId="0" applyFont="1" applyFill="1">
      <alignment vertical="top"/>
    </xf>
    <xf numFmtId="164" fontId="8" fillId="0" borderId="0" xfId="0" applyFont="1" applyFill="1">
      <alignment vertical="top"/>
    </xf>
    <xf numFmtId="164" fontId="12" fillId="0" borderId="0" xfId="0" applyFont="1" applyFill="1">
      <alignment vertical="top"/>
    </xf>
    <xf numFmtId="164" fontId="0" fillId="0" borderId="0" xfId="0" applyFont="1" applyFill="1" applyAlignment="1">
      <alignment vertical="top" shrinkToFit="1"/>
    </xf>
    <xf numFmtId="164" fontId="0" fillId="0" borderId="0" xfId="0" applyFont="1" applyFill="1" applyAlignment="1">
      <alignment horizontal="center" vertical="top"/>
    </xf>
    <xf numFmtId="166" fontId="9" fillId="0" borderId="0" xfId="2" applyFont="1" applyFill="1" applyBorder="1">
      <alignment vertical="top"/>
    </xf>
    <xf numFmtId="164" fontId="19" fillId="0" borderId="0" xfId="0" applyFont="1">
      <alignment vertical="top"/>
    </xf>
    <xf numFmtId="164" fontId="20" fillId="0" borderId="0" xfId="0" applyFont="1">
      <alignment vertical="top"/>
    </xf>
    <xf numFmtId="166" fontId="9" fillId="0" borderId="0" xfId="2" applyFont="1" applyBorder="1">
      <alignment vertical="top"/>
    </xf>
    <xf numFmtId="170" fontId="9" fillId="0" borderId="0" xfId="2" applyNumberFormat="1" applyFont="1">
      <alignment vertical="top"/>
    </xf>
    <xf numFmtId="170" fontId="9" fillId="0" borderId="2" xfId="2" applyNumberFormat="1" applyFont="1" applyBorder="1">
      <alignment vertical="top"/>
    </xf>
    <xf numFmtId="165" fontId="16" fillId="0" borderId="2" xfId="1" applyFont="1" applyFill="1" applyBorder="1">
      <alignment vertical="top"/>
    </xf>
    <xf numFmtId="176" fontId="7" fillId="0" borderId="2" xfId="1" applyNumberFormat="1" applyFont="1" applyBorder="1">
      <alignment vertical="top"/>
    </xf>
    <xf numFmtId="176" fontId="9" fillId="0" borderId="0" xfId="1" applyNumberFormat="1" applyFont="1" applyBorder="1">
      <alignment vertical="top"/>
    </xf>
    <xf numFmtId="164" fontId="0" fillId="0" borderId="2" xfId="0" applyFont="1" applyFill="1" applyBorder="1">
      <alignment vertical="top"/>
    </xf>
    <xf numFmtId="164" fontId="9" fillId="0" borderId="0" xfId="0" applyFont="1" applyAlignment="1">
      <alignment horizontal="center" vertical="center" shrinkToFit="1"/>
    </xf>
    <xf numFmtId="164" fontId="7" fillId="0" borderId="0" xfId="0" applyFont="1" applyFill="1" applyBorder="1">
      <alignment vertical="top"/>
    </xf>
    <xf numFmtId="164" fontId="14" fillId="0" borderId="0" xfId="0" applyFont="1" applyFill="1" applyBorder="1">
      <alignment vertical="top"/>
    </xf>
    <xf numFmtId="164" fontId="7" fillId="0" borderId="0" xfId="0" applyFont="1" applyFill="1" applyBorder="1" applyAlignment="1">
      <alignment horizontal="center" vertical="center"/>
    </xf>
    <xf numFmtId="164" fontId="0" fillId="0" borderId="6" xfId="0" applyBorder="1">
      <alignment vertical="top"/>
    </xf>
    <xf numFmtId="165" fontId="8" fillId="0" borderId="0" xfId="1" applyFont="1" applyBorder="1">
      <alignment vertical="top"/>
    </xf>
    <xf numFmtId="165" fontId="14" fillId="0" borderId="0" xfId="1" applyFont="1" applyBorder="1">
      <alignment vertical="top"/>
    </xf>
    <xf numFmtId="165" fontId="7" fillId="0" borderId="0" xfId="1" applyFont="1" applyBorder="1" applyAlignment="1">
      <alignment horizontal="center" vertical="center"/>
    </xf>
    <xf numFmtId="164" fontId="7" fillId="4" borderId="5" xfId="0" applyFont="1" applyFill="1" applyBorder="1">
      <alignment vertical="top"/>
    </xf>
    <xf numFmtId="166" fontId="0" fillId="0" borderId="0" xfId="0" applyNumberFormat="1" applyBorder="1">
      <alignment vertical="top"/>
    </xf>
    <xf numFmtId="166" fontId="0" fillId="0" borderId="3" xfId="0" applyNumberFormat="1" applyBorder="1">
      <alignment vertical="top"/>
    </xf>
    <xf numFmtId="164" fontId="9" fillId="0" borderId="9" xfId="0" applyFont="1" applyBorder="1">
      <alignment vertical="top"/>
    </xf>
    <xf numFmtId="166" fontId="0" fillId="0" borderId="3" xfId="2" applyFont="1" applyBorder="1">
      <alignment vertical="top"/>
    </xf>
    <xf numFmtId="166" fontId="0" fillId="0" borderId="4" xfId="2" applyFont="1" applyBorder="1">
      <alignment vertical="top"/>
    </xf>
    <xf numFmtId="165" fontId="0" fillId="0" borderId="0" xfId="1" applyFont="1" applyFill="1" applyBorder="1">
      <alignment vertical="top"/>
    </xf>
    <xf numFmtId="165" fontId="7" fillId="0" borderId="0" xfId="1" applyFont="1" applyFill="1" applyBorder="1">
      <alignment vertical="top"/>
    </xf>
    <xf numFmtId="166" fontId="16" fillId="0" borderId="2" xfId="2" applyFont="1" applyBorder="1">
      <alignment vertical="top"/>
    </xf>
    <xf numFmtId="0" fontId="4" fillId="0" borderId="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horizontal="left" shrinkToFit="1"/>
    </xf>
    <xf numFmtId="166" fontId="0" fillId="0" borderId="0" xfId="2" applyFont="1" applyFill="1" applyBorder="1">
      <alignment vertical="top"/>
    </xf>
    <xf numFmtId="166" fontId="7" fillId="0" borderId="0" xfId="2" applyFont="1" applyFill="1" applyBorder="1">
      <alignment vertical="top"/>
    </xf>
    <xf numFmtId="164" fontId="0" fillId="0" borderId="0" xfId="0" applyFill="1" applyBorder="1" applyAlignment="1">
      <alignment horizontal="right" vertical="top"/>
    </xf>
    <xf numFmtId="165" fontId="16" fillId="0" borderId="0" xfId="1" applyFont="1" applyBorder="1">
      <alignment vertical="top"/>
    </xf>
    <xf numFmtId="166" fontId="9" fillId="0" borderId="4" xfId="2" applyFont="1" applyBorder="1">
      <alignment vertical="top"/>
    </xf>
    <xf numFmtId="0" fontId="4" fillId="2" borderId="0" xfId="0" applyNumberFormat="1" applyFont="1" applyFill="1" applyBorder="1" applyAlignment="1">
      <alignment horizontal="left" wrapText="1" shrinkToFit="1"/>
    </xf>
    <xf numFmtId="0" fontId="4" fillId="2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right" shrinkToFit="1"/>
    </xf>
    <xf numFmtId="0" fontId="8" fillId="0" borderId="0" xfId="0" applyNumberFormat="1" applyFont="1" applyFill="1" applyBorder="1" applyAlignment="1">
      <alignment horizontal="right" shrinkToFit="1"/>
    </xf>
    <xf numFmtId="164" fontId="7" fillId="0" borderId="0" xfId="0" applyFont="1" applyFill="1" applyBorder="1" applyAlignment="1">
      <alignment horizontal="right" vertical="top"/>
    </xf>
    <xf numFmtId="0" fontId="24" fillId="2" borderId="1" xfId="0" applyNumberFormat="1" applyFont="1" applyFill="1" applyBorder="1" applyAlignment="1">
      <alignment horizontal="left" shrinkToFit="1"/>
    </xf>
    <xf numFmtId="170" fontId="7" fillId="0" borderId="2" xfId="2" applyNumberFormat="1" applyFont="1" applyBorder="1">
      <alignment vertical="top"/>
    </xf>
    <xf numFmtId="170" fontId="0" fillId="0" borderId="0" xfId="0" applyNumberFormat="1" applyBorder="1" applyAlignment="1">
      <alignment horizontal="center" vertical="top"/>
    </xf>
    <xf numFmtId="170" fontId="7" fillId="0" borderId="0" xfId="0" applyNumberFormat="1" applyFont="1" applyBorder="1" applyAlignment="1">
      <alignment horizontal="center" vertical="top"/>
    </xf>
    <xf numFmtId="170" fontId="7" fillId="0" borderId="2" xfId="0" applyNumberFormat="1" applyFont="1" applyBorder="1">
      <alignment vertical="top"/>
    </xf>
    <xf numFmtId="164" fontId="9" fillId="0" borderId="0" xfId="0" applyFont="1" applyFill="1" applyBorder="1" applyAlignment="1">
      <alignment horizontal="center" vertical="top"/>
    </xf>
    <xf numFmtId="170" fontId="7" fillId="0" borderId="0" xfId="2" applyNumberFormat="1" applyFont="1" applyBorder="1">
      <alignment vertical="top"/>
    </xf>
    <xf numFmtId="166" fontId="9" fillId="0" borderId="0" xfId="2" applyFont="1" applyBorder="1" applyAlignment="1">
      <alignment horizontal="center" vertical="top"/>
    </xf>
    <xf numFmtId="166" fontId="0" fillId="0" borderId="0" xfId="2" applyFont="1" applyBorder="1">
      <alignment vertical="top"/>
    </xf>
    <xf numFmtId="164" fontId="7" fillId="0" borderId="0" xfId="0" applyFont="1" applyBorder="1" applyAlignment="1">
      <alignment horizontal="center" vertical="top"/>
    </xf>
    <xf numFmtId="164" fontId="7" fillId="0" borderId="5" xfId="0" applyFont="1" applyBorder="1" applyAlignment="1">
      <alignment horizontal="right" vertical="top"/>
    </xf>
    <xf numFmtId="165" fontId="7" fillId="0" borderId="2" xfId="1" applyFont="1" applyFill="1" applyBorder="1">
      <alignment vertical="top"/>
    </xf>
    <xf numFmtId="164" fontId="7" fillId="0" borderId="0" xfId="0" applyFont="1" applyFill="1" applyBorder="1" applyAlignment="1">
      <alignment vertical="top" wrapText="1"/>
    </xf>
    <xf numFmtId="164" fontId="8" fillId="0" borderId="6" xfId="0" applyFont="1" applyFill="1" applyBorder="1" applyAlignment="1">
      <alignment horizontal="right" vertical="top" shrinkToFit="1"/>
    </xf>
    <xf numFmtId="164" fontId="0" fillId="3" borderId="2" xfId="0" applyFont="1" applyFill="1" applyBorder="1" applyAlignment="1" applyProtection="1">
      <alignment horizontal="right" vertical="top"/>
      <protection locked="0"/>
    </xf>
    <xf numFmtId="164" fontId="0" fillId="3" borderId="2" xfId="0" applyFill="1" applyBorder="1" applyProtection="1">
      <alignment vertical="top"/>
      <protection locked="0"/>
    </xf>
    <xf numFmtId="164" fontId="10" fillId="3" borderId="2" xfId="0" applyFont="1" applyFill="1" applyBorder="1" applyProtection="1">
      <alignment vertical="top"/>
      <protection locked="0"/>
    </xf>
    <xf numFmtId="170" fontId="0" fillId="3" borderId="2" xfId="0" applyNumberFormat="1" applyFont="1" applyFill="1" applyBorder="1" applyProtection="1">
      <alignment vertical="top"/>
      <protection locked="0"/>
    </xf>
    <xf numFmtId="170" fontId="0" fillId="3" borderId="3" xfId="0" applyNumberFormat="1" applyFont="1" applyFill="1" applyBorder="1" applyProtection="1">
      <alignment vertical="top"/>
      <protection locked="0"/>
    </xf>
    <xf numFmtId="165" fontId="0" fillId="3" borderId="2" xfId="1" applyFont="1" applyFill="1" applyBorder="1" applyProtection="1">
      <alignment vertical="top"/>
      <protection locked="0"/>
    </xf>
    <xf numFmtId="164" fontId="0" fillId="3" borderId="2" xfId="0" applyFont="1" applyFill="1" applyBorder="1" applyProtection="1">
      <alignment vertical="top"/>
      <protection locked="0"/>
    </xf>
    <xf numFmtId="164" fontId="0" fillId="3" borderId="8" xfId="0" applyFont="1" applyFill="1" applyBorder="1" applyProtection="1">
      <alignment vertical="top"/>
      <protection locked="0"/>
    </xf>
    <xf numFmtId="164" fontId="0" fillId="3" borderId="9" xfId="0" applyFont="1" applyFill="1" applyBorder="1" applyProtection="1">
      <alignment vertical="top"/>
      <protection locked="0"/>
    </xf>
    <xf numFmtId="177" fontId="9" fillId="0" borderId="0" xfId="0" applyNumberFormat="1" applyFont="1" applyFill="1" applyBorder="1" applyAlignment="1" applyProtection="1">
      <alignment horizontal="right" vertical="top"/>
      <protection locked="0"/>
    </xf>
    <xf numFmtId="164" fontId="9" fillId="0" borderId="0" xfId="0" applyFont="1" applyBorder="1" applyAlignment="1">
      <alignment horizontal="center" vertical="center" shrinkToFit="1"/>
    </xf>
    <xf numFmtId="164" fontId="9" fillId="0" borderId="0" xfId="0" applyFont="1" applyAlignment="1">
      <alignment horizontal="left" vertical="center" shrinkToFit="1"/>
    </xf>
    <xf numFmtId="164" fontId="0" fillId="3" borderId="7" xfId="0" applyFont="1" applyFill="1" applyBorder="1">
      <alignment vertical="top"/>
    </xf>
    <xf numFmtId="164" fontId="9" fillId="0" borderId="2" xfId="0" applyFont="1" applyFill="1" applyBorder="1" applyProtection="1">
      <alignment vertical="top"/>
      <protection locked="0"/>
    </xf>
    <xf numFmtId="164" fontId="7" fillId="0" borderId="8" xfId="0" applyFont="1" applyBorder="1">
      <alignment vertical="top"/>
    </xf>
    <xf numFmtId="165" fontId="0" fillId="0" borderId="2" xfId="1" applyFont="1" applyFill="1" applyBorder="1">
      <alignment vertical="top"/>
    </xf>
    <xf numFmtId="166" fontId="16" fillId="0" borderId="0" xfId="2" applyFont="1" applyBorder="1">
      <alignment vertical="top"/>
    </xf>
    <xf numFmtId="165" fontId="0" fillId="0" borderId="2" xfId="1" applyFont="1" applyFill="1" applyBorder="1" applyProtection="1">
      <alignment vertical="top"/>
      <protection locked="0"/>
    </xf>
    <xf numFmtId="0" fontId="0" fillId="3" borderId="3" xfId="1" applyNumberFormat="1" applyFont="1" applyFill="1" applyBorder="1" applyAlignment="1">
      <alignment horizontal="right" vertical="top"/>
    </xf>
    <xf numFmtId="164" fontId="0" fillId="3" borderId="4" xfId="0" applyFont="1" applyFill="1" applyBorder="1">
      <alignment vertical="top"/>
    </xf>
    <xf numFmtId="164" fontId="0" fillId="0" borderId="0" xfId="0" applyFont="1" applyBorder="1" applyAlignment="1">
      <alignment horizontal="right" vertical="top"/>
    </xf>
    <xf numFmtId="164" fontId="16" fillId="0" borderId="0" xfId="0" applyFont="1" applyAlignment="1">
      <alignment horizontal="center"/>
    </xf>
    <xf numFmtId="164" fontId="23" fillId="0" borderId="0" xfId="0" applyFont="1" applyBorder="1">
      <alignment vertical="top"/>
    </xf>
    <xf numFmtId="164" fontId="22" fillId="0" borderId="0" xfId="0" applyFont="1" applyBorder="1">
      <alignment vertical="top"/>
    </xf>
    <xf numFmtId="164" fontId="16" fillId="0" borderId="0" xfId="0" applyFont="1" applyBorder="1" applyAlignment="1">
      <alignment horizontal="center" vertical="top" shrinkToFit="1"/>
    </xf>
    <xf numFmtId="164" fontId="9" fillId="4" borderId="0" xfId="0" applyFont="1" applyFill="1" applyBorder="1">
      <alignment vertical="top"/>
    </xf>
    <xf numFmtId="164" fontId="0" fillId="3" borderId="3" xfId="0" applyFont="1" applyFill="1" applyBorder="1" applyAlignment="1" applyProtection="1">
      <alignment horizontal="right" vertical="top"/>
      <protection locked="0"/>
    </xf>
    <xf numFmtId="165" fontId="0" fillId="3" borderId="3" xfId="1" applyFont="1" applyFill="1" applyBorder="1" applyProtection="1">
      <alignment vertical="top"/>
      <protection locked="0"/>
    </xf>
    <xf numFmtId="164" fontId="7" fillId="3" borderId="2" xfId="0" applyFont="1" applyFill="1" applyBorder="1" applyProtection="1">
      <alignment vertical="top"/>
      <protection locked="0"/>
    </xf>
    <xf numFmtId="164" fontId="9" fillId="3" borderId="2" xfId="0" applyFont="1" applyFill="1" applyBorder="1" applyProtection="1">
      <alignment vertical="top"/>
      <protection locked="0"/>
    </xf>
    <xf numFmtId="170" fontId="7" fillId="3" borderId="2" xfId="0" applyNumberFormat="1" applyFont="1" applyFill="1" applyBorder="1" applyProtection="1">
      <alignment vertical="top"/>
      <protection locked="0"/>
    </xf>
    <xf numFmtId="164" fontId="0" fillId="3" borderId="3" xfId="0" applyFont="1" applyFill="1" applyBorder="1" applyProtection="1">
      <alignment vertical="top"/>
      <protection locked="0"/>
    </xf>
    <xf numFmtId="171" fontId="0" fillId="3" borderId="2" xfId="0" applyNumberFormat="1" applyFont="1" applyFill="1" applyBorder="1" applyProtection="1">
      <alignment vertical="top"/>
      <protection locked="0"/>
    </xf>
    <xf numFmtId="0" fontId="7" fillId="3" borderId="2" xfId="0" applyNumberFormat="1" applyFont="1" applyFill="1" applyBorder="1" applyProtection="1">
      <alignment vertical="top"/>
      <protection locked="0"/>
    </xf>
    <xf numFmtId="166" fontId="7" fillId="3" borderId="2" xfId="2" applyFont="1" applyFill="1" applyBorder="1">
      <alignment vertical="top"/>
    </xf>
    <xf numFmtId="170" fontId="9" fillId="3" borderId="3" xfId="0" applyNumberFormat="1" applyFont="1" applyFill="1" applyBorder="1">
      <alignment vertical="top"/>
    </xf>
    <xf numFmtId="164" fontId="0" fillId="5" borderId="2" xfId="0" applyFill="1" applyBorder="1">
      <alignment vertical="top"/>
    </xf>
    <xf numFmtId="166" fontId="7" fillId="0" borderId="3" xfId="0" applyNumberFormat="1" applyFont="1" applyBorder="1">
      <alignment vertical="top"/>
    </xf>
    <xf numFmtId="165" fontId="16" fillId="0" borderId="3" xfId="1" applyFont="1" applyFill="1" applyBorder="1">
      <alignment vertical="top"/>
    </xf>
    <xf numFmtId="164" fontId="0" fillId="4" borderId="0" xfId="0" applyFont="1" applyFill="1">
      <alignment vertical="top"/>
    </xf>
    <xf numFmtId="164" fontId="8" fillId="4" borderId="0" xfId="0" applyFont="1" applyFill="1">
      <alignment vertical="top"/>
    </xf>
    <xf numFmtId="164" fontId="0" fillId="4" borderId="0" xfId="0" applyFont="1" applyFill="1" applyAlignment="1">
      <alignment vertical="top" shrinkToFit="1"/>
    </xf>
    <xf numFmtId="164" fontId="0" fillId="4" borderId="0" xfId="0" applyFont="1" applyFill="1" applyAlignment="1">
      <alignment horizontal="center" vertical="top"/>
    </xf>
    <xf numFmtId="164" fontId="0" fillId="4" borderId="0" xfId="0" applyFill="1" applyAlignment="1">
      <alignment horizontal="center" vertical="top" shrinkToFit="1"/>
    </xf>
    <xf numFmtId="164" fontId="16" fillId="0" borderId="3" xfId="0" applyFont="1" applyBorder="1" applyAlignment="1">
      <alignment horizontal="right" vertical="top"/>
    </xf>
    <xf numFmtId="164" fontId="8" fillId="0" borderId="6" xfId="0" applyFont="1" applyBorder="1" applyAlignment="1">
      <alignment horizontal="right" vertical="top"/>
    </xf>
    <xf numFmtId="170" fontId="0" fillId="0" borderId="0" xfId="2" applyNumberFormat="1" applyFont="1">
      <alignment vertical="top"/>
    </xf>
    <xf numFmtId="170" fontId="7" fillId="3" borderId="2" xfId="0" applyNumberFormat="1" applyFont="1" applyFill="1" applyBorder="1">
      <alignment vertical="top"/>
    </xf>
    <xf numFmtId="164" fontId="0" fillId="0" borderId="0" xfId="0" applyFill="1">
      <alignment vertical="top"/>
    </xf>
    <xf numFmtId="164" fontId="0" fillId="0" borderId="0" xfId="0" applyFill="1" applyAlignment="1">
      <alignment horizontal="center" vertical="top"/>
    </xf>
    <xf numFmtId="166" fontId="0" fillId="3" borderId="2" xfId="2" applyFont="1" applyFill="1" applyBorder="1">
      <alignment vertical="top"/>
    </xf>
    <xf numFmtId="164" fontId="22" fillId="4" borderId="0" xfId="0" applyFont="1" applyFill="1">
      <alignment vertical="top"/>
    </xf>
    <xf numFmtId="164" fontId="12" fillId="0" borderId="0" xfId="0" applyFont="1" applyAlignment="1">
      <alignment horizontal="center" vertical="center" shrinkToFit="1"/>
    </xf>
    <xf numFmtId="166" fontId="7" fillId="0" borderId="4" xfId="2" applyFont="1" applyBorder="1">
      <alignment vertical="top"/>
    </xf>
    <xf numFmtId="170" fontId="7" fillId="0" borderId="3" xfId="2" applyNumberFormat="1" applyFont="1" applyBorder="1">
      <alignment vertical="top"/>
    </xf>
    <xf numFmtId="164" fontId="7" fillId="0" borderId="7" xfId="0" applyFont="1" applyBorder="1">
      <alignment vertical="top"/>
    </xf>
    <xf numFmtId="165" fontId="0" fillId="3" borderId="3" xfId="1" applyFont="1" applyFill="1" applyBorder="1">
      <alignment vertical="top"/>
    </xf>
    <xf numFmtId="165" fontId="0" fillId="3" borderId="0" xfId="1" applyFont="1" applyFill="1" applyBorder="1">
      <alignment vertical="top"/>
    </xf>
    <xf numFmtId="165" fontId="7" fillId="3" borderId="0" xfId="1" applyFont="1" applyFill="1" applyBorder="1">
      <alignment vertical="top"/>
    </xf>
    <xf numFmtId="165" fontId="7" fillId="0" borderId="4" xfId="1" applyFont="1" applyBorder="1">
      <alignment vertical="top"/>
    </xf>
    <xf numFmtId="165" fontId="7" fillId="0" borderId="5" xfId="1" applyFont="1" applyFill="1" applyBorder="1">
      <alignment vertical="top"/>
    </xf>
    <xf numFmtId="174" fontId="16" fillId="0" borderId="2" xfId="1" applyNumberFormat="1" applyFont="1" applyBorder="1">
      <alignment vertical="top"/>
    </xf>
    <xf numFmtId="164" fontId="0" fillId="4" borderId="3" xfId="0" applyFill="1" applyBorder="1">
      <alignment vertical="top"/>
    </xf>
    <xf numFmtId="164" fontId="0" fillId="0" borderId="2" xfId="0" applyBorder="1" applyAlignment="1">
      <alignment horizontal="right" shrinkToFit="1"/>
    </xf>
    <xf numFmtId="176" fontId="0" fillId="0" borderId="4" xfId="1" applyNumberFormat="1" applyFont="1" applyBorder="1">
      <alignment vertical="top"/>
    </xf>
    <xf numFmtId="165" fontId="7" fillId="0" borderId="5" xfId="1" applyFont="1" applyBorder="1">
      <alignment vertical="top"/>
    </xf>
    <xf numFmtId="174" fontId="9" fillId="0" borderId="2" xfId="1" applyNumberFormat="1" applyFont="1" applyBorder="1">
      <alignment vertical="top"/>
    </xf>
    <xf numFmtId="164" fontId="7" fillId="0" borderId="0" xfId="0" applyFont="1" applyAlignment="1">
      <alignment horizontal="right" vertical="top"/>
    </xf>
    <xf numFmtId="164" fontId="9" fillId="0" borderId="0" xfId="0" applyFont="1" applyFill="1" applyBorder="1" applyAlignment="1">
      <alignment horizontal="right" vertical="top"/>
    </xf>
    <xf numFmtId="174" fontId="0" fillId="3" borderId="2" xfId="1" applyNumberFormat="1" applyFont="1" applyFill="1" applyBorder="1" applyProtection="1">
      <alignment vertical="top"/>
      <protection locked="0"/>
    </xf>
    <xf numFmtId="174" fontId="9" fillId="0" borderId="3" xfId="1" applyNumberFormat="1" applyFont="1" applyBorder="1">
      <alignment vertical="top"/>
    </xf>
    <xf numFmtId="164" fontId="16" fillId="0" borderId="2" xfId="0" applyFont="1" applyFill="1" applyBorder="1">
      <alignment vertical="top"/>
    </xf>
    <xf numFmtId="170" fontId="0" fillId="0" borderId="0" xfId="0" applyNumberFormat="1">
      <alignment vertical="top"/>
    </xf>
    <xf numFmtId="170" fontId="0" fillId="0" borderId="0" xfId="0" applyNumberFormat="1" applyFont="1" applyAlignment="1">
      <alignment horizontal="center" vertical="top"/>
    </xf>
    <xf numFmtId="171" fontId="0" fillId="0" borderId="0" xfId="0" applyNumberFormat="1">
      <alignment vertical="top"/>
    </xf>
    <xf numFmtId="170" fontId="0" fillId="3" borderId="2" xfId="0" applyNumberFormat="1" applyFont="1" applyFill="1" applyBorder="1">
      <alignment vertical="top"/>
    </xf>
    <xf numFmtId="171" fontId="7" fillId="0" borderId="2" xfId="2" applyNumberFormat="1" applyFont="1" applyBorder="1">
      <alignment vertical="top"/>
    </xf>
    <xf numFmtId="170" fontId="9" fillId="0" borderId="2" xfId="0" applyNumberFormat="1" applyFont="1" applyBorder="1" applyAlignment="1">
      <alignment horizontal="right" vertical="top"/>
    </xf>
    <xf numFmtId="164" fontId="0" fillId="0" borderId="3" xfId="0" applyBorder="1" applyAlignment="1">
      <alignment horizontal="right" vertical="top" shrinkToFit="1"/>
    </xf>
    <xf numFmtId="164" fontId="0" fillId="0" borderId="0" xfId="0" applyFont="1" applyFill="1" applyBorder="1" applyProtection="1">
      <alignment vertical="top"/>
      <protection locked="0"/>
    </xf>
    <xf numFmtId="164" fontId="0" fillId="0" borderId="0" xfId="0" applyFont="1" applyFill="1" applyBorder="1" applyAlignment="1">
      <alignment horizontal="right" vertical="top"/>
    </xf>
    <xf numFmtId="178" fontId="7" fillId="0" borderId="2" xfId="1" applyNumberFormat="1" applyFont="1" applyBorder="1">
      <alignment vertical="top"/>
    </xf>
    <xf numFmtId="17" fontId="0" fillId="0" borderId="0" xfId="0" applyNumberFormat="1">
      <alignment vertical="top"/>
    </xf>
    <xf numFmtId="17" fontId="6" fillId="2" borderId="0" xfId="0" applyNumberFormat="1" applyFont="1" applyFill="1" applyBorder="1" applyAlignment="1">
      <alignment horizontal="left"/>
    </xf>
    <xf numFmtId="17" fontId="4" fillId="2" borderId="1" xfId="0" applyNumberFormat="1" applyFont="1" applyFill="1" applyBorder="1" applyAlignment="1">
      <alignment horizontal="center" shrinkToFit="1"/>
    </xf>
    <xf numFmtId="17" fontId="8" fillId="0" borderId="0" xfId="0" applyNumberFormat="1" applyFont="1" applyFill="1" applyBorder="1" applyAlignment="1">
      <alignment vertical="top" shrinkToFit="1"/>
    </xf>
    <xf numFmtId="17" fontId="0" fillId="0" borderId="0" xfId="0" applyNumberFormat="1" applyFont="1" applyBorder="1">
      <alignment vertical="top"/>
    </xf>
    <xf numFmtId="17" fontId="0" fillId="0" borderId="0" xfId="0" applyNumberFormat="1" applyFont="1">
      <alignment vertical="top"/>
    </xf>
    <xf numFmtId="17" fontId="0" fillId="3" borderId="2" xfId="0" applyNumberFormat="1" applyFont="1" applyFill="1" applyBorder="1">
      <alignment vertical="top"/>
    </xf>
    <xf numFmtId="17" fontId="0" fillId="0" borderId="0" xfId="0" applyNumberFormat="1" applyFont="1" applyFill="1" applyBorder="1">
      <alignment vertical="top"/>
    </xf>
    <xf numFmtId="17" fontId="0" fillId="0" borderId="0" xfId="0" applyNumberFormat="1" applyFill="1">
      <alignment vertical="top"/>
    </xf>
    <xf numFmtId="17" fontId="0" fillId="4" borderId="0" xfId="0" applyNumberFormat="1" applyFont="1" applyFill="1">
      <alignment vertical="top"/>
    </xf>
    <xf numFmtId="17" fontId="0" fillId="0" borderId="0" xfId="0" applyNumberFormat="1" applyFont="1" applyFill="1">
      <alignment vertical="top"/>
    </xf>
    <xf numFmtId="164" fontId="0" fillId="0" borderId="0" xfId="0" applyBorder="1" applyAlignment="1">
      <alignment horizontal="center" vertical="center"/>
    </xf>
    <xf numFmtId="164" fontId="0" fillId="0" borderId="0" xfId="0" applyFont="1" applyBorder="1" applyAlignment="1">
      <alignment horizontal="center" vertical="center"/>
    </xf>
    <xf numFmtId="170" fontId="0" fillId="0" borderId="5" xfId="0" applyNumberFormat="1" applyBorder="1">
      <alignment vertical="top"/>
    </xf>
    <xf numFmtId="164" fontId="9" fillId="0" borderId="0" xfId="0" applyFont="1" applyFill="1">
      <alignment vertical="top"/>
    </xf>
    <xf numFmtId="171" fontId="9" fillId="0" borderId="0" xfId="0" applyNumberFormat="1" applyFont="1" applyFill="1" applyAlignment="1">
      <alignment horizontal="center" vertical="top"/>
    </xf>
    <xf numFmtId="164" fontId="0" fillId="0" borderId="0" xfId="0" applyFill="1" applyAlignment="1">
      <alignment horizontal="right" vertical="top" shrinkToFit="1"/>
    </xf>
    <xf numFmtId="171" fontId="0" fillId="0" borderId="0" xfId="0" applyNumberFormat="1" applyFill="1" applyBorder="1">
      <alignment vertical="top"/>
    </xf>
    <xf numFmtId="164" fontId="2" fillId="0" borderId="0" xfId="0" applyFont="1" applyAlignment="1">
      <alignment horizontal="center" vertical="top"/>
    </xf>
    <xf numFmtId="164" fontId="8" fillId="0" borderId="0" xfId="0" applyFont="1" applyBorder="1" applyAlignment="1">
      <alignment horizontal="center" vertical="top"/>
    </xf>
    <xf numFmtId="165" fontId="9" fillId="0" borderId="5" xfId="1" applyFont="1" applyBorder="1">
      <alignment vertical="top"/>
    </xf>
    <xf numFmtId="170" fontId="7" fillId="0" borderId="3" xfId="0" applyNumberFormat="1" applyFont="1" applyBorder="1">
      <alignment vertical="top"/>
    </xf>
    <xf numFmtId="176" fontId="7" fillId="0" borderId="0" xfId="1" applyNumberFormat="1" applyFont="1" applyBorder="1">
      <alignment vertical="top"/>
    </xf>
    <xf numFmtId="170" fontId="0" fillId="0" borderId="2" xfId="0" applyNumberFormat="1" applyBorder="1" applyAlignment="1">
      <alignment horizontal="right" vertical="top"/>
    </xf>
    <xf numFmtId="176" fontId="0" fillId="0" borderId="2" xfId="1" applyNumberFormat="1" applyFont="1" applyBorder="1">
      <alignment vertical="top"/>
    </xf>
    <xf numFmtId="176" fontId="9" fillId="4" borderId="0" xfId="1" applyNumberFormat="1" applyFont="1" applyFill="1" applyBorder="1">
      <alignment vertical="top"/>
    </xf>
    <xf numFmtId="176" fontId="0" fillId="0" borderId="7" xfId="1" applyNumberFormat="1" applyFont="1" applyBorder="1">
      <alignment vertical="top"/>
    </xf>
    <xf numFmtId="164" fontId="2" fillId="0" borderId="0" xfId="0" applyFont="1" applyAlignment="1">
      <alignment vertical="top" wrapText="1"/>
    </xf>
    <xf numFmtId="164" fontId="15" fillId="0" borderId="0" xfId="0" applyFont="1" applyAlignment="1">
      <alignment vertical="top" wrapText="1"/>
    </xf>
    <xf numFmtId="164" fontId="19" fillId="0" borderId="0" xfId="0" applyFont="1" applyAlignment="1">
      <alignment vertical="top" wrapText="1"/>
    </xf>
    <xf numFmtId="164" fontId="8" fillId="0" borderId="0" xfId="0" applyFont="1" applyBorder="1" applyAlignment="1">
      <alignment horizontal="center" vertical="top" wrapText="1"/>
    </xf>
    <xf numFmtId="164" fontId="19" fillId="0" borderId="0" xfId="0" applyFont="1" applyAlignment="1">
      <alignment horizontal="center" vertical="top" wrapText="1"/>
    </xf>
    <xf numFmtId="166" fontId="9" fillId="0" borderId="3" xfId="2" applyFont="1" applyBorder="1">
      <alignment vertical="top"/>
    </xf>
    <xf numFmtId="164" fontId="0" fillId="0" borderId="6" xfId="0" applyBorder="1" applyAlignment="1">
      <alignment horizontal="right" vertical="top"/>
    </xf>
    <xf numFmtId="176" fontId="9" fillId="0" borderId="0" xfId="1" applyNumberFormat="1" applyFont="1" applyFill="1" applyBorder="1">
      <alignment vertical="top"/>
    </xf>
    <xf numFmtId="164" fontId="0" fillId="0" borderId="0" xfId="0" applyFill="1" applyBorder="1" applyAlignment="1">
      <alignment horizontal="center" vertical="top"/>
    </xf>
  </cellXfs>
  <cellStyles count="8">
    <cellStyle name="DateLong" xfId="3" xr:uid="{00000000-0005-0000-0000-000000000000}"/>
    <cellStyle name="DateShort" xfId="4" xr:uid="{00000000-0005-0000-0000-000001000000}"/>
    <cellStyle name="Factor" xfId="2" xr:uid="{00000000-0005-0000-0000-000002000000}"/>
    <cellStyle name="Hyperlink" xfId="6" builtinId="8"/>
    <cellStyle name="Normal" xfId="0" builtinId="0" customBuiltin="1"/>
    <cellStyle name="Percent" xfId="1" builtinId="5" customBuiltin="1"/>
    <cellStyle name="Percent 3" xfId="7" xr:uid="{69E5974D-6D03-43D0-993B-861580953BD5}"/>
    <cellStyle name="Year" xfId="5" xr:uid="{00000000-0005-0000-0000-000006000000}"/>
  </cellStyles>
  <dxfs count="341"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28574</xdr:rowOff>
    </xdr:from>
    <xdr:to>
      <xdr:col>21</xdr:col>
      <xdr:colOff>85725</xdr:colOff>
      <xdr:row>6</xdr:row>
      <xdr:rowOff>19049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52725" y="28574"/>
          <a:ext cx="1619250" cy="962025"/>
        </a:xfrm>
        <a:prstGeom prst="rect">
          <a:avLst/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latin typeface="Arial Narrow" panose="020B0606020202030204" pitchFamily="34" charset="0"/>
            </a:rPr>
            <a:t>UserInput</a:t>
          </a:r>
        </a:p>
        <a:p>
          <a:pPr algn="l"/>
          <a:r>
            <a:rPr lang="en-GB" sz="1000" b="0" baseline="0">
              <a:latin typeface="Arial Narrow" panose="020B0606020202030204" pitchFamily="34" charset="0"/>
            </a:rPr>
            <a:t>Mains length, volume variables, assumptions. </a:t>
          </a:r>
          <a:endParaRPr lang="en-GB" sz="1000" b="0">
            <a:latin typeface="Arial Narrow" panose="020B0606020202030204" pitchFamily="34" charset="0"/>
          </a:endParaRPr>
        </a:p>
        <a:p>
          <a:pPr algn="l"/>
          <a:endParaRPr lang="en-GB" sz="1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180975</xdr:colOff>
      <xdr:row>13</xdr:row>
      <xdr:rowOff>76199</xdr:rowOff>
    </xdr:from>
    <xdr:to>
      <xdr:col>21</xdr:col>
      <xdr:colOff>85725</xdr:colOff>
      <xdr:row>19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95575" y="2181224"/>
          <a:ext cx="1619250" cy="962026"/>
        </a:xfrm>
        <a:prstGeom prst="rect">
          <a:avLst/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latin typeface="Arial Narrow" panose="020B0606020202030204" pitchFamily="34" charset="0"/>
            </a:rPr>
            <a:t>InpS</a:t>
          </a:r>
        </a:p>
        <a:p>
          <a:pPr algn="l"/>
          <a:r>
            <a:rPr lang="en-GB" sz="1000" b="0" baseline="0">
              <a:latin typeface="Arial Narrow" panose="020B0606020202030204" pitchFamily="34" charset="0"/>
            </a:rPr>
            <a:t>Series inputs - items which change over time incl infra maintenance, inflation and  tariffs (ST input)</a:t>
          </a:r>
          <a:endParaRPr lang="en-GB" sz="1000" b="0">
            <a:latin typeface="Arial Narrow" panose="020B0606020202030204" pitchFamily="34" charset="0"/>
          </a:endParaRPr>
        </a:p>
        <a:p>
          <a:pPr algn="l"/>
          <a:endParaRPr lang="en-GB" sz="1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157163</xdr:colOff>
      <xdr:row>0</xdr:row>
      <xdr:rowOff>19049</xdr:rowOff>
    </xdr:from>
    <xdr:to>
      <xdr:col>36</xdr:col>
      <xdr:colOff>61913</xdr:colOff>
      <xdr:row>6</xdr:row>
      <xdr:rowOff>15062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29263" y="19049"/>
          <a:ext cx="1619250" cy="967563"/>
        </a:xfrm>
        <a:prstGeom prst="rect">
          <a:avLst/>
        </a:prstGeom>
        <a:solidFill>
          <a:schemeClr val="tx2"/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solidFill>
                <a:schemeClr val="bg1"/>
              </a:solidFill>
              <a:latin typeface="Arial Narrow" panose="020B0606020202030204" pitchFamily="34" charset="0"/>
            </a:rPr>
            <a:t>Commuted</a:t>
          </a:r>
          <a:r>
            <a:rPr lang="en-GB" sz="1000" b="1" baseline="0">
              <a:solidFill>
                <a:schemeClr val="bg1"/>
              </a:solidFill>
              <a:latin typeface="Arial Narrow" panose="020B0606020202030204" pitchFamily="34" charset="0"/>
            </a:rPr>
            <a:t> Sum (ComSum)</a:t>
          </a:r>
          <a:endParaRPr lang="en-GB" sz="1000" b="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r>
            <a:rPr lang="en-GB" sz="1000" b="0" baseline="0">
              <a:solidFill>
                <a:schemeClr val="bg1"/>
              </a:solidFill>
              <a:latin typeface="Arial Narrow" panose="020B0606020202030204" pitchFamily="34" charset="0"/>
            </a:rPr>
            <a:t>Performs a cross check to see whether commuted sum is equal to or greater than cost of on-site mains*</a:t>
          </a:r>
          <a:endParaRPr lang="en-GB" sz="1000" b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endParaRPr lang="en-GB" sz="10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14288</xdr:colOff>
      <xdr:row>6</xdr:row>
      <xdr:rowOff>15062</xdr:rowOff>
    </xdr:from>
    <xdr:to>
      <xdr:col>32</xdr:col>
      <xdr:colOff>14288</xdr:colOff>
      <xdr:row>17</xdr:row>
      <xdr:rowOff>95249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4" idx="2"/>
          <a:endCxn id="12" idx="0"/>
        </xdr:cNvCxnSpPr>
      </xdr:nvCxnSpPr>
      <xdr:spPr>
        <a:xfrm>
          <a:off x="6338888" y="986612"/>
          <a:ext cx="0" cy="1861362"/>
        </a:xfrm>
        <a:prstGeom prst="straightConnector1">
          <a:avLst/>
        </a:prstGeom>
        <a:ln w="22225">
          <a:solidFill>
            <a:schemeClr val="tx2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85725</xdr:colOff>
      <xdr:row>3</xdr:row>
      <xdr:rowOff>23812</xdr:rowOff>
    </xdr:from>
    <xdr:to>
      <xdr:col>27</xdr:col>
      <xdr:colOff>157163</xdr:colOff>
      <xdr:row>20</xdr:row>
      <xdr:rowOff>93256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2" idx="3"/>
          <a:endCxn id="12" idx="1"/>
        </xdr:cNvCxnSpPr>
      </xdr:nvCxnSpPr>
      <xdr:spPr>
        <a:xfrm>
          <a:off x="4314825" y="509587"/>
          <a:ext cx="1214438" cy="2822169"/>
        </a:xfrm>
        <a:prstGeom prst="bentConnector3">
          <a:avLst>
            <a:gd name="adj1" fmla="val 50000"/>
          </a:avLst>
        </a:prstGeom>
        <a:ln w="22225">
          <a:solidFill>
            <a:schemeClr val="accent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85725</xdr:colOff>
      <xdr:row>3</xdr:row>
      <xdr:rowOff>17056</xdr:rowOff>
    </xdr:from>
    <xdr:to>
      <xdr:col>27</xdr:col>
      <xdr:colOff>157163</xdr:colOff>
      <xdr:row>3</xdr:row>
      <xdr:rowOff>23812</xdr:rowOff>
    </xdr:to>
    <xdr:cxnSp macro="">
      <xdr:nvCxnSpPr>
        <xdr:cNvPr id="7" name="Elb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2" idx="3"/>
          <a:endCxn id="4" idx="1"/>
        </xdr:cNvCxnSpPr>
      </xdr:nvCxnSpPr>
      <xdr:spPr>
        <a:xfrm flipV="1">
          <a:off x="4314825" y="502831"/>
          <a:ext cx="1214438" cy="6756"/>
        </a:xfrm>
        <a:prstGeom prst="bentConnector3">
          <a:avLst>
            <a:gd name="adj1" fmla="val 50000"/>
          </a:avLst>
        </a:prstGeom>
        <a:ln w="2222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157163</xdr:colOff>
      <xdr:row>17</xdr:row>
      <xdr:rowOff>95249</xdr:rowOff>
    </xdr:from>
    <xdr:to>
      <xdr:col>36</xdr:col>
      <xdr:colOff>61913</xdr:colOff>
      <xdr:row>23</xdr:row>
      <xdr:rowOff>91262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29263" y="2847974"/>
          <a:ext cx="1619250" cy="967563"/>
        </a:xfrm>
        <a:prstGeom prst="rect">
          <a:avLst/>
        </a:prstGeom>
        <a:solidFill>
          <a:schemeClr val="tx2"/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solidFill>
                <a:schemeClr val="bg1"/>
              </a:solidFill>
              <a:latin typeface="Arial Narrow" panose="020B0606020202030204" pitchFamily="34" charset="0"/>
            </a:rPr>
            <a:t>Costs</a:t>
          </a:r>
          <a:endParaRPr lang="en-GB" sz="1000" b="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r>
            <a:rPr lang="en-GB" sz="1000" b="0" baseline="0">
              <a:solidFill>
                <a:schemeClr val="bg1"/>
              </a:solidFill>
              <a:latin typeface="Arial Narrow" panose="020B0606020202030204" pitchFamily="34" charset="0"/>
            </a:rPr>
            <a:t>Calculates the cost of mains, meters and maintenance for a site of this size</a:t>
          </a:r>
          <a:endParaRPr lang="en-GB" sz="1000" b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endParaRPr lang="en-GB" sz="10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85725</xdr:colOff>
      <xdr:row>16</xdr:row>
      <xdr:rowOff>71437</xdr:rowOff>
    </xdr:from>
    <xdr:to>
      <xdr:col>27</xdr:col>
      <xdr:colOff>157163</xdr:colOff>
      <xdr:row>20</xdr:row>
      <xdr:rowOff>93256</xdr:rowOff>
    </xdr:to>
    <xdr:cxnSp macro="">
      <xdr:nvCxnSpPr>
        <xdr:cNvPr id="15" name="Elbow Connector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3" idx="3"/>
          <a:endCxn id="12" idx="1"/>
        </xdr:cNvCxnSpPr>
      </xdr:nvCxnSpPr>
      <xdr:spPr>
        <a:xfrm>
          <a:off x="4314825" y="2662237"/>
          <a:ext cx="1214438" cy="669519"/>
        </a:xfrm>
        <a:prstGeom prst="bentConnector3">
          <a:avLst>
            <a:gd name="adj1" fmla="val 50000"/>
          </a:avLst>
        </a:prstGeom>
        <a:ln w="2222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157163</xdr:colOff>
      <xdr:row>24</xdr:row>
      <xdr:rowOff>9524</xdr:rowOff>
    </xdr:from>
    <xdr:to>
      <xdr:col>36</xdr:col>
      <xdr:colOff>61913</xdr:colOff>
      <xdr:row>30</xdr:row>
      <xdr:rowOff>5537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300663" y="3248024"/>
          <a:ext cx="1619250" cy="967563"/>
        </a:xfrm>
        <a:prstGeom prst="rect">
          <a:avLst/>
        </a:prstGeom>
        <a:solidFill>
          <a:schemeClr val="tx2"/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solidFill>
                <a:schemeClr val="bg1"/>
              </a:solidFill>
              <a:latin typeface="Arial Narrow" panose="020B0606020202030204" pitchFamily="34" charset="0"/>
            </a:rPr>
            <a:t>Standard Charges</a:t>
          </a:r>
          <a:endParaRPr lang="en-GB" sz="1000" b="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r>
            <a:rPr lang="en-GB" sz="1000" b="0" baseline="0">
              <a:solidFill>
                <a:schemeClr val="bg1"/>
              </a:solidFill>
              <a:latin typeface="Arial Narrow" panose="020B0606020202030204" pitchFamily="34" charset="0"/>
            </a:rPr>
            <a:t>Calculates the standard wholesale charges that would apply to a site of this size</a:t>
          </a:r>
          <a:endParaRPr lang="en-GB" sz="1000" b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endParaRPr lang="en-GB" sz="10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38099</xdr:colOff>
      <xdr:row>19</xdr:row>
      <xdr:rowOff>66675</xdr:rowOff>
    </xdr:from>
    <xdr:to>
      <xdr:col>27</xdr:col>
      <xdr:colOff>157162</xdr:colOff>
      <xdr:row>27</xdr:row>
      <xdr:rowOff>7531</xdr:rowOff>
    </xdr:to>
    <xdr:cxnSp macro="">
      <xdr:nvCxnSpPr>
        <xdr:cNvPr id="24" name="Elbow Connector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stCxn id="3" idx="2"/>
          <a:endCxn id="23" idx="1"/>
        </xdr:cNvCxnSpPr>
      </xdr:nvCxnSpPr>
      <xdr:spPr>
        <a:xfrm rot="16200000" flipH="1">
          <a:off x="3899103" y="2749346"/>
          <a:ext cx="1236256" cy="2024063"/>
        </a:xfrm>
        <a:prstGeom prst="bentConnector2">
          <a:avLst/>
        </a:prstGeom>
        <a:ln w="2222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85725</xdr:colOff>
      <xdr:row>3</xdr:row>
      <xdr:rowOff>23812</xdr:rowOff>
    </xdr:from>
    <xdr:to>
      <xdr:col>27</xdr:col>
      <xdr:colOff>157163</xdr:colOff>
      <xdr:row>27</xdr:row>
      <xdr:rowOff>7531</xdr:rowOff>
    </xdr:to>
    <xdr:cxnSp macro="">
      <xdr:nvCxnSpPr>
        <xdr:cNvPr id="27" name="Elb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2" idx="3"/>
          <a:endCxn id="23" idx="1"/>
        </xdr:cNvCxnSpPr>
      </xdr:nvCxnSpPr>
      <xdr:spPr>
        <a:xfrm>
          <a:off x="4314825" y="509587"/>
          <a:ext cx="1214438" cy="3869919"/>
        </a:xfrm>
        <a:prstGeom prst="bentConnector3">
          <a:avLst>
            <a:gd name="adj1" fmla="val 50000"/>
          </a:avLst>
        </a:prstGeom>
        <a:ln w="22225">
          <a:solidFill>
            <a:schemeClr val="accent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61913</xdr:colOff>
      <xdr:row>3</xdr:row>
      <xdr:rowOff>17056</xdr:rowOff>
    </xdr:from>
    <xdr:to>
      <xdr:col>36</xdr:col>
      <xdr:colOff>74613</xdr:colOff>
      <xdr:row>20</xdr:row>
      <xdr:rowOff>93256</xdr:rowOff>
    </xdr:to>
    <xdr:cxnSp macro="">
      <xdr:nvCxnSpPr>
        <xdr:cNvPr id="30" name="Elbow Connector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12" idx="3"/>
          <a:endCxn id="4" idx="3"/>
        </xdr:cNvCxnSpPr>
      </xdr:nvCxnSpPr>
      <xdr:spPr>
        <a:xfrm flipV="1">
          <a:off x="7148513" y="502831"/>
          <a:ext cx="12700" cy="2828925"/>
        </a:xfrm>
        <a:prstGeom prst="bentConnector3">
          <a:avLst>
            <a:gd name="adj1" fmla="val 1800000"/>
          </a:avLst>
        </a:prstGeom>
        <a:ln w="22225">
          <a:solidFill>
            <a:schemeClr val="tx2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61913</xdr:colOff>
      <xdr:row>20</xdr:row>
      <xdr:rowOff>93256</xdr:rowOff>
    </xdr:from>
    <xdr:to>
      <xdr:col>40</xdr:col>
      <xdr:colOff>23813</xdr:colOff>
      <xdr:row>22</xdr:row>
      <xdr:rowOff>7531</xdr:rowOff>
    </xdr:to>
    <xdr:cxnSp macro="">
      <xdr:nvCxnSpPr>
        <xdr:cNvPr id="34" name="Elbow Connector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12" idx="3"/>
          <a:endCxn id="38" idx="1"/>
        </xdr:cNvCxnSpPr>
      </xdr:nvCxnSpPr>
      <xdr:spPr>
        <a:xfrm>
          <a:off x="7205663" y="3331756"/>
          <a:ext cx="723900" cy="238125"/>
        </a:xfrm>
        <a:prstGeom prst="bentConnector3">
          <a:avLst>
            <a:gd name="adj1" fmla="val 50000"/>
          </a:avLst>
        </a:prstGeom>
        <a:ln w="22225">
          <a:solidFill>
            <a:schemeClr val="tx2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23813</xdr:colOff>
      <xdr:row>19</xdr:row>
      <xdr:rowOff>9524</xdr:rowOff>
    </xdr:from>
    <xdr:to>
      <xdr:col>48</xdr:col>
      <xdr:colOff>119063</xdr:colOff>
      <xdr:row>25</xdr:row>
      <xdr:rowOff>5537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43813" y="3086099"/>
          <a:ext cx="1619250" cy="967563"/>
        </a:xfrm>
        <a:prstGeom prst="rect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solidFill>
                <a:schemeClr val="bg1"/>
              </a:solidFill>
              <a:latin typeface="Arial Narrow" panose="020B0606020202030204" pitchFamily="34" charset="0"/>
            </a:rPr>
            <a:t>Discount Calculation</a:t>
          </a:r>
          <a:endParaRPr lang="en-GB" sz="1000" b="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r>
            <a:rPr lang="en-GB" sz="1000" b="0" baseline="0">
              <a:solidFill>
                <a:schemeClr val="bg1"/>
              </a:solidFill>
              <a:latin typeface="Arial Narrow" panose="020B0606020202030204" pitchFamily="34" charset="0"/>
            </a:rPr>
            <a:t>Calculates the present value of standard charges and costs for the site; calculates required discount and compares to Intermediate / Large User</a:t>
          </a:r>
          <a:endParaRPr lang="en-GB" sz="1000" b="0">
            <a:solidFill>
              <a:schemeClr val="bg1"/>
            </a:solidFill>
            <a:latin typeface="Arial Narrow" panose="020B0606020202030204" pitchFamily="34" charset="0"/>
          </a:endParaRPr>
        </a:p>
        <a:p>
          <a:pPr algn="l"/>
          <a:endParaRPr lang="en-GB" sz="10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48</xdr:col>
      <xdr:colOff>119063</xdr:colOff>
      <xdr:row>22</xdr:row>
      <xdr:rowOff>7531</xdr:rowOff>
    </xdr:from>
    <xdr:to>
      <xdr:col>51</xdr:col>
      <xdr:colOff>128588</xdr:colOff>
      <xdr:row>27</xdr:row>
      <xdr:rowOff>36106</xdr:rowOff>
    </xdr:to>
    <xdr:cxnSp macro="">
      <xdr:nvCxnSpPr>
        <xdr:cNvPr id="40" name="Elbow Connector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>
          <a:stCxn id="38" idx="3"/>
          <a:endCxn id="25" idx="1"/>
        </xdr:cNvCxnSpPr>
      </xdr:nvCxnSpPr>
      <xdr:spPr>
        <a:xfrm>
          <a:off x="9548813" y="3569881"/>
          <a:ext cx="581025" cy="838200"/>
        </a:xfrm>
        <a:prstGeom prst="bentConnector3">
          <a:avLst>
            <a:gd name="adj1" fmla="val 50000"/>
          </a:avLst>
        </a:prstGeom>
        <a:ln w="22225">
          <a:solidFill>
            <a:srgbClr val="C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85725</xdr:colOff>
      <xdr:row>9</xdr:row>
      <xdr:rowOff>138112</xdr:rowOff>
    </xdr:from>
    <xdr:to>
      <xdr:col>44</xdr:col>
      <xdr:colOff>71438</xdr:colOff>
      <xdr:row>19</xdr:row>
      <xdr:rowOff>9524</xdr:rowOff>
    </xdr:to>
    <xdr:cxnSp macro="">
      <xdr:nvCxnSpPr>
        <xdr:cNvPr id="46" name="Elb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stCxn id="47" idx="3"/>
          <a:endCxn id="38" idx="0"/>
        </xdr:cNvCxnSpPr>
      </xdr:nvCxnSpPr>
      <xdr:spPr>
        <a:xfrm>
          <a:off x="4314825" y="1595437"/>
          <a:ext cx="4367213" cy="1490662"/>
        </a:xfrm>
        <a:prstGeom prst="bentConnector2">
          <a:avLst/>
        </a:prstGeom>
        <a:ln w="22225">
          <a:solidFill>
            <a:schemeClr val="accent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85725</xdr:colOff>
      <xdr:row>16</xdr:row>
      <xdr:rowOff>71437</xdr:rowOff>
    </xdr:from>
    <xdr:to>
      <xdr:col>44</xdr:col>
      <xdr:colOff>71438</xdr:colOff>
      <xdr:row>19</xdr:row>
      <xdr:rowOff>9524</xdr:rowOff>
    </xdr:to>
    <xdr:cxnSp macro="">
      <xdr:nvCxnSpPr>
        <xdr:cNvPr id="49" name="Elb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stCxn id="3" idx="3"/>
          <a:endCxn id="38" idx="0"/>
        </xdr:cNvCxnSpPr>
      </xdr:nvCxnSpPr>
      <xdr:spPr>
        <a:xfrm>
          <a:off x="4314825" y="2662237"/>
          <a:ext cx="4367213" cy="423862"/>
        </a:xfrm>
        <a:prstGeom prst="bentConnector2">
          <a:avLst/>
        </a:prstGeom>
        <a:ln w="22225">
          <a:solidFill>
            <a:schemeClr val="accent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6</xdr:row>
      <xdr:rowOff>142874</xdr:rowOff>
    </xdr:from>
    <xdr:to>
      <xdr:col>21</xdr:col>
      <xdr:colOff>85725</xdr:colOff>
      <xdr:row>12</xdr:row>
      <xdr:rowOff>133350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695575" y="1114424"/>
          <a:ext cx="1619250" cy="962026"/>
        </a:xfrm>
        <a:prstGeom prst="rect">
          <a:avLst/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 b="1">
              <a:latin typeface="Arial Narrow" panose="020B0606020202030204" pitchFamily="34" charset="0"/>
            </a:rPr>
            <a:t>InpC</a:t>
          </a:r>
        </a:p>
        <a:p>
          <a:pPr algn="l"/>
          <a:r>
            <a:rPr lang="en-GB" sz="1000" b="0" baseline="0">
              <a:latin typeface="Arial Narrow" panose="020B0606020202030204" pitchFamily="34" charset="0"/>
            </a:rPr>
            <a:t>Cost input;  model variables; asset lives; discount rate; options (Severn Trent input)</a:t>
          </a:r>
          <a:endParaRPr lang="en-GB" sz="1000" b="0">
            <a:latin typeface="Arial Narrow" panose="020B0606020202030204" pitchFamily="34" charset="0"/>
          </a:endParaRPr>
        </a:p>
        <a:p>
          <a:pPr algn="l"/>
          <a:endParaRPr lang="en-GB" sz="1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51</xdr:col>
      <xdr:colOff>128588</xdr:colOff>
      <xdr:row>24</xdr:row>
      <xdr:rowOff>38099</xdr:rowOff>
    </xdr:from>
    <xdr:to>
      <xdr:col>60</xdr:col>
      <xdr:colOff>33338</xdr:colOff>
      <xdr:row>30</xdr:row>
      <xdr:rowOff>34112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129838" y="3924299"/>
          <a:ext cx="1619250" cy="967563"/>
        </a:xfrm>
        <a:prstGeom prst="rect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000" b="1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Rates</a:t>
          </a:r>
          <a:endParaRPr lang="en-GB" sz="1000">
            <a:solidFill>
              <a:schemeClr val="bg1"/>
            </a:solidFill>
            <a:effectLst/>
            <a:latin typeface="Arial Narrow" panose="020B0606020202030204" pitchFamily="34" charset="0"/>
          </a:endParaRPr>
        </a:p>
        <a:p>
          <a:r>
            <a:rPr lang="en-GB" sz="1000" b="0" baseline="0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Applies the relevant discounts to the current wholesale charges</a:t>
          </a:r>
          <a:endParaRPr lang="en-GB" sz="1000">
            <a:solidFill>
              <a:schemeClr val="bg1"/>
            </a:solidFill>
            <a:effectLst/>
            <a:latin typeface="Arial Narrow" panose="020B0606020202030204" pitchFamily="34" charset="0"/>
          </a:endParaRPr>
        </a:p>
        <a:p>
          <a:pPr algn="l"/>
          <a:endParaRPr lang="en-GB" sz="10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157163</xdr:colOff>
      <xdr:row>22</xdr:row>
      <xdr:rowOff>7531</xdr:rowOff>
    </xdr:from>
    <xdr:to>
      <xdr:col>40</xdr:col>
      <xdr:colOff>23813</xdr:colOff>
      <xdr:row>27</xdr:row>
      <xdr:rowOff>7532</xdr:rowOff>
    </xdr:to>
    <xdr:cxnSp macro="">
      <xdr:nvCxnSpPr>
        <xdr:cNvPr id="26" name="Elbow Connector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endCxn id="38" idx="1"/>
        </xdr:cNvCxnSpPr>
      </xdr:nvCxnSpPr>
      <xdr:spPr>
        <a:xfrm flipV="1">
          <a:off x="6919913" y="3569881"/>
          <a:ext cx="1009650" cy="809626"/>
        </a:xfrm>
        <a:prstGeom prst="bentConnector3">
          <a:avLst>
            <a:gd name="adj1" fmla="val 50000"/>
          </a:avLst>
        </a:prstGeom>
        <a:ln w="22225">
          <a:solidFill>
            <a:schemeClr val="tx2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61913</xdr:colOff>
      <xdr:row>27</xdr:row>
      <xdr:rowOff>7531</xdr:rowOff>
    </xdr:from>
    <xdr:to>
      <xdr:col>51</xdr:col>
      <xdr:colOff>128588</xdr:colOff>
      <xdr:row>27</xdr:row>
      <xdr:rowOff>36106</xdr:rowOff>
    </xdr:to>
    <xdr:cxnSp macro="">
      <xdr:nvCxnSpPr>
        <xdr:cNvPr id="31" name="Elbow Connector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stCxn id="23" idx="3"/>
          <a:endCxn id="25" idx="1"/>
        </xdr:cNvCxnSpPr>
      </xdr:nvCxnSpPr>
      <xdr:spPr>
        <a:xfrm>
          <a:off x="7205663" y="4379506"/>
          <a:ext cx="2924175" cy="28575"/>
        </a:xfrm>
        <a:prstGeom prst="straightConnector1">
          <a:avLst/>
        </a:prstGeom>
        <a:ln w="22225">
          <a:solidFill>
            <a:schemeClr val="tx2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verntrent.sharepoint.com/sites/SR1/001/Strategy/Indices/2022/221214%20CPI%20and%20RPI%20-%20Novem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verntrent.sharepoint.com/sites/SR1/001/Strategy/Indices/2022/221019%20CPI%20and%20RPI%20-%20Septemb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verntrent.sharepoint.com/sites/RegHub/Scheme%20of%20Charges%20%20Draft%20and%20Final/HDD%20v22.000.000.xlsm" TargetMode="External"/><Relationship Id="rId1" Type="http://schemas.openxmlformats.org/officeDocument/2006/relationships/externalLinkPath" Target="https://severntrent.sharepoint.com/sites/RegHub/Scheme%20of%20Charges%20%20Draft%20and%20Final/HDD%20v22.000.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-trailing"/>
      <sheetName val="RPI_M"/>
      <sheetName val="RPI_Q"/>
      <sheetName val="COPI_Q"/>
      <sheetName val="ONS_COPI_M"/>
      <sheetName val="Control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7">
          <cell r="BE107">
            <v>4.5829514207149424E-2</v>
          </cell>
          <cell r="BF107">
            <v>9.3777388255915861E-2</v>
          </cell>
          <cell r="BG107">
            <v>4.3646896101419586E-2</v>
          </cell>
          <cell r="BH107">
            <v>1.9476160404447329E-2</v>
          </cell>
          <cell r="BI107">
            <v>9.0717591176667778E-3</v>
          </cell>
          <cell r="BJ107">
            <v>1.3314159335251041E-2</v>
          </cell>
          <cell r="BK107">
            <v>1.546576588770554E-2</v>
          </cell>
          <cell r="BL107">
            <v>1.7799165733533684E-2</v>
          </cell>
          <cell r="BM107">
            <v>1.9996805127965978E-2</v>
          </cell>
          <cell r="BN107">
            <v>1.9996805127965978E-2</v>
          </cell>
          <cell r="BO107">
            <v>1.9996805127965978E-2</v>
          </cell>
          <cell r="BP107">
            <v>1.9996805127965978E-2</v>
          </cell>
          <cell r="BQ107">
            <v>1.9996805127965978E-2</v>
          </cell>
          <cell r="BR107">
            <v>1.9996805127965978E-2</v>
          </cell>
          <cell r="BS107">
            <v>1.9996805127965978E-2</v>
          </cell>
          <cell r="BT107">
            <v>1.9996805127965978E-2</v>
          </cell>
          <cell r="BU107">
            <v>1.9996805127965978E-2</v>
          </cell>
          <cell r="BV107">
            <v>1.9996805127965978E-2</v>
          </cell>
          <cell r="BW107">
            <v>1.9996805127965978E-2</v>
          </cell>
          <cell r="BX107">
            <v>1.9996805127965978E-2</v>
          </cell>
          <cell r="BY107">
            <v>1.9996805127965978E-2</v>
          </cell>
          <cell r="BZ107">
            <v>1.9996805127965978E-2</v>
          </cell>
          <cell r="CA107">
            <v>1.9996805127965978E-2</v>
          </cell>
          <cell r="CB107">
            <v>1.9996805127965978E-2</v>
          </cell>
          <cell r="CC107">
            <v>1.9996805127965978E-2</v>
          </cell>
          <cell r="CD107">
            <v>1.9996805127965978E-2</v>
          </cell>
          <cell r="CE107">
            <v>1.9996805127965978E-2</v>
          </cell>
          <cell r="CF107">
            <v>1.9996805127965978E-2</v>
          </cell>
        </row>
        <row r="109">
          <cell r="BE109">
            <v>8.8817553044510555E-2</v>
          </cell>
          <cell r="BF109">
            <v>5.3700617884633761E-2</v>
          </cell>
          <cell r="BG109">
            <v>2.0493636657569647E-2</v>
          </cell>
          <cell r="BH109">
            <v>1.0626340913025389E-2</v>
          </cell>
          <cell r="BI109">
            <v>1.2078447738505416E-2</v>
          </cell>
          <cell r="BJ109">
            <v>1.5476883961447419E-2</v>
          </cell>
          <cell r="BK109">
            <v>1.7922725638666037E-2</v>
          </cell>
          <cell r="BL109">
            <v>1.9996805127965755E-2</v>
          </cell>
          <cell r="BM109">
            <v>1.99968051279662E-2</v>
          </cell>
          <cell r="BN109">
            <v>1.9996805127965533E-2</v>
          </cell>
          <cell r="BO109">
            <v>1.9996805127965978E-2</v>
          </cell>
          <cell r="BP109">
            <v>1.99968051279662E-2</v>
          </cell>
          <cell r="BQ109">
            <v>1.99968051279662E-2</v>
          </cell>
          <cell r="BR109">
            <v>1.9996805127965755E-2</v>
          </cell>
          <cell r="BS109">
            <v>1.9996805127965755E-2</v>
          </cell>
          <cell r="BT109">
            <v>1.9996805127965978E-2</v>
          </cell>
          <cell r="BU109">
            <v>1.9996805127965978E-2</v>
          </cell>
          <cell r="BV109">
            <v>1.9996805127965978E-2</v>
          </cell>
          <cell r="BW109">
            <v>1.9996805127965755E-2</v>
          </cell>
          <cell r="BX109">
            <v>1.9996805127965978E-2</v>
          </cell>
          <cell r="BY109">
            <v>1.99968051279662E-2</v>
          </cell>
          <cell r="BZ109">
            <v>1.99968051279662E-2</v>
          </cell>
          <cell r="CA109">
            <v>1.9996805127965755E-2</v>
          </cell>
          <cell r="CB109">
            <v>1.9996805127965978E-2</v>
          </cell>
          <cell r="CC109">
            <v>1.9996805127965755E-2</v>
          </cell>
          <cell r="CD109">
            <v>1.9996805127965978E-2</v>
          </cell>
          <cell r="CE109">
            <v>1.9996805127965978E-2</v>
          </cell>
          <cell r="CF109">
            <v>1.9996805127965978E-2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-trailing"/>
      <sheetName val="RPI_M"/>
      <sheetName val="RPI_Q"/>
      <sheetName val="COPI_Q"/>
      <sheetName val="ONS_COPI_M"/>
      <sheetName val="ControlTotals"/>
    </sheetNames>
    <sheetDataSet>
      <sheetData sheetId="0"/>
      <sheetData sheetId="1"/>
      <sheetData sheetId="2"/>
      <sheetData sheetId="3"/>
      <sheetData sheetId="4"/>
      <sheetData sheetId="5">
        <row r="107">
          <cell r="BE107">
            <v>4.5829514207149424E-2</v>
          </cell>
        </row>
        <row r="109">
          <cell r="CF109">
            <v>1.9996805127965978E-2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isclaimer"/>
      <sheetName val="Controls"/>
      <sheetName val="Contents"/>
      <sheetName val="Navigation"/>
      <sheetName val="Documentation"/>
      <sheetName val="Version control"/>
      <sheetName val="OUTPUTS --&gt;"/>
      <sheetName val="Dashboard"/>
      <sheetName val="ScenarioComparator"/>
      <sheetName val="O_WS_R"/>
      <sheetName val="O_WS_NP"/>
      <sheetName val="O_WS_All"/>
      <sheetName val="O_RE"/>
      <sheetName val="O_EU"/>
      <sheetName val="O_Bill_Effects"/>
      <sheetName val="O_Specials"/>
      <sheetName val="O_BulkSupplies"/>
      <sheetName val="O_PriceControlTariffs"/>
      <sheetName val="&lt;-- OUTPUTS"/>
      <sheetName val="INPUTS --&gt;"/>
      <sheetName val="I_Lists"/>
      <sheetName val="I_T_List"/>
      <sheetName val="I_WS_R_T_Hist"/>
      <sheetName val="I_WS_R_Inc"/>
      <sheetName val="I_WS_NP_T_Hist"/>
      <sheetName val="I_WS_NP_Inc"/>
      <sheetName val="I_RE_T_Hist"/>
      <sheetName val="I_RE_Inc"/>
      <sheetName val="I_WS_Multiplier"/>
      <sheetName val="I_RE_Multiplier"/>
      <sheetName val="I_WS_Other"/>
      <sheetName val="I_RE_Other"/>
      <sheetName val="I_Differentials"/>
      <sheetName val="I_Specials"/>
      <sheetName val="I_BulkSupplies"/>
      <sheetName val="I_Reg"/>
      <sheetName val="&lt;-- INPUTS"/>
      <sheetName val="CALCULATIONS --&gt;"/>
      <sheetName val="C_WS_R_T_Calc"/>
      <sheetName val="C_WS_R_T_All"/>
      <sheetName val="C_WS_NP_T_Calc"/>
      <sheetName val="C_WS_NP_T_All"/>
      <sheetName val="C_WS_T_All"/>
      <sheetName val="C_RE_T_Calc"/>
      <sheetName val="C_RE_T_All"/>
      <sheetName val="C_Specials"/>
      <sheetName val="C_WS_Diff"/>
      <sheetName val="C_RE_Diff"/>
      <sheetName val="C_Reg"/>
      <sheetName val="C_Automation"/>
      <sheetName val="&lt;-- 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8">
          <cell r="M68">
            <v>11.04</v>
          </cell>
          <cell r="N68">
            <v>13.03</v>
          </cell>
          <cell r="O68">
            <v>14.79</v>
          </cell>
          <cell r="P68">
            <v>15.09</v>
          </cell>
          <cell r="Q68">
            <v>15.24</v>
          </cell>
          <cell r="R68">
            <v>15.44</v>
          </cell>
          <cell r="S68">
            <v>15.66</v>
          </cell>
          <cell r="T68">
            <v>15.94</v>
          </cell>
          <cell r="U68">
            <v>16.260000000000002</v>
          </cell>
        </row>
        <row r="76">
          <cell r="M76">
            <v>1.5827</v>
          </cell>
          <cell r="N76">
            <v>1.6742999999999999</v>
          </cell>
          <cell r="O76">
            <v>1.9615</v>
          </cell>
          <cell r="P76">
            <v>1.6464999999999999</v>
          </cell>
          <cell r="Q76">
            <v>1.6485999999999998</v>
          </cell>
          <cell r="R76">
            <v>1.7355</v>
          </cell>
          <cell r="S76">
            <v>1.7906</v>
          </cell>
          <cell r="T76">
            <v>1.8113000000000001</v>
          </cell>
          <cell r="U76">
            <v>1.8282</v>
          </cell>
        </row>
        <row r="77">
          <cell r="M77">
            <v>1.2241</v>
          </cell>
          <cell r="N77">
            <v>1.3060999999999998</v>
          </cell>
          <cell r="O77">
            <v>1.5363</v>
          </cell>
          <cell r="P77">
            <v>1.5204</v>
          </cell>
          <cell r="Q77">
            <v>1.4742</v>
          </cell>
          <cell r="R77">
            <v>1.5038999999999998</v>
          </cell>
          <cell r="S77">
            <v>1.5659000000000001</v>
          </cell>
          <cell r="T77">
            <v>1.6368</v>
          </cell>
          <cell r="U77">
            <v>1.7071999999999998</v>
          </cell>
        </row>
        <row r="78">
          <cell r="M78">
            <v>1.3169999999999999</v>
          </cell>
          <cell r="N78">
            <v>1.3973</v>
          </cell>
          <cell r="O78">
            <v>1.6335999999999999</v>
          </cell>
          <cell r="P78">
            <v>1.6012999999999999</v>
          </cell>
          <cell r="Q78">
            <v>1.5384</v>
          </cell>
          <cell r="R78">
            <v>1.5554999999999999</v>
          </cell>
          <cell r="S78">
            <v>1.6057000000000001</v>
          </cell>
          <cell r="T78">
            <v>1.6637999999999999</v>
          </cell>
          <cell r="U78">
            <v>1.7199</v>
          </cell>
        </row>
        <row r="233">
          <cell r="M233">
            <v>0.44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5">
          <cell r="M235">
            <v>15</v>
          </cell>
          <cell r="N235">
            <v>16.41</v>
          </cell>
          <cell r="O235">
            <v>17.149999999999999</v>
          </cell>
          <cell r="P235">
            <v>17.5</v>
          </cell>
          <cell r="Q235">
            <v>17.68</v>
          </cell>
          <cell r="R235">
            <v>17.91</v>
          </cell>
          <cell r="S235">
            <v>18.170000000000002</v>
          </cell>
          <cell r="T235">
            <v>18.489999999999998</v>
          </cell>
          <cell r="U235">
            <v>18.86</v>
          </cell>
        </row>
        <row r="239">
          <cell r="M239">
            <v>1.0779000000000001</v>
          </cell>
          <cell r="N239">
            <v>1.2774999999999999</v>
          </cell>
          <cell r="O239">
            <v>1.3455999999999999</v>
          </cell>
          <cell r="P239">
            <v>1.0270999999999999</v>
          </cell>
          <cell r="Q239">
            <v>1.0105</v>
          </cell>
          <cell r="R239">
            <v>1.02</v>
          </cell>
          <cell r="S239">
            <v>1.0223</v>
          </cell>
          <cell r="T239">
            <v>1.0171999999999999</v>
          </cell>
          <cell r="U239">
            <v>1.0061</v>
          </cell>
        </row>
        <row r="259">
          <cell r="M259">
            <v>19.14</v>
          </cell>
          <cell r="N259">
            <v>24.76</v>
          </cell>
          <cell r="O259">
            <v>30.82</v>
          </cell>
          <cell r="P259">
            <v>34.53</v>
          </cell>
          <cell r="Q259">
            <v>38.33</v>
          </cell>
          <cell r="R259">
            <v>42.66</v>
          </cell>
          <cell r="S259">
            <v>47.55</v>
          </cell>
          <cell r="T259">
            <v>53.15</v>
          </cell>
          <cell r="U259">
            <v>59.52</v>
          </cell>
        </row>
        <row r="260">
          <cell r="M260">
            <v>38.270000000000003</v>
          </cell>
          <cell r="N260">
            <v>49.51</v>
          </cell>
          <cell r="O260">
            <v>61.64</v>
          </cell>
          <cell r="P260">
            <v>69.05</v>
          </cell>
          <cell r="Q260">
            <v>76.650000000000006</v>
          </cell>
          <cell r="R260">
            <v>85.32</v>
          </cell>
          <cell r="S260">
            <v>95.09</v>
          </cell>
          <cell r="T260">
            <v>106.29</v>
          </cell>
          <cell r="U260">
            <v>119.04</v>
          </cell>
        </row>
        <row r="261">
          <cell r="M261">
            <v>57.41</v>
          </cell>
          <cell r="N261">
            <v>74.27</v>
          </cell>
          <cell r="O261">
            <v>92.46</v>
          </cell>
          <cell r="P261">
            <v>103.58</v>
          </cell>
          <cell r="Q261">
            <v>114.98</v>
          </cell>
          <cell r="R261">
            <v>127.98</v>
          </cell>
          <cell r="S261">
            <v>142.63999999999999</v>
          </cell>
          <cell r="T261">
            <v>159.44</v>
          </cell>
          <cell r="U261">
            <v>178.56</v>
          </cell>
        </row>
        <row r="334">
          <cell r="M334">
            <v>11.48</v>
          </cell>
          <cell r="N334">
            <v>13.03</v>
          </cell>
          <cell r="O334">
            <v>14.79</v>
          </cell>
          <cell r="P334">
            <v>15.09</v>
          </cell>
          <cell r="Q334">
            <v>15.24</v>
          </cell>
          <cell r="R334">
            <v>15.44</v>
          </cell>
          <cell r="S334">
            <v>15.66</v>
          </cell>
          <cell r="T334">
            <v>15.94</v>
          </cell>
          <cell r="U334">
            <v>16.260000000000002</v>
          </cell>
        </row>
        <row r="335">
          <cell r="M335">
            <v>11.48</v>
          </cell>
          <cell r="N335">
            <v>13.03</v>
          </cell>
          <cell r="O335">
            <v>14.79</v>
          </cell>
          <cell r="P335">
            <v>15.09</v>
          </cell>
          <cell r="Q335">
            <v>15.24</v>
          </cell>
          <cell r="R335">
            <v>15.44</v>
          </cell>
          <cell r="S335">
            <v>15.66</v>
          </cell>
          <cell r="T335">
            <v>15.94</v>
          </cell>
          <cell r="U335">
            <v>16.260000000000002</v>
          </cell>
        </row>
        <row r="336">
          <cell r="M336">
            <v>14.76</v>
          </cell>
          <cell r="N336">
            <v>14.77</v>
          </cell>
          <cell r="O336">
            <v>14.79</v>
          </cell>
          <cell r="P336">
            <v>15.09</v>
          </cell>
          <cell r="Q336">
            <v>15.24</v>
          </cell>
          <cell r="R336">
            <v>15.44</v>
          </cell>
          <cell r="S336">
            <v>15.66</v>
          </cell>
          <cell r="T336">
            <v>15.94</v>
          </cell>
          <cell r="U336">
            <v>16.260000000000002</v>
          </cell>
        </row>
        <row r="337">
          <cell r="M337">
            <v>36.64</v>
          </cell>
          <cell r="N337">
            <v>40.700000000000003</v>
          </cell>
          <cell r="O337">
            <v>45.21</v>
          </cell>
          <cell r="P337">
            <v>46.13</v>
          </cell>
          <cell r="Q337">
            <v>46.59</v>
          </cell>
          <cell r="R337">
            <v>47.2</v>
          </cell>
          <cell r="S337">
            <v>47.88</v>
          </cell>
          <cell r="T337">
            <v>48.73</v>
          </cell>
          <cell r="U337">
            <v>49.7</v>
          </cell>
        </row>
        <row r="338">
          <cell r="M338">
            <v>42.28</v>
          </cell>
          <cell r="N338">
            <v>43.72</v>
          </cell>
          <cell r="O338">
            <v>45.21</v>
          </cell>
          <cell r="P338">
            <v>46.13</v>
          </cell>
          <cell r="Q338">
            <v>46.59</v>
          </cell>
          <cell r="R338">
            <v>47.2</v>
          </cell>
          <cell r="S338">
            <v>47.88</v>
          </cell>
          <cell r="T338">
            <v>48.73</v>
          </cell>
          <cell r="U338">
            <v>49.7</v>
          </cell>
        </row>
        <row r="339">
          <cell r="M339">
            <v>53.82</v>
          </cell>
          <cell r="N339">
            <v>49.33</v>
          </cell>
          <cell r="O339">
            <v>45.21</v>
          </cell>
          <cell r="P339">
            <v>46.13</v>
          </cell>
          <cell r="Q339">
            <v>46.59</v>
          </cell>
          <cell r="R339">
            <v>47.2</v>
          </cell>
          <cell r="S339">
            <v>47.88</v>
          </cell>
          <cell r="T339">
            <v>48.73</v>
          </cell>
          <cell r="U339">
            <v>49.7</v>
          </cell>
        </row>
        <row r="340">
          <cell r="M340">
            <v>56.71</v>
          </cell>
          <cell r="N340">
            <v>50.63</v>
          </cell>
          <cell r="O340">
            <v>45.21</v>
          </cell>
          <cell r="P340">
            <v>46.13</v>
          </cell>
          <cell r="Q340">
            <v>46.59</v>
          </cell>
          <cell r="R340">
            <v>47.2</v>
          </cell>
          <cell r="S340">
            <v>47.88</v>
          </cell>
          <cell r="T340">
            <v>48.73</v>
          </cell>
          <cell r="U340">
            <v>49.7</v>
          </cell>
        </row>
        <row r="341">
          <cell r="M341">
            <v>99</v>
          </cell>
          <cell r="N341">
            <v>81.02</v>
          </cell>
          <cell r="O341">
            <v>66.31</v>
          </cell>
          <cell r="P341">
            <v>67.650000000000006</v>
          </cell>
          <cell r="Q341">
            <v>68.33</v>
          </cell>
          <cell r="R341">
            <v>69.23</v>
          </cell>
          <cell r="S341">
            <v>70.23</v>
          </cell>
          <cell r="T341">
            <v>71.48</v>
          </cell>
          <cell r="U341">
            <v>72.91</v>
          </cell>
        </row>
        <row r="342">
          <cell r="M342">
            <v>108.77</v>
          </cell>
          <cell r="N342">
            <v>84.93</v>
          </cell>
          <cell r="O342">
            <v>66.31</v>
          </cell>
          <cell r="P342">
            <v>67.650000000000006</v>
          </cell>
          <cell r="Q342">
            <v>68.33</v>
          </cell>
          <cell r="R342">
            <v>69.23</v>
          </cell>
          <cell r="S342">
            <v>70.23</v>
          </cell>
          <cell r="T342">
            <v>71.48</v>
          </cell>
          <cell r="U342">
            <v>72.91</v>
          </cell>
        </row>
        <row r="343">
          <cell r="M343">
            <v>117.39</v>
          </cell>
          <cell r="N343">
            <v>88.23</v>
          </cell>
          <cell r="O343">
            <v>66.31</v>
          </cell>
          <cell r="P343">
            <v>67.650000000000006</v>
          </cell>
          <cell r="Q343">
            <v>68.33</v>
          </cell>
          <cell r="R343">
            <v>69.23</v>
          </cell>
          <cell r="S343">
            <v>70.23</v>
          </cell>
          <cell r="T343">
            <v>71.48</v>
          </cell>
          <cell r="U343">
            <v>72.91</v>
          </cell>
        </row>
        <row r="344">
          <cell r="M344">
            <v>123.96</v>
          </cell>
          <cell r="N344">
            <v>90.66</v>
          </cell>
          <cell r="O344">
            <v>66.31</v>
          </cell>
          <cell r="P344">
            <v>67.650000000000006</v>
          </cell>
          <cell r="Q344">
            <v>68.33</v>
          </cell>
          <cell r="R344">
            <v>69.23</v>
          </cell>
          <cell r="S344">
            <v>70.23</v>
          </cell>
          <cell r="T344">
            <v>71.48</v>
          </cell>
          <cell r="U344">
            <v>72.91</v>
          </cell>
        </row>
        <row r="443">
          <cell r="M443">
            <v>1.5827</v>
          </cell>
          <cell r="N443">
            <v>1.6742999999999999</v>
          </cell>
          <cell r="O443">
            <v>1.9615</v>
          </cell>
          <cell r="P443">
            <v>1.6464999999999999</v>
          </cell>
          <cell r="Q443">
            <v>1.6485999999999998</v>
          </cell>
          <cell r="R443">
            <v>1.7355</v>
          </cell>
          <cell r="S443">
            <v>1.7906</v>
          </cell>
          <cell r="T443">
            <v>1.8113000000000001</v>
          </cell>
          <cell r="U443">
            <v>1.8282</v>
          </cell>
        </row>
        <row r="457">
          <cell r="M457">
            <v>1.2241</v>
          </cell>
          <cell r="N457">
            <v>1.3060999999999998</v>
          </cell>
          <cell r="O457">
            <v>1.5363</v>
          </cell>
          <cell r="P457">
            <v>1.5204</v>
          </cell>
          <cell r="Q457">
            <v>1.4742</v>
          </cell>
          <cell r="R457">
            <v>1.5038999999999998</v>
          </cell>
          <cell r="S457">
            <v>1.5659000000000001</v>
          </cell>
          <cell r="T457">
            <v>1.6368</v>
          </cell>
          <cell r="U457">
            <v>1.7071999999999998</v>
          </cell>
        </row>
        <row r="459">
          <cell r="M459">
            <v>1.3169999999999999</v>
          </cell>
          <cell r="N459">
            <v>1.3973</v>
          </cell>
          <cell r="O459">
            <v>1.6335999999999999</v>
          </cell>
          <cell r="P459">
            <v>1.6012999999999999</v>
          </cell>
          <cell r="Q459">
            <v>1.5384</v>
          </cell>
          <cell r="R459">
            <v>1.5554999999999999</v>
          </cell>
          <cell r="S459">
            <v>1.6057000000000001</v>
          </cell>
          <cell r="T459">
            <v>1.6637999999999999</v>
          </cell>
          <cell r="U459">
            <v>1.7199</v>
          </cell>
        </row>
        <row r="470"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516">
          <cell r="M516">
            <v>2373</v>
          </cell>
          <cell r="N516">
            <v>2577</v>
          </cell>
          <cell r="O516">
            <v>3074</v>
          </cell>
          <cell r="P516">
            <v>2540</v>
          </cell>
          <cell r="Q516">
            <v>2564</v>
          </cell>
          <cell r="R516">
            <v>2716</v>
          </cell>
          <cell r="S516">
            <v>2825</v>
          </cell>
          <cell r="T516">
            <v>2873</v>
          </cell>
          <cell r="U516">
            <v>2913</v>
          </cell>
        </row>
        <row r="517">
          <cell r="M517">
            <v>1.3453999999999999</v>
          </cell>
          <cell r="N517">
            <v>1.4165999999999999</v>
          </cell>
          <cell r="O517">
            <v>1.6541000000000001</v>
          </cell>
          <cell r="P517">
            <v>1.3924999999999998</v>
          </cell>
          <cell r="Q517">
            <v>1.3921999999999999</v>
          </cell>
          <cell r="R517">
            <v>1.4639000000000002</v>
          </cell>
          <cell r="S517">
            <v>1.5081</v>
          </cell>
          <cell r="T517">
            <v>1.524</v>
          </cell>
          <cell r="U517">
            <v>1.5368999999999999</v>
          </cell>
        </row>
        <row r="543"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89">
          <cell r="M589">
            <v>22753</v>
          </cell>
          <cell r="N589">
            <v>24707</v>
          </cell>
          <cell r="O589">
            <v>29474</v>
          </cell>
          <cell r="P589">
            <v>24355</v>
          </cell>
          <cell r="Q589">
            <v>24584</v>
          </cell>
          <cell r="R589">
            <v>26046</v>
          </cell>
          <cell r="S589">
            <v>27080</v>
          </cell>
          <cell r="T589">
            <v>27548</v>
          </cell>
          <cell r="U589">
            <v>27933</v>
          </cell>
        </row>
        <row r="590">
          <cell r="M590">
            <v>0.93779999999999997</v>
          </cell>
          <cell r="N590">
            <v>0.97399999999999998</v>
          </cell>
          <cell r="O590">
            <v>1.1261000000000001</v>
          </cell>
          <cell r="P590">
            <v>0.95620000000000005</v>
          </cell>
          <cell r="Q590">
            <v>0.95179999999999998</v>
          </cell>
          <cell r="R590">
            <v>0.99729999999999996</v>
          </cell>
          <cell r="S590">
            <v>1.0229999999999999</v>
          </cell>
          <cell r="T590">
            <v>1.0305</v>
          </cell>
          <cell r="U590">
            <v>1.0365</v>
          </cell>
        </row>
        <row r="616">
          <cell r="M616">
            <v>0</v>
          </cell>
          <cell r="N616">
            <v>16.53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809">
          <cell r="M809">
            <v>8.1999999999999993</v>
          </cell>
          <cell r="N809">
            <v>10.61</v>
          </cell>
          <cell r="O809">
            <v>13.21</v>
          </cell>
          <cell r="P809">
            <v>14.8</v>
          </cell>
          <cell r="Q809">
            <v>16.43</v>
          </cell>
          <cell r="R809">
            <v>18.29</v>
          </cell>
          <cell r="S809">
            <v>20.38</v>
          </cell>
          <cell r="T809">
            <v>22.78</v>
          </cell>
          <cell r="U809">
            <v>25.51</v>
          </cell>
        </row>
        <row r="810">
          <cell r="M810">
            <v>44.85</v>
          </cell>
          <cell r="N810">
            <v>58.03</v>
          </cell>
          <cell r="O810">
            <v>72.25</v>
          </cell>
          <cell r="P810">
            <v>80.94</v>
          </cell>
          <cell r="Q810">
            <v>89.85</v>
          </cell>
          <cell r="R810">
            <v>100.02</v>
          </cell>
          <cell r="S810">
            <v>111.47</v>
          </cell>
          <cell r="T810">
            <v>124.6</v>
          </cell>
          <cell r="U810">
            <v>139.55000000000001</v>
          </cell>
        </row>
        <row r="811">
          <cell r="M811">
            <v>89.91</v>
          </cell>
          <cell r="N811">
            <v>116.32</v>
          </cell>
          <cell r="O811">
            <v>144.82</v>
          </cell>
          <cell r="P811">
            <v>162.24</v>
          </cell>
          <cell r="Q811">
            <v>180.09</v>
          </cell>
          <cell r="R811">
            <v>200.47</v>
          </cell>
          <cell r="S811">
            <v>223.42</v>
          </cell>
          <cell r="T811">
            <v>249.74</v>
          </cell>
          <cell r="U811">
            <v>279.70999999999998</v>
          </cell>
        </row>
        <row r="812">
          <cell r="M812">
            <v>149.87</v>
          </cell>
          <cell r="N812">
            <v>193.9</v>
          </cell>
          <cell r="O812">
            <v>241.4</v>
          </cell>
          <cell r="P812">
            <v>270.43</v>
          </cell>
          <cell r="Q812">
            <v>300.19</v>
          </cell>
          <cell r="R812">
            <v>334.16</v>
          </cell>
          <cell r="S812">
            <v>372.41</v>
          </cell>
          <cell r="T812">
            <v>416.28</v>
          </cell>
          <cell r="U812">
            <v>466.23</v>
          </cell>
        </row>
        <row r="813">
          <cell r="M813">
            <v>239.9</v>
          </cell>
          <cell r="N813">
            <v>310.38</v>
          </cell>
          <cell r="O813">
            <v>386.42</v>
          </cell>
          <cell r="P813">
            <v>432.89</v>
          </cell>
          <cell r="Q813">
            <v>480.53</v>
          </cell>
          <cell r="R813">
            <v>534.91</v>
          </cell>
          <cell r="S813">
            <v>596.14</v>
          </cell>
          <cell r="T813">
            <v>666.37</v>
          </cell>
          <cell r="U813">
            <v>746.33</v>
          </cell>
        </row>
        <row r="814">
          <cell r="M814">
            <v>375.02</v>
          </cell>
          <cell r="N814">
            <v>485.19</v>
          </cell>
          <cell r="O814">
            <v>604.04999999999995</v>
          </cell>
          <cell r="P814">
            <v>676.69</v>
          </cell>
          <cell r="Q814">
            <v>751.15</v>
          </cell>
          <cell r="R814">
            <v>836.16</v>
          </cell>
          <cell r="S814">
            <v>931.88</v>
          </cell>
          <cell r="T814">
            <v>1041.6600000000001</v>
          </cell>
          <cell r="U814">
            <v>1166.6600000000001</v>
          </cell>
        </row>
        <row r="815">
          <cell r="M815">
            <v>525.14</v>
          </cell>
          <cell r="N815">
            <v>679.41</v>
          </cell>
          <cell r="O815">
            <v>845.85</v>
          </cell>
          <cell r="P815">
            <v>947.57</v>
          </cell>
          <cell r="Q815">
            <v>1051.8399999999999</v>
          </cell>
          <cell r="R815">
            <v>1170.8800000000001</v>
          </cell>
          <cell r="S815">
            <v>1304.9100000000001</v>
          </cell>
          <cell r="T815">
            <v>1458.63</v>
          </cell>
          <cell r="U815">
            <v>1633.66</v>
          </cell>
        </row>
        <row r="816">
          <cell r="M816">
            <v>750.11</v>
          </cell>
          <cell r="N816">
            <v>970.48</v>
          </cell>
          <cell r="O816">
            <v>1208.22</v>
          </cell>
          <cell r="P816">
            <v>1353.52</v>
          </cell>
          <cell r="Q816">
            <v>1502.46</v>
          </cell>
          <cell r="R816">
            <v>1672.49</v>
          </cell>
          <cell r="S816">
            <v>1863.94</v>
          </cell>
          <cell r="T816">
            <v>2083.5100000000002</v>
          </cell>
          <cell r="U816">
            <v>2333.52</v>
          </cell>
        </row>
        <row r="817">
          <cell r="M817">
            <v>1049.73</v>
          </cell>
          <cell r="N817">
            <v>1358.12</v>
          </cell>
          <cell r="O817">
            <v>1690.82</v>
          </cell>
          <cell r="P817">
            <v>1894.16</v>
          </cell>
          <cell r="Q817">
            <v>2102.6</v>
          </cell>
          <cell r="R817">
            <v>2340.5500000000002</v>
          </cell>
          <cell r="S817">
            <v>2608.48</v>
          </cell>
          <cell r="T817">
            <v>2915.76</v>
          </cell>
          <cell r="U817">
            <v>3265.64</v>
          </cell>
        </row>
        <row r="818">
          <cell r="M818">
            <v>1799.58</v>
          </cell>
          <cell r="N818">
            <v>2328.2600000000002</v>
          </cell>
          <cell r="O818">
            <v>2898.62</v>
          </cell>
          <cell r="P818">
            <v>3247.22</v>
          </cell>
          <cell r="Q818">
            <v>3604.55</v>
          </cell>
          <cell r="R818">
            <v>4012.47</v>
          </cell>
          <cell r="S818">
            <v>4471.79</v>
          </cell>
          <cell r="T818">
            <v>4998.57</v>
          </cell>
          <cell r="U818">
            <v>5598.38</v>
          </cell>
        </row>
        <row r="819">
          <cell r="M819">
            <v>3449.57</v>
          </cell>
          <cell r="N819">
            <v>4462.9799999999996</v>
          </cell>
          <cell r="O819">
            <v>5556.3</v>
          </cell>
          <cell r="P819">
            <v>6224.51</v>
          </cell>
          <cell r="Q819">
            <v>6909.47</v>
          </cell>
          <cell r="R819">
            <v>7691.41</v>
          </cell>
          <cell r="S819">
            <v>8571.86</v>
          </cell>
          <cell r="T819">
            <v>9581.64</v>
          </cell>
          <cell r="U819">
            <v>10731.41</v>
          </cell>
        </row>
        <row r="820">
          <cell r="M820">
            <v>5249.71</v>
          </cell>
          <cell r="N820">
            <v>6791.96</v>
          </cell>
          <cell r="O820">
            <v>8455.82</v>
          </cell>
          <cell r="P820">
            <v>9472.74</v>
          </cell>
          <cell r="Q820">
            <v>10515.14</v>
          </cell>
          <cell r="R820">
            <v>11705.13</v>
          </cell>
          <cell r="S820">
            <v>13045.04</v>
          </cell>
          <cell r="T820">
            <v>14581.76</v>
          </cell>
          <cell r="U820">
            <v>16331.52</v>
          </cell>
        </row>
        <row r="821">
          <cell r="M821">
            <v>7499.52</v>
          </cell>
          <cell r="N821">
            <v>9702.7099999999991</v>
          </cell>
          <cell r="O821">
            <v>12079.62</v>
          </cell>
          <cell r="P821">
            <v>13532.34</v>
          </cell>
          <cell r="Q821">
            <v>15021.47</v>
          </cell>
          <cell r="R821">
            <v>16721.439999999999</v>
          </cell>
          <cell r="S821">
            <v>18635.580000000002</v>
          </cell>
          <cell r="T821">
            <v>20830.88</v>
          </cell>
          <cell r="U821">
            <v>23330.52</v>
          </cell>
        </row>
        <row r="822">
          <cell r="M822">
            <v>10499.65</v>
          </cell>
          <cell r="N822">
            <v>13584.21</v>
          </cell>
          <cell r="O822">
            <v>16911.990000000002</v>
          </cell>
          <cell r="P822">
            <v>18945.87</v>
          </cell>
          <cell r="Q822">
            <v>21030.720000000001</v>
          </cell>
          <cell r="R822">
            <v>23410.75</v>
          </cell>
          <cell r="S822">
            <v>26090.63</v>
          </cell>
          <cell r="T822">
            <v>29164.14</v>
          </cell>
          <cell r="U822">
            <v>32663.74</v>
          </cell>
        </row>
        <row r="823">
          <cell r="M823">
            <v>13499.68</v>
          </cell>
          <cell r="N823">
            <v>17465.580000000002</v>
          </cell>
          <cell r="O823">
            <v>21744.2</v>
          </cell>
          <cell r="P823">
            <v>24359.21</v>
          </cell>
          <cell r="Q823">
            <v>27039.759999999998</v>
          </cell>
          <cell r="R823">
            <v>30099.83</v>
          </cell>
          <cell r="S823">
            <v>33545.42</v>
          </cell>
          <cell r="T823">
            <v>37497.11</v>
          </cell>
          <cell r="U823">
            <v>41996.639999999999</v>
          </cell>
        </row>
        <row r="824">
          <cell r="M824">
            <v>16499.810000000001</v>
          </cell>
          <cell r="N824">
            <v>21347.08</v>
          </cell>
          <cell r="O824">
            <v>26576.57</v>
          </cell>
          <cell r="P824">
            <v>29772.73</v>
          </cell>
          <cell r="Q824">
            <v>33049</v>
          </cell>
          <cell r="R824">
            <v>36789.129999999997</v>
          </cell>
          <cell r="S824">
            <v>41000.449999999997</v>
          </cell>
          <cell r="T824">
            <v>45830.36</v>
          </cell>
          <cell r="U824">
            <v>51329.86</v>
          </cell>
        </row>
        <row r="825">
          <cell r="M825">
            <v>19499.740000000002</v>
          </cell>
          <cell r="N825">
            <v>25228.32</v>
          </cell>
          <cell r="O825">
            <v>31408.61</v>
          </cell>
          <cell r="P825">
            <v>35185.879999999997</v>
          </cell>
          <cell r="Q825">
            <v>39057.82</v>
          </cell>
          <cell r="R825">
            <v>43477.96</v>
          </cell>
          <cell r="S825">
            <v>48454.97</v>
          </cell>
          <cell r="T825">
            <v>54163.03</v>
          </cell>
          <cell r="U825">
            <v>60662.42</v>
          </cell>
        </row>
        <row r="826">
          <cell r="M826">
            <v>22501.63</v>
          </cell>
          <cell r="N826">
            <v>29112.1</v>
          </cell>
          <cell r="O826">
            <v>36243.82</v>
          </cell>
          <cell r="P826">
            <v>40602.589999999997</v>
          </cell>
          <cell r="Q826">
            <v>45070.6</v>
          </cell>
          <cell r="R826">
            <v>50171.199999999997</v>
          </cell>
          <cell r="S826">
            <v>55914.400000000001</v>
          </cell>
          <cell r="T826">
            <v>62501.19</v>
          </cell>
          <cell r="U826">
            <v>70001.13</v>
          </cell>
        </row>
        <row r="827">
          <cell r="M827">
            <v>25503.54</v>
          </cell>
          <cell r="N827">
            <v>32995.9</v>
          </cell>
          <cell r="O827">
            <v>41079.050000000003</v>
          </cell>
          <cell r="P827">
            <v>46019.32</v>
          </cell>
          <cell r="Q827">
            <v>51083.4</v>
          </cell>
          <cell r="R827">
            <v>56864.47</v>
          </cell>
          <cell r="S827">
            <v>63373.86</v>
          </cell>
          <cell r="T827">
            <v>70839.38</v>
          </cell>
          <cell r="U827">
            <v>79339.88</v>
          </cell>
        </row>
        <row r="828">
          <cell r="M828">
            <v>28505.55</v>
          </cell>
          <cell r="N828">
            <v>36879.839999999997</v>
          </cell>
          <cell r="O828">
            <v>45914.45</v>
          </cell>
          <cell r="P828">
            <v>51436.23</v>
          </cell>
          <cell r="Q828">
            <v>57096.4</v>
          </cell>
          <cell r="R828">
            <v>63557.95</v>
          </cell>
          <cell r="S828">
            <v>70833.56</v>
          </cell>
          <cell r="T828">
            <v>79177.850000000006</v>
          </cell>
          <cell r="U828">
            <v>88678.94</v>
          </cell>
        </row>
        <row r="829">
          <cell r="M829">
            <v>45003.62</v>
          </cell>
          <cell r="N829">
            <v>58224.67</v>
          </cell>
          <cell r="O829">
            <v>72488.22</v>
          </cell>
          <cell r="P829">
            <v>81205.83</v>
          </cell>
          <cell r="Q829">
            <v>90141.92</v>
          </cell>
          <cell r="R829">
            <v>100343.21</v>
          </cell>
          <cell r="S829">
            <v>111829.7</v>
          </cell>
          <cell r="T829">
            <v>125003.38</v>
          </cell>
          <cell r="U829">
            <v>140003.39000000001</v>
          </cell>
        </row>
        <row r="830">
          <cell r="M830">
            <v>105023.45</v>
          </cell>
          <cell r="N830">
            <v>135876.96</v>
          </cell>
          <cell r="O830">
            <v>169163.33</v>
          </cell>
          <cell r="P830">
            <v>189507.32</v>
          </cell>
          <cell r="Q830">
            <v>210361.18</v>
          </cell>
          <cell r="R830">
            <v>234167.59</v>
          </cell>
          <cell r="S830">
            <v>260973.22</v>
          </cell>
          <cell r="T830">
            <v>291716.2</v>
          </cell>
          <cell r="U830">
            <v>326721.21000000002</v>
          </cell>
        </row>
        <row r="850">
          <cell r="M850">
            <v>15</v>
          </cell>
          <cell r="N850">
            <v>16.41</v>
          </cell>
          <cell r="O850">
            <v>17.149999999999999</v>
          </cell>
          <cell r="P850">
            <v>17.5</v>
          </cell>
          <cell r="Q850">
            <v>17.68</v>
          </cell>
          <cell r="R850">
            <v>17.91</v>
          </cell>
          <cell r="S850">
            <v>18.170000000000002</v>
          </cell>
          <cell r="T850">
            <v>18.489999999999998</v>
          </cell>
          <cell r="U850">
            <v>18.86</v>
          </cell>
        </row>
        <row r="854">
          <cell r="M854">
            <v>1.0779000000000001</v>
          </cell>
          <cell r="N854">
            <v>1.2774999999999999</v>
          </cell>
          <cell r="O854">
            <v>1.3455999999999999</v>
          </cell>
          <cell r="P854">
            <v>1.0270999999999999</v>
          </cell>
          <cell r="Q854">
            <v>1.0105</v>
          </cell>
          <cell r="R854">
            <v>1.02</v>
          </cell>
          <cell r="S854">
            <v>1.0223</v>
          </cell>
          <cell r="T854">
            <v>1.0171999999999999</v>
          </cell>
          <cell r="U854">
            <v>1.0061</v>
          </cell>
        </row>
        <row r="894"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6"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908">
          <cell r="M908">
            <v>1.0726</v>
          </cell>
          <cell r="N908">
            <v>1.2706</v>
          </cell>
          <cell r="O908">
            <v>1.3339000000000001</v>
          </cell>
          <cell r="P908">
            <v>1.0144</v>
          </cell>
          <cell r="Q908">
            <v>0.99419999999999997</v>
          </cell>
          <cell r="R908">
            <v>0.99939999999999996</v>
          </cell>
          <cell r="S908">
            <v>0.99770000000000003</v>
          </cell>
          <cell r="T908">
            <v>0.9889</v>
          </cell>
          <cell r="U908">
            <v>0.97460000000000002</v>
          </cell>
        </row>
        <row r="909">
          <cell r="M909">
            <v>53.11</v>
          </cell>
          <cell r="N909">
            <v>69.09</v>
          </cell>
          <cell r="O909">
            <v>117.3</v>
          </cell>
          <cell r="P909">
            <v>126.38</v>
          </cell>
          <cell r="Q909">
            <v>163.6</v>
          </cell>
          <cell r="R909">
            <v>205.88</v>
          </cell>
          <cell r="S909">
            <v>246</v>
          </cell>
          <cell r="T909">
            <v>282.63</v>
          </cell>
          <cell r="U909">
            <v>315</v>
          </cell>
        </row>
        <row r="962">
          <cell r="M962">
            <v>1.038</v>
          </cell>
          <cell r="N962">
            <v>1.2256</v>
          </cell>
          <cell r="O962">
            <v>1.2887</v>
          </cell>
          <cell r="P962">
            <v>0.98069999999999991</v>
          </cell>
          <cell r="Q962">
            <v>0.96019999999999994</v>
          </cell>
          <cell r="R962">
            <v>0.96409999999999996</v>
          </cell>
          <cell r="S962">
            <v>0.96330000000000005</v>
          </cell>
          <cell r="T962">
            <v>0.95589999999999997</v>
          </cell>
          <cell r="U962">
            <v>0.94310000000000005</v>
          </cell>
        </row>
        <row r="963">
          <cell r="M963">
            <v>1783.46</v>
          </cell>
          <cell r="N963">
            <v>2319.91</v>
          </cell>
          <cell r="O963">
            <v>2375.33</v>
          </cell>
          <cell r="P963">
            <v>1814.01</v>
          </cell>
          <cell r="Q963">
            <v>1860.95</v>
          </cell>
          <cell r="R963">
            <v>1968.69</v>
          </cell>
          <cell r="S963">
            <v>1962.88</v>
          </cell>
          <cell r="T963">
            <v>1935.48</v>
          </cell>
          <cell r="U963">
            <v>1890</v>
          </cell>
        </row>
      </sheetData>
      <sheetData sheetId="13"/>
      <sheetData sheetId="14">
        <row r="68">
          <cell r="M68">
            <v>43.14</v>
          </cell>
          <cell r="N68">
            <v>51.34</v>
          </cell>
          <cell r="O68">
            <v>53.43</v>
          </cell>
          <cell r="P68">
            <v>52.58</v>
          </cell>
          <cell r="Q68">
            <v>52.830000000000005</v>
          </cell>
          <cell r="R68">
            <v>53.25</v>
          </cell>
          <cell r="S68">
            <v>53.989999999999995</v>
          </cell>
          <cell r="T68">
            <v>54.58</v>
          </cell>
          <cell r="U68">
            <v>55.010000000000005</v>
          </cell>
        </row>
        <row r="76">
          <cell r="M76">
            <v>1.5834999999999999</v>
          </cell>
          <cell r="N76">
            <v>1.6750999999999998</v>
          </cell>
          <cell r="O76">
            <v>1.9622999999999999</v>
          </cell>
          <cell r="P76">
            <v>1.6472999999999998</v>
          </cell>
          <cell r="Q76">
            <v>1.6493999999999998</v>
          </cell>
          <cell r="R76">
            <v>1.7363</v>
          </cell>
          <cell r="S76">
            <v>1.7913999999999999</v>
          </cell>
          <cell r="T76">
            <v>1.8121</v>
          </cell>
          <cell r="U76">
            <v>1.829</v>
          </cell>
        </row>
        <row r="233">
          <cell r="M233">
            <v>23.950000000000003</v>
          </cell>
          <cell r="N233">
            <v>22.79</v>
          </cell>
          <cell r="O233">
            <v>20.52</v>
          </cell>
          <cell r="P233">
            <v>19.03</v>
          </cell>
          <cell r="Q233">
            <v>18.29</v>
          </cell>
          <cell r="R233">
            <v>17.940000000000001</v>
          </cell>
          <cell r="S233">
            <v>17.7</v>
          </cell>
          <cell r="T233">
            <v>17.809999999999999</v>
          </cell>
          <cell r="U233">
            <v>17.75</v>
          </cell>
        </row>
        <row r="235">
          <cell r="M235">
            <v>15</v>
          </cell>
          <cell r="N235">
            <v>16.41</v>
          </cell>
          <cell r="O235">
            <v>17.149999999999999</v>
          </cell>
          <cell r="P235">
            <v>17.5</v>
          </cell>
          <cell r="Q235">
            <v>17.68</v>
          </cell>
          <cell r="R235">
            <v>17.91</v>
          </cell>
          <cell r="S235">
            <v>18.170000000000002</v>
          </cell>
          <cell r="T235">
            <v>18.489999999999998</v>
          </cell>
          <cell r="U235">
            <v>18.86</v>
          </cell>
        </row>
        <row r="239">
          <cell r="M239">
            <v>1.0787</v>
          </cell>
          <cell r="N239">
            <v>1.2782999999999998</v>
          </cell>
          <cell r="O239">
            <v>1.3463999999999998</v>
          </cell>
          <cell r="P239">
            <v>1.0278999999999998</v>
          </cell>
          <cell r="Q239">
            <v>1.0112999999999999</v>
          </cell>
          <cell r="R239">
            <v>1.0207999999999999</v>
          </cell>
          <cell r="S239">
            <v>1.0230999999999999</v>
          </cell>
          <cell r="T239">
            <v>1.0179999999999998</v>
          </cell>
          <cell r="U239">
            <v>1.0068999999999999</v>
          </cell>
        </row>
        <row r="259">
          <cell r="M259">
            <v>19.14</v>
          </cell>
          <cell r="N259">
            <v>24.76</v>
          </cell>
          <cell r="O259">
            <v>30.82</v>
          </cell>
          <cell r="P259">
            <v>34.53</v>
          </cell>
          <cell r="Q259">
            <v>38.33</v>
          </cell>
          <cell r="R259">
            <v>42.66</v>
          </cell>
          <cell r="S259">
            <v>47.55</v>
          </cell>
          <cell r="T259">
            <v>53.15</v>
          </cell>
          <cell r="U259">
            <v>59.52</v>
          </cell>
        </row>
        <row r="260">
          <cell r="M260">
            <v>38.270000000000003</v>
          </cell>
          <cell r="N260">
            <v>49.51</v>
          </cell>
          <cell r="O260">
            <v>61.64</v>
          </cell>
          <cell r="P260">
            <v>69.05</v>
          </cell>
          <cell r="Q260">
            <v>76.650000000000006</v>
          </cell>
          <cell r="R260">
            <v>85.32</v>
          </cell>
          <cell r="S260">
            <v>95.09</v>
          </cell>
          <cell r="T260">
            <v>106.29</v>
          </cell>
          <cell r="U260">
            <v>119.04</v>
          </cell>
        </row>
        <row r="261">
          <cell r="M261">
            <v>57.41</v>
          </cell>
          <cell r="N261">
            <v>74.27</v>
          </cell>
          <cell r="O261">
            <v>92.46</v>
          </cell>
          <cell r="P261">
            <v>103.58</v>
          </cell>
          <cell r="Q261">
            <v>114.98</v>
          </cell>
          <cell r="R261">
            <v>127.98</v>
          </cell>
          <cell r="S261">
            <v>142.63999999999999</v>
          </cell>
          <cell r="T261">
            <v>159.44</v>
          </cell>
          <cell r="U261">
            <v>178.56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../../../../../../../../../../../:u:/r/sites/SR1/001/Regulatory%20Operations/Principal%20Statement/Charges/Charges%202022-23/NAV%20Data%20and%20Models/210927%20Sampling%20unit%20costs%20-%20Gulbinder%20Sandhu.msg?csf=1&amp;web=1&amp;e=xOYcWQ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../../../../../../../../../../../:u:/r/sites/SR1/001/Regulatory%20Operations/Principal%20Statement/Charges/Charges%202022-23/NAV%20Data%20and%20Models/210927%20Sampling%20unit%20costs%20-%20Gulbinder%20Sandhu.msg?csf=1&amp;web=1&amp;e=xOYcWQ" TargetMode="External"/><Relationship Id="rId1" Type="http://schemas.openxmlformats.org/officeDocument/2006/relationships/hyperlink" Target="../../../../../../../../../userdata/users/JMclau2/Office/NAV%20Charging%20Developmen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../../../../../../../../../../../:u:/r/sites/SR1/001/Regulatory%20Operations/Principal%20Statement/Charges/Charges%202022-23/NAV%20Data%20and%20Models/210927%20Sampling%20unit%20costs%20-%20Gulbinder%20Sandhu.msg?csf=1&amp;web=1&amp;e=xOYcWQ" TargetMode="External"/><Relationship Id="rId4" Type="http://schemas.openxmlformats.org/officeDocument/2006/relationships/hyperlink" Target="../../../../../../../../../../../:u:/r/sites/SR1/001/Regulatory%20Operations/Principal%20Statement/Charges/Charges%202022-23/NAV%20Data%20and%20Models/210927%20Sampling%20unit%20costs%20-%20Gulbinder%20Sandhu.msg?csf=1&amp;web=1&amp;e=xOYcWQ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../userdata/PR14/08%20PR14%20Final%20Determination/120%20Ofwat%20models" TargetMode="External"/><Relationship Id="rId2" Type="http://schemas.openxmlformats.org/officeDocument/2006/relationships/hyperlink" Target="../../../../../../../../../userdata/users/JMclau2/Office/MSC%20Review/2015-16%20Review/MSC%20Review%202015-16.xlsx" TargetMode="External"/><Relationship Id="rId1" Type="http://schemas.openxmlformats.org/officeDocument/2006/relationships/hyperlink" Target="../../../../../../../../../userdata/PR14/08%20PR14%20Final%20Determination/120%20Ofwat%20model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../../../../../../../../../userdata/PR14/08%20PR14%20Final%20Determination/120%20Ofwat%20mode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C000"/>
  </sheetPr>
  <dimension ref="B1:AM66"/>
  <sheetViews>
    <sheetView showGridLines="0" zoomScaleNormal="100" workbookViewId="0">
      <selection activeCell="E32" sqref="E32"/>
    </sheetView>
  </sheetViews>
  <sheetFormatPr defaultColWidth="3.33203125" defaultRowHeight="12.75" x14ac:dyDescent="0.2"/>
  <cols>
    <col min="3" max="3" width="8.33203125" bestFit="1" customWidth="1"/>
  </cols>
  <sheetData>
    <row r="1" spans="2:39" x14ac:dyDescent="0.2">
      <c r="B1" s="58" t="s">
        <v>0</v>
      </c>
    </row>
    <row r="2" spans="2:39" x14ac:dyDescent="0.2">
      <c r="B2" s="58"/>
      <c r="C2" s="186">
        <v>1</v>
      </c>
      <c r="D2" t="s">
        <v>1</v>
      </c>
    </row>
    <row r="3" spans="2:39" x14ac:dyDescent="0.2">
      <c r="B3" s="58"/>
      <c r="C3" s="187">
        <v>2</v>
      </c>
      <c r="D3" t="s">
        <v>2</v>
      </c>
    </row>
    <row r="4" spans="2:39" x14ac:dyDescent="0.2">
      <c r="B4" s="58"/>
      <c r="C4" s="188">
        <v>3</v>
      </c>
      <c r="D4" t="s">
        <v>3</v>
      </c>
    </row>
    <row r="5" spans="2:39" x14ac:dyDescent="0.2">
      <c r="B5" s="58"/>
      <c r="C5" s="189">
        <v>4</v>
      </c>
      <c r="D5" t="s">
        <v>4</v>
      </c>
    </row>
    <row r="6" spans="2:39" x14ac:dyDescent="0.2">
      <c r="B6" s="58" t="s">
        <v>5</v>
      </c>
      <c r="AM6" t="s">
        <v>6</v>
      </c>
    </row>
    <row r="7" spans="2:39" x14ac:dyDescent="0.2">
      <c r="C7" s="187">
        <v>1</v>
      </c>
      <c r="D7" t="s">
        <v>7</v>
      </c>
    </row>
    <row r="8" spans="2:39" x14ac:dyDescent="0.2">
      <c r="C8" s="190">
        <v>2</v>
      </c>
      <c r="D8" t="s">
        <v>8</v>
      </c>
    </row>
    <row r="9" spans="2:39" x14ac:dyDescent="0.2">
      <c r="C9" s="191">
        <v>3</v>
      </c>
      <c r="D9" s="18" t="s">
        <v>9</v>
      </c>
      <c r="AA9" t="s">
        <v>10</v>
      </c>
    </row>
    <row r="10" spans="2:39" x14ac:dyDescent="0.2">
      <c r="C10" s="192">
        <v>4</v>
      </c>
      <c r="D10" s="173" t="s">
        <v>11</v>
      </c>
    </row>
    <row r="11" spans="2:39" x14ac:dyDescent="0.2">
      <c r="C11" s="134">
        <v>5</v>
      </c>
      <c r="D11" t="s">
        <v>12</v>
      </c>
    </row>
    <row r="13" spans="2:39" x14ac:dyDescent="0.2">
      <c r="AG13" t="s">
        <v>13</v>
      </c>
    </row>
    <row r="26" spans="18:39" x14ac:dyDescent="0.2">
      <c r="AM26" t="s">
        <v>14</v>
      </c>
    </row>
    <row r="28" spans="18:39" x14ac:dyDescent="0.2">
      <c r="R28" t="s">
        <v>15</v>
      </c>
    </row>
    <row r="32" spans="18:39" x14ac:dyDescent="0.2">
      <c r="AC32" t="s">
        <v>16</v>
      </c>
    </row>
    <row r="33" spans="2:5" x14ac:dyDescent="0.2">
      <c r="B33" t="s">
        <v>17</v>
      </c>
    </row>
    <row r="34" spans="2:5" x14ac:dyDescent="0.2">
      <c r="C34" s="233">
        <v>1</v>
      </c>
      <c r="E34" t="s">
        <v>18</v>
      </c>
    </row>
    <row r="35" spans="2:5" x14ac:dyDescent="0.2">
      <c r="C35" s="233">
        <v>2</v>
      </c>
      <c r="E35" t="s">
        <v>19</v>
      </c>
    </row>
    <row r="36" spans="2:5" x14ac:dyDescent="0.2">
      <c r="C36" s="233">
        <v>3</v>
      </c>
      <c r="E36" t="s">
        <v>20</v>
      </c>
    </row>
    <row r="37" spans="2:5" x14ac:dyDescent="0.2">
      <c r="C37" s="233">
        <v>4</v>
      </c>
      <c r="E37" t="s">
        <v>21</v>
      </c>
    </row>
    <row r="38" spans="2:5" x14ac:dyDescent="0.2">
      <c r="C38" s="233">
        <v>5</v>
      </c>
      <c r="E38" t="s">
        <v>22</v>
      </c>
    </row>
    <row r="39" spans="2:5" x14ac:dyDescent="0.2">
      <c r="C39" s="233">
        <v>6</v>
      </c>
      <c r="E39" t="s">
        <v>23</v>
      </c>
    </row>
    <row r="40" spans="2:5" x14ac:dyDescent="0.2">
      <c r="C40" s="233">
        <v>7</v>
      </c>
      <c r="E40" t="s">
        <v>24</v>
      </c>
    </row>
    <row r="41" spans="2:5" x14ac:dyDescent="0.2">
      <c r="C41" s="233">
        <v>8</v>
      </c>
      <c r="E41" t="s">
        <v>25</v>
      </c>
    </row>
    <row r="42" spans="2:5" x14ac:dyDescent="0.2">
      <c r="C42" s="233">
        <v>9</v>
      </c>
      <c r="E42" t="s">
        <v>26</v>
      </c>
    </row>
    <row r="43" spans="2:5" x14ac:dyDescent="0.2">
      <c r="C43" s="233">
        <v>10</v>
      </c>
      <c r="E43" t="s">
        <v>27</v>
      </c>
    </row>
    <row r="44" spans="2:5" x14ac:dyDescent="0.2">
      <c r="C44" s="233">
        <v>11</v>
      </c>
      <c r="E44" t="s">
        <v>28</v>
      </c>
    </row>
    <row r="45" spans="2:5" x14ac:dyDescent="0.2">
      <c r="C45" s="233">
        <v>12</v>
      </c>
      <c r="E45" t="s">
        <v>29</v>
      </c>
    </row>
    <row r="46" spans="2:5" x14ac:dyDescent="0.2">
      <c r="C46" s="233">
        <v>12.1</v>
      </c>
      <c r="E46" t="s">
        <v>30</v>
      </c>
    </row>
    <row r="47" spans="2:5" x14ac:dyDescent="0.2">
      <c r="C47" s="233">
        <v>12.2</v>
      </c>
      <c r="E47" t="s">
        <v>31</v>
      </c>
    </row>
    <row r="48" spans="2:5" x14ac:dyDescent="0.2">
      <c r="C48" s="233">
        <v>12.3</v>
      </c>
      <c r="E48" t="s">
        <v>32</v>
      </c>
    </row>
    <row r="49" spans="3:5" x14ac:dyDescent="0.2">
      <c r="C49" s="233">
        <v>12.4</v>
      </c>
      <c r="E49" t="s">
        <v>33</v>
      </c>
    </row>
    <row r="50" spans="3:5" x14ac:dyDescent="0.2">
      <c r="C50" s="233">
        <v>12.5</v>
      </c>
      <c r="E50" t="s">
        <v>34</v>
      </c>
    </row>
    <row r="51" spans="3:5" x14ac:dyDescent="0.2">
      <c r="C51" s="233">
        <v>12.6</v>
      </c>
      <c r="E51" t="s">
        <v>35</v>
      </c>
    </row>
    <row r="52" spans="3:5" x14ac:dyDescent="0.2">
      <c r="C52" s="233">
        <v>12.7</v>
      </c>
      <c r="E52" t="s">
        <v>36</v>
      </c>
    </row>
    <row r="53" spans="3:5" x14ac:dyDescent="0.2">
      <c r="C53" s="233">
        <v>12.8</v>
      </c>
      <c r="E53" t="s">
        <v>37</v>
      </c>
    </row>
    <row r="54" spans="3:5" x14ac:dyDescent="0.2">
      <c r="C54" s="233">
        <v>12.9</v>
      </c>
      <c r="E54" t="s">
        <v>38</v>
      </c>
    </row>
    <row r="55" spans="3:5" x14ac:dyDescent="0.2">
      <c r="C55" s="233">
        <v>13</v>
      </c>
      <c r="E55" t="s">
        <v>39</v>
      </c>
    </row>
    <row r="56" spans="3:5" x14ac:dyDescent="0.2">
      <c r="C56" s="233">
        <v>13.1</v>
      </c>
      <c r="E56" t="s">
        <v>40</v>
      </c>
    </row>
    <row r="57" spans="3:5" x14ac:dyDescent="0.2">
      <c r="C57" s="233">
        <v>13.2</v>
      </c>
      <c r="E57" t="s">
        <v>41</v>
      </c>
    </row>
    <row r="58" spans="3:5" x14ac:dyDescent="0.2">
      <c r="C58" s="233">
        <v>13.3</v>
      </c>
      <c r="E58" t="s">
        <v>42</v>
      </c>
    </row>
    <row r="59" spans="3:5" x14ac:dyDescent="0.2">
      <c r="C59" s="233">
        <v>13.4</v>
      </c>
      <c r="E59" t="s">
        <v>43</v>
      </c>
    </row>
    <row r="60" spans="3:5" x14ac:dyDescent="0.2">
      <c r="C60" s="233">
        <v>13.5</v>
      </c>
      <c r="E60" t="s">
        <v>44</v>
      </c>
    </row>
    <row r="61" spans="3:5" x14ac:dyDescent="0.2">
      <c r="C61" s="233">
        <v>13.6</v>
      </c>
      <c r="E61" t="s">
        <v>45</v>
      </c>
    </row>
    <row r="62" spans="3:5" x14ac:dyDescent="0.2">
      <c r="C62" s="233">
        <v>13.7</v>
      </c>
      <c r="E62" t="s">
        <v>46</v>
      </c>
    </row>
    <row r="63" spans="3:5" x14ac:dyDescent="0.2">
      <c r="C63" s="233">
        <v>13.8</v>
      </c>
      <c r="E63" t="s">
        <v>47</v>
      </c>
    </row>
    <row r="64" spans="3:5" x14ac:dyDescent="0.2">
      <c r="C64" s="233">
        <v>13.9</v>
      </c>
      <c r="E64" t="s">
        <v>48</v>
      </c>
    </row>
    <row r="65" spans="3:5" x14ac:dyDescent="0.2">
      <c r="C65" s="233">
        <v>14</v>
      </c>
      <c r="E65" t="s">
        <v>49</v>
      </c>
    </row>
    <row r="66" spans="3:5" x14ac:dyDescent="0.2">
      <c r="C66" s="233">
        <v>14.1</v>
      </c>
      <c r="E66" t="s">
        <v>50</v>
      </c>
    </row>
  </sheetData>
  <conditionalFormatting sqref="C7:C10 C3:C5">
    <cfRule type="cellIs" dxfId="340" priority="1" operator="lessThan">
      <formula>0</formula>
    </cfRule>
  </conditionalFormatting>
  <pageMargins left="0.7" right="0.7" top="0.75" bottom="0.75" header="0.3" footer="0.3"/>
  <pageSetup paperSize="9" orientation="portrait" horizontalDpi="4294967293" r:id="rId1"/>
  <headerFooter>
    <oddHeader>&amp;L&amp;"Calibri"&amp;10&amp;K000000ST Classification: OFFICIAL COMMERCIAL&amp;1#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DF0-B493-444A-A1F0-B640C1A137A7}">
  <sheetPr>
    <tabColor rgb="FFFFFF00"/>
    <outlinePr summaryBelow="0" summaryRight="0"/>
  </sheetPr>
  <dimension ref="A1:CM118"/>
  <sheetViews>
    <sheetView showGridLines="0" tabSelected="1" zoomScaleNormal="100" workbookViewId="0">
      <pane xSplit="9" ySplit="3" topLeftCell="XEK4" activePane="bottomRight" state="frozen"/>
      <selection activeCell="E32" sqref="E32"/>
      <selection pane="topRight" activeCell="E32" sqref="E32"/>
      <selection pane="bottomLeft" activeCell="E32" sqref="E32"/>
      <selection pane="bottomRight" activeCell="E32" sqref="E32"/>
    </sheetView>
  </sheetViews>
  <sheetFormatPr defaultColWidth="0" defaultRowHeight="12.75" outlineLevelRow="2" x14ac:dyDescent="0.2"/>
  <cols>
    <col min="1" max="1" width="1.6640625" style="28" customWidth="1"/>
    <col min="2" max="2" width="1.6640625" style="34" customWidth="1"/>
    <col min="3" max="3" width="1.6640625" style="39" customWidth="1"/>
    <col min="4" max="4" width="16.5" style="50" customWidth="1"/>
    <col min="5" max="5" width="53" style="28" bestFit="1" customWidth="1"/>
    <col min="6" max="6" width="10" style="28" customWidth="1"/>
    <col min="7" max="7" width="16" style="28" bestFit="1" customWidth="1"/>
    <col min="8" max="8" width="10.1640625" style="61" customWidth="1"/>
    <col min="9" max="9" width="2.6640625" style="28" customWidth="1"/>
    <col min="10" max="10" width="119.5" style="28" hidden="1" customWidth="1"/>
    <col min="11" max="12" width="14.6640625" style="28" hidden="1" customWidth="1"/>
    <col min="13" max="91" width="0" style="28" hidden="1" customWidth="1"/>
    <col min="92" max="16384" width="9.33203125" style="28" hidden="1"/>
  </cols>
  <sheetData>
    <row r="1" spans="1:91" ht="18" x14ac:dyDescent="0.25">
      <c r="A1" s="1" t="s">
        <v>2</v>
      </c>
      <c r="B1" s="31"/>
      <c r="C1" s="36"/>
      <c r="D1" s="46"/>
      <c r="E1" s="5"/>
      <c r="F1" s="5"/>
      <c r="G1" s="3"/>
      <c r="H1" s="6"/>
      <c r="I1" s="7"/>
      <c r="J1" s="157"/>
      <c r="K1" s="15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1" ht="13.5" thickBot="1" x14ac:dyDescent="0.25">
      <c r="A2" s="8"/>
      <c r="B2" s="32"/>
      <c r="C2" s="37"/>
      <c r="D2" s="47"/>
      <c r="E2" s="11" t="s">
        <v>51</v>
      </c>
      <c r="F2" s="12"/>
      <c r="G2" s="12" t="s">
        <v>52</v>
      </c>
      <c r="H2" s="12" t="s">
        <v>53</v>
      </c>
      <c r="I2" s="13"/>
      <c r="J2" s="158"/>
      <c r="K2" s="15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</row>
    <row r="3" spans="1:91" ht="13.5" thickTop="1" x14ac:dyDescent="0.2"/>
    <row r="4" spans="1:91" s="29" customFormat="1" ht="13.5" thickBot="1" x14ac:dyDescent="0.25">
      <c r="A4" s="22" t="s">
        <v>54</v>
      </c>
      <c r="B4" s="32"/>
      <c r="C4" s="40"/>
      <c r="D4" s="51"/>
      <c r="E4" s="22"/>
      <c r="F4" s="12"/>
      <c r="G4" s="12"/>
      <c r="H4" s="12"/>
      <c r="I4" s="2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ht="3" customHeight="1" outlineLevel="1" thickTop="1" x14ac:dyDescent="0.2">
      <c r="A5" s="7"/>
      <c r="B5" s="33"/>
      <c r="C5" s="38"/>
      <c r="D5" s="48"/>
      <c r="E5" s="16"/>
      <c r="F5" s="17"/>
      <c r="G5" s="16"/>
      <c r="H5" s="59"/>
      <c r="I5" s="13"/>
    </row>
    <row r="6" spans="1:91" outlineLevel="1" x14ac:dyDescent="0.2">
      <c r="E6" s="28" t="str">
        <f xml:space="preserve"> "Company: " &amp; IF( G6, K6, L6 )</f>
        <v>Company: Hafren Dyfrdwy</v>
      </c>
      <c r="G6" s="361">
        <v>0</v>
      </c>
      <c r="H6" s="61" t="s">
        <v>55</v>
      </c>
      <c r="J6" s="28" t="str">
        <f xml:space="preserve"> "1 = " &amp; K6 &amp; ", 0 = " &amp; L6</f>
        <v>1 = Severn Trent, 0 = Hafren Dyfrdwy</v>
      </c>
      <c r="K6" s="41" t="s">
        <v>56</v>
      </c>
      <c r="L6" s="41" t="s">
        <v>57</v>
      </c>
      <c r="M6" s="367">
        <v>1</v>
      </c>
      <c r="N6" s="35">
        <v>0</v>
      </c>
    </row>
    <row r="7" spans="1:91" outlineLevel="1" x14ac:dyDescent="0.2">
      <c r="E7" s="28" t="str">
        <f xml:space="preserve"> "Zone: " &amp; IF( G7, K7, L7)</f>
        <v>Zone: Wrexham</v>
      </c>
      <c r="G7" s="361">
        <v>0</v>
      </c>
      <c r="H7" s="61" t="s">
        <v>55</v>
      </c>
      <c r="J7" s="28" t="str">
        <f xml:space="preserve"> "1 = " &amp; K7 &amp; ", 0 = " &amp; L7</f>
        <v>1 = Powys, 0 = Wrexham</v>
      </c>
      <c r="K7" s="370" t="str">
        <f xml:space="preserve"> IF( $G6, " Main Area", "Powys" )</f>
        <v>Powys</v>
      </c>
      <c r="L7" s="370" t="str">
        <f xml:space="preserve"> IF( $G6, "Chester", "Wrexham" )</f>
        <v>Wrexham</v>
      </c>
      <c r="M7" s="367">
        <v>1</v>
      </c>
      <c r="N7" s="35">
        <v>0</v>
      </c>
    </row>
    <row r="8" spans="1:91" outlineLevel="1" x14ac:dyDescent="0.2">
      <c r="E8" s="30" t="s">
        <v>58</v>
      </c>
      <c r="G8" s="355" t="b">
        <v>0</v>
      </c>
      <c r="H8" s="61" t="s">
        <v>55</v>
      </c>
      <c r="J8" s="28" t="s">
        <v>59</v>
      </c>
    </row>
    <row r="9" spans="1:91" outlineLevel="1" x14ac:dyDescent="0.2">
      <c r="E9" s="30" t="s">
        <v>60</v>
      </c>
      <c r="G9" s="355" t="s">
        <v>61</v>
      </c>
      <c r="H9" s="61" t="s">
        <v>62</v>
      </c>
      <c r="J9" s="28" t="str">
        <f xml:space="preserve"> IF( G6, "Percentage rate contribution from developers applied from 2018-19", "Not relevant in Wales" )</f>
        <v>Not relevant in Wales</v>
      </c>
      <c r="K9" s="373" t="s">
        <v>63</v>
      </c>
      <c r="L9" s="373" t="s">
        <v>64</v>
      </c>
      <c r="M9" s="373" t="s">
        <v>65</v>
      </c>
      <c r="N9" s="373" t="s">
        <v>61</v>
      </c>
    </row>
    <row r="10" spans="1:91" outlineLevel="1" x14ac:dyDescent="0.2">
      <c r="E10" s="30" t="str">
        <f xml:space="preserve"> IF( OR( G9 = K9, G6 = 0 ), "DAD calculation used", IF( G9 = "NA", "NA", "Flat rate income offset applied " ) )</f>
        <v>DAD calculation used</v>
      </c>
      <c r="G10" s="372">
        <f>HLOOKUP( G9, $K$9:$N$10, 2 )</f>
        <v>0</v>
      </c>
      <c r="H10" s="61" t="s">
        <v>66</v>
      </c>
      <c r="K10" s="41">
        <v>1</v>
      </c>
      <c r="L10" s="41">
        <v>0.91</v>
      </c>
      <c r="M10" s="41">
        <v>0.9</v>
      </c>
      <c r="N10" s="41"/>
    </row>
    <row r="11" spans="1:91" outlineLevel="1" x14ac:dyDescent="0.2">
      <c r="E11" s="28" t="s">
        <v>67</v>
      </c>
      <c r="G11" s="355" t="b">
        <v>0</v>
      </c>
      <c r="H11" s="61" t="s">
        <v>55</v>
      </c>
      <c r="J11" s="28" t="s">
        <v>68</v>
      </c>
      <c r="M11" s="374" t="b">
        <v>1</v>
      </c>
      <c r="N11" s="374" t="b">
        <v>0</v>
      </c>
    </row>
    <row r="12" spans="1:91" outlineLevel="1" x14ac:dyDescent="0.2">
      <c r="E12" s="28" t="s">
        <v>69</v>
      </c>
      <c r="G12" s="355" t="b">
        <v>1</v>
      </c>
      <c r="H12" s="61" t="s">
        <v>55</v>
      </c>
      <c r="J12" s="28" t="s">
        <v>70</v>
      </c>
      <c r="M12" s="35" t="b">
        <v>1</v>
      </c>
      <c r="N12" s="35" t="b">
        <v>0</v>
      </c>
    </row>
    <row r="13" spans="1:91" outlineLevel="1" x14ac:dyDescent="0.2">
      <c r="G13" s="126"/>
    </row>
    <row r="14" spans="1:91" s="29" customFormat="1" ht="13.5" thickBot="1" x14ac:dyDescent="0.25">
      <c r="A14" s="22" t="s">
        <v>71</v>
      </c>
      <c r="B14" s="32"/>
      <c r="C14" s="40"/>
      <c r="D14" s="51"/>
      <c r="E14" s="22"/>
      <c r="F14" s="12"/>
      <c r="G14" s="12"/>
      <c r="H14" s="12"/>
      <c r="I14" s="2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ht="3" customHeight="1" outlineLevel="1" thickTop="1" x14ac:dyDescent="0.2">
      <c r="A15" s="7"/>
      <c r="B15" s="33"/>
      <c r="C15" s="38"/>
      <c r="D15" s="48"/>
      <c r="E15" s="16"/>
      <c r="F15" s="17"/>
      <c r="G15" s="16"/>
      <c r="H15" s="59"/>
      <c r="I15" s="13"/>
    </row>
    <row r="16" spans="1:91" customFormat="1" outlineLevel="1" x14ac:dyDescent="0.2">
      <c r="B16" s="58"/>
      <c r="D16" s="50"/>
      <c r="E16" t="s">
        <v>72</v>
      </c>
      <c r="G16" s="356">
        <v>8</v>
      </c>
      <c r="H16" s="74" t="s">
        <v>73</v>
      </c>
      <c r="I16" s="200"/>
    </row>
    <row r="17" spans="1:91" outlineLevel="1" x14ac:dyDescent="0.2">
      <c r="E17" s="30" t="s">
        <v>74</v>
      </c>
      <c r="G17" s="357">
        <v>4</v>
      </c>
      <c r="H17" s="61" t="s">
        <v>75</v>
      </c>
    </row>
    <row r="18" spans="1:91" outlineLevel="1" x14ac:dyDescent="0.2"/>
    <row r="19" spans="1:91" s="29" customFormat="1" ht="13.5" thickBot="1" x14ac:dyDescent="0.25">
      <c r="A19" s="22" t="s">
        <v>76</v>
      </c>
      <c r="B19" s="32"/>
      <c r="C19" s="40"/>
      <c r="D19" s="51"/>
      <c r="E19" s="22"/>
      <c r="F19" s="12"/>
      <c r="G19" s="12"/>
      <c r="H19" s="12"/>
      <c r="I19" s="23"/>
      <c r="J19" s="293"/>
      <c r="K19" s="21" t="s">
        <v>77</v>
      </c>
      <c r="L19" s="21" t="s">
        <v>78</v>
      </c>
      <c r="M19" s="2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</row>
    <row r="20" spans="1:91" ht="3" customHeight="1" outlineLevel="1" thickTop="1" x14ac:dyDescent="0.2">
      <c r="A20" s="7"/>
      <c r="B20" s="33"/>
      <c r="C20" s="38"/>
      <c r="D20" s="48"/>
      <c r="E20" s="16"/>
      <c r="F20" s="17"/>
      <c r="G20" s="16"/>
      <c r="H20" s="59"/>
      <c r="I20" s="13"/>
      <c r="K20" s="16"/>
      <c r="L20" s="16"/>
    </row>
    <row r="21" spans="1:91" outlineLevel="1" x14ac:dyDescent="0.2">
      <c r="B21" s="34" t="s">
        <v>79</v>
      </c>
    </row>
    <row r="22" spans="1:91" outlineLevel="2" x14ac:dyDescent="0.2">
      <c r="E22" s="28" t="s">
        <v>80</v>
      </c>
      <c r="F22" s="126"/>
      <c r="G22" s="361">
        <v>33</v>
      </c>
      <c r="H22" s="61" t="s">
        <v>81</v>
      </c>
      <c r="K22" s="270"/>
      <c r="L22" s="270"/>
      <c r="M22" s="270"/>
    </row>
    <row r="23" spans="1:91" outlineLevel="2" x14ac:dyDescent="0.2">
      <c r="E23" s="28" t="s">
        <v>82</v>
      </c>
      <c r="F23" s="126"/>
      <c r="G23" s="361">
        <v>161</v>
      </c>
      <c r="H23" s="61" t="s">
        <v>81</v>
      </c>
      <c r="K23" s="270"/>
      <c r="L23" s="270"/>
      <c r="M23" s="270"/>
    </row>
    <row r="24" spans="1:91" outlineLevel="2" x14ac:dyDescent="0.2">
      <c r="E24" s="28" t="s">
        <v>83</v>
      </c>
      <c r="F24" s="126"/>
      <c r="G24" s="361">
        <v>148</v>
      </c>
      <c r="H24" s="61" t="s">
        <v>81</v>
      </c>
      <c r="K24" s="270"/>
      <c r="L24" s="270"/>
      <c r="M24" s="270"/>
    </row>
    <row r="25" spans="1:91" outlineLevel="2" x14ac:dyDescent="0.2">
      <c r="E25" s="28" t="s">
        <v>84</v>
      </c>
      <c r="F25" s="126"/>
      <c r="G25" s="361">
        <v>158</v>
      </c>
      <c r="H25" s="61" t="s">
        <v>81</v>
      </c>
      <c r="K25" s="270"/>
      <c r="L25" s="270"/>
      <c r="M25" s="270"/>
    </row>
    <row r="26" spans="1:91" outlineLevel="2" x14ac:dyDescent="0.2">
      <c r="E26" s="28" t="s">
        <v>85</v>
      </c>
      <c r="G26" s="359">
        <v>3</v>
      </c>
      <c r="H26" s="61" t="s">
        <v>86</v>
      </c>
      <c r="K26" s="270"/>
      <c r="L26" s="270"/>
      <c r="M26" s="270"/>
    </row>
    <row r="27" spans="1:91" outlineLevel="2" x14ac:dyDescent="0.2">
      <c r="E27" s="28" t="s">
        <v>87</v>
      </c>
      <c r="G27" s="358">
        <v>12</v>
      </c>
      <c r="H27" s="61" t="s">
        <v>86</v>
      </c>
      <c r="K27" s="270"/>
      <c r="L27" s="270"/>
      <c r="M27" s="270"/>
    </row>
    <row r="28" spans="1:91" outlineLevel="2" x14ac:dyDescent="0.2">
      <c r="K28" s="270"/>
      <c r="L28" s="270"/>
      <c r="M28" s="270"/>
    </row>
    <row r="29" spans="1:91" outlineLevel="1" x14ac:dyDescent="0.2">
      <c r="B29" s="34" t="s">
        <v>88</v>
      </c>
      <c r="K29" s="270"/>
      <c r="L29" s="270"/>
      <c r="M29" s="270"/>
    </row>
    <row r="30" spans="1:91" outlineLevel="2" x14ac:dyDescent="0.2">
      <c r="E30" s="28" t="s">
        <v>89</v>
      </c>
      <c r="F30" s="126"/>
      <c r="G30" s="361">
        <v>0</v>
      </c>
      <c r="H30" s="61" t="s">
        <v>90</v>
      </c>
      <c r="K30" s="434"/>
      <c r="L30" s="270"/>
      <c r="M30" s="270"/>
    </row>
    <row r="31" spans="1:91" outlineLevel="2" x14ac:dyDescent="0.2">
      <c r="E31" s="28" t="s">
        <v>91</v>
      </c>
      <c r="G31" s="361"/>
      <c r="H31" s="61" t="s">
        <v>90</v>
      </c>
      <c r="K31" s="434"/>
      <c r="L31" s="270"/>
      <c r="M31" s="270"/>
    </row>
    <row r="32" spans="1:91" outlineLevel="2" x14ac:dyDescent="0.2">
      <c r="E32" s="28" t="s">
        <v>92</v>
      </c>
      <c r="G32" s="361"/>
      <c r="H32" s="61" t="s">
        <v>90</v>
      </c>
      <c r="K32" s="434"/>
      <c r="L32" s="270"/>
      <c r="M32" s="270"/>
    </row>
    <row r="33" spans="5:13" outlineLevel="2" x14ac:dyDescent="0.2">
      <c r="E33" s="28" t="s">
        <v>93</v>
      </c>
      <c r="G33" s="361"/>
      <c r="H33" s="61" t="s">
        <v>90</v>
      </c>
      <c r="K33" s="434"/>
      <c r="L33" s="270"/>
      <c r="M33" s="270"/>
    </row>
    <row r="34" spans="5:13" outlineLevel="2" x14ac:dyDescent="0.2">
      <c r="E34" s="28" t="s">
        <v>94</v>
      </c>
      <c r="G34" s="361"/>
      <c r="H34" s="61" t="s">
        <v>90</v>
      </c>
      <c r="K34" s="434"/>
      <c r="L34" s="270"/>
      <c r="M34" s="270"/>
    </row>
    <row r="35" spans="5:13" outlineLevel="2" x14ac:dyDescent="0.2">
      <c r="E35" s="28" t="s">
        <v>95</v>
      </c>
      <c r="G35" s="361"/>
      <c r="H35" s="61" t="s">
        <v>90</v>
      </c>
      <c r="K35" s="434"/>
      <c r="L35" s="270"/>
      <c r="M35" s="270"/>
    </row>
    <row r="36" spans="5:13" outlineLevel="2" x14ac:dyDescent="0.2">
      <c r="E36" s="28" t="s">
        <v>96</v>
      </c>
      <c r="G36" s="361"/>
      <c r="H36" s="61" t="s">
        <v>90</v>
      </c>
      <c r="K36" s="434"/>
      <c r="L36" s="270"/>
      <c r="M36" s="270"/>
    </row>
    <row r="37" spans="5:13" outlineLevel="2" x14ac:dyDescent="0.2">
      <c r="E37" s="28" t="s">
        <v>97</v>
      </c>
      <c r="G37" s="361"/>
      <c r="H37" s="61" t="s">
        <v>90</v>
      </c>
      <c r="K37" s="434"/>
      <c r="L37" s="270"/>
      <c r="M37" s="270"/>
    </row>
    <row r="38" spans="5:13" outlineLevel="2" x14ac:dyDescent="0.2">
      <c r="E38" s="28" t="s">
        <v>98</v>
      </c>
      <c r="G38" s="361"/>
      <c r="H38" s="61" t="s">
        <v>90</v>
      </c>
      <c r="K38" s="434"/>
      <c r="L38" s="270"/>
      <c r="M38" s="270"/>
    </row>
    <row r="39" spans="5:13" outlineLevel="2" x14ac:dyDescent="0.2">
      <c r="E39" s="28" t="s">
        <v>99</v>
      </c>
      <c r="G39" s="361"/>
      <c r="H39" s="61" t="s">
        <v>90</v>
      </c>
      <c r="K39" s="434"/>
      <c r="L39" s="270"/>
      <c r="M39" s="270"/>
    </row>
    <row r="40" spans="5:13" outlineLevel="2" x14ac:dyDescent="0.2">
      <c r="E40" s="28" t="s">
        <v>100</v>
      </c>
      <c r="G40" s="361"/>
      <c r="H40" s="61" t="s">
        <v>90</v>
      </c>
      <c r="K40" s="434"/>
      <c r="L40" s="435"/>
      <c r="M40" s="270"/>
    </row>
    <row r="41" spans="5:13" outlineLevel="2" x14ac:dyDescent="0.2">
      <c r="K41" s="270"/>
      <c r="L41" s="270"/>
      <c r="M41" s="270"/>
    </row>
    <row r="42" spans="5:13" outlineLevel="2" x14ac:dyDescent="0.2">
      <c r="E42" s="28" t="s">
        <v>101</v>
      </c>
      <c r="G42" s="361">
        <v>0</v>
      </c>
      <c r="H42" s="61" t="s">
        <v>81</v>
      </c>
    </row>
    <row r="43" spans="5:13" outlineLevel="2" x14ac:dyDescent="0.2">
      <c r="E43" s="28" t="s">
        <v>102</v>
      </c>
      <c r="G43" s="361"/>
      <c r="H43" s="61" t="s">
        <v>81</v>
      </c>
    </row>
    <row r="44" spans="5:13" outlineLevel="2" x14ac:dyDescent="0.2">
      <c r="E44" s="28" t="s">
        <v>103</v>
      </c>
      <c r="G44" s="361"/>
      <c r="H44" s="61" t="s">
        <v>81</v>
      </c>
    </row>
    <row r="45" spans="5:13" outlineLevel="2" x14ac:dyDescent="0.2"/>
    <row r="46" spans="5:13" outlineLevel="2" x14ac:dyDescent="0.2">
      <c r="E46" s="28" t="s">
        <v>104</v>
      </c>
      <c r="G46" s="361">
        <v>0</v>
      </c>
      <c r="H46" s="61" t="s">
        <v>105</v>
      </c>
    </row>
    <row r="47" spans="5:13" outlineLevel="2" x14ac:dyDescent="0.2">
      <c r="E47" s="28" t="s">
        <v>106</v>
      </c>
      <c r="G47" s="361"/>
      <c r="H47" s="61" t="s">
        <v>105</v>
      </c>
    </row>
    <row r="48" spans="5:13" outlineLevel="2" x14ac:dyDescent="0.2">
      <c r="E48" s="28" t="s">
        <v>107</v>
      </c>
      <c r="F48" s="126"/>
      <c r="G48" s="361"/>
      <c r="H48" s="61" t="s">
        <v>105</v>
      </c>
    </row>
    <row r="49" spans="5:12" outlineLevel="2" x14ac:dyDescent="0.2"/>
    <row r="50" spans="5:12" outlineLevel="2" x14ac:dyDescent="0.2">
      <c r="E50" s="28" t="s">
        <v>108</v>
      </c>
      <c r="G50" s="361"/>
      <c r="H50" s="61" t="s">
        <v>81</v>
      </c>
      <c r="K50" s="362">
        <v>0</v>
      </c>
      <c r="L50" s="309">
        <f t="shared" ref="L50:L59" si="0" xml:space="preserve"> K51</f>
        <v>100</v>
      </c>
    </row>
    <row r="51" spans="5:12" outlineLevel="2" x14ac:dyDescent="0.2">
      <c r="E51" s="28" t="s">
        <v>109</v>
      </c>
      <c r="G51" s="361"/>
      <c r="H51" s="61" t="s">
        <v>81</v>
      </c>
      <c r="K51" s="362">
        <v>100</v>
      </c>
      <c r="L51" s="309">
        <f t="shared" si="0"/>
        <v>200</v>
      </c>
    </row>
    <row r="52" spans="5:12" outlineLevel="2" x14ac:dyDescent="0.2">
      <c r="E52" s="28" t="s">
        <v>110</v>
      </c>
      <c r="G52" s="361"/>
      <c r="H52" s="61" t="s">
        <v>81</v>
      </c>
      <c r="K52" s="362">
        <v>200</v>
      </c>
      <c r="L52" s="309">
        <f t="shared" si="0"/>
        <v>1000</v>
      </c>
    </row>
    <row r="53" spans="5:12" outlineLevel="2" x14ac:dyDescent="0.2">
      <c r="E53" s="28" t="s">
        <v>111</v>
      </c>
      <c r="G53" s="361"/>
      <c r="H53" s="61" t="s">
        <v>81</v>
      </c>
      <c r="K53" s="362">
        <v>1000</v>
      </c>
      <c r="L53" s="309">
        <f t="shared" si="0"/>
        <v>25000</v>
      </c>
    </row>
    <row r="54" spans="5:12" outlineLevel="2" x14ac:dyDescent="0.2">
      <c r="E54" s="28" t="s">
        <v>112</v>
      </c>
      <c r="G54" s="361"/>
      <c r="H54" s="61" t="s">
        <v>81</v>
      </c>
      <c r="K54" s="362">
        <v>25000</v>
      </c>
      <c r="L54" s="309">
        <f t="shared" si="0"/>
        <v>40000</v>
      </c>
    </row>
    <row r="55" spans="5:12" outlineLevel="2" x14ac:dyDescent="0.2">
      <c r="E55" s="28" t="s">
        <v>113</v>
      </c>
      <c r="G55" s="361"/>
      <c r="H55" s="61" t="s">
        <v>81</v>
      </c>
      <c r="K55" s="362">
        <v>40000</v>
      </c>
      <c r="L55" s="309">
        <f t="shared" si="0"/>
        <v>100000</v>
      </c>
    </row>
    <row r="56" spans="5:12" outlineLevel="2" x14ac:dyDescent="0.2">
      <c r="E56" s="28" t="s">
        <v>114</v>
      </c>
      <c r="G56" s="361"/>
      <c r="H56" s="61" t="s">
        <v>81</v>
      </c>
      <c r="K56" s="362">
        <v>100000</v>
      </c>
      <c r="L56" s="309">
        <f t="shared" si="0"/>
        <v>250000</v>
      </c>
    </row>
    <row r="57" spans="5:12" outlineLevel="2" x14ac:dyDescent="0.2">
      <c r="E57" s="28" t="s">
        <v>115</v>
      </c>
      <c r="G57" s="361"/>
      <c r="H57" s="61" t="s">
        <v>81</v>
      </c>
      <c r="K57" s="362">
        <v>250000</v>
      </c>
      <c r="L57" s="309">
        <f t="shared" si="0"/>
        <v>500000</v>
      </c>
    </row>
    <row r="58" spans="5:12" outlineLevel="2" x14ac:dyDescent="0.2">
      <c r="E58" s="28" t="s">
        <v>116</v>
      </c>
      <c r="G58" s="361"/>
      <c r="H58" s="61" t="s">
        <v>81</v>
      </c>
      <c r="K58" s="363">
        <v>500000</v>
      </c>
      <c r="L58" s="309">
        <f t="shared" si="0"/>
        <v>750000</v>
      </c>
    </row>
    <row r="59" spans="5:12" outlineLevel="2" x14ac:dyDescent="0.2">
      <c r="E59" s="28" t="s">
        <v>117</v>
      </c>
      <c r="G59" s="361"/>
      <c r="H59" s="61" t="s">
        <v>81</v>
      </c>
      <c r="K59" s="363">
        <v>750000</v>
      </c>
      <c r="L59" s="309">
        <f t="shared" si="0"/>
        <v>1000000</v>
      </c>
    </row>
    <row r="60" spans="5:12" outlineLevel="2" x14ac:dyDescent="0.2">
      <c r="E60" s="28" t="s">
        <v>118</v>
      </c>
      <c r="G60" s="361"/>
      <c r="H60" s="61" t="s">
        <v>81</v>
      </c>
      <c r="K60" s="362">
        <v>1000000</v>
      </c>
      <c r="L60" s="105" t="s">
        <v>119</v>
      </c>
    </row>
    <row r="61" spans="5:12" outlineLevel="2" x14ac:dyDescent="0.2">
      <c r="E61" s="28" t="s">
        <v>120</v>
      </c>
      <c r="G61" s="361"/>
      <c r="H61" s="61" t="s">
        <v>81</v>
      </c>
      <c r="K61" s="362">
        <v>0</v>
      </c>
      <c r="L61" s="309">
        <f t="shared" ref="L61:L70" si="1" xml:space="preserve"> K62</f>
        <v>100</v>
      </c>
    </row>
    <row r="62" spans="5:12" outlineLevel="2" x14ac:dyDescent="0.2">
      <c r="E62" s="28" t="s">
        <v>121</v>
      </c>
      <c r="G62" s="361"/>
      <c r="H62" s="61" t="s">
        <v>81</v>
      </c>
      <c r="K62" s="362">
        <v>100</v>
      </c>
      <c r="L62" s="309">
        <f t="shared" si="1"/>
        <v>200</v>
      </c>
    </row>
    <row r="63" spans="5:12" outlineLevel="2" x14ac:dyDescent="0.2">
      <c r="E63" s="28" t="s">
        <v>122</v>
      </c>
      <c r="G63" s="361"/>
      <c r="H63" s="61" t="s">
        <v>81</v>
      </c>
      <c r="K63" s="362">
        <v>200</v>
      </c>
      <c r="L63" s="309">
        <f t="shared" si="1"/>
        <v>1000</v>
      </c>
    </row>
    <row r="64" spans="5:12" outlineLevel="2" x14ac:dyDescent="0.2">
      <c r="E64" s="28" t="s">
        <v>123</v>
      </c>
      <c r="G64" s="361"/>
      <c r="H64" s="61" t="s">
        <v>81</v>
      </c>
      <c r="K64" s="362">
        <v>1000</v>
      </c>
      <c r="L64" s="309">
        <f t="shared" si="1"/>
        <v>25000</v>
      </c>
    </row>
    <row r="65" spans="1:91" outlineLevel="2" x14ac:dyDescent="0.2">
      <c r="E65" s="28" t="s">
        <v>124</v>
      </c>
      <c r="G65" s="361"/>
      <c r="H65" s="61" t="s">
        <v>81</v>
      </c>
      <c r="K65" s="362">
        <v>25000</v>
      </c>
      <c r="L65" s="309">
        <f t="shared" si="1"/>
        <v>40000</v>
      </c>
    </row>
    <row r="66" spans="1:91" outlineLevel="2" x14ac:dyDescent="0.2">
      <c r="E66" s="28" t="s">
        <v>125</v>
      </c>
      <c r="G66" s="361"/>
      <c r="H66" s="61" t="s">
        <v>81</v>
      </c>
      <c r="K66" s="362">
        <v>40000</v>
      </c>
      <c r="L66" s="309">
        <f t="shared" si="1"/>
        <v>100000</v>
      </c>
    </row>
    <row r="67" spans="1:91" outlineLevel="2" x14ac:dyDescent="0.2">
      <c r="E67" s="28" t="s">
        <v>126</v>
      </c>
      <c r="G67" s="361"/>
      <c r="H67" s="61" t="s">
        <v>81</v>
      </c>
      <c r="K67" s="362">
        <v>100000</v>
      </c>
      <c r="L67" s="309">
        <f t="shared" si="1"/>
        <v>250000</v>
      </c>
    </row>
    <row r="68" spans="1:91" outlineLevel="2" x14ac:dyDescent="0.2">
      <c r="E68" s="28" t="s">
        <v>127</v>
      </c>
      <c r="G68" s="361"/>
      <c r="H68" s="61" t="s">
        <v>81</v>
      </c>
      <c r="K68" s="362">
        <v>250000</v>
      </c>
      <c r="L68" s="309">
        <f t="shared" si="1"/>
        <v>500000</v>
      </c>
    </row>
    <row r="69" spans="1:91" outlineLevel="2" x14ac:dyDescent="0.2">
      <c r="E69" s="28" t="s">
        <v>128</v>
      </c>
      <c r="G69" s="361"/>
      <c r="H69" s="61" t="s">
        <v>81</v>
      </c>
      <c r="K69" s="363">
        <v>500000</v>
      </c>
      <c r="L69" s="309">
        <f t="shared" si="1"/>
        <v>750000</v>
      </c>
    </row>
    <row r="70" spans="1:91" outlineLevel="2" x14ac:dyDescent="0.2">
      <c r="E70" s="28" t="s">
        <v>129</v>
      </c>
      <c r="G70" s="361"/>
      <c r="H70" s="61" t="s">
        <v>81</v>
      </c>
      <c r="K70" s="363">
        <v>750000</v>
      </c>
      <c r="L70" s="309">
        <f t="shared" si="1"/>
        <v>1000000</v>
      </c>
    </row>
    <row r="71" spans="1:91" outlineLevel="2" x14ac:dyDescent="0.2">
      <c r="E71" s="28" t="s">
        <v>130</v>
      </c>
      <c r="G71" s="361"/>
      <c r="H71" s="61" t="s">
        <v>81</v>
      </c>
      <c r="K71" s="362">
        <v>1000000</v>
      </c>
      <c r="L71" s="105" t="s">
        <v>119</v>
      </c>
    </row>
    <row r="72" spans="1:91" outlineLevel="2" x14ac:dyDescent="0.2"/>
    <row r="73" spans="1:91" s="29" customFormat="1" ht="13.5" thickBot="1" x14ac:dyDescent="0.25">
      <c r="A73" s="22" t="s">
        <v>131</v>
      </c>
      <c r="B73" s="32"/>
      <c r="C73" s="40"/>
      <c r="D73" s="51"/>
      <c r="E73" s="22"/>
      <c r="F73" s="12"/>
      <c r="G73" s="12"/>
      <c r="H73" s="12"/>
      <c r="I73" s="2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</row>
    <row r="74" spans="1:91" ht="3" customHeight="1" outlineLevel="1" thickTop="1" x14ac:dyDescent="0.2">
      <c r="A74" s="7"/>
      <c r="B74" s="33"/>
      <c r="C74" s="38"/>
      <c r="D74" s="48"/>
      <c r="E74" s="16"/>
      <c r="F74" s="17"/>
      <c r="G74" s="16"/>
      <c r="H74" s="59"/>
      <c r="I74" s="13"/>
    </row>
    <row r="75" spans="1:91" outlineLevel="1" x14ac:dyDescent="0.2">
      <c r="D75" s="28"/>
      <c r="E75" s="270" t="s">
        <v>132</v>
      </c>
      <c r="G75" s="361"/>
      <c r="H75" s="61" t="s">
        <v>133</v>
      </c>
    </row>
    <row r="76" spans="1:91" outlineLevel="1" x14ac:dyDescent="0.2">
      <c r="D76" s="28"/>
      <c r="E76" s="361" t="s">
        <v>134</v>
      </c>
      <c r="G76" s="361"/>
      <c r="H76" s="61" t="s">
        <v>133</v>
      </c>
    </row>
    <row r="77" spans="1:91" outlineLevel="1" x14ac:dyDescent="0.2">
      <c r="D77" s="28"/>
      <c r="E77" s="361" t="s">
        <v>135</v>
      </c>
      <c r="G77" s="361"/>
      <c r="H77" s="61" t="s">
        <v>133</v>
      </c>
    </row>
    <row r="78" spans="1:91" outlineLevel="1" x14ac:dyDescent="0.2">
      <c r="D78" s="28"/>
      <c r="E78" s="361" t="s">
        <v>136</v>
      </c>
      <c r="G78" s="361"/>
      <c r="H78" s="61" t="s">
        <v>133</v>
      </c>
    </row>
    <row r="79" spans="1:91" outlineLevel="1" x14ac:dyDescent="0.2">
      <c r="D79" s="28"/>
      <c r="E79" s="361" t="s">
        <v>137</v>
      </c>
      <c r="G79" s="361"/>
      <c r="H79" s="61" t="s">
        <v>133</v>
      </c>
    </row>
    <row r="80" spans="1:91" outlineLevel="1" x14ac:dyDescent="0.2"/>
    <row r="81" spans="1:91" s="29" customFormat="1" ht="13.5" thickBot="1" x14ac:dyDescent="0.25">
      <c r="A81" s="22" t="s">
        <v>138</v>
      </c>
      <c r="B81" s="32"/>
      <c r="C81" s="40"/>
      <c r="D81" s="51"/>
      <c r="E81" s="22"/>
      <c r="F81" s="12"/>
      <c r="G81" s="12"/>
      <c r="H81" s="12"/>
      <c r="I81" s="2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</row>
    <row r="82" spans="1:91" ht="3" customHeight="1" outlineLevel="1" thickTop="1" x14ac:dyDescent="0.2">
      <c r="A82" s="7"/>
      <c r="B82" s="33"/>
      <c r="C82" s="38"/>
      <c r="D82" s="48"/>
      <c r="E82" s="16"/>
      <c r="F82" s="17"/>
      <c r="G82" s="16"/>
      <c r="H82" s="59"/>
      <c r="I82" s="13"/>
    </row>
    <row r="83" spans="1:91" outlineLevel="1" x14ac:dyDescent="0.2">
      <c r="D83" s="28"/>
      <c r="E83" s="270" t="s">
        <v>139</v>
      </c>
      <c r="G83" s="361"/>
      <c r="H83" s="61" t="s">
        <v>133</v>
      </c>
    </row>
    <row r="84" spans="1:91" outlineLevel="1" x14ac:dyDescent="0.2">
      <c r="D84" s="28"/>
      <c r="E84" s="361" t="s">
        <v>140</v>
      </c>
      <c r="G84" s="361"/>
      <c r="H84" s="61" t="s">
        <v>133</v>
      </c>
    </row>
    <row r="85" spans="1:91" outlineLevel="1" x14ac:dyDescent="0.2">
      <c r="D85" s="28"/>
      <c r="E85" s="361" t="s">
        <v>141</v>
      </c>
      <c r="G85" s="361"/>
      <c r="H85" s="61" t="s">
        <v>133</v>
      </c>
    </row>
    <row r="86" spans="1:91" outlineLevel="1" x14ac:dyDescent="0.2">
      <c r="D86" s="28"/>
      <c r="E86" s="361" t="s">
        <v>142</v>
      </c>
      <c r="G86" s="361"/>
      <c r="H86" s="61" t="s">
        <v>133</v>
      </c>
    </row>
    <row r="87" spans="1:91" outlineLevel="1" x14ac:dyDescent="0.2">
      <c r="D87" s="28"/>
      <c r="E87" s="361" t="s">
        <v>143</v>
      </c>
      <c r="G87" s="361"/>
      <c r="H87" s="61" t="s">
        <v>133</v>
      </c>
    </row>
    <row r="88" spans="1:91" outlineLevel="1" x14ac:dyDescent="0.2"/>
    <row r="89" spans="1:91" s="29" customFormat="1" ht="13.5" thickBot="1" x14ac:dyDescent="0.25">
      <c r="A89" s="22" t="s">
        <v>144</v>
      </c>
      <c r="B89" s="32"/>
      <c r="C89" s="40"/>
      <c r="D89" s="51"/>
      <c r="E89" s="22"/>
      <c r="F89" s="12"/>
      <c r="G89" s="12"/>
      <c r="H89" s="12"/>
      <c r="I89" s="23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</row>
    <row r="90" spans="1:91" ht="3" customHeight="1" outlineLevel="1" thickTop="1" x14ac:dyDescent="0.2">
      <c r="A90" s="7"/>
      <c r="B90" s="33"/>
      <c r="C90" s="38"/>
      <c r="D90" s="48"/>
      <c r="E90" s="16"/>
      <c r="F90" s="17"/>
      <c r="G90" s="16"/>
      <c r="H90" s="59"/>
      <c r="I90" s="13"/>
    </row>
    <row r="91" spans="1:91" outlineLevel="1" x14ac:dyDescent="0.2">
      <c r="D91" s="28"/>
      <c r="E91" s="270" t="s">
        <v>145</v>
      </c>
      <c r="G91" s="361"/>
      <c r="H91" s="61" t="s">
        <v>133</v>
      </c>
    </row>
    <row r="92" spans="1:91" outlineLevel="1" x14ac:dyDescent="0.2">
      <c r="D92" s="28"/>
      <c r="E92" s="361" t="s">
        <v>134</v>
      </c>
      <c r="G92" s="361">
        <v>0</v>
      </c>
      <c r="H92" s="61" t="s">
        <v>133</v>
      </c>
    </row>
    <row r="93" spans="1:91" outlineLevel="1" x14ac:dyDescent="0.2">
      <c r="D93" s="28"/>
      <c r="E93" s="361" t="s">
        <v>135</v>
      </c>
      <c r="G93" s="361"/>
      <c r="H93" s="61" t="s">
        <v>133</v>
      </c>
    </row>
    <row r="94" spans="1:91" outlineLevel="1" x14ac:dyDescent="0.2">
      <c r="D94" s="28"/>
      <c r="E94" s="361" t="s">
        <v>136</v>
      </c>
      <c r="G94" s="361"/>
      <c r="H94" s="61" t="s">
        <v>133</v>
      </c>
    </row>
    <row r="95" spans="1:91" outlineLevel="1" x14ac:dyDescent="0.2">
      <c r="D95" s="28"/>
      <c r="E95" s="361" t="s">
        <v>137</v>
      </c>
      <c r="G95" s="361"/>
      <c r="H95" s="61" t="s">
        <v>133</v>
      </c>
    </row>
    <row r="96" spans="1:91" ht="3" customHeight="1" outlineLevel="1" x14ac:dyDescent="0.2">
      <c r="A96" s="7"/>
      <c r="B96" s="33"/>
      <c r="C96" s="38"/>
      <c r="D96" s="48"/>
      <c r="E96" s="16"/>
      <c r="F96" s="17"/>
      <c r="G96" s="16"/>
      <c r="H96" s="59"/>
      <c r="I96" s="13"/>
    </row>
    <row r="97" spans="1:91" outlineLevel="1" x14ac:dyDescent="0.2">
      <c r="D97" s="28"/>
      <c r="E97" s="270" t="str">
        <f xml:space="preserve"> E91 &amp; "  - asset life"</f>
        <v>Water: pump  - asset life</v>
      </c>
      <c r="G97" s="361"/>
      <c r="H97" s="61" t="s">
        <v>146</v>
      </c>
    </row>
    <row r="98" spans="1:91" outlineLevel="1" x14ac:dyDescent="0.2">
      <c r="D98" s="28"/>
      <c r="E98" s="270" t="str">
        <f xml:space="preserve"> E92 &amp; "  - asset life"</f>
        <v>Water: other cost item 2 (specify)  - asset life</v>
      </c>
      <c r="G98" s="361">
        <v>0</v>
      </c>
      <c r="H98" s="61" t="s">
        <v>146</v>
      </c>
    </row>
    <row r="99" spans="1:91" outlineLevel="1" x14ac:dyDescent="0.2">
      <c r="D99" s="28"/>
      <c r="E99" s="270" t="str">
        <f xml:space="preserve"> E93 &amp; "  - asset life"</f>
        <v>Water: other cost item 3 (specify)  - asset life</v>
      </c>
      <c r="G99" s="361"/>
      <c r="H99" s="61" t="s">
        <v>146</v>
      </c>
    </row>
    <row r="100" spans="1:91" outlineLevel="1" x14ac:dyDescent="0.2">
      <c r="D100" s="28"/>
      <c r="E100" s="270" t="str">
        <f xml:space="preserve"> E94 &amp; "  - asset life"</f>
        <v>Water: other cost item 4 (specify)  - asset life</v>
      </c>
      <c r="G100" s="361"/>
      <c r="H100" s="61" t="s">
        <v>146</v>
      </c>
    </row>
    <row r="101" spans="1:91" outlineLevel="1" x14ac:dyDescent="0.2">
      <c r="D101" s="28"/>
      <c r="E101" s="270" t="str">
        <f xml:space="preserve"> E95 &amp; "  - asset life"</f>
        <v>Water: other cost item 5 (specify)  - asset life</v>
      </c>
      <c r="G101" s="361"/>
      <c r="H101" s="61" t="s">
        <v>146</v>
      </c>
    </row>
    <row r="102" spans="1:91" outlineLevel="1" x14ac:dyDescent="0.2"/>
    <row r="103" spans="1:91" s="29" customFormat="1" ht="13.5" thickBot="1" x14ac:dyDescent="0.25">
      <c r="A103" s="22" t="s">
        <v>147</v>
      </c>
      <c r="B103" s="32"/>
      <c r="C103" s="40"/>
      <c r="D103" s="51"/>
      <c r="E103" s="22"/>
      <c r="F103" s="12"/>
      <c r="G103" s="12"/>
      <c r="H103" s="12"/>
      <c r="I103" s="23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</row>
    <row r="104" spans="1:91" ht="3" customHeight="1" outlineLevel="1" thickTop="1" x14ac:dyDescent="0.2">
      <c r="A104" s="7"/>
      <c r="B104" s="33"/>
      <c r="C104" s="38"/>
      <c r="D104" s="48"/>
      <c r="E104" s="16"/>
      <c r="F104" s="17"/>
      <c r="G104" s="16"/>
      <c r="H104" s="59"/>
      <c r="I104" s="13"/>
    </row>
    <row r="105" spans="1:91" outlineLevel="1" x14ac:dyDescent="0.2">
      <c r="D105" s="28"/>
      <c r="E105" s="270" t="s">
        <v>148</v>
      </c>
      <c r="G105" s="361"/>
      <c r="H105" s="61" t="s">
        <v>133</v>
      </c>
    </row>
    <row r="106" spans="1:91" outlineLevel="1" x14ac:dyDescent="0.2">
      <c r="D106" s="28"/>
      <c r="E106" s="361" t="s">
        <v>140</v>
      </c>
      <c r="G106" s="361"/>
      <c r="H106" s="61" t="s">
        <v>133</v>
      </c>
    </row>
    <row r="107" spans="1:91" outlineLevel="1" x14ac:dyDescent="0.2">
      <c r="D107" s="28"/>
      <c r="E107" s="361" t="s">
        <v>141</v>
      </c>
      <c r="G107" s="361"/>
      <c r="H107" s="61" t="s">
        <v>133</v>
      </c>
    </row>
    <row r="108" spans="1:91" outlineLevel="1" x14ac:dyDescent="0.2">
      <c r="D108" s="28"/>
      <c r="E108" s="361" t="s">
        <v>142</v>
      </c>
      <c r="G108" s="361"/>
      <c r="H108" s="61" t="s">
        <v>133</v>
      </c>
    </row>
    <row r="109" spans="1:91" outlineLevel="1" x14ac:dyDescent="0.2">
      <c r="D109" s="28"/>
      <c r="E109" s="361" t="s">
        <v>143</v>
      </c>
      <c r="G109" s="361"/>
      <c r="H109" s="61" t="s">
        <v>133</v>
      </c>
    </row>
    <row r="110" spans="1:91" ht="3" customHeight="1" outlineLevel="1" x14ac:dyDescent="0.2">
      <c r="A110" s="7"/>
      <c r="B110" s="33"/>
      <c r="C110" s="38"/>
      <c r="D110" s="48"/>
      <c r="E110" s="16"/>
      <c r="F110" s="17"/>
      <c r="G110" s="16"/>
      <c r="H110" s="59"/>
      <c r="I110" s="13"/>
    </row>
    <row r="111" spans="1:91" outlineLevel="1" x14ac:dyDescent="0.2">
      <c r="D111" s="28"/>
      <c r="E111" s="270" t="str">
        <f xml:space="preserve"> E105 &amp; "  - asset life"</f>
        <v>Wastewater: pumps  - asset life</v>
      </c>
      <c r="G111" s="361"/>
      <c r="H111" s="61" t="s">
        <v>146</v>
      </c>
    </row>
    <row r="112" spans="1:91" outlineLevel="1" x14ac:dyDescent="0.2">
      <c r="D112" s="28"/>
      <c r="E112" s="270" t="str">
        <f xml:space="preserve"> E106 &amp; "  - asset life"</f>
        <v>Wastewater: other cost item 2 (specify)  - asset life</v>
      </c>
      <c r="G112" s="361"/>
      <c r="H112" s="61" t="s">
        <v>146</v>
      </c>
    </row>
    <row r="113" spans="1:91" outlineLevel="1" x14ac:dyDescent="0.2">
      <c r="D113" s="28"/>
      <c r="E113" s="270" t="str">
        <f xml:space="preserve"> E107 &amp; "  - asset life"</f>
        <v>Wastewater: other cost item 3 (specify)  - asset life</v>
      </c>
      <c r="G113" s="361"/>
      <c r="H113" s="61" t="s">
        <v>146</v>
      </c>
    </row>
    <row r="114" spans="1:91" outlineLevel="1" x14ac:dyDescent="0.2">
      <c r="D114" s="28"/>
      <c r="E114" s="270" t="str">
        <f xml:space="preserve"> E108 &amp; "  - asset life"</f>
        <v>Wastewater: other cost item 4 (specify)  - asset life</v>
      </c>
      <c r="G114" s="361"/>
      <c r="H114" s="61" t="s">
        <v>146</v>
      </c>
    </row>
    <row r="115" spans="1:91" outlineLevel="1" x14ac:dyDescent="0.2">
      <c r="D115" s="28"/>
      <c r="E115" s="270" t="str">
        <f xml:space="preserve"> E109 &amp; "  - asset life"</f>
        <v>Wastewater: other cost item 5 (specify)  - asset life</v>
      </c>
      <c r="G115" s="361"/>
      <c r="H115" s="61" t="s">
        <v>146</v>
      </c>
    </row>
    <row r="116" spans="1:91" outlineLevel="1" x14ac:dyDescent="0.2"/>
    <row r="117" spans="1:91" s="29" customFormat="1" ht="13.5" thickBot="1" x14ac:dyDescent="0.25">
      <c r="A117" s="22" t="s">
        <v>149</v>
      </c>
      <c r="B117" s="32"/>
      <c r="C117" s="40"/>
      <c r="D117" s="51"/>
      <c r="E117" s="22"/>
      <c r="F117" s="12"/>
      <c r="G117" s="12"/>
      <c r="H117" s="12"/>
      <c r="I117" s="23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</row>
    <row r="118" spans="1:91" ht="3" customHeight="1" thickTop="1" x14ac:dyDescent="0.2">
      <c r="A118" s="7"/>
      <c r="B118" s="33"/>
      <c r="C118" s="38"/>
      <c r="D118" s="48"/>
      <c r="E118" s="16"/>
      <c r="F118" s="17"/>
      <c r="G118" s="16"/>
      <c r="H118" s="59"/>
      <c r="I118" s="13"/>
    </row>
  </sheetData>
  <sheetProtection algorithmName="SHA-512" hashValue="AkMJY1g5ztlXiwiR59T1RpTWghFLNe6MdgBr7V1hOoxH2mmi3SyIadeXJxCsNfu91odldvPSgmb0FtEh70/9UQ==" saltValue="mXLgir5HxiinPqjndyNpmw==" spinCount="100000" sheet="1" objects="1" scenarios="1"/>
  <conditionalFormatting sqref="H1 J1:CM1">
    <cfRule type="cellIs" dxfId="339" priority="12" operator="equal">
      <formula>OverallError</formula>
    </cfRule>
  </conditionalFormatting>
  <conditionalFormatting sqref="H118 D118:F118">
    <cfRule type="cellIs" dxfId="338" priority="11" operator="lessThan">
      <formula>0</formula>
    </cfRule>
  </conditionalFormatting>
  <conditionalFormatting sqref="H15 D15:F15">
    <cfRule type="cellIs" dxfId="337" priority="10" operator="lessThan">
      <formula>0</formula>
    </cfRule>
  </conditionalFormatting>
  <conditionalFormatting sqref="H20 D20:F20">
    <cfRule type="cellIs" dxfId="336" priority="9" operator="lessThan">
      <formula>0</formula>
    </cfRule>
  </conditionalFormatting>
  <conditionalFormatting sqref="K20:L20">
    <cfRule type="cellIs" dxfId="335" priority="8" operator="lessThan">
      <formula>0</formula>
    </cfRule>
  </conditionalFormatting>
  <conditionalFormatting sqref="H5 D5:F5">
    <cfRule type="cellIs" dxfId="334" priority="7" operator="lessThan">
      <formula>0</formula>
    </cfRule>
  </conditionalFormatting>
  <conditionalFormatting sqref="H74 D74:F74">
    <cfRule type="cellIs" dxfId="333" priority="6" operator="lessThan">
      <formula>0</formula>
    </cfRule>
  </conditionalFormatting>
  <conditionalFormatting sqref="H82 D82:F82">
    <cfRule type="cellIs" dxfId="332" priority="5" operator="lessThan">
      <formula>0</formula>
    </cfRule>
  </conditionalFormatting>
  <conditionalFormatting sqref="H90 D90:F90">
    <cfRule type="cellIs" dxfId="331" priority="4" operator="lessThan">
      <formula>0</formula>
    </cfRule>
  </conditionalFormatting>
  <conditionalFormatting sqref="H104 D104:F104">
    <cfRule type="cellIs" dxfId="330" priority="3" operator="lessThan">
      <formula>0</formula>
    </cfRule>
  </conditionalFormatting>
  <conditionalFormatting sqref="H96 D96:F96">
    <cfRule type="cellIs" dxfId="329" priority="2" operator="lessThan">
      <formula>0</formula>
    </cfRule>
  </conditionalFormatting>
  <conditionalFormatting sqref="H110 D110:F110">
    <cfRule type="cellIs" dxfId="328" priority="1" operator="lessThan">
      <formula>0</formula>
    </cfRule>
  </conditionalFormatting>
  <dataValidations count="3">
    <dataValidation type="list" allowBlank="1" showInputMessage="1" showErrorMessage="1" sqref="G8 G11:G12" xr:uid="{00000000-0002-0000-0100-000000000000}">
      <formula1>$M$11:$N$11</formula1>
    </dataValidation>
    <dataValidation type="list" allowBlank="1" showInputMessage="1" showErrorMessage="1" sqref="G6:G7" xr:uid="{00000000-0002-0000-0100-000001000000}">
      <formula1>$M$7:$N$7</formula1>
    </dataValidation>
    <dataValidation type="list" allowBlank="1" showInputMessage="1" showErrorMessage="1" sqref="G9" xr:uid="{00000000-0002-0000-0100-000002000000}">
      <formula1>$K$9:$N$9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&amp;L&amp;"Calibri"&amp;10&amp;K000000ST Classification: OFFICIAL COMMERCIAL&amp;1#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B113-4C4C-41E1-A14E-8F8C489BA984}">
  <sheetPr>
    <tabColor rgb="FFFFFF00"/>
    <outlinePr summaryBelow="0" summaryRight="0"/>
  </sheetPr>
  <dimension ref="A1:XFC133"/>
  <sheetViews>
    <sheetView showGridLines="0" zoomScaleNormal="100" workbookViewId="0">
      <pane xSplit="9" ySplit="3" topLeftCell="J6" activePane="bottomRight" state="frozen"/>
      <selection activeCell="G124" sqref="G124"/>
      <selection pane="topRight" activeCell="G124" sqref="G124"/>
      <selection pane="bottomLeft" activeCell="G124" sqref="G124"/>
      <selection pane="bottomRight" activeCell="G124" sqref="G124"/>
    </sheetView>
  </sheetViews>
  <sheetFormatPr defaultColWidth="0" defaultRowHeight="12.75" outlineLevelRow="1" x14ac:dyDescent="0.2"/>
  <cols>
    <col min="1" max="1" width="1.6640625" style="28" customWidth="1"/>
    <col min="2" max="2" width="1.6640625" style="34" customWidth="1"/>
    <col min="3" max="3" width="1.6640625" style="39" customWidth="1"/>
    <col min="4" max="4" width="16.5" style="50" customWidth="1"/>
    <col min="5" max="5" width="53" style="28" bestFit="1" customWidth="1"/>
    <col min="6" max="6" width="14" style="442" customWidth="1"/>
    <col min="7" max="7" width="16" style="28" bestFit="1" customWidth="1"/>
    <col min="8" max="8" width="10.1640625" style="61" customWidth="1"/>
    <col min="9" max="9" width="1" style="28" customWidth="1"/>
    <col min="10" max="12" width="12.5" style="28" customWidth="1"/>
    <col min="13" max="47" width="9.33203125" style="28" customWidth="1"/>
    <col min="48" max="16383" width="9.33203125" style="28" hidden="1"/>
    <col min="16384" max="16384" width="2.6640625" style="28" hidden="1"/>
  </cols>
  <sheetData>
    <row r="1" spans="1:92" ht="18" x14ac:dyDescent="0.25">
      <c r="A1" s="1" t="s">
        <v>150</v>
      </c>
      <c r="B1" s="31"/>
      <c r="C1" s="36"/>
      <c r="D1" s="46"/>
      <c r="E1" s="5"/>
      <c r="F1" s="438"/>
      <c r="G1" s="3"/>
      <c r="H1" s="6"/>
      <c r="I1" s="7"/>
      <c r="J1" s="157"/>
      <c r="K1" s="157"/>
      <c r="L1" s="15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</row>
    <row r="2" spans="1:92" ht="13.5" thickBot="1" x14ac:dyDescent="0.25">
      <c r="A2" s="8"/>
      <c r="B2" s="32"/>
      <c r="C2" s="37"/>
      <c r="D2" s="47" t="s">
        <v>151</v>
      </c>
      <c r="E2" s="11" t="s">
        <v>51</v>
      </c>
      <c r="F2" s="439" t="s">
        <v>152</v>
      </c>
      <c r="G2" s="12" t="s">
        <v>52</v>
      </c>
      <c r="H2" s="12" t="s">
        <v>53</v>
      </c>
      <c r="I2" s="13"/>
      <c r="J2" s="158"/>
      <c r="K2" s="158"/>
      <c r="L2" s="158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</row>
    <row r="3" spans="1:92" ht="3" customHeight="1" thickTop="1" x14ac:dyDescent="0.2">
      <c r="A3" s="7"/>
      <c r="B3" s="33"/>
      <c r="C3" s="38"/>
      <c r="D3" s="48"/>
      <c r="E3" s="16"/>
      <c r="F3" s="440"/>
      <c r="G3" s="16"/>
      <c r="H3" s="59"/>
      <c r="I3" s="13"/>
      <c r="J3" s="16"/>
    </row>
    <row r="4" spans="1:92" s="42" customFormat="1" x14ac:dyDescent="0.2">
      <c r="B4" s="43"/>
      <c r="C4" s="44"/>
      <c r="D4" s="49"/>
      <c r="F4" s="441"/>
      <c r="H4" s="60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</row>
    <row r="5" spans="1:92" x14ac:dyDescent="0.2">
      <c r="E5" s="20" t="s">
        <v>153</v>
      </c>
      <c r="G5" s="388">
        <v>2023</v>
      </c>
    </row>
    <row r="7" spans="1:92" s="29" customFormat="1" ht="13.5" thickBot="1" x14ac:dyDescent="0.25">
      <c r="A7" s="22" t="s">
        <v>154</v>
      </c>
      <c r="B7" s="32"/>
      <c r="C7" s="40"/>
      <c r="D7" s="51"/>
      <c r="E7" s="22"/>
      <c r="F7" s="439"/>
      <c r="G7" s="12"/>
      <c r="H7" s="12"/>
      <c r="I7" s="2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ht="3" customHeight="1" outlineLevel="1" thickTop="1" x14ac:dyDescent="0.2">
      <c r="A8" s="7"/>
      <c r="B8" s="33"/>
      <c r="C8" s="38"/>
      <c r="D8" s="48"/>
      <c r="E8" s="16"/>
      <c r="F8" s="440"/>
      <c r="G8" s="16"/>
      <c r="H8" s="59"/>
      <c r="I8" s="13"/>
      <c r="J8" s="16"/>
    </row>
    <row r="9" spans="1:92" outlineLevel="1" x14ac:dyDescent="0.2">
      <c r="E9" s="28" t="s">
        <v>155</v>
      </c>
      <c r="F9" s="443">
        <v>44887</v>
      </c>
      <c r="G9" s="358">
        <v>2.14</v>
      </c>
      <c r="H9" s="61" t="s">
        <v>156</v>
      </c>
    </row>
    <row r="10" spans="1:92" outlineLevel="1" x14ac:dyDescent="0.2">
      <c r="E10" s="28" t="s">
        <v>157</v>
      </c>
      <c r="F10" s="443">
        <v>44887</v>
      </c>
      <c r="G10" s="358">
        <v>2.3449999999999998</v>
      </c>
      <c r="H10" s="61" t="s">
        <v>156</v>
      </c>
    </row>
    <row r="11" spans="1:92" outlineLevel="1" x14ac:dyDescent="0.2">
      <c r="E11" s="28" t="s">
        <v>158</v>
      </c>
      <c r="F11" s="443">
        <v>44887</v>
      </c>
      <c r="G11" s="358">
        <v>2.4916666666666671</v>
      </c>
      <c r="H11" s="61" t="s">
        <v>156</v>
      </c>
    </row>
    <row r="12" spans="1:92" outlineLevel="1" x14ac:dyDescent="0.2">
      <c r="E12" s="28" t="s">
        <v>159</v>
      </c>
      <c r="F12" s="443">
        <v>44887</v>
      </c>
      <c r="G12" s="358">
        <v>2.5383333333333327</v>
      </c>
      <c r="H12" s="61" t="s">
        <v>156</v>
      </c>
    </row>
    <row r="13" spans="1:92" outlineLevel="1" x14ac:dyDescent="0.2">
      <c r="E13" s="28" t="s">
        <v>160</v>
      </c>
      <c r="F13" s="443">
        <v>44887</v>
      </c>
      <c r="G13" s="35">
        <v>3</v>
      </c>
      <c r="H13" s="61" t="s">
        <v>81</v>
      </c>
    </row>
    <row r="14" spans="1:92" outlineLevel="1" x14ac:dyDescent="0.2">
      <c r="E14" s="28" t="s">
        <v>161</v>
      </c>
      <c r="F14" s="443">
        <v>44887</v>
      </c>
      <c r="G14" s="358">
        <v>128.73853333333332</v>
      </c>
      <c r="H14" s="61" t="s">
        <v>162</v>
      </c>
    </row>
    <row r="15" spans="1:92" outlineLevel="1" x14ac:dyDescent="0.2">
      <c r="E15" s="28" t="s">
        <v>163</v>
      </c>
      <c r="F15" s="443">
        <v>44887</v>
      </c>
      <c r="G15" s="360">
        <v>0.98</v>
      </c>
      <c r="H15" s="61" t="s">
        <v>66</v>
      </c>
    </row>
    <row r="16" spans="1:92" outlineLevel="1" x14ac:dyDescent="0.2"/>
    <row r="17" spans="1:92" s="29" customFormat="1" ht="13.5" thickBot="1" x14ac:dyDescent="0.25">
      <c r="A17" s="22" t="s">
        <v>164</v>
      </c>
      <c r="B17" s="32"/>
      <c r="C17" s="40"/>
      <c r="D17" s="51"/>
      <c r="E17" s="22"/>
      <c r="F17" s="439"/>
      <c r="G17" s="12"/>
      <c r="H17" s="12"/>
      <c r="I17" s="2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</row>
    <row r="18" spans="1:92" ht="3" customHeight="1" outlineLevel="1" thickTop="1" x14ac:dyDescent="0.2">
      <c r="A18" s="7"/>
      <c r="B18" s="33"/>
      <c r="C18" s="38"/>
      <c r="D18" s="48"/>
      <c r="E18" s="16"/>
      <c r="F18" s="440"/>
      <c r="G18" s="16"/>
      <c r="H18" s="59"/>
      <c r="I18" s="13"/>
      <c r="J18" s="16"/>
    </row>
    <row r="19" spans="1:92" outlineLevel="1" x14ac:dyDescent="0.2">
      <c r="E19" s="28" t="s">
        <v>165</v>
      </c>
      <c r="F19" s="443">
        <v>44887</v>
      </c>
      <c r="G19" s="424">
        <v>6.7453091414250446E-2</v>
      </c>
      <c r="H19" s="61" t="s">
        <v>66</v>
      </c>
    </row>
    <row r="20" spans="1:92" outlineLevel="1" x14ac:dyDescent="0.2">
      <c r="E20" s="28" t="s">
        <v>166</v>
      </c>
      <c r="F20" s="443">
        <v>44887</v>
      </c>
      <c r="G20" s="424">
        <v>0.32289016961243511</v>
      </c>
      <c r="H20" s="61" t="s">
        <v>66</v>
      </c>
    </row>
    <row r="21" spans="1:92" outlineLevel="1" x14ac:dyDescent="0.2">
      <c r="E21" s="28" t="s">
        <v>167</v>
      </c>
      <c r="F21" s="443">
        <v>44887</v>
      </c>
      <c r="G21" s="424">
        <v>0.29635713414119036</v>
      </c>
      <c r="H21" s="61" t="s">
        <v>66</v>
      </c>
    </row>
    <row r="22" spans="1:92" outlineLevel="1" x14ac:dyDescent="0.2">
      <c r="E22" s="28" t="s">
        <v>168</v>
      </c>
      <c r="F22" s="443">
        <v>44887</v>
      </c>
      <c r="G22" s="424">
        <v>0.31329960483212405</v>
      </c>
      <c r="H22" s="61" t="s">
        <v>66</v>
      </c>
    </row>
    <row r="23" spans="1:92" outlineLevel="1" x14ac:dyDescent="0.2"/>
    <row r="24" spans="1:92" s="29" customFormat="1" ht="13.5" thickBot="1" x14ac:dyDescent="0.25">
      <c r="A24" s="22" t="s">
        <v>169</v>
      </c>
      <c r="B24" s="32"/>
      <c r="C24" s="40"/>
      <c r="D24" s="51"/>
      <c r="E24" s="22"/>
      <c r="F24" s="439"/>
      <c r="G24" s="12"/>
      <c r="H24" s="12"/>
      <c r="I24" s="2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</row>
    <row r="25" spans="1:92" ht="3" customHeight="1" outlineLevel="1" thickTop="1" x14ac:dyDescent="0.2">
      <c r="A25" s="7"/>
      <c r="B25" s="33"/>
      <c r="C25" s="38"/>
      <c r="D25" s="48"/>
      <c r="E25" s="16"/>
      <c r="F25" s="440"/>
      <c r="G25" s="16"/>
      <c r="H25" s="59"/>
      <c r="I25" s="13"/>
      <c r="J25" s="16"/>
    </row>
    <row r="26" spans="1:92" outlineLevel="1" x14ac:dyDescent="0.2">
      <c r="D26" s="50" t="s">
        <v>169</v>
      </c>
      <c r="E26" s="28" t="s">
        <v>170</v>
      </c>
      <c r="F26" s="443">
        <v>44887</v>
      </c>
      <c r="G26" s="385">
        <v>31.15</v>
      </c>
      <c r="H26" s="61" t="s">
        <v>133</v>
      </c>
      <c r="K26" s="126"/>
      <c r="L26" s="126"/>
    </row>
    <row r="27" spans="1:92" outlineLevel="1" x14ac:dyDescent="0.2">
      <c r="D27" s="50" t="s">
        <v>169</v>
      </c>
      <c r="E27" s="28" t="s">
        <v>171</v>
      </c>
      <c r="F27" s="443">
        <v>44887</v>
      </c>
      <c r="G27" s="383">
        <v>80</v>
      </c>
      <c r="H27" s="61" t="s">
        <v>133</v>
      </c>
    </row>
    <row r="28" spans="1:92" outlineLevel="1" x14ac:dyDescent="0.2">
      <c r="D28" s="50" t="s">
        <v>169</v>
      </c>
      <c r="E28" s="28" t="s">
        <v>172</v>
      </c>
      <c r="F28" s="443">
        <v>44887</v>
      </c>
      <c r="G28" s="383">
        <v>33</v>
      </c>
      <c r="H28" s="61" t="s">
        <v>133</v>
      </c>
      <c r="J28" s="282"/>
    </row>
    <row r="29" spans="1:92" outlineLevel="1" x14ac:dyDescent="0.2">
      <c r="D29" s="50" t="s">
        <v>169</v>
      </c>
      <c r="E29" s="28" t="s">
        <v>173</v>
      </c>
      <c r="F29" s="443">
        <v>44887</v>
      </c>
      <c r="G29" s="384">
        <v>104.53</v>
      </c>
      <c r="H29" s="61" t="s">
        <v>133</v>
      </c>
      <c r="J29" s="282"/>
    </row>
    <row r="30" spans="1:92" ht="3" customHeight="1" outlineLevel="1" x14ac:dyDescent="0.2">
      <c r="A30" s="7"/>
      <c r="B30" s="33"/>
      <c r="C30" s="38"/>
      <c r="D30" s="48"/>
      <c r="E30" s="16"/>
      <c r="F30" s="440"/>
      <c r="G30" s="16"/>
      <c r="H30" s="59"/>
      <c r="I30" s="13"/>
      <c r="J30" s="16"/>
    </row>
    <row r="31" spans="1:92" s="29" customFormat="1" ht="13.5" thickBot="1" x14ac:dyDescent="0.25">
      <c r="A31" s="22" t="s">
        <v>174</v>
      </c>
      <c r="B31" s="32"/>
      <c r="C31" s="40"/>
      <c r="D31" s="51"/>
      <c r="E31" s="22"/>
      <c r="F31" s="439"/>
      <c r="G31" s="12"/>
      <c r="H31" s="12"/>
      <c r="I31" s="2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</row>
    <row r="32" spans="1:92" ht="3" customHeight="1" outlineLevel="1" thickTop="1" x14ac:dyDescent="0.2">
      <c r="A32" s="7"/>
      <c r="B32" s="33"/>
      <c r="C32" s="38"/>
      <c r="D32" s="48"/>
      <c r="E32" s="16"/>
      <c r="F32" s="440"/>
      <c r="G32" s="16"/>
      <c r="H32" s="59"/>
      <c r="I32" s="13"/>
      <c r="J32" s="16"/>
    </row>
    <row r="33" spans="1:92" customFormat="1" outlineLevel="1" x14ac:dyDescent="0.2">
      <c r="B33" s="58"/>
      <c r="D33" s="50" t="s">
        <v>175</v>
      </c>
      <c r="E33" t="s">
        <v>176</v>
      </c>
      <c r="F33" s="443">
        <v>44887</v>
      </c>
      <c r="G33" s="385">
        <v>98.794634498005493</v>
      </c>
      <c r="H33" s="74" t="s">
        <v>177</v>
      </c>
      <c r="I33" s="200"/>
      <c r="M33" s="28"/>
    </row>
    <row r="34" spans="1:92" ht="3" customHeight="1" outlineLevel="1" x14ac:dyDescent="0.2">
      <c r="A34" s="7"/>
      <c r="B34" s="33"/>
      <c r="C34" s="38"/>
      <c r="D34" s="48"/>
      <c r="E34" s="16"/>
      <c r="F34" s="440"/>
      <c r="G34" s="16"/>
      <c r="H34" s="59"/>
      <c r="I34" s="13"/>
      <c r="J34" s="16"/>
    </row>
    <row r="35" spans="1:92" outlineLevel="1" x14ac:dyDescent="0.2">
      <c r="D35" s="50" t="s">
        <v>178</v>
      </c>
      <c r="E35" s="28" t="s">
        <v>179</v>
      </c>
      <c r="F35" s="443">
        <v>44887</v>
      </c>
      <c r="G35" s="430">
        <v>2.6460619701729082</v>
      </c>
      <c r="H35" s="61" t="s">
        <v>177</v>
      </c>
    </row>
    <row r="36" spans="1:92" outlineLevel="1" x14ac:dyDescent="0.2">
      <c r="D36" s="50" t="s">
        <v>180</v>
      </c>
      <c r="E36" s="28" t="s">
        <v>181</v>
      </c>
      <c r="F36" s="443">
        <v>44935</v>
      </c>
      <c r="G36" s="430">
        <v>0.63857448233434255</v>
      </c>
      <c r="H36" s="61" t="s">
        <v>177</v>
      </c>
    </row>
    <row r="37" spans="1:92" outlineLevel="1" x14ac:dyDescent="0.2">
      <c r="D37" s="50" t="s">
        <v>182</v>
      </c>
      <c r="E37" s="28" t="s">
        <v>183</v>
      </c>
      <c r="F37" s="443">
        <v>44897</v>
      </c>
      <c r="G37" s="430">
        <f xml:space="preserve"> 358.71 + 45 + 17</f>
        <v>420.71</v>
      </c>
      <c r="H37" s="61" t="s">
        <v>133</v>
      </c>
    </row>
    <row r="38" spans="1:92" outlineLevel="1" x14ac:dyDescent="0.2">
      <c r="G38" s="282"/>
      <c r="H38" s="428"/>
    </row>
    <row r="39" spans="1:92" s="29" customFormat="1" ht="13.5" thickBot="1" x14ac:dyDescent="0.25">
      <c r="A39" s="22" t="s">
        <v>184</v>
      </c>
      <c r="B39" s="32"/>
      <c r="C39" s="40"/>
      <c r="D39" s="51"/>
      <c r="E39" s="22"/>
      <c r="F39" s="439"/>
      <c r="G39" s="12"/>
      <c r="H39" s="12"/>
      <c r="I39" s="2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</row>
    <row r="40" spans="1:92" ht="3" customHeight="1" outlineLevel="1" thickTop="1" x14ac:dyDescent="0.2">
      <c r="A40" s="7"/>
      <c r="B40" s="33"/>
      <c r="C40" s="38"/>
      <c r="D40" s="48"/>
      <c r="E40" s="16"/>
      <c r="F40" s="440"/>
      <c r="G40" s="16"/>
      <c r="H40" s="59"/>
      <c r="I40" s="13"/>
      <c r="J40" s="16"/>
    </row>
    <row r="41" spans="1:92" outlineLevel="1" x14ac:dyDescent="0.2">
      <c r="D41" s="50" t="s">
        <v>185</v>
      </c>
      <c r="E41" s="28" t="s">
        <v>186</v>
      </c>
      <c r="G41" s="384">
        <v>352.54251911489854</v>
      </c>
      <c r="H41" s="61" t="s">
        <v>177</v>
      </c>
    </row>
    <row r="42" spans="1:92" outlineLevel="1" x14ac:dyDescent="0.2">
      <c r="E42" s="28" t="s">
        <v>187</v>
      </c>
      <c r="G42" s="386">
        <v>0</v>
      </c>
      <c r="H42" s="61" t="s">
        <v>133</v>
      </c>
    </row>
    <row r="43" spans="1:92" outlineLevel="1" x14ac:dyDescent="0.2">
      <c r="E43" s="28" t="s">
        <v>188</v>
      </c>
      <c r="G43" s="361">
        <v>0</v>
      </c>
      <c r="H43" s="61" t="s">
        <v>66</v>
      </c>
    </row>
    <row r="44" spans="1:92" outlineLevel="1" x14ac:dyDescent="0.2">
      <c r="D44" s="50" t="s">
        <v>178</v>
      </c>
      <c r="E44" s="28" t="s">
        <v>189</v>
      </c>
      <c r="F44" s="443">
        <v>44887</v>
      </c>
      <c r="G44" s="389">
        <v>1.2426387606039229</v>
      </c>
      <c r="H44" s="61" t="s">
        <v>177</v>
      </c>
    </row>
    <row r="45" spans="1:92" outlineLevel="1" x14ac:dyDescent="0.2">
      <c r="D45" s="50" t="s">
        <v>178</v>
      </c>
      <c r="E45" s="28" t="s">
        <v>190</v>
      </c>
      <c r="G45" s="389">
        <v>0</v>
      </c>
      <c r="H45" s="61" t="s">
        <v>177</v>
      </c>
    </row>
    <row r="46" spans="1:92" outlineLevel="1" x14ac:dyDescent="0.2"/>
    <row r="47" spans="1:92" s="29" customFormat="1" ht="13.5" thickBot="1" x14ac:dyDescent="0.25">
      <c r="A47" s="22" t="s">
        <v>191</v>
      </c>
      <c r="B47" s="32"/>
      <c r="C47" s="40"/>
      <c r="D47" s="51"/>
      <c r="E47" s="22"/>
      <c r="F47" s="439"/>
      <c r="G47" s="12"/>
      <c r="H47" s="12"/>
      <c r="I47" s="2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</row>
    <row r="48" spans="1:92" ht="3" customHeight="1" outlineLevel="1" thickTop="1" x14ac:dyDescent="0.2">
      <c r="A48" s="7"/>
      <c r="B48" s="33"/>
      <c r="C48" s="38"/>
      <c r="D48" s="48"/>
      <c r="E48" s="16"/>
      <c r="F48" s="440"/>
      <c r="G48" s="16"/>
      <c r="H48" s="59"/>
      <c r="I48" s="13"/>
      <c r="J48" s="16"/>
    </row>
    <row r="49" spans="1:92" outlineLevel="1" x14ac:dyDescent="0.2">
      <c r="D49" s="50" t="s">
        <v>192</v>
      </c>
      <c r="E49" s="28" t="s">
        <v>193</v>
      </c>
      <c r="F49" s="443">
        <v>44887</v>
      </c>
      <c r="G49" s="360">
        <v>5.1900000000000002E-2</v>
      </c>
      <c r="H49" s="61" t="s">
        <v>66</v>
      </c>
    </row>
    <row r="50" spans="1:92" outlineLevel="1" x14ac:dyDescent="0.2">
      <c r="D50" s="50" t="s">
        <v>180</v>
      </c>
      <c r="E50" s="28" t="s">
        <v>194</v>
      </c>
      <c r="F50" s="443">
        <v>44935</v>
      </c>
      <c r="G50" s="360">
        <v>0.14604830459444257</v>
      </c>
      <c r="H50" s="61" t="s">
        <v>66</v>
      </c>
    </row>
    <row r="51" spans="1:92" outlineLevel="1" x14ac:dyDescent="0.2">
      <c r="D51" s="50" t="s">
        <v>180</v>
      </c>
      <c r="E51" s="28" t="s">
        <v>195</v>
      </c>
      <c r="F51" s="443">
        <v>44935</v>
      </c>
      <c r="G51" s="360">
        <v>0.11522003596587985</v>
      </c>
      <c r="H51" s="61" t="s">
        <v>66</v>
      </c>
    </row>
    <row r="52" spans="1:92" outlineLevel="1" x14ac:dyDescent="0.2">
      <c r="E52" s="28" t="s">
        <v>196</v>
      </c>
      <c r="G52" s="355" t="b">
        <v>1</v>
      </c>
      <c r="H52" s="61" t="s">
        <v>55</v>
      </c>
    </row>
    <row r="53" spans="1:92" outlineLevel="1" x14ac:dyDescent="0.2">
      <c r="E53" s="28" t="s">
        <v>197</v>
      </c>
      <c r="G53" s="355" t="b">
        <v>0</v>
      </c>
      <c r="H53" s="61" t="s">
        <v>55</v>
      </c>
    </row>
    <row r="54" spans="1:92" outlineLevel="1" x14ac:dyDescent="0.2">
      <c r="E54" s="28" t="s">
        <v>198</v>
      </c>
      <c r="G54" s="355" t="b">
        <v>1</v>
      </c>
      <c r="H54" s="61" t="s">
        <v>55</v>
      </c>
    </row>
    <row r="55" spans="1:92" outlineLevel="1" x14ac:dyDescent="0.2">
      <c r="E55" s="28" t="s">
        <v>199</v>
      </c>
      <c r="G55" s="355" t="b">
        <v>1</v>
      </c>
      <c r="H55" s="61" t="s">
        <v>55</v>
      </c>
    </row>
    <row r="56" spans="1:92" outlineLevel="1" x14ac:dyDescent="0.2">
      <c r="E56" s="28" t="s">
        <v>200</v>
      </c>
      <c r="G56" s="355" t="b">
        <v>0</v>
      </c>
      <c r="H56" s="61" t="s">
        <v>55</v>
      </c>
    </row>
    <row r="57" spans="1:92" outlineLevel="1" x14ac:dyDescent="0.2"/>
    <row r="58" spans="1:92" s="29" customFormat="1" ht="13.5" thickBot="1" x14ac:dyDescent="0.25">
      <c r="A58" s="22" t="s">
        <v>201</v>
      </c>
      <c r="B58" s="32"/>
      <c r="C58" s="40"/>
      <c r="D58" s="51"/>
      <c r="E58" s="22"/>
      <c r="F58" s="439"/>
      <c r="G58" s="12"/>
      <c r="H58" s="12"/>
      <c r="I58" s="2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</row>
    <row r="59" spans="1:92" ht="3" customHeight="1" outlineLevel="1" thickTop="1" x14ac:dyDescent="0.2">
      <c r="A59" s="7"/>
      <c r="B59" s="33"/>
      <c r="C59" s="38"/>
      <c r="D59" s="48"/>
      <c r="E59" s="16"/>
      <c r="F59" s="440"/>
      <c r="G59" s="16"/>
      <c r="H59" s="59"/>
      <c r="I59" s="13"/>
      <c r="J59" s="16"/>
    </row>
    <row r="60" spans="1:92" outlineLevel="1" x14ac:dyDescent="0.2">
      <c r="D60" s="50" t="s">
        <v>202</v>
      </c>
      <c r="E60" s="28" t="s">
        <v>203</v>
      </c>
      <c r="F60" s="443">
        <v>44887</v>
      </c>
      <c r="G60" s="387">
        <v>29.666</v>
      </c>
      <c r="H60" s="61" t="s">
        <v>204</v>
      </c>
    </row>
    <row r="61" spans="1:92" outlineLevel="1" x14ac:dyDescent="0.2">
      <c r="D61" s="50" t="s">
        <v>205</v>
      </c>
      <c r="E61" s="28" t="s">
        <v>206</v>
      </c>
      <c r="F61" s="443">
        <v>44501</v>
      </c>
      <c r="G61" s="387">
        <v>5.968</v>
      </c>
      <c r="H61" s="61" t="s">
        <v>204</v>
      </c>
    </row>
    <row r="62" spans="1:92" outlineLevel="1" x14ac:dyDescent="0.2">
      <c r="D62" s="50" t="s">
        <v>207</v>
      </c>
      <c r="E62" s="28" t="s">
        <v>208</v>
      </c>
      <c r="F62" s="443">
        <v>44887</v>
      </c>
      <c r="G62" s="361">
        <v>12301.996999999999</v>
      </c>
      <c r="H62" s="61" t="s">
        <v>204</v>
      </c>
    </row>
    <row r="63" spans="1:92" outlineLevel="1" x14ac:dyDescent="0.2">
      <c r="D63" s="50" t="s">
        <v>209</v>
      </c>
      <c r="E63" s="28" t="str">
        <f xml:space="preserve"> "Sampling and testing unit cost"</f>
        <v>Sampling and testing unit cost</v>
      </c>
      <c r="F63" s="443">
        <v>44935</v>
      </c>
      <c r="G63" s="361">
        <f xml:space="preserve"> ( 31 + 27.66 ) * 1.146</f>
        <v>67.22435999999999</v>
      </c>
      <c r="H63" s="61" t="s">
        <v>133</v>
      </c>
    </row>
    <row r="64" spans="1:92" outlineLevel="1" x14ac:dyDescent="0.2">
      <c r="D64" s="50" t="s">
        <v>209</v>
      </c>
      <c r="E64" s="28" t="s">
        <v>210</v>
      </c>
      <c r="G64" s="361">
        <v>100</v>
      </c>
      <c r="H64" s="61" t="s">
        <v>156</v>
      </c>
    </row>
    <row r="65" spans="1:92" outlineLevel="1" x14ac:dyDescent="0.2">
      <c r="D65" s="50" t="s">
        <v>209</v>
      </c>
      <c r="E65" s="28" t="s">
        <v>211</v>
      </c>
      <c r="G65" s="361">
        <v>5000</v>
      </c>
      <c r="H65" s="61" t="s">
        <v>156</v>
      </c>
    </row>
    <row r="66" spans="1:92" outlineLevel="1" x14ac:dyDescent="0.2">
      <c r="D66" s="50" t="s">
        <v>209</v>
      </c>
      <c r="E66" s="28" t="str">
        <f xml:space="preserve"> "Number of samples required " &amp; G64 &amp; " people"</f>
        <v>Number of samples required 100 people</v>
      </c>
      <c r="G66" s="361">
        <v>4</v>
      </c>
      <c r="H66" s="61" t="s">
        <v>156</v>
      </c>
    </row>
    <row r="67" spans="1:92" outlineLevel="1" x14ac:dyDescent="0.2">
      <c r="D67" s="50" t="s">
        <v>209</v>
      </c>
      <c r="E67" s="28" t="str">
        <f xml:space="preserve"> "Number of samples required " &amp; G65 &amp; " people"</f>
        <v>Number of samples required 5000 people</v>
      </c>
      <c r="G67" s="361">
        <v>12</v>
      </c>
      <c r="H67" s="61" t="s">
        <v>156</v>
      </c>
    </row>
    <row r="68" spans="1:92" s="270" customFormat="1" outlineLevel="1" x14ac:dyDescent="0.2">
      <c r="B68" s="33"/>
      <c r="C68" s="253"/>
      <c r="F68" s="444"/>
      <c r="H68" s="280"/>
    </row>
    <row r="69" spans="1:92" s="29" customFormat="1" ht="13.5" thickBot="1" x14ac:dyDescent="0.25">
      <c r="A69" s="22" t="s">
        <v>212</v>
      </c>
      <c r="B69" s="32"/>
      <c r="C69" s="40"/>
      <c r="D69" s="51"/>
      <c r="E69" s="22"/>
      <c r="F69" s="439"/>
      <c r="G69" s="12"/>
      <c r="H69" s="12"/>
      <c r="I69" s="2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</row>
    <row r="70" spans="1:92" ht="3" customHeight="1" outlineLevel="1" thickTop="1" x14ac:dyDescent="0.2">
      <c r="A70" s="7"/>
      <c r="B70" s="33"/>
      <c r="C70" s="38"/>
      <c r="D70" s="48"/>
      <c r="E70" s="16"/>
      <c r="F70" s="440"/>
      <c r="G70" s="16"/>
      <c r="H70" s="59"/>
      <c r="I70" s="13"/>
      <c r="J70" s="16"/>
    </row>
    <row r="71" spans="1:92" outlineLevel="1" x14ac:dyDescent="0.2">
      <c r="D71" s="50" t="s">
        <v>213</v>
      </c>
      <c r="E71" s="28" t="s">
        <v>214</v>
      </c>
      <c r="G71" s="386">
        <v>5</v>
      </c>
      <c r="H71" s="61" t="s">
        <v>146</v>
      </c>
    </row>
    <row r="72" spans="1:92" outlineLevel="1" x14ac:dyDescent="0.2">
      <c r="D72" s="50" t="s">
        <v>213</v>
      </c>
      <c r="E72" s="28" t="s">
        <v>215</v>
      </c>
      <c r="G72" s="386">
        <v>15</v>
      </c>
      <c r="H72" s="61" t="s">
        <v>146</v>
      </c>
    </row>
    <row r="73" spans="1:92" outlineLevel="1" x14ac:dyDescent="0.2">
      <c r="D73" s="50" t="s">
        <v>213</v>
      </c>
      <c r="E73" s="28" t="s">
        <v>216</v>
      </c>
      <c r="G73" s="361">
        <v>60</v>
      </c>
      <c r="H73" s="61" t="s">
        <v>146</v>
      </c>
    </row>
    <row r="74" spans="1:92" outlineLevel="1" x14ac:dyDescent="0.2">
      <c r="D74" s="50" t="s">
        <v>213</v>
      </c>
      <c r="E74" s="28" t="s">
        <v>217</v>
      </c>
      <c r="G74" s="361">
        <v>80</v>
      </c>
      <c r="H74" s="61" t="s">
        <v>146</v>
      </c>
    </row>
    <row r="75" spans="1:92" outlineLevel="1" x14ac:dyDescent="0.2">
      <c r="D75" s="50" t="s">
        <v>213</v>
      </c>
      <c r="E75" s="28" t="s">
        <v>218</v>
      </c>
      <c r="G75" s="361">
        <v>150</v>
      </c>
      <c r="H75" s="61" t="s">
        <v>146</v>
      </c>
    </row>
    <row r="76" spans="1:92" ht="3" customHeight="1" outlineLevel="1" x14ac:dyDescent="0.2">
      <c r="A76" s="7"/>
      <c r="B76" s="33"/>
      <c r="C76" s="38"/>
      <c r="D76" s="50" t="s">
        <v>213</v>
      </c>
      <c r="E76" s="16"/>
      <c r="F76" s="440"/>
      <c r="G76" s="16"/>
      <c r="H76" s="59"/>
      <c r="I76" s="13"/>
      <c r="J76" s="16"/>
    </row>
    <row r="77" spans="1:92" outlineLevel="1" x14ac:dyDescent="0.2">
      <c r="D77" s="50" t="s">
        <v>213</v>
      </c>
      <c r="E77" s="28" t="s">
        <v>219</v>
      </c>
      <c r="G77" s="361">
        <v>150</v>
      </c>
      <c r="H77" s="61" t="s">
        <v>146</v>
      </c>
    </row>
    <row r="78" spans="1:92" outlineLevel="1" x14ac:dyDescent="0.2">
      <c r="D78" s="50" t="s">
        <v>213</v>
      </c>
      <c r="E78" s="28" t="s">
        <v>220</v>
      </c>
      <c r="G78" s="361">
        <v>150</v>
      </c>
      <c r="H78" s="61" t="s">
        <v>146</v>
      </c>
    </row>
    <row r="79" spans="1:92" outlineLevel="1" x14ac:dyDescent="0.2">
      <c r="D79" s="50" t="s">
        <v>213</v>
      </c>
      <c r="E79" s="121" t="s">
        <v>221</v>
      </c>
      <c r="G79" s="361">
        <v>200</v>
      </c>
      <c r="H79" s="61" t="s">
        <v>146</v>
      </c>
    </row>
    <row r="80" spans="1:92" outlineLevel="1" x14ac:dyDescent="0.2"/>
    <row r="81" spans="1:211" customFormat="1" ht="13.5" thickBot="1" x14ac:dyDescent="0.25">
      <c r="A81" s="22" t="s">
        <v>222</v>
      </c>
      <c r="B81" s="9"/>
      <c r="C81" s="8"/>
      <c r="D81" s="65"/>
      <c r="E81" s="11"/>
      <c r="F81" s="439"/>
      <c r="G81" s="12"/>
      <c r="H81" s="1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</row>
    <row r="82" spans="1:211" customFormat="1" ht="13.5" outlineLevel="1" thickTop="1" x14ac:dyDescent="0.2">
      <c r="F82" s="437"/>
      <c r="H82" s="182"/>
    </row>
    <row r="83" spans="1:211" customFormat="1" outlineLevel="1" x14ac:dyDescent="0.2">
      <c r="D83" s="50" t="s">
        <v>223</v>
      </c>
      <c r="E83" t="s">
        <v>224</v>
      </c>
      <c r="F83" s="437"/>
      <c r="G83" s="41">
        <v>0.01</v>
      </c>
      <c r="H83" s="182" t="s">
        <v>66</v>
      </c>
    </row>
    <row r="84" spans="1:211" customFormat="1" outlineLevel="1" x14ac:dyDescent="0.2">
      <c r="D84" s="50" t="s">
        <v>223</v>
      </c>
      <c r="E84" t="s">
        <v>225</v>
      </c>
      <c r="F84" s="443">
        <v>44887</v>
      </c>
      <c r="G84" s="41">
        <v>1.7025683445836215E-2</v>
      </c>
      <c r="H84" s="182" t="s">
        <v>66</v>
      </c>
    </row>
    <row r="85" spans="1:211" customFormat="1" outlineLevel="1" x14ac:dyDescent="0.2">
      <c r="D85" s="64"/>
      <c r="F85" s="437"/>
      <c r="G85" s="182"/>
      <c r="H85" s="182"/>
    </row>
    <row r="86" spans="1:211" s="403" customFormat="1" outlineLevel="1" x14ac:dyDescent="0.2">
      <c r="B86" s="23" t="s">
        <v>226</v>
      </c>
      <c r="F86" s="445"/>
      <c r="G86" s="324"/>
      <c r="H86" s="404"/>
    </row>
    <row r="87" spans="1:211" customFormat="1" outlineLevel="1" x14ac:dyDescent="0.2">
      <c r="D87" t="s">
        <v>227</v>
      </c>
      <c r="E87" t="s">
        <v>228</v>
      </c>
      <c r="F87" s="437"/>
      <c r="G87" s="405">
        <v>0.1328</v>
      </c>
      <c r="H87" s="182" t="s">
        <v>229</v>
      </c>
    </row>
    <row r="88" spans="1:211" customFormat="1" outlineLevel="1" x14ac:dyDescent="0.2">
      <c r="D88" t="s">
        <v>227</v>
      </c>
      <c r="E88" t="s">
        <v>230</v>
      </c>
      <c r="F88" s="437"/>
      <c r="G88" s="405">
        <v>4.3636999999999997</v>
      </c>
      <c r="H88" s="182" t="s">
        <v>229</v>
      </c>
    </row>
    <row r="89" spans="1:211" customFormat="1" outlineLevel="1" x14ac:dyDescent="0.2">
      <c r="E89" t="s">
        <v>231</v>
      </c>
      <c r="F89" s="437"/>
      <c r="G89" s="35">
        <v>9</v>
      </c>
      <c r="H89" s="182" t="s">
        <v>62</v>
      </c>
    </row>
    <row r="90" spans="1:211" customFormat="1" outlineLevel="1" x14ac:dyDescent="0.2">
      <c r="D90" s="50" t="s">
        <v>223</v>
      </c>
      <c r="E90" t="s">
        <v>232</v>
      </c>
      <c r="F90" s="443">
        <v>44887</v>
      </c>
      <c r="G90" s="41">
        <v>0.2593619948431688</v>
      </c>
      <c r="H90" s="182" t="s">
        <v>66</v>
      </c>
    </row>
    <row r="91" spans="1:211" customFormat="1" outlineLevel="1" x14ac:dyDescent="0.2">
      <c r="D91" s="50" t="s">
        <v>223</v>
      </c>
      <c r="E91" t="s">
        <v>233</v>
      </c>
      <c r="F91" s="443">
        <v>44887</v>
      </c>
      <c r="G91" s="411">
        <v>0.17241279883028754</v>
      </c>
      <c r="H91" s="182" t="s">
        <v>66</v>
      </c>
    </row>
    <row r="92" spans="1:211" customFormat="1" outlineLevel="1" x14ac:dyDescent="0.2">
      <c r="D92" s="50" t="s">
        <v>223</v>
      </c>
      <c r="E92" t="s">
        <v>234</v>
      </c>
      <c r="F92" s="443">
        <v>44887</v>
      </c>
      <c r="G92" s="41">
        <v>2.9562442004356371E-2</v>
      </c>
      <c r="H92" s="182" t="s">
        <v>66</v>
      </c>
    </row>
    <row r="93" spans="1:211" customFormat="1" outlineLevel="1" x14ac:dyDescent="0.2">
      <c r="D93" s="50"/>
      <c r="E93" t="s">
        <v>235</v>
      </c>
      <c r="F93" s="437"/>
      <c r="G93" s="35">
        <v>20</v>
      </c>
      <c r="H93" s="182" t="s">
        <v>146</v>
      </c>
      <c r="AV93" s="412"/>
      <c r="AW93" s="412"/>
      <c r="AX93" s="412"/>
      <c r="AY93" s="412"/>
      <c r="AZ93" s="412"/>
      <c r="BA93" s="412"/>
      <c r="BB93" s="412"/>
      <c r="BC93" s="412"/>
      <c r="BD93" s="412"/>
      <c r="BE93" s="412"/>
      <c r="BF93" s="412"/>
      <c r="BG93" s="412"/>
      <c r="BH93" s="412"/>
      <c r="BI93" s="412"/>
      <c r="BJ93" s="412"/>
      <c r="BK93" s="412"/>
      <c r="BL93" s="412"/>
      <c r="BM93" s="412"/>
      <c r="BN93" s="412"/>
      <c r="BO93" s="412"/>
      <c r="BP93" s="412"/>
      <c r="BQ93" s="412"/>
      <c r="BR93" s="412"/>
      <c r="BS93" s="412"/>
      <c r="BT93" s="412"/>
      <c r="BU93" s="412"/>
      <c r="BV93" s="412"/>
      <c r="BW93" s="412"/>
      <c r="BX93" s="412"/>
      <c r="BY93" s="412"/>
      <c r="BZ93" s="412"/>
      <c r="CA93" s="412"/>
      <c r="CB93" s="412"/>
      <c r="CC93" s="412"/>
      <c r="CD93" s="412"/>
      <c r="CE93" s="412"/>
      <c r="CF93" s="412"/>
      <c r="CG93" s="412"/>
      <c r="CH93" s="412"/>
      <c r="CI93" s="412"/>
      <c r="CJ93" s="412"/>
      <c r="CK93" s="412"/>
      <c r="CL93" s="412"/>
      <c r="CM93" s="412"/>
      <c r="CN93" s="412"/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2"/>
      <c r="ES93" s="412"/>
      <c r="ET93" s="412"/>
      <c r="EU93" s="412"/>
      <c r="EV93" s="412"/>
      <c r="EW93" s="412"/>
      <c r="EX93" s="412"/>
      <c r="EY93" s="412"/>
      <c r="EZ93" s="412"/>
      <c r="FA93" s="412"/>
      <c r="FB93" s="412"/>
      <c r="FC93" s="412"/>
      <c r="FD93" s="412"/>
      <c r="FE93" s="412"/>
      <c r="FF93" s="412"/>
      <c r="FG93" s="412"/>
      <c r="FH93" s="412"/>
      <c r="FI93" s="412"/>
      <c r="FJ93" s="412"/>
      <c r="FK93" s="412"/>
      <c r="FL93" s="412"/>
      <c r="FM93" s="412"/>
      <c r="FN93" s="412"/>
      <c r="FO93" s="412"/>
      <c r="FP93" s="412"/>
      <c r="FQ93" s="412"/>
      <c r="FR93" s="412"/>
      <c r="FS93" s="412"/>
      <c r="FT93" s="412"/>
      <c r="FU93" s="412"/>
      <c r="FV93" s="412"/>
      <c r="FW93" s="412"/>
      <c r="FX93" s="412"/>
      <c r="FY93" s="412"/>
      <c r="FZ93" s="412"/>
      <c r="GA93" s="412"/>
      <c r="GB93" s="412"/>
      <c r="GC93" s="412"/>
      <c r="GD93" s="412"/>
      <c r="GE93" s="412"/>
      <c r="GF93" s="412"/>
      <c r="GG93" s="412"/>
      <c r="GH93" s="412"/>
      <c r="GI93" s="412"/>
      <c r="GJ93" s="412"/>
      <c r="GK93" s="412"/>
      <c r="GL93" s="412"/>
      <c r="GM93" s="412"/>
      <c r="GN93" s="412"/>
      <c r="GO93" s="412"/>
      <c r="GP93" s="412"/>
      <c r="GQ93" s="412"/>
      <c r="GR93" s="412"/>
      <c r="GS93" s="412"/>
      <c r="GT93" s="412"/>
      <c r="GU93" s="412"/>
      <c r="GV93" s="412"/>
      <c r="GW93" s="412"/>
      <c r="GX93" s="412"/>
      <c r="GY93" s="412"/>
      <c r="GZ93" s="412"/>
      <c r="HA93" s="412"/>
      <c r="HB93" s="412"/>
      <c r="HC93" s="412"/>
    </row>
    <row r="94" spans="1:211" customFormat="1" outlineLevel="1" x14ac:dyDescent="0.2">
      <c r="D94" s="50" t="s">
        <v>223</v>
      </c>
      <c r="E94" t="s">
        <v>236</v>
      </c>
      <c r="F94" s="443">
        <v>44887</v>
      </c>
      <c r="G94" s="41">
        <v>4.4962150437819178E-3</v>
      </c>
      <c r="H94" s="182" t="s">
        <v>66</v>
      </c>
      <c r="AV94" s="412"/>
      <c r="AW94" s="412"/>
      <c r="AX94" s="412"/>
      <c r="AY94" s="412"/>
      <c r="AZ94" s="412"/>
      <c r="BA94" s="412"/>
      <c r="BB94" s="412"/>
      <c r="BC94" s="412"/>
      <c r="BD94" s="412"/>
      <c r="BE94" s="412"/>
      <c r="BF94" s="412"/>
      <c r="BG94" s="412"/>
      <c r="BH94" s="412"/>
      <c r="BI94" s="412"/>
      <c r="BJ94" s="412"/>
      <c r="BK94" s="412"/>
      <c r="BL94" s="412"/>
      <c r="BM94" s="412"/>
      <c r="BN94" s="412"/>
      <c r="BO94" s="412"/>
      <c r="BP94" s="412"/>
      <c r="BQ94" s="412"/>
      <c r="BR94" s="412"/>
      <c r="BS94" s="412"/>
      <c r="BT94" s="412"/>
      <c r="BU94" s="412"/>
      <c r="BV94" s="412"/>
      <c r="BW94" s="412"/>
      <c r="BX94" s="412"/>
      <c r="BY94" s="412"/>
      <c r="BZ94" s="412"/>
      <c r="CA94" s="412"/>
      <c r="CB94" s="412"/>
      <c r="CC94" s="412"/>
      <c r="CD94" s="412"/>
      <c r="CE94" s="412"/>
      <c r="CF94" s="412"/>
      <c r="CG94" s="412"/>
      <c r="CH94" s="412"/>
      <c r="CI94" s="412"/>
      <c r="CJ94" s="412"/>
      <c r="CK94" s="412"/>
      <c r="CL94" s="412"/>
      <c r="CM94" s="412"/>
      <c r="CN94" s="412"/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  <c r="EQ94" s="412"/>
      <c r="ER94" s="412"/>
      <c r="ES94" s="412"/>
      <c r="ET94" s="412"/>
      <c r="EU94" s="412"/>
      <c r="EV94" s="412"/>
      <c r="EW94" s="412"/>
      <c r="EX94" s="412"/>
      <c r="EY94" s="412"/>
      <c r="EZ94" s="412"/>
      <c r="FA94" s="412"/>
      <c r="FB94" s="412"/>
      <c r="FC94" s="412"/>
      <c r="FD94" s="412"/>
      <c r="FE94" s="412"/>
      <c r="FF94" s="412"/>
      <c r="FG94" s="412"/>
      <c r="FH94" s="412"/>
      <c r="FI94" s="412"/>
      <c r="FJ94" s="412"/>
      <c r="FK94" s="412"/>
      <c r="FL94" s="412"/>
      <c r="FM94" s="412"/>
      <c r="FN94" s="412"/>
      <c r="FO94" s="412"/>
      <c r="FP94" s="412"/>
      <c r="FQ94" s="412"/>
      <c r="FR94" s="412"/>
      <c r="FS94" s="412"/>
      <c r="FT94" s="412"/>
      <c r="FU94" s="412"/>
      <c r="FV94" s="412"/>
      <c r="FW94" s="412"/>
      <c r="FX94" s="412"/>
      <c r="FY94" s="412"/>
      <c r="FZ94" s="412"/>
      <c r="GA94" s="412"/>
      <c r="GB94" s="412"/>
      <c r="GC94" s="412"/>
      <c r="GD94" s="412"/>
      <c r="GE94" s="412"/>
      <c r="GF94" s="412"/>
      <c r="GG94" s="412"/>
      <c r="GH94" s="412"/>
      <c r="GI94" s="412"/>
      <c r="GJ94" s="412"/>
      <c r="GK94" s="412"/>
      <c r="GL94" s="412"/>
      <c r="GM94" s="412"/>
      <c r="GN94" s="412"/>
      <c r="GO94" s="412"/>
      <c r="GP94" s="412"/>
      <c r="GQ94" s="412"/>
      <c r="GR94" s="412"/>
      <c r="GS94" s="412"/>
      <c r="GT94" s="412"/>
      <c r="GU94" s="412"/>
      <c r="GV94" s="412"/>
      <c r="GW94" s="412"/>
      <c r="GX94" s="412"/>
      <c r="GY94" s="412"/>
      <c r="GZ94" s="412"/>
      <c r="HA94" s="412"/>
      <c r="HB94" s="412"/>
      <c r="HC94" s="412"/>
    </row>
    <row r="95" spans="1:211" customFormat="1" outlineLevel="1" x14ac:dyDescent="0.2">
      <c r="F95" s="437"/>
      <c r="H95" s="182"/>
    </row>
    <row r="96" spans="1:211" customFormat="1" outlineLevel="1" x14ac:dyDescent="0.2">
      <c r="D96" t="s">
        <v>237</v>
      </c>
      <c r="E96" t="s">
        <v>238</v>
      </c>
      <c r="F96" s="437"/>
      <c r="G96" s="41">
        <v>0.95</v>
      </c>
      <c r="H96" s="182" t="s">
        <v>66</v>
      </c>
    </row>
    <row r="97" spans="1:92" customFormat="1" outlineLevel="1" x14ac:dyDescent="0.2">
      <c r="F97" s="437"/>
      <c r="H97" s="182"/>
    </row>
    <row r="98" spans="1:92" s="29" customFormat="1" ht="13.5" thickBot="1" x14ac:dyDescent="0.25">
      <c r="A98" s="22" t="s">
        <v>239</v>
      </c>
      <c r="B98" s="32"/>
      <c r="C98" s="40"/>
      <c r="D98" s="51"/>
      <c r="E98" s="22"/>
      <c r="F98" s="439"/>
      <c r="G98" s="12"/>
      <c r="H98" s="12"/>
      <c r="I98" s="23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</row>
    <row r="99" spans="1:92" ht="3" customHeight="1" outlineLevel="1" thickTop="1" x14ac:dyDescent="0.2">
      <c r="A99" s="7"/>
      <c r="B99" s="33"/>
      <c r="C99" s="38"/>
      <c r="D99" s="48"/>
      <c r="E99" s="16"/>
      <c r="F99" s="440"/>
      <c r="G99" s="16"/>
      <c r="H99" s="59"/>
      <c r="I99" s="13"/>
      <c r="J99" s="16"/>
    </row>
    <row r="100" spans="1:92" outlineLevel="1" x14ac:dyDescent="0.2">
      <c r="E100" s="28" t="s">
        <v>240</v>
      </c>
      <c r="G100" s="361">
        <v>12</v>
      </c>
      <c r="H100" s="61" t="s">
        <v>241</v>
      </c>
    </row>
    <row r="101" spans="1:92" outlineLevel="1" x14ac:dyDescent="0.2">
      <c r="D101" t="s">
        <v>242</v>
      </c>
      <c r="E101" s="28" t="s">
        <v>243</v>
      </c>
      <c r="G101" s="360">
        <v>0.03</v>
      </c>
      <c r="H101" s="61" t="s">
        <v>66</v>
      </c>
    </row>
    <row r="102" spans="1:92" outlineLevel="1" x14ac:dyDescent="0.2"/>
    <row r="103" spans="1:92" s="29" customFormat="1" ht="13.5" thickBot="1" x14ac:dyDescent="0.25">
      <c r="A103" s="22" t="s">
        <v>244</v>
      </c>
      <c r="B103" s="32"/>
      <c r="C103" s="40"/>
      <c r="D103" s="51"/>
      <c r="E103" s="22"/>
      <c r="F103" s="439"/>
      <c r="G103" s="12"/>
      <c r="H103" s="12"/>
      <c r="I103" s="23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</row>
    <row r="104" spans="1:92" ht="3" customHeight="1" outlineLevel="1" thickTop="1" x14ac:dyDescent="0.2">
      <c r="A104" s="7"/>
      <c r="B104" s="33"/>
      <c r="C104" s="38"/>
      <c r="D104" s="48"/>
      <c r="E104" s="16"/>
      <c r="F104" s="440"/>
      <c r="G104" s="16"/>
      <c r="H104" s="59"/>
      <c r="I104" s="13"/>
      <c r="J104" s="16"/>
    </row>
    <row r="105" spans="1:92" outlineLevel="1" x14ac:dyDescent="0.2">
      <c r="D105" t="s">
        <v>245</v>
      </c>
      <c r="E105" s="28" t="s">
        <v>246</v>
      </c>
      <c r="F105" s="443">
        <v>44887</v>
      </c>
      <c r="G105" s="383">
        <v>1781.92</v>
      </c>
      <c r="H105" s="61" t="s">
        <v>133</v>
      </c>
    </row>
    <row r="106" spans="1:92" outlineLevel="1" x14ac:dyDescent="0.2">
      <c r="D106" t="s">
        <v>245</v>
      </c>
      <c r="E106" s="28" t="s">
        <v>247</v>
      </c>
      <c r="F106" s="443">
        <v>44887</v>
      </c>
      <c r="G106" s="385">
        <v>89.02</v>
      </c>
      <c r="H106" s="61" t="s">
        <v>248</v>
      </c>
    </row>
    <row r="107" spans="1:92" outlineLevel="1" x14ac:dyDescent="0.2"/>
    <row r="108" spans="1:92" s="29" customFormat="1" ht="13.5" thickBot="1" x14ac:dyDescent="0.25">
      <c r="A108" s="22" t="s">
        <v>54</v>
      </c>
      <c r="B108" s="32"/>
      <c r="C108" s="40"/>
      <c r="D108" s="51"/>
      <c r="E108" s="22"/>
      <c r="F108" s="439"/>
      <c r="G108" s="12"/>
      <c r="H108" s="12"/>
      <c r="I108" s="23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</row>
    <row r="109" spans="1:92" ht="3" customHeight="1" outlineLevel="1" thickTop="1" x14ac:dyDescent="0.2">
      <c r="A109" s="7"/>
      <c r="B109" s="33"/>
      <c r="C109" s="38"/>
      <c r="D109" s="48"/>
      <c r="E109" s="16"/>
      <c r="F109" s="440"/>
      <c r="G109" s="16"/>
      <c r="H109" s="59"/>
      <c r="I109" s="13"/>
      <c r="J109" s="16"/>
    </row>
    <row r="110" spans="1:92" outlineLevel="1" x14ac:dyDescent="0.2">
      <c r="E110" s="28" t="s">
        <v>249</v>
      </c>
      <c r="G110" s="355" t="b">
        <v>0</v>
      </c>
      <c r="H110" s="61" t="s">
        <v>55</v>
      </c>
    </row>
    <row r="111" spans="1:92" outlineLevel="1" x14ac:dyDescent="0.2">
      <c r="E111" s="28" t="s">
        <v>250</v>
      </c>
      <c r="G111" s="381" t="b">
        <v>1</v>
      </c>
      <c r="H111" s="61" t="s">
        <v>55</v>
      </c>
    </row>
    <row r="112" spans="1:92" outlineLevel="1" x14ac:dyDescent="0.2">
      <c r="E112" s="28" t="s">
        <v>251</v>
      </c>
      <c r="G112" s="381" t="b">
        <v>0</v>
      </c>
      <c r="H112" s="61" t="s">
        <v>55</v>
      </c>
    </row>
    <row r="113" spans="1:92" outlineLevel="1" x14ac:dyDescent="0.2">
      <c r="E113" s="28" t="s">
        <v>252</v>
      </c>
      <c r="G113" s="381" t="b">
        <v>1</v>
      </c>
      <c r="H113" s="61" t="s">
        <v>55</v>
      </c>
    </row>
    <row r="114" spans="1:92" outlineLevel="1" x14ac:dyDescent="0.2">
      <c r="E114" s="28" t="s">
        <v>253</v>
      </c>
      <c r="G114" s="381" t="b">
        <v>1</v>
      </c>
      <c r="H114" s="61" t="s">
        <v>55</v>
      </c>
    </row>
    <row r="115" spans="1:92" outlineLevel="1" x14ac:dyDescent="0.2">
      <c r="E115" s="28" t="s">
        <v>254</v>
      </c>
      <c r="G115" s="358">
        <v>80</v>
      </c>
      <c r="H115" s="61" t="s">
        <v>146</v>
      </c>
    </row>
    <row r="116" spans="1:92" outlineLevel="1" x14ac:dyDescent="0.2">
      <c r="E116" s="28" t="s">
        <v>255</v>
      </c>
      <c r="G116" s="382">
        <v>4.0733948295080695E-2</v>
      </c>
      <c r="H116" s="61" t="s">
        <v>66</v>
      </c>
    </row>
    <row r="117" spans="1:92" outlineLevel="1" x14ac:dyDescent="0.2">
      <c r="E117" s="28" t="s">
        <v>256</v>
      </c>
      <c r="G117" s="355" t="b">
        <v>1</v>
      </c>
      <c r="H117" s="61" t="s">
        <v>55</v>
      </c>
    </row>
    <row r="118" spans="1:92" outlineLevel="1" x14ac:dyDescent="0.2">
      <c r="E118" s="28" t="s">
        <v>257</v>
      </c>
      <c r="G118" s="361">
        <v>1000</v>
      </c>
      <c r="H118" s="61" t="s">
        <v>81</v>
      </c>
    </row>
    <row r="119" spans="1:92" outlineLevel="1" x14ac:dyDescent="0.2"/>
    <row r="120" spans="1:92" s="29" customFormat="1" ht="13.5" thickBot="1" x14ac:dyDescent="0.25">
      <c r="A120" s="22" t="s">
        <v>258</v>
      </c>
      <c r="B120" s="32"/>
      <c r="C120" s="40"/>
      <c r="D120" s="51"/>
      <c r="E120" s="22"/>
      <c r="F120" s="439"/>
      <c r="G120" s="12"/>
      <c r="H120" s="12"/>
      <c r="I120" s="2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</row>
    <row r="121" spans="1:92" ht="3" customHeight="1" outlineLevel="1" thickTop="1" x14ac:dyDescent="0.2">
      <c r="A121" s="7"/>
      <c r="B121" s="33"/>
      <c r="C121" s="38"/>
      <c r="D121" s="48"/>
      <c r="E121" s="16"/>
      <c r="F121" s="440"/>
      <c r="G121" s="16"/>
      <c r="H121" s="59"/>
      <c r="I121" s="13"/>
      <c r="J121" s="16"/>
    </row>
    <row r="122" spans="1:92" outlineLevel="1" x14ac:dyDescent="0.2">
      <c r="D122" s="50" t="s">
        <v>259</v>
      </c>
      <c r="E122" s="28" t="s">
        <v>260</v>
      </c>
      <c r="G122" s="360">
        <v>2.5399999999999999E-2</v>
      </c>
      <c r="H122" s="61" t="s">
        <v>66</v>
      </c>
    </row>
    <row r="123" spans="1:92" outlineLevel="1" x14ac:dyDescent="0.2">
      <c r="D123" s="50" t="s">
        <v>202</v>
      </c>
      <c r="E123" s="28" t="s">
        <v>261</v>
      </c>
      <c r="G123" s="360">
        <v>3.7731386798905968E-2</v>
      </c>
      <c r="H123" s="61" t="s">
        <v>66</v>
      </c>
    </row>
    <row r="124" spans="1:92" outlineLevel="1" x14ac:dyDescent="0.2">
      <c r="D124" s="50" t="s">
        <v>262</v>
      </c>
      <c r="E124" s="28" t="s">
        <v>263</v>
      </c>
      <c r="G124" s="360">
        <v>4.0733948295080695E-2</v>
      </c>
      <c r="H124" s="61" t="s">
        <v>66</v>
      </c>
    </row>
    <row r="125" spans="1:92" outlineLevel="1" x14ac:dyDescent="0.2">
      <c r="D125" s="50" t="s">
        <v>262</v>
      </c>
      <c r="E125" s="28" t="s">
        <v>264</v>
      </c>
      <c r="G125" s="360">
        <v>6.2659738372093432E-2</v>
      </c>
      <c r="H125" s="61" t="s">
        <v>66</v>
      </c>
    </row>
    <row r="126" spans="1:92" outlineLevel="1" x14ac:dyDescent="0.2"/>
    <row r="127" spans="1:92" s="29" customFormat="1" ht="13.5" thickBot="1" x14ac:dyDescent="0.25">
      <c r="A127" s="22" t="s">
        <v>265</v>
      </c>
      <c r="B127" s="32"/>
      <c r="C127" s="40"/>
      <c r="D127" s="51"/>
      <c r="E127" s="22"/>
      <c r="F127" s="439"/>
      <c r="G127" s="12"/>
      <c r="H127" s="12"/>
      <c r="I127" s="23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</row>
    <row r="128" spans="1:92" ht="3" customHeight="1" outlineLevel="1" thickTop="1" x14ac:dyDescent="0.2">
      <c r="A128" s="7"/>
      <c r="B128" s="33"/>
      <c r="C128" s="38"/>
      <c r="D128" s="48"/>
      <c r="E128" s="16"/>
      <c r="F128" s="440"/>
      <c r="G128" s="16"/>
      <c r="H128" s="59"/>
      <c r="I128" s="13"/>
      <c r="J128" s="16"/>
    </row>
    <row r="129" spans="1:92" outlineLevel="1" x14ac:dyDescent="0.2">
      <c r="E129" s="28" t="s">
        <v>266</v>
      </c>
      <c r="G129" s="56" t="b">
        <v>1</v>
      </c>
      <c r="H129" s="61" t="s">
        <v>267</v>
      </c>
    </row>
    <row r="130" spans="1:92" outlineLevel="1" x14ac:dyDescent="0.2">
      <c r="G130" s="56" t="b">
        <v>0</v>
      </c>
      <c r="H130" s="61" t="s">
        <v>267</v>
      </c>
    </row>
    <row r="131" spans="1:92" outlineLevel="1" x14ac:dyDescent="0.2"/>
    <row r="132" spans="1:92" s="29" customFormat="1" ht="13.5" thickBot="1" x14ac:dyDescent="0.25">
      <c r="A132" s="22" t="s">
        <v>149</v>
      </c>
      <c r="B132" s="32"/>
      <c r="C132" s="40"/>
      <c r="D132" s="51"/>
      <c r="E132" s="22"/>
      <c r="F132" s="439"/>
      <c r="G132" s="12"/>
      <c r="H132" s="12"/>
      <c r="I132" s="23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</row>
    <row r="133" spans="1:92" ht="3" customHeight="1" thickTop="1" x14ac:dyDescent="0.2">
      <c r="A133" s="7"/>
      <c r="B133" s="33"/>
      <c r="C133" s="38"/>
      <c r="D133" s="48"/>
      <c r="E133" s="16"/>
      <c r="F133" s="440"/>
      <c r="G133" s="16"/>
      <c r="H133" s="59"/>
      <c r="I133" s="13"/>
      <c r="J133" s="16"/>
    </row>
  </sheetData>
  <conditionalFormatting sqref="H1">
    <cfRule type="cellIs" dxfId="327" priority="58" operator="equal">
      <formula>OverallError</formula>
    </cfRule>
  </conditionalFormatting>
  <conditionalFormatting sqref="J1:CN1">
    <cfRule type="cellIs" dxfId="326" priority="57" operator="equal">
      <formula>OverallError</formula>
    </cfRule>
  </conditionalFormatting>
  <conditionalFormatting sqref="H3 D3:E3">
    <cfRule type="cellIs" dxfId="325" priority="56" operator="lessThan">
      <formula>0</formula>
    </cfRule>
  </conditionalFormatting>
  <conditionalFormatting sqref="J3">
    <cfRule type="cellIs" dxfId="324" priority="55" operator="lessThan">
      <formula>0</formula>
    </cfRule>
  </conditionalFormatting>
  <conditionalFormatting sqref="H48 D48:E48">
    <cfRule type="cellIs" dxfId="323" priority="54" operator="lessThan">
      <formula>0</formula>
    </cfRule>
  </conditionalFormatting>
  <conditionalFormatting sqref="J48">
    <cfRule type="cellIs" dxfId="322" priority="53" operator="lessThan">
      <formula>0</formula>
    </cfRule>
  </conditionalFormatting>
  <conditionalFormatting sqref="H99 D99:E99">
    <cfRule type="cellIs" dxfId="321" priority="52" operator="lessThan">
      <formula>0</formula>
    </cfRule>
  </conditionalFormatting>
  <conditionalFormatting sqref="J99">
    <cfRule type="cellIs" dxfId="320" priority="51" operator="lessThan">
      <formula>0</formula>
    </cfRule>
  </conditionalFormatting>
  <conditionalFormatting sqref="H25 D25:E25">
    <cfRule type="cellIs" dxfId="319" priority="50" operator="lessThan">
      <formula>0</formula>
    </cfRule>
  </conditionalFormatting>
  <conditionalFormatting sqref="J25">
    <cfRule type="cellIs" dxfId="318" priority="49" operator="lessThan">
      <formula>0</formula>
    </cfRule>
  </conditionalFormatting>
  <conditionalFormatting sqref="H109 D109:E109">
    <cfRule type="cellIs" dxfId="317" priority="48" operator="lessThan">
      <formula>0</formula>
    </cfRule>
  </conditionalFormatting>
  <conditionalFormatting sqref="J109">
    <cfRule type="cellIs" dxfId="316" priority="47" operator="lessThan">
      <formula>0</formula>
    </cfRule>
  </conditionalFormatting>
  <conditionalFormatting sqref="J128">
    <cfRule type="cellIs" dxfId="315" priority="45" operator="lessThan">
      <formula>0</formula>
    </cfRule>
  </conditionalFormatting>
  <conditionalFormatting sqref="H128 D128:E128">
    <cfRule type="cellIs" dxfId="314" priority="46" operator="lessThan">
      <formula>0</formula>
    </cfRule>
  </conditionalFormatting>
  <conditionalFormatting sqref="H133 D133:E133">
    <cfRule type="cellIs" dxfId="313" priority="44" operator="lessThan">
      <formula>0</formula>
    </cfRule>
  </conditionalFormatting>
  <conditionalFormatting sqref="J133">
    <cfRule type="cellIs" dxfId="312" priority="43" operator="lessThan">
      <formula>0</formula>
    </cfRule>
  </conditionalFormatting>
  <conditionalFormatting sqref="H40 D40:E40">
    <cfRule type="cellIs" dxfId="311" priority="42" operator="lessThan">
      <formula>0</formula>
    </cfRule>
  </conditionalFormatting>
  <conditionalFormatting sqref="J40">
    <cfRule type="cellIs" dxfId="310" priority="41" operator="lessThan">
      <formula>0</formula>
    </cfRule>
  </conditionalFormatting>
  <conditionalFormatting sqref="H70 D70:E70">
    <cfRule type="cellIs" dxfId="309" priority="40" operator="lessThan">
      <formula>0</formula>
    </cfRule>
  </conditionalFormatting>
  <conditionalFormatting sqref="J70">
    <cfRule type="cellIs" dxfId="308" priority="39" operator="lessThan">
      <formula>0</formula>
    </cfRule>
  </conditionalFormatting>
  <conditionalFormatting sqref="H76 D76:E76">
    <cfRule type="cellIs" dxfId="307" priority="38" operator="lessThan">
      <formula>0</formula>
    </cfRule>
  </conditionalFormatting>
  <conditionalFormatting sqref="J76">
    <cfRule type="cellIs" dxfId="306" priority="37" operator="lessThan">
      <formula>0</formula>
    </cfRule>
  </conditionalFormatting>
  <conditionalFormatting sqref="H121 D121:E121">
    <cfRule type="cellIs" dxfId="305" priority="36" operator="lessThan">
      <formula>0</formula>
    </cfRule>
  </conditionalFormatting>
  <conditionalFormatting sqref="J121">
    <cfRule type="cellIs" dxfId="304" priority="35" operator="lessThan">
      <formula>0</formula>
    </cfRule>
  </conditionalFormatting>
  <conditionalFormatting sqref="H104 D104:E104">
    <cfRule type="cellIs" dxfId="303" priority="34" operator="lessThan">
      <formula>0</formula>
    </cfRule>
  </conditionalFormatting>
  <conditionalFormatting sqref="J104">
    <cfRule type="cellIs" dxfId="302" priority="33" operator="lessThan">
      <formula>0</formula>
    </cfRule>
  </conditionalFormatting>
  <conditionalFormatting sqref="H30 D30:E30">
    <cfRule type="cellIs" dxfId="301" priority="32" operator="lessThan">
      <formula>0</formula>
    </cfRule>
  </conditionalFormatting>
  <conditionalFormatting sqref="J30">
    <cfRule type="cellIs" dxfId="300" priority="31" operator="lessThan">
      <formula>0</formula>
    </cfRule>
  </conditionalFormatting>
  <conditionalFormatting sqref="H32 D32:E32">
    <cfRule type="cellIs" dxfId="299" priority="30" operator="lessThan">
      <formula>0</formula>
    </cfRule>
  </conditionalFormatting>
  <conditionalFormatting sqref="J32">
    <cfRule type="cellIs" dxfId="298" priority="29" operator="lessThan">
      <formula>0</formula>
    </cfRule>
  </conditionalFormatting>
  <conditionalFormatting sqref="H34 D34:E34">
    <cfRule type="cellIs" dxfId="297" priority="28" operator="lessThan">
      <formula>0</formula>
    </cfRule>
  </conditionalFormatting>
  <conditionalFormatting sqref="J34">
    <cfRule type="cellIs" dxfId="296" priority="27" operator="lessThan">
      <formula>0</formula>
    </cfRule>
  </conditionalFormatting>
  <conditionalFormatting sqref="H8 D8:E8">
    <cfRule type="cellIs" dxfId="295" priority="26" operator="lessThan">
      <formula>0</formula>
    </cfRule>
  </conditionalFormatting>
  <conditionalFormatting sqref="J8">
    <cfRule type="cellIs" dxfId="294" priority="25" operator="lessThan">
      <formula>0</formula>
    </cfRule>
  </conditionalFormatting>
  <conditionalFormatting sqref="H18 D18:E18">
    <cfRule type="cellIs" dxfId="293" priority="22" operator="lessThan">
      <formula>0</formula>
    </cfRule>
  </conditionalFormatting>
  <conditionalFormatting sqref="J18">
    <cfRule type="cellIs" dxfId="292" priority="21" operator="lessThan">
      <formula>0</formula>
    </cfRule>
  </conditionalFormatting>
  <conditionalFormatting sqref="H59 D59:E59">
    <cfRule type="cellIs" dxfId="291" priority="20" operator="lessThan">
      <formula>0</formula>
    </cfRule>
  </conditionalFormatting>
  <conditionalFormatting sqref="J59">
    <cfRule type="cellIs" dxfId="290" priority="19" operator="lessThan">
      <formula>0</formula>
    </cfRule>
  </conditionalFormatting>
  <conditionalFormatting sqref="F3">
    <cfRule type="cellIs" dxfId="289" priority="18" operator="lessThan">
      <formula>0</formula>
    </cfRule>
  </conditionalFormatting>
  <conditionalFormatting sqref="F48">
    <cfRule type="cellIs" dxfId="288" priority="17" operator="lessThan">
      <formula>0</formula>
    </cfRule>
  </conditionalFormatting>
  <conditionalFormatting sqref="F99">
    <cfRule type="cellIs" dxfId="287" priority="16" operator="lessThan">
      <formula>0</formula>
    </cfRule>
  </conditionalFormatting>
  <conditionalFormatting sqref="F25">
    <cfRule type="cellIs" dxfId="286" priority="15" operator="lessThan">
      <formula>0</formula>
    </cfRule>
  </conditionalFormatting>
  <conditionalFormatting sqref="F109">
    <cfRule type="cellIs" dxfId="285" priority="14" operator="lessThan">
      <formula>0</formula>
    </cfRule>
  </conditionalFormatting>
  <conditionalFormatting sqref="F128">
    <cfRule type="cellIs" dxfId="284" priority="13" operator="lessThan">
      <formula>0</formula>
    </cfRule>
  </conditionalFormatting>
  <conditionalFormatting sqref="F133">
    <cfRule type="cellIs" dxfId="283" priority="12" operator="lessThan">
      <formula>0</formula>
    </cfRule>
  </conditionalFormatting>
  <conditionalFormatting sqref="F40">
    <cfRule type="cellIs" dxfId="282" priority="11" operator="lessThan">
      <formula>0</formula>
    </cfRule>
  </conditionalFormatting>
  <conditionalFormatting sqref="F70">
    <cfRule type="cellIs" dxfId="281" priority="10" operator="lessThan">
      <formula>0</formula>
    </cfRule>
  </conditionalFormatting>
  <conditionalFormatting sqref="F76">
    <cfRule type="cellIs" dxfId="280" priority="9" operator="lessThan">
      <formula>0</formula>
    </cfRule>
  </conditionalFormatting>
  <conditionalFormatting sqref="F121">
    <cfRule type="cellIs" dxfId="279" priority="8" operator="lessThan">
      <formula>0</formula>
    </cfRule>
  </conditionalFormatting>
  <conditionalFormatting sqref="F104">
    <cfRule type="cellIs" dxfId="278" priority="7" operator="lessThan">
      <formula>0</formula>
    </cfRule>
  </conditionalFormatting>
  <conditionalFormatting sqref="F30">
    <cfRule type="cellIs" dxfId="277" priority="6" operator="lessThan">
      <formula>0</formula>
    </cfRule>
  </conditionalFormatting>
  <conditionalFormatting sqref="F32">
    <cfRule type="cellIs" dxfId="276" priority="5" operator="lessThan">
      <formula>0</formula>
    </cfRule>
  </conditionalFormatting>
  <conditionalFormatting sqref="F34">
    <cfRule type="cellIs" dxfId="275" priority="4" operator="lessThan">
      <formula>0</formula>
    </cfRule>
  </conditionalFormatting>
  <conditionalFormatting sqref="F8">
    <cfRule type="cellIs" dxfId="274" priority="3" operator="lessThan">
      <formula>0</formula>
    </cfRule>
  </conditionalFormatting>
  <conditionalFormatting sqref="F18">
    <cfRule type="cellIs" dxfId="273" priority="2" operator="lessThan">
      <formula>0</formula>
    </cfRule>
  </conditionalFormatting>
  <conditionalFormatting sqref="F59">
    <cfRule type="cellIs" dxfId="272" priority="1" operator="lessThan">
      <formula>0</formula>
    </cfRule>
  </conditionalFormatting>
  <dataValidations count="2">
    <dataValidation type="list" allowBlank="1" showInputMessage="1" showErrorMessage="1" sqref="G117 G110:G114 G52:G56" xr:uid="{00000000-0002-0000-0200-000000000000}">
      <formula1>Boolean</formula1>
    </dataValidation>
    <dataValidation type="list" allowBlank="1" showInputMessage="1" showErrorMessage="1" sqref="G116" xr:uid="{00000000-0002-0000-0200-000001000000}">
      <formula1>$G$123:$G$125</formula1>
    </dataValidation>
  </dataValidations>
  <hyperlinks>
    <hyperlink ref="D74" r:id="rId1" display="Site Set Up Costs" xr:uid="{7816E30F-539C-4AD2-93E2-F959F0468447}"/>
    <hyperlink ref="D65" r:id="rId2" xr:uid="{0FA53A4A-2A11-4014-B312-2CF43B1E6A0F}"/>
    <hyperlink ref="D64" r:id="rId3" xr:uid="{662910B3-FF22-48A2-871A-B92BBE992D64}"/>
    <hyperlink ref="D67" r:id="rId4" xr:uid="{58276D20-1955-4FE5-B34A-E329C3499255}"/>
    <hyperlink ref="D66" r:id="rId5" xr:uid="{8E0C37A2-F2D5-4F1F-9CE8-7F6710CD5C70}"/>
  </hyperlinks>
  <pageMargins left="0.7" right="0.7" top="0.75" bottom="0.75" header="0.3" footer="0.3"/>
  <pageSetup paperSize="9" orientation="portrait" r:id="rId6"/>
  <headerFooter>
    <oddHeader>&amp;L&amp;"Calibri"&amp;10&amp;K000000ST Classification: OFFICIAL COMMERCIAL&amp;1#</oddHeader>
  </headerFooter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00"/>
    <outlinePr summaryBelow="0" summaryRight="0"/>
  </sheetPr>
  <dimension ref="A1:HD116"/>
  <sheetViews>
    <sheetView showGridLines="0" workbookViewId="0">
      <pane xSplit="10" ySplit="5" topLeftCell="K6" activePane="bottomRight" state="frozen"/>
      <selection activeCell="G124" sqref="G124"/>
      <selection pane="topRight" activeCell="G124" sqref="G124"/>
      <selection pane="bottomLeft" activeCell="G124" sqref="G124"/>
      <selection pane="bottomRight" activeCell="G124" sqref="G124"/>
    </sheetView>
  </sheetViews>
  <sheetFormatPr defaultColWidth="0" defaultRowHeight="12.75" outlineLevelRow="2" x14ac:dyDescent="0.2"/>
  <cols>
    <col min="1" max="3" width="1.6640625" customWidth="1"/>
    <col min="4" max="4" width="14.5" customWidth="1"/>
    <col min="5" max="5" width="37.1640625" customWidth="1"/>
    <col min="6" max="6" width="13.6640625" style="437" customWidth="1"/>
    <col min="7" max="7" width="15.83203125" customWidth="1"/>
    <col min="8" max="8" width="11.6640625" style="182" bestFit="1" customWidth="1"/>
    <col min="9" max="9" width="8.33203125" customWidth="1"/>
    <col min="10" max="10" width="1" customWidth="1"/>
    <col min="11" max="19" width="10.6640625" customWidth="1"/>
    <col min="20" max="211" width="9.33203125" customWidth="1"/>
    <col min="212" max="212" width="0" hidden="1" customWidth="1"/>
    <col min="213" max="16384" width="9.33203125" hidden="1"/>
  </cols>
  <sheetData>
    <row r="1" spans="1:211" ht="18" x14ac:dyDescent="0.25">
      <c r="A1" s="1" t="s">
        <v>268</v>
      </c>
      <c r="B1" s="2"/>
      <c r="C1" s="3"/>
      <c r="D1" s="4"/>
      <c r="E1" s="5"/>
      <c r="F1" s="438"/>
      <c r="G1" s="3"/>
      <c r="H1" s="6"/>
      <c r="I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</row>
    <row r="2" spans="1:211" ht="13.5" thickBot="1" x14ac:dyDescent="0.25">
      <c r="A2" s="8"/>
      <c r="B2" s="9"/>
      <c r="C2" s="8"/>
      <c r="D2" s="65" t="s">
        <v>151</v>
      </c>
      <c r="E2" s="11" t="s">
        <v>51</v>
      </c>
      <c r="F2" s="439" t="s">
        <v>152</v>
      </c>
      <c r="G2" s="12" t="s">
        <v>269</v>
      </c>
      <c r="H2" s="12" t="s">
        <v>53</v>
      </c>
      <c r="I2" s="21" t="s">
        <v>270</v>
      </c>
      <c r="J2" s="13"/>
      <c r="K2" s="21" t="str">
        <f t="shared" ref="K2:BV2" si="0" xml:space="preserve"> K4 - 1 &amp; "-" &amp; RIGHT( K4, 2 )</f>
        <v>2022-23</v>
      </c>
      <c r="L2" s="21" t="str">
        <f t="shared" si="0"/>
        <v>2023-24</v>
      </c>
      <c r="M2" s="21" t="str">
        <f t="shared" si="0"/>
        <v>2024-25</v>
      </c>
      <c r="N2" s="21" t="str">
        <f t="shared" si="0"/>
        <v>2025-26</v>
      </c>
      <c r="O2" s="21" t="str">
        <f t="shared" si="0"/>
        <v>2026-27</v>
      </c>
      <c r="P2" s="21" t="str">
        <f t="shared" si="0"/>
        <v>2027-28</v>
      </c>
      <c r="Q2" s="21" t="str">
        <f t="shared" si="0"/>
        <v>2028-29</v>
      </c>
      <c r="R2" s="21" t="str">
        <f t="shared" si="0"/>
        <v>2029-30</v>
      </c>
      <c r="S2" s="21" t="str">
        <f t="shared" si="0"/>
        <v>2030-31</v>
      </c>
      <c r="T2" s="21" t="str">
        <f t="shared" si="0"/>
        <v>2031-32</v>
      </c>
      <c r="U2" s="21" t="str">
        <f t="shared" si="0"/>
        <v>2032-33</v>
      </c>
      <c r="V2" s="21" t="str">
        <f t="shared" si="0"/>
        <v>2033-34</v>
      </c>
      <c r="W2" s="21" t="str">
        <f t="shared" si="0"/>
        <v>2034-35</v>
      </c>
      <c r="X2" s="21" t="str">
        <f t="shared" si="0"/>
        <v>2035-36</v>
      </c>
      <c r="Y2" s="21" t="str">
        <f t="shared" si="0"/>
        <v>2036-37</v>
      </c>
      <c r="Z2" s="21" t="str">
        <f t="shared" si="0"/>
        <v>2037-38</v>
      </c>
      <c r="AA2" s="21" t="str">
        <f t="shared" si="0"/>
        <v>2038-39</v>
      </c>
      <c r="AB2" s="21" t="str">
        <f t="shared" si="0"/>
        <v>2039-40</v>
      </c>
      <c r="AC2" s="21" t="str">
        <f t="shared" si="0"/>
        <v>2040-41</v>
      </c>
      <c r="AD2" s="21" t="str">
        <f t="shared" si="0"/>
        <v>2041-42</v>
      </c>
      <c r="AE2" s="21" t="str">
        <f t="shared" si="0"/>
        <v>2042-43</v>
      </c>
      <c r="AF2" s="21" t="str">
        <f t="shared" si="0"/>
        <v>2043-44</v>
      </c>
      <c r="AG2" s="21" t="str">
        <f t="shared" si="0"/>
        <v>2044-45</v>
      </c>
      <c r="AH2" s="21" t="str">
        <f t="shared" si="0"/>
        <v>2045-46</v>
      </c>
      <c r="AI2" s="21" t="str">
        <f t="shared" si="0"/>
        <v>2046-47</v>
      </c>
      <c r="AJ2" s="21" t="str">
        <f t="shared" si="0"/>
        <v>2047-48</v>
      </c>
      <c r="AK2" s="21" t="str">
        <f t="shared" si="0"/>
        <v>2048-49</v>
      </c>
      <c r="AL2" s="21" t="str">
        <f t="shared" si="0"/>
        <v>2049-50</v>
      </c>
      <c r="AM2" s="21" t="str">
        <f t="shared" si="0"/>
        <v>2050-51</v>
      </c>
      <c r="AN2" s="21" t="str">
        <f t="shared" si="0"/>
        <v>2051-52</v>
      </c>
      <c r="AO2" s="21" t="str">
        <f t="shared" si="0"/>
        <v>2052-53</v>
      </c>
      <c r="AP2" s="21" t="str">
        <f t="shared" si="0"/>
        <v>2053-54</v>
      </c>
      <c r="AQ2" s="21" t="str">
        <f t="shared" si="0"/>
        <v>2054-55</v>
      </c>
      <c r="AR2" s="21" t="str">
        <f t="shared" si="0"/>
        <v>2055-56</v>
      </c>
      <c r="AS2" s="21" t="str">
        <f t="shared" si="0"/>
        <v>2056-57</v>
      </c>
      <c r="AT2" s="21" t="str">
        <f t="shared" si="0"/>
        <v>2057-58</v>
      </c>
      <c r="AU2" s="21" t="str">
        <f t="shared" si="0"/>
        <v>2058-59</v>
      </c>
      <c r="AV2" s="21" t="str">
        <f t="shared" si="0"/>
        <v>2059-60</v>
      </c>
      <c r="AW2" s="21" t="str">
        <f t="shared" si="0"/>
        <v>2060-61</v>
      </c>
      <c r="AX2" s="21" t="str">
        <f t="shared" si="0"/>
        <v>2061-62</v>
      </c>
      <c r="AY2" s="21" t="str">
        <f t="shared" si="0"/>
        <v>2062-63</v>
      </c>
      <c r="AZ2" s="21" t="str">
        <f t="shared" si="0"/>
        <v>2063-64</v>
      </c>
      <c r="BA2" s="21" t="str">
        <f t="shared" si="0"/>
        <v>2064-65</v>
      </c>
      <c r="BB2" s="21" t="str">
        <f t="shared" si="0"/>
        <v>2065-66</v>
      </c>
      <c r="BC2" s="21" t="str">
        <f t="shared" si="0"/>
        <v>2066-67</v>
      </c>
      <c r="BD2" s="21" t="str">
        <f t="shared" si="0"/>
        <v>2067-68</v>
      </c>
      <c r="BE2" s="21" t="str">
        <f t="shared" si="0"/>
        <v>2068-69</v>
      </c>
      <c r="BF2" s="21" t="str">
        <f t="shared" si="0"/>
        <v>2069-70</v>
      </c>
      <c r="BG2" s="21" t="str">
        <f t="shared" si="0"/>
        <v>2070-71</v>
      </c>
      <c r="BH2" s="21" t="str">
        <f t="shared" si="0"/>
        <v>2071-72</v>
      </c>
      <c r="BI2" s="21" t="str">
        <f t="shared" si="0"/>
        <v>2072-73</v>
      </c>
      <c r="BJ2" s="21" t="str">
        <f t="shared" si="0"/>
        <v>2073-74</v>
      </c>
      <c r="BK2" s="21" t="str">
        <f t="shared" si="0"/>
        <v>2074-75</v>
      </c>
      <c r="BL2" s="21" t="str">
        <f t="shared" si="0"/>
        <v>2075-76</v>
      </c>
      <c r="BM2" s="21" t="str">
        <f t="shared" si="0"/>
        <v>2076-77</v>
      </c>
      <c r="BN2" s="21" t="str">
        <f t="shared" si="0"/>
        <v>2077-78</v>
      </c>
      <c r="BO2" s="21" t="str">
        <f t="shared" si="0"/>
        <v>2078-79</v>
      </c>
      <c r="BP2" s="21" t="str">
        <f t="shared" si="0"/>
        <v>2079-80</v>
      </c>
      <c r="BQ2" s="21" t="str">
        <f t="shared" si="0"/>
        <v>2080-81</v>
      </c>
      <c r="BR2" s="21" t="str">
        <f t="shared" si="0"/>
        <v>2081-82</v>
      </c>
      <c r="BS2" s="21" t="str">
        <f t="shared" si="0"/>
        <v>2082-83</v>
      </c>
      <c r="BT2" s="21" t="str">
        <f t="shared" si="0"/>
        <v>2083-84</v>
      </c>
      <c r="BU2" s="21" t="str">
        <f t="shared" si="0"/>
        <v>2084-85</v>
      </c>
      <c r="BV2" s="21" t="str">
        <f t="shared" si="0"/>
        <v>2085-86</v>
      </c>
      <c r="BW2" s="21" t="str">
        <f t="shared" ref="BW2:EH2" si="1" xml:space="preserve"> BW4 - 1 &amp; "-" &amp; RIGHT( BW4, 2 )</f>
        <v>2086-87</v>
      </c>
      <c r="BX2" s="21" t="str">
        <f t="shared" si="1"/>
        <v>2087-88</v>
      </c>
      <c r="BY2" s="21" t="str">
        <f t="shared" si="1"/>
        <v>2088-89</v>
      </c>
      <c r="BZ2" s="21" t="str">
        <f t="shared" si="1"/>
        <v>2089-90</v>
      </c>
      <c r="CA2" s="21" t="str">
        <f t="shared" si="1"/>
        <v>2090-91</v>
      </c>
      <c r="CB2" s="21" t="str">
        <f t="shared" si="1"/>
        <v>2091-92</v>
      </c>
      <c r="CC2" s="21" t="str">
        <f t="shared" si="1"/>
        <v>2092-93</v>
      </c>
      <c r="CD2" s="21" t="str">
        <f t="shared" si="1"/>
        <v>2093-94</v>
      </c>
      <c r="CE2" s="21" t="str">
        <f t="shared" si="1"/>
        <v>2094-95</v>
      </c>
      <c r="CF2" s="21" t="str">
        <f t="shared" si="1"/>
        <v>2095-96</v>
      </c>
      <c r="CG2" s="21" t="str">
        <f t="shared" si="1"/>
        <v>2096-97</v>
      </c>
      <c r="CH2" s="21" t="str">
        <f t="shared" si="1"/>
        <v>2097-98</v>
      </c>
      <c r="CI2" s="21" t="str">
        <f t="shared" si="1"/>
        <v>2098-99</v>
      </c>
      <c r="CJ2" s="21" t="str">
        <f t="shared" si="1"/>
        <v>2099-00</v>
      </c>
      <c r="CK2" s="21" t="str">
        <f t="shared" si="1"/>
        <v>2100-01</v>
      </c>
      <c r="CL2" s="21" t="str">
        <f t="shared" si="1"/>
        <v>2101-02</v>
      </c>
      <c r="CM2" s="21" t="str">
        <f t="shared" si="1"/>
        <v>2102-03</v>
      </c>
      <c r="CN2" s="21" t="str">
        <f t="shared" si="1"/>
        <v>2103-04</v>
      </c>
      <c r="CO2" s="21" t="str">
        <f t="shared" si="1"/>
        <v>2104-05</v>
      </c>
      <c r="CP2" s="21" t="str">
        <f t="shared" si="1"/>
        <v>2105-06</v>
      </c>
      <c r="CQ2" s="21" t="str">
        <f t="shared" si="1"/>
        <v>2106-07</v>
      </c>
      <c r="CR2" s="21" t="str">
        <f t="shared" si="1"/>
        <v>2107-08</v>
      </c>
      <c r="CS2" s="21" t="str">
        <f t="shared" si="1"/>
        <v>2108-09</v>
      </c>
      <c r="CT2" s="21" t="str">
        <f t="shared" si="1"/>
        <v>2109-10</v>
      </c>
      <c r="CU2" s="21" t="str">
        <f t="shared" si="1"/>
        <v>2110-11</v>
      </c>
      <c r="CV2" s="21" t="str">
        <f t="shared" si="1"/>
        <v>2111-12</v>
      </c>
      <c r="CW2" s="21" t="str">
        <f t="shared" si="1"/>
        <v>2112-13</v>
      </c>
      <c r="CX2" s="21" t="str">
        <f t="shared" si="1"/>
        <v>2113-14</v>
      </c>
      <c r="CY2" s="21" t="str">
        <f t="shared" si="1"/>
        <v>2114-15</v>
      </c>
      <c r="CZ2" s="21" t="str">
        <f t="shared" si="1"/>
        <v>2115-16</v>
      </c>
      <c r="DA2" s="21" t="str">
        <f t="shared" si="1"/>
        <v>2116-17</v>
      </c>
      <c r="DB2" s="21" t="str">
        <f t="shared" si="1"/>
        <v>2117-18</v>
      </c>
      <c r="DC2" s="21" t="str">
        <f t="shared" si="1"/>
        <v>2118-19</v>
      </c>
      <c r="DD2" s="21" t="str">
        <f t="shared" si="1"/>
        <v>2119-20</v>
      </c>
      <c r="DE2" s="21" t="str">
        <f t="shared" si="1"/>
        <v>2120-21</v>
      </c>
      <c r="DF2" s="21" t="str">
        <f t="shared" si="1"/>
        <v>2121-22</v>
      </c>
      <c r="DG2" s="21" t="str">
        <f t="shared" si="1"/>
        <v>2122-23</v>
      </c>
      <c r="DH2" s="21" t="str">
        <f t="shared" si="1"/>
        <v>2123-24</v>
      </c>
      <c r="DI2" s="21" t="str">
        <f t="shared" si="1"/>
        <v>2124-25</v>
      </c>
      <c r="DJ2" s="21" t="str">
        <f t="shared" si="1"/>
        <v>2125-26</v>
      </c>
      <c r="DK2" s="21" t="str">
        <f t="shared" si="1"/>
        <v>2126-27</v>
      </c>
      <c r="DL2" s="21" t="str">
        <f t="shared" si="1"/>
        <v>2127-28</v>
      </c>
      <c r="DM2" s="21" t="str">
        <f t="shared" si="1"/>
        <v>2128-29</v>
      </c>
      <c r="DN2" s="21" t="str">
        <f t="shared" si="1"/>
        <v>2129-30</v>
      </c>
      <c r="DO2" s="21" t="str">
        <f t="shared" si="1"/>
        <v>2130-31</v>
      </c>
      <c r="DP2" s="21" t="str">
        <f t="shared" si="1"/>
        <v>2131-32</v>
      </c>
      <c r="DQ2" s="21" t="str">
        <f t="shared" si="1"/>
        <v>2132-33</v>
      </c>
      <c r="DR2" s="21" t="str">
        <f t="shared" si="1"/>
        <v>2133-34</v>
      </c>
      <c r="DS2" s="21" t="str">
        <f t="shared" si="1"/>
        <v>2134-35</v>
      </c>
      <c r="DT2" s="21" t="str">
        <f t="shared" si="1"/>
        <v>2135-36</v>
      </c>
      <c r="DU2" s="21" t="str">
        <f t="shared" si="1"/>
        <v>2136-37</v>
      </c>
      <c r="DV2" s="21" t="str">
        <f t="shared" si="1"/>
        <v>2137-38</v>
      </c>
      <c r="DW2" s="21" t="str">
        <f t="shared" si="1"/>
        <v>2138-39</v>
      </c>
      <c r="DX2" s="21" t="str">
        <f t="shared" si="1"/>
        <v>2139-40</v>
      </c>
      <c r="DY2" s="21" t="str">
        <f t="shared" si="1"/>
        <v>2140-41</v>
      </c>
      <c r="DZ2" s="21" t="str">
        <f t="shared" si="1"/>
        <v>2141-42</v>
      </c>
      <c r="EA2" s="21" t="str">
        <f t="shared" si="1"/>
        <v>2142-43</v>
      </c>
      <c r="EB2" s="21" t="str">
        <f t="shared" si="1"/>
        <v>2143-44</v>
      </c>
      <c r="EC2" s="21" t="str">
        <f t="shared" si="1"/>
        <v>2144-45</v>
      </c>
      <c r="ED2" s="21" t="str">
        <f t="shared" si="1"/>
        <v>2145-46</v>
      </c>
      <c r="EE2" s="21" t="str">
        <f t="shared" si="1"/>
        <v>2146-47</v>
      </c>
      <c r="EF2" s="21" t="str">
        <f t="shared" si="1"/>
        <v>2147-48</v>
      </c>
      <c r="EG2" s="21" t="str">
        <f t="shared" si="1"/>
        <v>2148-49</v>
      </c>
      <c r="EH2" s="21" t="str">
        <f t="shared" si="1"/>
        <v>2149-50</v>
      </c>
      <c r="EI2" s="21" t="str">
        <f t="shared" ref="EI2:GT2" si="2" xml:space="preserve"> EI4 - 1 &amp; "-" &amp; RIGHT( EI4, 2 )</f>
        <v>2150-51</v>
      </c>
      <c r="EJ2" s="21" t="str">
        <f t="shared" si="2"/>
        <v>2151-52</v>
      </c>
      <c r="EK2" s="21" t="str">
        <f t="shared" si="2"/>
        <v>2152-53</v>
      </c>
      <c r="EL2" s="21" t="str">
        <f t="shared" si="2"/>
        <v>2153-54</v>
      </c>
      <c r="EM2" s="21" t="str">
        <f t="shared" si="2"/>
        <v>2154-55</v>
      </c>
      <c r="EN2" s="21" t="str">
        <f t="shared" si="2"/>
        <v>2155-56</v>
      </c>
      <c r="EO2" s="21" t="str">
        <f t="shared" si="2"/>
        <v>2156-57</v>
      </c>
      <c r="EP2" s="21" t="str">
        <f t="shared" si="2"/>
        <v>2157-58</v>
      </c>
      <c r="EQ2" s="21" t="str">
        <f t="shared" si="2"/>
        <v>2158-59</v>
      </c>
      <c r="ER2" s="21" t="str">
        <f t="shared" si="2"/>
        <v>2159-60</v>
      </c>
      <c r="ES2" s="21" t="str">
        <f t="shared" si="2"/>
        <v>2160-61</v>
      </c>
      <c r="ET2" s="21" t="str">
        <f t="shared" si="2"/>
        <v>2161-62</v>
      </c>
      <c r="EU2" s="21" t="str">
        <f t="shared" si="2"/>
        <v>2162-63</v>
      </c>
      <c r="EV2" s="21" t="str">
        <f t="shared" si="2"/>
        <v>2163-64</v>
      </c>
      <c r="EW2" s="21" t="str">
        <f t="shared" si="2"/>
        <v>2164-65</v>
      </c>
      <c r="EX2" s="21" t="str">
        <f t="shared" si="2"/>
        <v>2165-66</v>
      </c>
      <c r="EY2" s="21" t="str">
        <f t="shared" si="2"/>
        <v>2166-67</v>
      </c>
      <c r="EZ2" s="21" t="str">
        <f t="shared" si="2"/>
        <v>2167-68</v>
      </c>
      <c r="FA2" s="21" t="str">
        <f t="shared" si="2"/>
        <v>2168-69</v>
      </c>
      <c r="FB2" s="21" t="str">
        <f t="shared" si="2"/>
        <v>2169-70</v>
      </c>
      <c r="FC2" s="21" t="str">
        <f t="shared" si="2"/>
        <v>2170-71</v>
      </c>
      <c r="FD2" s="21" t="str">
        <f t="shared" si="2"/>
        <v>2171-72</v>
      </c>
      <c r="FE2" s="21" t="str">
        <f t="shared" si="2"/>
        <v>2172-73</v>
      </c>
      <c r="FF2" s="21" t="str">
        <f t="shared" si="2"/>
        <v>2173-74</v>
      </c>
      <c r="FG2" s="21" t="str">
        <f t="shared" si="2"/>
        <v>2174-75</v>
      </c>
      <c r="FH2" s="21" t="str">
        <f t="shared" si="2"/>
        <v>2175-76</v>
      </c>
      <c r="FI2" s="21" t="str">
        <f t="shared" si="2"/>
        <v>2176-77</v>
      </c>
      <c r="FJ2" s="21" t="str">
        <f t="shared" si="2"/>
        <v>2177-78</v>
      </c>
      <c r="FK2" s="21" t="str">
        <f t="shared" si="2"/>
        <v>2178-79</v>
      </c>
      <c r="FL2" s="21" t="str">
        <f t="shared" si="2"/>
        <v>2179-80</v>
      </c>
      <c r="FM2" s="21" t="str">
        <f t="shared" si="2"/>
        <v>2180-81</v>
      </c>
      <c r="FN2" s="21" t="str">
        <f t="shared" si="2"/>
        <v>2181-82</v>
      </c>
      <c r="FO2" s="21" t="str">
        <f t="shared" si="2"/>
        <v>2182-83</v>
      </c>
      <c r="FP2" s="21" t="str">
        <f t="shared" si="2"/>
        <v>2183-84</v>
      </c>
      <c r="FQ2" s="21" t="str">
        <f t="shared" si="2"/>
        <v>2184-85</v>
      </c>
      <c r="FR2" s="21" t="str">
        <f t="shared" si="2"/>
        <v>2185-86</v>
      </c>
      <c r="FS2" s="21" t="str">
        <f t="shared" si="2"/>
        <v>2186-87</v>
      </c>
      <c r="FT2" s="21" t="str">
        <f t="shared" si="2"/>
        <v>2187-88</v>
      </c>
      <c r="FU2" s="21" t="str">
        <f t="shared" si="2"/>
        <v>2188-89</v>
      </c>
      <c r="FV2" s="21" t="str">
        <f t="shared" si="2"/>
        <v>2189-90</v>
      </c>
      <c r="FW2" s="21" t="str">
        <f t="shared" si="2"/>
        <v>2190-91</v>
      </c>
      <c r="FX2" s="21" t="str">
        <f t="shared" si="2"/>
        <v>2191-92</v>
      </c>
      <c r="FY2" s="21" t="str">
        <f t="shared" si="2"/>
        <v>2192-93</v>
      </c>
      <c r="FZ2" s="21" t="str">
        <f t="shared" si="2"/>
        <v>2193-94</v>
      </c>
      <c r="GA2" s="21" t="str">
        <f t="shared" si="2"/>
        <v>2194-95</v>
      </c>
      <c r="GB2" s="21" t="str">
        <f t="shared" si="2"/>
        <v>2195-96</v>
      </c>
      <c r="GC2" s="21" t="str">
        <f t="shared" si="2"/>
        <v>2196-97</v>
      </c>
      <c r="GD2" s="21" t="str">
        <f t="shared" si="2"/>
        <v>2197-98</v>
      </c>
      <c r="GE2" s="21" t="str">
        <f t="shared" si="2"/>
        <v>2198-99</v>
      </c>
      <c r="GF2" s="21" t="str">
        <f t="shared" si="2"/>
        <v>2199-00</v>
      </c>
      <c r="GG2" s="21" t="str">
        <f t="shared" si="2"/>
        <v>2200-01</v>
      </c>
      <c r="GH2" s="21" t="str">
        <f t="shared" si="2"/>
        <v>2201-02</v>
      </c>
      <c r="GI2" s="21" t="str">
        <f t="shared" si="2"/>
        <v>2202-03</v>
      </c>
      <c r="GJ2" s="21" t="str">
        <f t="shared" si="2"/>
        <v>2203-04</v>
      </c>
      <c r="GK2" s="21" t="str">
        <f t="shared" si="2"/>
        <v>2204-05</v>
      </c>
      <c r="GL2" s="21" t="str">
        <f t="shared" si="2"/>
        <v>2205-06</v>
      </c>
      <c r="GM2" s="21" t="str">
        <f t="shared" si="2"/>
        <v>2206-07</v>
      </c>
      <c r="GN2" s="21" t="str">
        <f t="shared" si="2"/>
        <v>2207-08</v>
      </c>
      <c r="GO2" s="21" t="str">
        <f t="shared" si="2"/>
        <v>2208-09</v>
      </c>
      <c r="GP2" s="21" t="str">
        <f t="shared" si="2"/>
        <v>2209-10</v>
      </c>
      <c r="GQ2" s="21" t="str">
        <f t="shared" si="2"/>
        <v>2210-11</v>
      </c>
      <c r="GR2" s="21" t="str">
        <f t="shared" si="2"/>
        <v>2211-12</v>
      </c>
      <c r="GS2" s="21" t="str">
        <f t="shared" si="2"/>
        <v>2212-13</v>
      </c>
      <c r="GT2" s="21" t="str">
        <f t="shared" si="2"/>
        <v>2213-14</v>
      </c>
      <c r="GU2" s="21" t="str">
        <f t="shared" ref="GU2:HC2" si="3" xml:space="preserve"> GU4 - 1 &amp; "-" &amp; RIGHT( GU4, 2 )</f>
        <v>2214-15</v>
      </c>
      <c r="GV2" s="21" t="str">
        <f t="shared" si="3"/>
        <v>2215-16</v>
      </c>
      <c r="GW2" s="21" t="str">
        <f t="shared" si="3"/>
        <v>2216-17</v>
      </c>
      <c r="GX2" s="21" t="str">
        <f t="shared" si="3"/>
        <v>2217-18</v>
      </c>
      <c r="GY2" s="21" t="str">
        <f t="shared" si="3"/>
        <v>2218-19</v>
      </c>
      <c r="GZ2" s="21" t="str">
        <f t="shared" si="3"/>
        <v>2219-20</v>
      </c>
      <c r="HA2" s="21" t="str">
        <f t="shared" si="3"/>
        <v>2220-21</v>
      </c>
      <c r="HB2" s="21" t="str">
        <f t="shared" si="3"/>
        <v>2221-22</v>
      </c>
      <c r="HC2" s="21" t="str">
        <f t="shared" si="3"/>
        <v>2222-23</v>
      </c>
    </row>
    <row r="3" spans="1:211" ht="3" customHeight="1" thickTop="1" x14ac:dyDescent="0.2">
      <c r="A3" s="7"/>
      <c r="B3" s="14"/>
      <c r="C3" s="7"/>
      <c r="D3" s="15"/>
      <c r="E3" s="16"/>
      <c r="F3" s="440"/>
      <c r="G3" s="16"/>
      <c r="H3" s="59"/>
      <c r="I3" s="16"/>
      <c r="J3" s="13"/>
      <c r="K3" s="16"/>
    </row>
    <row r="4" spans="1:211" s="25" customFormat="1" x14ac:dyDescent="0.2">
      <c r="E4" s="25" t="s">
        <v>271</v>
      </c>
      <c r="F4" s="437"/>
      <c r="G4" s="26">
        <f xml:space="preserve"> InpC!G5</f>
        <v>2023</v>
      </c>
      <c r="H4" s="181"/>
      <c r="I4"/>
      <c r="K4" s="27">
        <f t="shared" ref="K4:BV4" si="4" xml:space="preserve"> IF( J4 = 0, $G4, J4 + 1 )</f>
        <v>2023</v>
      </c>
      <c r="L4" s="27">
        <f t="shared" si="4"/>
        <v>2024</v>
      </c>
      <c r="M4" s="27">
        <f t="shared" si="4"/>
        <v>2025</v>
      </c>
      <c r="N4" s="27">
        <f t="shared" si="4"/>
        <v>2026</v>
      </c>
      <c r="O4" s="27">
        <f t="shared" si="4"/>
        <v>2027</v>
      </c>
      <c r="P4" s="27">
        <f t="shared" si="4"/>
        <v>2028</v>
      </c>
      <c r="Q4" s="27">
        <f t="shared" si="4"/>
        <v>2029</v>
      </c>
      <c r="R4" s="27">
        <f t="shared" si="4"/>
        <v>2030</v>
      </c>
      <c r="S4" s="27">
        <f t="shared" si="4"/>
        <v>2031</v>
      </c>
      <c r="T4" s="27">
        <f t="shared" si="4"/>
        <v>2032</v>
      </c>
      <c r="U4" s="27">
        <f t="shared" si="4"/>
        <v>2033</v>
      </c>
      <c r="V4" s="27">
        <f t="shared" si="4"/>
        <v>2034</v>
      </c>
      <c r="W4" s="27">
        <f t="shared" si="4"/>
        <v>2035</v>
      </c>
      <c r="X4" s="27">
        <f t="shared" si="4"/>
        <v>2036</v>
      </c>
      <c r="Y4" s="27">
        <f t="shared" si="4"/>
        <v>2037</v>
      </c>
      <c r="Z4" s="27">
        <f t="shared" si="4"/>
        <v>2038</v>
      </c>
      <c r="AA4" s="27">
        <f t="shared" si="4"/>
        <v>2039</v>
      </c>
      <c r="AB4" s="27">
        <f t="shared" si="4"/>
        <v>2040</v>
      </c>
      <c r="AC4" s="27">
        <f t="shared" si="4"/>
        <v>2041</v>
      </c>
      <c r="AD4" s="27">
        <f t="shared" si="4"/>
        <v>2042</v>
      </c>
      <c r="AE4" s="27">
        <f t="shared" si="4"/>
        <v>2043</v>
      </c>
      <c r="AF4" s="27">
        <f t="shared" si="4"/>
        <v>2044</v>
      </c>
      <c r="AG4" s="27">
        <f t="shared" si="4"/>
        <v>2045</v>
      </c>
      <c r="AH4" s="27">
        <f t="shared" si="4"/>
        <v>2046</v>
      </c>
      <c r="AI4" s="27">
        <f t="shared" si="4"/>
        <v>2047</v>
      </c>
      <c r="AJ4" s="27">
        <f t="shared" si="4"/>
        <v>2048</v>
      </c>
      <c r="AK4" s="27">
        <f t="shared" si="4"/>
        <v>2049</v>
      </c>
      <c r="AL4" s="27">
        <f t="shared" si="4"/>
        <v>2050</v>
      </c>
      <c r="AM4" s="27">
        <f t="shared" si="4"/>
        <v>2051</v>
      </c>
      <c r="AN4" s="27">
        <f t="shared" si="4"/>
        <v>2052</v>
      </c>
      <c r="AO4" s="27">
        <f t="shared" si="4"/>
        <v>2053</v>
      </c>
      <c r="AP4" s="27">
        <f t="shared" si="4"/>
        <v>2054</v>
      </c>
      <c r="AQ4" s="27">
        <f t="shared" si="4"/>
        <v>2055</v>
      </c>
      <c r="AR4" s="27">
        <f t="shared" si="4"/>
        <v>2056</v>
      </c>
      <c r="AS4" s="27">
        <f t="shared" si="4"/>
        <v>2057</v>
      </c>
      <c r="AT4" s="27">
        <f t="shared" si="4"/>
        <v>2058</v>
      </c>
      <c r="AU4" s="27">
        <f t="shared" si="4"/>
        <v>2059</v>
      </c>
      <c r="AV4" s="27">
        <f t="shared" si="4"/>
        <v>2060</v>
      </c>
      <c r="AW4" s="27">
        <f t="shared" si="4"/>
        <v>2061</v>
      </c>
      <c r="AX4" s="27">
        <f t="shared" si="4"/>
        <v>2062</v>
      </c>
      <c r="AY4" s="27">
        <f t="shared" si="4"/>
        <v>2063</v>
      </c>
      <c r="AZ4" s="27">
        <f t="shared" si="4"/>
        <v>2064</v>
      </c>
      <c r="BA4" s="27">
        <f t="shared" si="4"/>
        <v>2065</v>
      </c>
      <c r="BB4" s="27">
        <f t="shared" si="4"/>
        <v>2066</v>
      </c>
      <c r="BC4" s="27">
        <f t="shared" si="4"/>
        <v>2067</v>
      </c>
      <c r="BD4" s="27">
        <f t="shared" si="4"/>
        <v>2068</v>
      </c>
      <c r="BE4" s="27">
        <f t="shared" si="4"/>
        <v>2069</v>
      </c>
      <c r="BF4" s="27">
        <f t="shared" si="4"/>
        <v>2070</v>
      </c>
      <c r="BG4" s="27">
        <f t="shared" si="4"/>
        <v>2071</v>
      </c>
      <c r="BH4" s="27">
        <f t="shared" si="4"/>
        <v>2072</v>
      </c>
      <c r="BI4" s="27">
        <f t="shared" si="4"/>
        <v>2073</v>
      </c>
      <c r="BJ4" s="27">
        <f t="shared" si="4"/>
        <v>2074</v>
      </c>
      <c r="BK4" s="27">
        <f t="shared" si="4"/>
        <v>2075</v>
      </c>
      <c r="BL4" s="27">
        <f t="shared" si="4"/>
        <v>2076</v>
      </c>
      <c r="BM4" s="27">
        <f t="shared" si="4"/>
        <v>2077</v>
      </c>
      <c r="BN4" s="27">
        <f t="shared" si="4"/>
        <v>2078</v>
      </c>
      <c r="BO4" s="27">
        <f t="shared" si="4"/>
        <v>2079</v>
      </c>
      <c r="BP4" s="27">
        <f t="shared" si="4"/>
        <v>2080</v>
      </c>
      <c r="BQ4" s="27">
        <f t="shared" si="4"/>
        <v>2081</v>
      </c>
      <c r="BR4" s="27">
        <f t="shared" si="4"/>
        <v>2082</v>
      </c>
      <c r="BS4" s="27">
        <f t="shared" si="4"/>
        <v>2083</v>
      </c>
      <c r="BT4" s="27">
        <f t="shared" si="4"/>
        <v>2084</v>
      </c>
      <c r="BU4" s="27">
        <f t="shared" si="4"/>
        <v>2085</v>
      </c>
      <c r="BV4" s="27">
        <f t="shared" si="4"/>
        <v>2086</v>
      </c>
      <c r="BW4" s="27">
        <f t="shared" ref="BW4:EH4" si="5" xml:space="preserve"> IF( BV4 = 0, $G4, BV4 + 1 )</f>
        <v>2087</v>
      </c>
      <c r="BX4" s="27">
        <f t="shared" si="5"/>
        <v>2088</v>
      </c>
      <c r="BY4" s="27">
        <f t="shared" si="5"/>
        <v>2089</v>
      </c>
      <c r="BZ4" s="27">
        <f t="shared" si="5"/>
        <v>2090</v>
      </c>
      <c r="CA4" s="27">
        <f t="shared" si="5"/>
        <v>2091</v>
      </c>
      <c r="CB4" s="27">
        <f t="shared" si="5"/>
        <v>2092</v>
      </c>
      <c r="CC4" s="27">
        <f t="shared" si="5"/>
        <v>2093</v>
      </c>
      <c r="CD4" s="27">
        <f t="shared" si="5"/>
        <v>2094</v>
      </c>
      <c r="CE4" s="27">
        <f t="shared" si="5"/>
        <v>2095</v>
      </c>
      <c r="CF4" s="27">
        <f t="shared" si="5"/>
        <v>2096</v>
      </c>
      <c r="CG4" s="27">
        <f t="shared" si="5"/>
        <v>2097</v>
      </c>
      <c r="CH4" s="27">
        <f t="shared" si="5"/>
        <v>2098</v>
      </c>
      <c r="CI4" s="27">
        <f t="shared" si="5"/>
        <v>2099</v>
      </c>
      <c r="CJ4" s="27">
        <f t="shared" si="5"/>
        <v>2100</v>
      </c>
      <c r="CK4" s="27">
        <f t="shared" si="5"/>
        <v>2101</v>
      </c>
      <c r="CL4" s="27">
        <f t="shared" si="5"/>
        <v>2102</v>
      </c>
      <c r="CM4" s="27">
        <f t="shared" si="5"/>
        <v>2103</v>
      </c>
      <c r="CN4" s="27">
        <f t="shared" si="5"/>
        <v>2104</v>
      </c>
      <c r="CO4" s="27">
        <f t="shared" si="5"/>
        <v>2105</v>
      </c>
      <c r="CP4" s="27">
        <f t="shared" si="5"/>
        <v>2106</v>
      </c>
      <c r="CQ4" s="27">
        <f t="shared" si="5"/>
        <v>2107</v>
      </c>
      <c r="CR4" s="27">
        <f t="shared" si="5"/>
        <v>2108</v>
      </c>
      <c r="CS4" s="27">
        <f t="shared" si="5"/>
        <v>2109</v>
      </c>
      <c r="CT4" s="27">
        <f t="shared" si="5"/>
        <v>2110</v>
      </c>
      <c r="CU4" s="27">
        <f t="shared" si="5"/>
        <v>2111</v>
      </c>
      <c r="CV4" s="27">
        <f t="shared" si="5"/>
        <v>2112</v>
      </c>
      <c r="CW4" s="27">
        <f t="shared" si="5"/>
        <v>2113</v>
      </c>
      <c r="CX4" s="27">
        <f t="shared" si="5"/>
        <v>2114</v>
      </c>
      <c r="CY4" s="27">
        <f t="shared" si="5"/>
        <v>2115</v>
      </c>
      <c r="CZ4" s="27">
        <f t="shared" si="5"/>
        <v>2116</v>
      </c>
      <c r="DA4" s="27">
        <f t="shared" si="5"/>
        <v>2117</v>
      </c>
      <c r="DB4" s="27">
        <f t="shared" si="5"/>
        <v>2118</v>
      </c>
      <c r="DC4" s="27">
        <f t="shared" si="5"/>
        <v>2119</v>
      </c>
      <c r="DD4" s="27">
        <f t="shared" si="5"/>
        <v>2120</v>
      </c>
      <c r="DE4" s="27">
        <f t="shared" si="5"/>
        <v>2121</v>
      </c>
      <c r="DF4" s="27">
        <f t="shared" si="5"/>
        <v>2122</v>
      </c>
      <c r="DG4" s="27">
        <f t="shared" si="5"/>
        <v>2123</v>
      </c>
      <c r="DH4" s="27">
        <f t="shared" si="5"/>
        <v>2124</v>
      </c>
      <c r="DI4" s="27">
        <f t="shared" si="5"/>
        <v>2125</v>
      </c>
      <c r="DJ4" s="27">
        <f t="shared" si="5"/>
        <v>2126</v>
      </c>
      <c r="DK4" s="27">
        <f t="shared" si="5"/>
        <v>2127</v>
      </c>
      <c r="DL4" s="27">
        <f t="shared" si="5"/>
        <v>2128</v>
      </c>
      <c r="DM4" s="27">
        <f t="shared" si="5"/>
        <v>2129</v>
      </c>
      <c r="DN4" s="27">
        <f t="shared" si="5"/>
        <v>2130</v>
      </c>
      <c r="DO4" s="27">
        <f t="shared" si="5"/>
        <v>2131</v>
      </c>
      <c r="DP4" s="27">
        <f t="shared" si="5"/>
        <v>2132</v>
      </c>
      <c r="DQ4" s="27">
        <f t="shared" si="5"/>
        <v>2133</v>
      </c>
      <c r="DR4" s="27">
        <f t="shared" si="5"/>
        <v>2134</v>
      </c>
      <c r="DS4" s="27">
        <f t="shared" si="5"/>
        <v>2135</v>
      </c>
      <c r="DT4" s="27">
        <f t="shared" si="5"/>
        <v>2136</v>
      </c>
      <c r="DU4" s="27">
        <f t="shared" si="5"/>
        <v>2137</v>
      </c>
      <c r="DV4" s="27">
        <f t="shared" si="5"/>
        <v>2138</v>
      </c>
      <c r="DW4" s="27">
        <f t="shared" si="5"/>
        <v>2139</v>
      </c>
      <c r="DX4" s="27">
        <f t="shared" si="5"/>
        <v>2140</v>
      </c>
      <c r="DY4" s="27">
        <f t="shared" si="5"/>
        <v>2141</v>
      </c>
      <c r="DZ4" s="27">
        <f t="shared" si="5"/>
        <v>2142</v>
      </c>
      <c r="EA4" s="27">
        <f t="shared" si="5"/>
        <v>2143</v>
      </c>
      <c r="EB4" s="27">
        <f t="shared" si="5"/>
        <v>2144</v>
      </c>
      <c r="EC4" s="27">
        <f t="shared" si="5"/>
        <v>2145</v>
      </c>
      <c r="ED4" s="27">
        <f t="shared" si="5"/>
        <v>2146</v>
      </c>
      <c r="EE4" s="27">
        <f t="shared" si="5"/>
        <v>2147</v>
      </c>
      <c r="EF4" s="27">
        <f t="shared" si="5"/>
        <v>2148</v>
      </c>
      <c r="EG4" s="27">
        <f t="shared" si="5"/>
        <v>2149</v>
      </c>
      <c r="EH4" s="27">
        <f t="shared" si="5"/>
        <v>2150</v>
      </c>
      <c r="EI4" s="27">
        <f t="shared" ref="EI4:GT4" si="6" xml:space="preserve"> IF( EH4 = 0, $G4, EH4 + 1 )</f>
        <v>2151</v>
      </c>
      <c r="EJ4" s="27">
        <f t="shared" si="6"/>
        <v>2152</v>
      </c>
      <c r="EK4" s="27">
        <f t="shared" si="6"/>
        <v>2153</v>
      </c>
      <c r="EL4" s="27">
        <f t="shared" si="6"/>
        <v>2154</v>
      </c>
      <c r="EM4" s="27">
        <f t="shared" si="6"/>
        <v>2155</v>
      </c>
      <c r="EN4" s="27">
        <f t="shared" si="6"/>
        <v>2156</v>
      </c>
      <c r="EO4" s="27">
        <f t="shared" si="6"/>
        <v>2157</v>
      </c>
      <c r="EP4" s="27">
        <f t="shared" si="6"/>
        <v>2158</v>
      </c>
      <c r="EQ4" s="27">
        <f t="shared" si="6"/>
        <v>2159</v>
      </c>
      <c r="ER4" s="27">
        <f t="shared" si="6"/>
        <v>2160</v>
      </c>
      <c r="ES4" s="27">
        <f t="shared" si="6"/>
        <v>2161</v>
      </c>
      <c r="ET4" s="27">
        <f t="shared" si="6"/>
        <v>2162</v>
      </c>
      <c r="EU4" s="27">
        <f t="shared" si="6"/>
        <v>2163</v>
      </c>
      <c r="EV4" s="27">
        <f t="shared" si="6"/>
        <v>2164</v>
      </c>
      <c r="EW4" s="27">
        <f t="shared" si="6"/>
        <v>2165</v>
      </c>
      <c r="EX4" s="27">
        <f t="shared" si="6"/>
        <v>2166</v>
      </c>
      <c r="EY4" s="27">
        <f t="shared" si="6"/>
        <v>2167</v>
      </c>
      <c r="EZ4" s="27">
        <f t="shared" si="6"/>
        <v>2168</v>
      </c>
      <c r="FA4" s="27">
        <f t="shared" si="6"/>
        <v>2169</v>
      </c>
      <c r="FB4" s="27">
        <f t="shared" si="6"/>
        <v>2170</v>
      </c>
      <c r="FC4" s="27">
        <f t="shared" si="6"/>
        <v>2171</v>
      </c>
      <c r="FD4" s="27">
        <f t="shared" si="6"/>
        <v>2172</v>
      </c>
      <c r="FE4" s="27">
        <f t="shared" si="6"/>
        <v>2173</v>
      </c>
      <c r="FF4" s="27">
        <f t="shared" si="6"/>
        <v>2174</v>
      </c>
      <c r="FG4" s="27">
        <f t="shared" si="6"/>
        <v>2175</v>
      </c>
      <c r="FH4" s="27">
        <f t="shared" si="6"/>
        <v>2176</v>
      </c>
      <c r="FI4" s="27">
        <f t="shared" si="6"/>
        <v>2177</v>
      </c>
      <c r="FJ4" s="27">
        <f t="shared" si="6"/>
        <v>2178</v>
      </c>
      <c r="FK4" s="27">
        <f t="shared" si="6"/>
        <v>2179</v>
      </c>
      <c r="FL4" s="27">
        <f t="shared" si="6"/>
        <v>2180</v>
      </c>
      <c r="FM4" s="27">
        <f t="shared" si="6"/>
        <v>2181</v>
      </c>
      <c r="FN4" s="27">
        <f t="shared" si="6"/>
        <v>2182</v>
      </c>
      <c r="FO4" s="27">
        <f t="shared" si="6"/>
        <v>2183</v>
      </c>
      <c r="FP4" s="27">
        <f t="shared" si="6"/>
        <v>2184</v>
      </c>
      <c r="FQ4" s="27">
        <f t="shared" si="6"/>
        <v>2185</v>
      </c>
      <c r="FR4" s="27">
        <f t="shared" si="6"/>
        <v>2186</v>
      </c>
      <c r="FS4" s="27">
        <f t="shared" si="6"/>
        <v>2187</v>
      </c>
      <c r="FT4" s="27">
        <f t="shared" si="6"/>
        <v>2188</v>
      </c>
      <c r="FU4" s="27">
        <f t="shared" si="6"/>
        <v>2189</v>
      </c>
      <c r="FV4" s="27">
        <f t="shared" si="6"/>
        <v>2190</v>
      </c>
      <c r="FW4" s="27">
        <f t="shared" si="6"/>
        <v>2191</v>
      </c>
      <c r="FX4" s="27">
        <f t="shared" si="6"/>
        <v>2192</v>
      </c>
      <c r="FY4" s="27">
        <f t="shared" si="6"/>
        <v>2193</v>
      </c>
      <c r="FZ4" s="27">
        <f t="shared" si="6"/>
        <v>2194</v>
      </c>
      <c r="GA4" s="27">
        <f t="shared" si="6"/>
        <v>2195</v>
      </c>
      <c r="GB4" s="27">
        <f t="shared" si="6"/>
        <v>2196</v>
      </c>
      <c r="GC4" s="27">
        <f t="shared" si="6"/>
        <v>2197</v>
      </c>
      <c r="GD4" s="27">
        <f t="shared" si="6"/>
        <v>2198</v>
      </c>
      <c r="GE4" s="27">
        <f t="shared" si="6"/>
        <v>2199</v>
      </c>
      <c r="GF4" s="27">
        <f t="shared" si="6"/>
        <v>2200</v>
      </c>
      <c r="GG4" s="27">
        <f t="shared" si="6"/>
        <v>2201</v>
      </c>
      <c r="GH4" s="27">
        <f t="shared" si="6"/>
        <v>2202</v>
      </c>
      <c r="GI4" s="27">
        <f t="shared" si="6"/>
        <v>2203</v>
      </c>
      <c r="GJ4" s="27">
        <f t="shared" si="6"/>
        <v>2204</v>
      </c>
      <c r="GK4" s="27">
        <f t="shared" si="6"/>
        <v>2205</v>
      </c>
      <c r="GL4" s="27">
        <f t="shared" si="6"/>
        <v>2206</v>
      </c>
      <c r="GM4" s="27">
        <f t="shared" si="6"/>
        <v>2207</v>
      </c>
      <c r="GN4" s="27">
        <f t="shared" si="6"/>
        <v>2208</v>
      </c>
      <c r="GO4" s="27">
        <f t="shared" si="6"/>
        <v>2209</v>
      </c>
      <c r="GP4" s="27">
        <f t="shared" si="6"/>
        <v>2210</v>
      </c>
      <c r="GQ4" s="27">
        <f t="shared" si="6"/>
        <v>2211</v>
      </c>
      <c r="GR4" s="27">
        <f t="shared" si="6"/>
        <v>2212</v>
      </c>
      <c r="GS4" s="27">
        <f t="shared" si="6"/>
        <v>2213</v>
      </c>
      <c r="GT4" s="27">
        <f t="shared" si="6"/>
        <v>2214</v>
      </c>
      <c r="GU4" s="27">
        <f t="shared" ref="GU4:HC4" si="7" xml:space="preserve"> IF( GT4 = 0, $G4, GT4 + 1 )</f>
        <v>2215</v>
      </c>
      <c r="GV4" s="27">
        <f t="shared" si="7"/>
        <v>2216</v>
      </c>
      <c r="GW4" s="27">
        <f t="shared" si="7"/>
        <v>2217</v>
      </c>
      <c r="GX4" s="27">
        <f t="shared" si="7"/>
        <v>2218</v>
      </c>
      <c r="GY4" s="27">
        <f t="shared" si="7"/>
        <v>2219</v>
      </c>
      <c r="GZ4" s="27">
        <f t="shared" si="7"/>
        <v>2220</v>
      </c>
      <c r="HA4" s="27">
        <f t="shared" si="7"/>
        <v>2221</v>
      </c>
      <c r="HB4" s="27">
        <f t="shared" si="7"/>
        <v>2222</v>
      </c>
      <c r="HC4" s="27">
        <f t="shared" si="7"/>
        <v>2223</v>
      </c>
    </row>
    <row r="5" spans="1:211" ht="3" customHeight="1" x14ac:dyDescent="0.2">
      <c r="A5" s="7"/>
      <c r="B5" s="14"/>
      <c r="C5" s="7"/>
      <c r="D5" s="15"/>
      <c r="E5" s="16"/>
      <c r="F5" s="440"/>
      <c r="G5" s="16"/>
      <c r="H5" s="59"/>
      <c r="J5" s="13"/>
      <c r="K5" s="16"/>
    </row>
    <row r="6" spans="1:211" x14ac:dyDescent="0.2">
      <c r="D6" t="s">
        <v>272</v>
      </c>
      <c r="E6" t="s">
        <v>273</v>
      </c>
      <c r="F6" s="443">
        <v>44929</v>
      </c>
      <c r="H6" s="182" t="s">
        <v>66</v>
      </c>
      <c r="K6" s="236">
        <f>[1]ControlTotals!BE107</f>
        <v>4.5829514207149424E-2</v>
      </c>
      <c r="L6" s="236">
        <f>[1]ControlTotals!BF107</f>
        <v>9.3777388255915861E-2</v>
      </c>
      <c r="M6" s="236">
        <f>[1]ControlTotals!BG107</f>
        <v>4.3646896101419586E-2</v>
      </c>
      <c r="N6" s="236">
        <f>[1]ControlTotals!BH107</f>
        <v>1.9476160404447329E-2</v>
      </c>
      <c r="O6" s="236">
        <f>[1]ControlTotals!BI107</f>
        <v>9.0717591176667778E-3</v>
      </c>
      <c r="P6" s="236">
        <f>[1]ControlTotals!BJ107</f>
        <v>1.3314159335251041E-2</v>
      </c>
      <c r="Q6" s="236">
        <f>[1]ControlTotals!BK107</f>
        <v>1.546576588770554E-2</v>
      </c>
      <c r="R6" s="236">
        <f>[1]ControlTotals!BL107</f>
        <v>1.7799165733533684E-2</v>
      </c>
      <c r="S6" s="236">
        <f>[1]ControlTotals!BM107</f>
        <v>1.9996805127965978E-2</v>
      </c>
      <c r="T6" s="236">
        <f>[1]ControlTotals!BN107</f>
        <v>1.9996805127965978E-2</v>
      </c>
      <c r="U6" s="236">
        <f>[1]ControlTotals!BO107</f>
        <v>1.9996805127965978E-2</v>
      </c>
      <c r="V6" s="236">
        <f>[1]ControlTotals!BP107</f>
        <v>1.9996805127965978E-2</v>
      </c>
      <c r="W6" s="236">
        <f>[1]ControlTotals!BQ107</f>
        <v>1.9996805127965978E-2</v>
      </c>
      <c r="X6" s="236">
        <f>[1]ControlTotals!BR107</f>
        <v>1.9996805127965978E-2</v>
      </c>
      <c r="Y6" s="236">
        <f>[1]ControlTotals!BS107</f>
        <v>1.9996805127965978E-2</v>
      </c>
      <c r="Z6" s="236">
        <f>[1]ControlTotals!BT107</f>
        <v>1.9996805127965978E-2</v>
      </c>
      <c r="AA6" s="236">
        <f>[1]ControlTotals!BU107</f>
        <v>1.9996805127965978E-2</v>
      </c>
      <c r="AB6" s="236">
        <f>[1]ControlTotals!BV107</f>
        <v>1.9996805127965978E-2</v>
      </c>
      <c r="AC6" s="236">
        <f>[1]ControlTotals!BW107</f>
        <v>1.9996805127965978E-2</v>
      </c>
      <c r="AD6" s="236">
        <f>[1]ControlTotals!BX107</f>
        <v>1.9996805127965978E-2</v>
      </c>
      <c r="AE6" s="236">
        <f>[1]ControlTotals!BY107</f>
        <v>1.9996805127965978E-2</v>
      </c>
      <c r="AF6" s="236">
        <f>[1]ControlTotals!BZ107</f>
        <v>1.9996805127965978E-2</v>
      </c>
      <c r="AG6" s="236">
        <f>[1]ControlTotals!CA107</f>
        <v>1.9996805127965978E-2</v>
      </c>
      <c r="AH6" s="236">
        <f>[1]ControlTotals!CB107</f>
        <v>1.9996805127965978E-2</v>
      </c>
      <c r="AI6" s="236">
        <f>[1]ControlTotals!CC107</f>
        <v>1.9996805127965978E-2</v>
      </c>
      <c r="AJ6" s="236">
        <f>[1]ControlTotals!CD107</f>
        <v>1.9996805127965978E-2</v>
      </c>
      <c r="AK6" s="236">
        <f>[1]ControlTotals!CE107</f>
        <v>1.9996805127965978E-2</v>
      </c>
      <c r="AL6" s="236">
        <f>[1]ControlTotals!CF107</f>
        <v>1.9996805127965978E-2</v>
      </c>
      <c r="AM6" s="238">
        <f t="shared" ref="AM6:AZ7" si="8" xml:space="preserve"> AL6</f>
        <v>1.9996805127965978E-2</v>
      </c>
      <c r="AN6" s="238">
        <f t="shared" si="8"/>
        <v>1.9996805127965978E-2</v>
      </c>
      <c r="AO6" s="238">
        <f t="shared" si="8"/>
        <v>1.9996805127965978E-2</v>
      </c>
      <c r="AP6" s="238">
        <f t="shared" si="8"/>
        <v>1.9996805127965978E-2</v>
      </c>
      <c r="AQ6" s="238">
        <f t="shared" si="8"/>
        <v>1.9996805127965978E-2</v>
      </c>
      <c r="AR6" s="238">
        <f t="shared" si="8"/>
        <v>1.9996805127965978E-2</v>
      </c>
      <c r="AS6" s="238">
        <f t="shared" si="8"/>
        <v>1.9996805127965978E-2</v>
      </c>
      <c r="AT6" s="238">
        <f t="shared" si="8"/>
        <v>1.9996805127965978E-2</v>
      </c>
      <c r="AU6" s="238">
        <f t="shared" si="8"/>
        <v>1.9996805127965978E-2</v>
      </c>
      <c r="AV6" s="238">
        <f t="shared" si="8"/>
        <v>1.9996805127965978E-2</v>
      </c>
      <c r="AW6" s="238">
        <f t="shared" si="8"/>
        <v>1.9996805127965978E-2</v>
      </c>
      <c r="AX6" s="238">
        <f t="shared" si="8"/>
        <v>1.9996805127965978E-2</v>
      </c>
      <c r="AY6" s="238">
        <f t="shared" si="8"/>
        <v>1.9996805127965978E-2</v>
      </c>
      <c r="AZ6" s="238">
        <f t="shared" si="8"/>
        <v>1.9996805127965978E-2</v>
      </c>
      <c r="BA6" s="238">
        <f t="shared" ref="BA6:BP7" si="9" xml:space="preserve"> AZ6</f>
        <v>1.9996805127965978E-2</v>
      </c>
      <c r="BB6" s="238">
        <f t="shared" si="9"/>
        <v>1.9996805127965978E-2</v>
      </c>
      <c r="BC6" s="238">
        <f t="shared" si="9"/>
        <v>1.9996805127965978E-2</v>
      </c>
      <c r="BD6" s="238">
        <f t="shared" si="9"/>
        <v>1.9996805127965978E-2</v>
      </c>
      <c r="BE6" s="238">
        <f t="shared" si="9"/>
        <v>1.9996805127965978E-2</v>
      </c>
      <c r="BF6" s="238">
        <f t="shared" si="9"/>
        <v>1.9996805127965978E-2</v>
      </c>
      <c r="BG6" s="238">
        <f t="shared" si="9"/>
        <v>1.9996805127965978E-2</v>
      </c>
      <c r="BH6" s="238">
        <f t="shared" si="9"/>
        <v>1.9996805127965978E-2</v>
      </c>
      <c r="BI6" s="238">
        <f t="shared" si="9"/>
        <v>1.9996805127965978E-2</v>
      </c>
      <c r="BJ6" s="238">
        <f t="shared" si="9"/>
        <v>1.9996805127965978E-2</v>
      </c>
      <c r="BK6" s="238">
        <f t="shared" si="9"/>
        <v>1.9996805127965978E-2</v>
      </c>
      <c r="BL6" s="238">
        <f t="shared" si="9"/>
        <v>1.9996805127965978E-2</v>
      </c>
      <c r="BM6" s="238">
        <f t="shared" si="9"/>
        <v>1.9996805127965978E-2</v>
      </c>
      <c r="BN6" s="238">
        <f t="shared" si="9"/>
        <v>1.9996805127965978E-2</v>
      </c>
      <c r="BO6" s="238">
        <f t="shared" si="9"/>
        <v>1.9996805127965978E-2</v>
      </c>
      <c r="BP6" s="238">
        <f t="shared" si="9"/>
        <v>1.9996805127965978E-2</v>
      </c>
      <c r="BQ6" s="238">
        <f t="shared" ref="BQ6:EB7" si="10" xml:space="preserve"> BP6</f>
        <v>1.9996805127965978E-2</v>
      </c>
      <c r="BR6" s="238">
        <f t="shared" si="10"/>
        <v>1.9996805127965978E-2</v>
      </c>
      <c r="BS6" s="238">
        <f t="shared" si="10"/>
        <v>1.9996805127965978E-2</v>
      </c>
      <c r="BT6" s="238">
        <f t="shared" si="10"/>
        <v>1.9996805127965978E-2</v>
      </c>
      <c r="BU6" s="238">
        <f t="shared" si="10"/>
        <v>1.9996805127965978E-2</v>
      </c>
      <c r="BV6" s="238">
        <f t="shared" si="10"/>
        <v>1.9996805127965978E-2</v>
      </c>
      <c r="BW6" s="238">
        <f t="shared" si="10"/>
        <v>1.9996805127965978E-2</v>
      </c>
      <c r="BX6" s="238">
        <f t="shared" si="10"/>
        <v>1.9996805127965978E-2</v>
      </c>
      <c r="BY6" s="238">
        <f t="shared" si="10"/>
        <v>1.9996805127965978E-2</v>
      </c>
      <c r="BZ6" s="238">
        <f t="shared" si="10"/>
        <v>1.9996805127965978E-2</v>
      </c>
      <c r="CA6" s="238">
        <f t="shared" si="10"/>
        <v>1.9996805127965978E-2</v>
      </c>
      <c r="CB6" s="238">
        <f t="shared" si="10"/>
        <v>1.9996805127965978E-2</v>
      </c>
      <c r="CC6" s="238">
        <f t="shared" si="10"/>
        <v>1.9996805127965978E-2</v>
      </c>
      <c r="CD6" s="238">
        <f t="shared" si="10"/>
        <v>1.9996805127965978E-2</v>
      </c>
      <c r="CE6" s="238">
        <f t="shared" si="10"/>
        <v>1.9996805127965978E-2</v>
      </c>
      <c r="CF6" s="238">
        <f t="shared" si="10"/>
        <v>1.9996805127965978E-2</v>
      </c>
      <c r="CG6" s="238">
        <f t="shared" si="10"/>
        <v>1.9996805127965978E-2</v>
      </c>
      <c r="CH6" s="238">
        <f t="shared" si="10"/>
        <v>1.9996805127965978E-2</v>
      </c>
      <c r="CI6" s="238">
        <f t="shared" si="10"/>
        <v>1.9996805127965978E-2</v>
      </c>
      <c r="CJ6" s="238">
        <f t="shared" si="10"/>
        <v>1.9996805127965978E-2</v>
      </c>
      <c r="CK6" s="238">
        <f t="shared" si="10"/>
        <v>1.9996805127965978E-2</v>
      </c>
      <c r="CL6" s="238">
        <f t="shared" si="10"/>
        <v>1.9996805127965978E-2</v>
      </c>
      <c r="CM6" s="238">
        <f t="shared" si="10"/>
        <v>1.9996805127965978E-2</v>
      </c>
      <c r="CN6" s="238">
        <f t="shared" si="10"/>
        <v>1.9996805127965978E-2</v>
      </c>
      <c r="CO6" s="238">
        <f t="shared" si="10"/>
        <v>1.9996805127965978E-2</v>
      </c>
      <c r="CP6" s="238">
        <f t="shared" si="10"/>
        <v>1.9996805127965978E-2</v>
      </c>
      <c r="CQ6" s="238">
        <f t="shared" si="10"/>
        <v>1.9996805127965978E-2</v>
      </c>
      <c r="CR6" s="238">
        <f t="shared" si="10"/>
        <v>1.9996805127965978E-2</v>
      </c>
      <c r="CS6" s="238">
        <f t="shared" si="10"/>
        <v>1.9996805127965978E-2</v>
      </c>
      <c r="CT6" s="238">
        <f t="shared" si="10"/>
        <v>1.9996805127965978E-2</v>
      </c>
      <c r="CU6" s="238">
        <f t="shared" si="10"/>
        <v>1.9996805127965978E-2</v>
      </c>
      <c r="CV6" s="238">
        <f t="shared" si="10"/>
        <v>1.9996805127965978E-2</v>
      </c>
      <c r="CW6" s="238">
        <f t="shared" si="10"/>
        <v>1.9996805127965978E-2</v>
      </c>
      <c r="CX6" s="238">
        <f t="shared" si="10"/>
        <v>1.9996805127965978E-2</v>
      </c>
      <c r="CY6" s="238">
        <f t="shared" si="10"/>
        <v>1.9996805127965978E-2</v>
      </c>
      <c r="CZ6" s="238">
        <f t="shared" si="10"/>
        <v>1.9996805127965978E-2</v>
      </c>
      <c r="DA6" s="238">
        <f t="shared" si="10"/>
        <v>1.9996805127965978E-2</v>
      </c>
      <c r="DB6" s="238">
        <f t="shared" si="10"/>
        <v>1.9996805127965978E-2</v>
      </c>
      <c r="DC6" s="238">
        <f t="shared" si="10"/>
        <v>1.9996805127965978E-2</v>
      </c>
      <c r="DD6" s="238">
        <f t="shared" si="10"/>
        <v>1.9996805127965978E-2</v>
      </c>
      <c r="DE6" s="238">
        <f t="shared" si="10"/>
        <v>1.9996805127965978E-2</v>
      </c>
      <c r="DF6" s="238">
        <f t="shared" si="10"/>
        <v>1.9996805127965978E-2</v>
      </c>
      <c r="DG6" s="238">
        <f t="shared" si="10"/>
        <v>1.9996805127965978E-2</v>
      </c>
      <c r="DH6" s="238">
        <f t="shared" si="10"/>
        <v>1.9996805127965978E-2</v>
      </c>
      <c r="DI6" s="238">
        <f t="shared" si="10"/>
        <v>1.9996805127965978E-2</v>
      </c>
      <c r="DJ6" s="238">
        <f t="shared" si="10"/>
        <v>1.9996805127965978E-2</v>
      </c>
      <c r="DK6" s="238">
        <f t="shared" si="10"/>
        <v>1.9996805127965978E-2</v>
      </c>
      <c r="DL6" s="238">
        <f t="shared" si="10"/>
        <v>1.9996805127965978E-2</v>
      </c>
      <c r="DM6" s="238">
        <f t="shared" si="10"/>
        <v>1.9996805127965978E-2</v>
      </c>
      <c r="DN6" s="238">
        <f t="shared" si="10"/>
        <v>1.9996805127965978E-2</v>
      </c>
      <c r="DO6" s="238">
        <f t="shared" si="10"/>
        <v>1.9996805127965978E-2</v>
      </c>
      <c r="DP6" s="238">
        <f t="shared" si="10"/>
        <v>1.9996805127965978E-2</v>
      </c>
      <c r="DQ6" s="238">
        <f t="shared" si="10"/>
        <v>1.9996805127965978E-2</v>
      </c>
      <c r="DR6" s="238">
        <f t="shared" si="10"/>
        <v>1.9996805127965978E-2</v>
      </c>
      <c r="DS6" s="238">
        <f t="shared" si="10"/>
        <v>1.9996805127965978E-2</v>
      </c>
      <c r="DT6" s="238">
        <f t="shared" si="10"/>
        <v>1.9996805127965978E-2</v>
      </c>
      <c r="DU6" s="238">
        <f t="shared" si="10"/>
        <v>1.9996805127965978E-2</v>
      </c>
      <c r="DV6" s="238">
        <f t="shared" si="10"/>
        <v>1.9996805127965978E-2</v>
      </c>
      <c r="DW6" s="238">
        <f t="shared" si="10"/>
        <v>1.9996805127965978E-2</v>
      </c>
      <c r="DX6" s="238">
        <f t="shared" si="10"/>
        <v>1.9996805127965978E-2</v>
      </c>
      <c r="DY6" s="238">
        <f t="shared" si="10"/>
        <v>1.9996805127965978E-2</v>
      </c>
      <c r="DZ6" s="238">
        <f t="shared" si="10"/>
        <v>1.9996805127965978E-2</v>
      </c>
      <c r="EA6" s="238">
        <f t="shared" si="10"/>
        <v>1.9996805127965978E-2</v>
      </c>
      <c r="EB6" s="238">
        <f t="shared" si="10"/>
        <v>1.9996805127965978E-2</v>
      </c>
      <c r="EC6" s="238">
        <f t="shared" ref="EC6:GN7" si="11" xml:space="preserve"> EB6</f>
        <v>1.9996805127965978E-2</v>
      </c>
      <c r="ED6" s="238">
        <f t="shared" si="11"/>
        <v>1.9996805127965978E-2</v>
      </c>
      <c r="EE6" s="238">
        <f t="shared" si="11"/>
        <v>1.9996805127965978E-2</v>
      </c>
      <c r="EF6" s="238">
        <f t="shared" si="11"/>
        <v>1.9996805127965978E-2</v>
      </c>
      <c r="EG6" s="238">
        <f t="shared" si="11"/>
        <v>1.9996805127965978E-2</v>
      </c>
      <c r="EH6" s="238">
        <f t="shared" si="11"/>
        <v>1.9996805127965978E-2</v>
      </c>
      <c r="EI6" s="238">
        <f t="shared" si="11"/>
        <v>1.9996805127965978E-2</v>
      </c>
      <c r="EJ6" s="238">
        <f t="shared" si="11"/>
        <v>1.9996805127965978E-2</v>
      </c>
      <c r="EK6" s="238">
        <f t="shared" si="11"/>
        <v>1.9996805127965978E-2</v>
      </c>
      <c r="EL6" s="238">
        <f t="shared" si="11"/>
        <v>1.9996805127965978E-2</v>
      </c>
      <c r="EM6" s="238">
        <f t="shared" si="11"/>
        <v>1.9996805127965978E-2</v>
      </c>
      <c r="EN6" s="238">
        <f t="shared" si="11"/>
        <v>1.9996805127965978E-2</v>
      </c>
      <c r="EO6" s="238">
        <f t="shared" si="11"/>
        <v>1.9996805127965978E-2</v>
      </c>
      <c r="EP6" s="238">
        <f t="shared" si="11"/>
        <v>1.9996805127965978E-2</v>
      </c>
      <c r="EQ6" s="238">
        <f t="shared" si="11"/>
        <v>1.9996805127965978E-2</v>
      </c>
      <c r="ER6" s="238">
        <f t="shared" si="11"/>
        <v>1.9996805127965978E-2</v>
      </c>
      <c r="ES6" s="238">
        <f t="shared" si="11"/>
        <v>1.9996805127965978E-2</v>
      </c>
      <c r="ET6" s="238">
        <f t="shared" si="11"/>
        <v>1.9996805127965978E-2</v>
      </c>
      <c r="EU6" s="238">
        <f t="shared" si="11"/>
        <v>1.9996805127965978E-2</v>
      </c>
      <c r="EV6" s="238">
        <f t="shared" si="11"/>
        <v>1.9996805127965978E-2</v>
      </c>
      <c r="EW6" s="238">
        <f t="shared" si="11"/>
        <v>1.9996805127965978E-2</v>
      </c>
      <c r="EX6" s="238">
        <f t="shared" si="11"/>
        <v>1.9996805127965978E-2</v>
      </c>
      <c r="EY6" s="238">
        <f t="shared" si="11"/>
        <v>1.9996805127965978E-2</v>
      </c>
      <c r="EZ6" s="238">
        <f t="shared" si="11"/>
        <v>1.9996805127965978E-2</v>
      </c>
      <c r="FA6" s="238">
        <f t="shared" si="11"/>
        <v>1.9996805127965978E-2</v>
      </c>
      <c r="FB6" s="238">
        <f t="shared" si="11"/>
        <v>1.9996805127965978E-2</v>
      </c>
      <c r="FC6" s="238">
        <f t="shared" si="11"/>
        <v>1.9996805127965978E-2</v>
      </c>
      <c r="FD6" s="238">
        <f t="shared" si="11"/>
        <v>1.9996805127965978E-2</v>
      </c>
      <c r="FE6" s="238">
        <f t="shared" si="11"/>
        <v>1.9996805127965978E-2</v>
      </c>
      <c r="FF6" s="238">
        <f t="shared" si="11"/>
        <v>1.9996805127965978E-2</v>
      </c>
      <c r="FG6" s="238">
        <f t="shared" si="11"/>
        <v>1.9996805127965978E-2</v>
      </c>
      <c r="FH6" s="238">
        <f t="shared" si="11"/>
        <v>1.9996805127965978E-2</v>
      </c>
      <c r="FI6" s="238">
        <f t="shared" si="11"/>
        <v>1.9996805127965978E-2</v>
      </c>
      <c r="FJ6" s="238">
        <f t="shared" si="11"/>
        <v>1.9996805127965978E-2</v>
      </c>
      <c r="FK6" s="238">
        <f t="shared" si="11"/>
        <v>1.9996805127965978E-2</v>
      </c>
      <c r="FL6" s="238">
        <f t="shared" si="11"/>
        <v>1.9996805127965978E-2</v>
      </c>
      <c r="FM6" s="238">
        <f t="shared" si="11"/>
        <v>1.9996805127965978E-2</v>
      </c>
      <c r="FN6" s="238">
        <f t="shared" si="11"/>
        <v>1.9996805127965978E-2</v>
      </c>
      <c r="FO6" s="238">
        <f t="shared" si="11"/>
        <v>1.9996805127965978E-2</v>
      </c>
      <c r="FP6" s="238">
        <f t="shared" si="11"/>
        <v>1.9996805127965978E-2</v>
      </c>
      <c r="FQ6" s="238">
        <f t="shared" si="11"/>
        <v>1.9996805127965978E-2</v>
      </c>
      <c r="FR6" s="238">
        <f t="shared" si="11"/>
        <v>1.9996805127965978E-2</v>
      </c>
      <c r="FS6" s="238">
        <f t="shared" si="11"/>
        <v>1.9996805127965978E-2</v>
      </c>
      <c r="FT6" s="238">
        <f t="shared" si="11"/>
        <v>1.9996805127965978E-2</v>
      </c>
      <c r="FU6" s="238">
        <f t="shared" si="11"/>
        <v>1.9996805127965978E-2</v>
      </c>
      <c r="FV6" s="238">
        <f t="shared" si="11"/>
        <v>1.9996805127965978E-2</v>
      </c>
      <c r="FW6" s="238">
        <f t="shared" si="11"/>
        <v>1.9996805127965978E-2</v>
      </c>
      <c r="FX6" s="238">
        <f t="shared" si="11"/>
        <v>1.9996805127965978E-2</v>
      </c>
      <c r="FY6" s="238">
        <f t="shared" si="11"/>
        <v>1.9996805127965978E-2</v>
      </c>
      <c r="FZ6" s="238">
        <f t="shared" si="11"/>
        <v>1.9996805127965978E-2</v>
      </c>
      <c r="GA6" s="238">
        <f t="shared" si="11"/>
        <v>1.9996805127965978E-2</v>
      </c>
      <c r="GB6" s="238">
        <f t="shared" si="11"/>
        <v>1.9996805127965978E-2</v>
      </c>
      <c r="GC6" s="238">
        <f t="shared" si="11"/>
        <v>1.9996805127965978E-2</v>
      </c>
      <c r="GD6" s="238">
        <f t="shared" si="11"/>
        <v>1.9996805127965978E-2</v>
      </c>
      <c r="GE6" s="238">
        <f t="shared" si="11"/>
        <v>1.9996805127965978E-2</v>
      </c>
      <c r="GF6" s="238">
        <f t="shared" si="11"/>
        <v>1.9996805127965978E-2</v>
      </c>
      <c r="GG6" s="238">
        <f t="shared" si="11"/>
        <v>1.9996805127965978E-2</v>
      </c>
      <c r="GH6" s="238">
        <f t="shared" si="11"/>
        <v>1.9996805127965978E-2</v>
      </c>
      <c r="GI6" s="238">
        <f t="shared" si="11"/>
        <v>1.9996805127965978E-2</v>
      </c>
      <c r="GJ6" s="238">
        <f t="shared" si="11"/>
        <v>1.9996805127965978E-2</v>
      </c>
      <c r="GK6" s="238">
        <f t="shared" si="11"/>
        <v>1.9996805127965978E-2</v>
      </c>
      <c r="GL6" s="238">
        <f t="shared" si="11"/>
        <v>1.9996805127965978E-2</v>
      </c>
      <c r="GM6" s="238">
        <f t="shared" si="11"/>
        <v>1.9996805127965978E-2</v>
      </c>
      <c r="GN6" s="238">
        <f t="shared" si="11"/>
        <v>1.9996805127965978E-2</v>
      </c>
      <c r="GO6" s="238">
        <f t="shared" ref="GO6:HC7" si="12" xml:space="preserve"> GN6</f>
        <v>1.9996805127965978E-2</v>
      </c>
      <c r="GP6" s="238">
        <f t="shared" si="12"/>
        <v>1.9996805127965978E-2</v>
      </c>
      <c r="GQ6" s="238">
        <f t="shared" si="12"/>
        <v>1.9996805127965978E-2</v>
      </c>
      <c r="GR6" s="238">
        <f t="shared" si="12"/>
        <v>1.9996805127965978E-2</v>
      </c>
      <c r="GS6" s="238">
        <f t="shared" si="12"/>
        <v>1.9996805127965978E-2</v>
      </c>
      <c r="GT6" s="238">
        <f t="shared" si="12"/>
        <v>1.9996805127965978E-2</v>
      </c>
      <c r="GU6" s="238">
        <f t="shared" si="12"/>
        <v>1.9996805127965978E-2</v>
      </c>
      <c r="GV6" s="238">
        <f t="shared" si="12"/>
        <v>1.9996805127965978E-2</v>
      </c>
      <c r="GW6" s="238">
        <f t="shared" si="12"/>
        <v>1.9996805127965978E-2</v>
      </c>
      <c r="GX6" s="238">
        <f t="shared" si="12"/>
        <v>1.9996805127965978E-2</v>
      </c>
      <c r="GY6" s="238">
        <f t="shared" si="12"/>
        <v>1.9996805127965978E-2</v>
      </c>
      <c r="GZ6" s="238">
        <f t="shared" si="12"/>
        <v>1.9996805127965978E-2</v>
      </c>
      <c r="HA6" s="238">
        <f t="shared" si="12"/>
        <v>1.9996805127965978E-2</v>
      </c>
      <c r="HB6" s="238">
        <f t="shared" si="12"/>
        <v>1.9996805127965978E-2</v>
      </c>
      <c r="HC6" s="238">
        <f t="shared" si="12"/>
        <v>1.9996805127965978E-2</v>
      </c>
    </row>
    <row r="7" spans="1:211" x14ac:dyDescent="0.2">
      <c r="D7" t="s">
        <v>272</v>
      </c>
      <c r="E7" t="s">
        <v>274</v>
      </c>
      <c r="F7" s="443">
        <v>44929</v>
      </c>
      <c r="H7" s="182" t="s">
        <v>66</v>
      </c>
      <c r="K7" s="236">
        <f>[1]ControlTotals!BE109</f>
        <v>8.8817553044510555E-2</v>
      </c>
      <c r="L7" s="236">
        <f>[1]ControlTotals!BF109</f>
        <v>5.3700617884633761E-2</v>
      </c>
      <c r="M7" s="236">
        <f>[1]ControlTotals!BG109</f>
        <v>2.0493636657569647E-2</v>
      </c>
      <c r="N7" s="236">
        <f>[1]ControlTotals!BH109</f>
        <v>1.0626340913025389E-2</v>
      </c>
      <c r="O7" s="236">
        <f>[1]ControlTotals!BI109</f>
        <v>1.2078447738505416E-2</v>
      </c>
      <c r="P7" s="236">
        <f>[1]ControlTotals!BJ109</f>
        <v>1.5476883961447419E-2</v>
      </c>
      <c r="Q7" s="236">
        <f>[1]ControlTotals!BK109</f>
        <v>1.7922725638666037E-2</v>
      </c>
      <c r="R7" s="236">
        <f>[1]ControlTotals!BL109</f>
        <v>1.9996805127965755E-2</v>
      </c>
      <c r="S7" s="236">
        <f>[1]ControlTotals!BM109</f>
        <v>1.99968051279662E-2</v>
      </c>
      <c r="T7" s="236">
        <f>[1]ControlTotals!BN109</f>
        <v>1.9996805127965533E-2</v>
      </c>
      <c r="U7" s="236">
        <f>[1]ControlTotals!BO109</f>
        <v>1.9996805127965978E-2</v>
      </c>
      <c r="V7" s="236">
        <f>[1]ControlTotals!BP109</f>
        <v>1.99968051279662E-2</v>
      </c>
      <c r="W7" s="236">
        <f>[1]ControlTotals!BQ109</f>
        <v>1.99968051279662E-2</v>
      </c>
      <c r="X7" s="236">
        <f>[1]ControlTotals!BR109</f>
        <v>1.9996805127965755E-2</v>
      </c>
      <c r="Y7" s="236">
        <f>[1]ControlTotals!BS109</f>
        <v>1.9996805127965755E-2</v>
      </c>
      <c r="Z7" s="236">
        <f>[1]ControlTotals!BT109</f>
        <v>1.9996805127965978E-2</v>
      </c>
      <c r="AA7" s="236">
        <f>[1]ControlTotals!BU109</f>
        <v>1.9996805127965978E-2</v>
      </c>
      <c r="AB7" s="236">
        <f>[1]ControlTotals!BV109</f>
        <v>1.9996805127965978E-2</v>
      </c>
      <c r="AC7" s="236">
        <f>[1]ControlTotals!BW109</f>
        <v>1.9996805127965755E-2</v>
      </c>
      <c r="AD7" s="236">
        <f>[1]ControlTotals!BX109</f>
        <v>1.9996805127965978E-2</v>
      </c>
      <c r="AE7" s="236">
        <f>[1]ControlTotals!BY109</f>
        <v>1.99968051279662E-2</v>
      </c>
      <c r="AF7" s="236">
        <f>[1]ControlTotals!BZ109</f>
        <v>1.99968051279662E-2</v>
      </c>
      <c r="AG7" s="236">
        <f>[1]ControlTotals!CA109</f>
        <v>1.9996805127965755E-2</v>
      </c>
      <c r="AH7" s="236">
        <f>[1]ControlTotals!CB109</f>
        <v>1.9996805127965978E-2</v>
      </c>
      <c r="AI7" s="236">
        <f>[1]ControlTotals!CC109</f>
        <v>1.9996805127965755E-2</v>
      </c>
      <c r="AJ7" s="236">
        <f>[1]ControlTotals!CD109</f>
        <v>1.9996805127965978E-2</v>
      </c>
      <c r="AK7" s="236">
        <f>[1]ControlTotals!CE109</f>
        <v>1.9996805127965978E-2</v>
      </c>
      <c r="AL7" s="236">
        <f>[1]ControlTotals!CF109</f>
        <v>1.9996805127965978E-2</v>
      </c>
      <c r="AM7" s="238">
        <f>[2]ControlTotals!CF109</f>
        <v>1.9996805127965978E-2</v>
      </c>
      <c r="AN7" s="238">
        <f t="shared" si="8"/>
        <v>1.9996805127965978E-2</v>
      </c>
      <c r="AO7" s="238">
        <f t="shared" si="8"/>
        <v>1.9996805127965978E-2</v>
      </c>
      <c r="AP7" s="238">
        <f t="shared" si="8"/>
        <v>1.9996805127965978E-2</v>
      </c>
      <c r="AQ7" s="238">
        <f t="shared" si="8"/>
        <v>1.9996805127965978E-2</v>
      </c>
      <c r="AR7" s="238">
        <f t="shared" si="8"/>
        <v>1.9996805127965978E-2</v>
      </c>
      <c r="AS7" s="238">
        <f t="shared" si="8"/>
        <v>1.9996805127965978E-2</v>
      </c>
      <c r="AT7" s="238">
        <f t="shared" si="8"/>
        <v>1.9996805127965978E-2</v>
      </c>
      <c r="AU7" s="238">
        <f t="shared" si="8"/>
        <v>1.9996805127965978E-2</v>
      </c>
      <c r="AV7" s="238">
        <f t="shared" si="8"/>
        <v>1.9996805127965978E-2</v>
      </c>
      <c r="AW7" s="238">
        <f t="shared" si="8"/>
        <v>1.9996805127965978E-2</v>
      </c>
      <c r="AX7" s="238">
        <f t="shared" si="8"/>
        <v>1.9996805127965978E-2</v>
      </c>
      <c r="AY7" s="238">
        <f t="shared" si="8"/>
        <v>1.9996805127965978E-2</v>
      </c>
      <c r="AZ7" s="238">
        <f t="shared" si="8"/>
        <v>1.9996805127965978E-2</v>
      </c>
      <c r="BA7" s="238">
        <f t="shared" si="9"/>
        <v>1.9996805127965978E-2</v>
      </c>
      <c r="BB7" s="238">
        <f t="shared" si="9"/>
        <v>1.9996805127965978E-2</v>
      </c>
      <c r="BC7" s="238">
        <f t="shared" si="9"/>
        <v>1.9996805127965978E-2</v>
      </c>
      <c r="BD7" s="238">
        <f t="shared" si="9"/>
        <v>1.9996805127965978E-2</v>
      </c>
      <c r="BE7" s="238">
        <f t="shared" si="9"/>
        <v>1.9996805127965978E-2</v>
      </c>
      <c r="BF7" s="238">
        <f t="shared" si="9"/>
        <v>1.9996805127965978E-2</v>
      </c>
      <c r="BG7" s="238">
        <f t="shared" si="9"/>
        <v>1.9996805127965978E-2</v>
      </c>
      <c r="BH7" s="238">
        <f t="shared" si="9"/>
        <v>1.9996805127965978E-2</v>
      </c>
      <c r="BI7" s="238">
        <f t="shared" si="9"/>
        <v>1.9996805127965978E-2</v>
      </c>
      <c r="BJ7" s="238">
        <f t="shared" si="9"/>
        <v>1.9996805127965978E-2</v>
      </c>
      <c r="BK7" s="238">
        <f t="shared" si="9"/>
        <v>1.9996805127965978E-2</v>
      </c>
      <c r="BL7" s="238">
        <f t="shared" si="9"/>
        <v>1.9996805127965978E-2</v>
      </c>
      <c r="BM7" s="238">
        <f t="shared" si="9"/>
        <v>1.9996805127965978E-2</v>
      </c>
      <c r="BN7" s="238">
        <f t="shared" si="9"/>
        <v>1.9996805127965978E-2</v>
      </c>
      <c r="BO7" s="238">
        <f t="shared" si="9"/>
        <v>1.9996805127965978E-2</v>
      </c>
      <c r="BP7" s="238">
        <f t="shared" si="9"/>
        <v>1.9996805127965978E-2</v>
      </c>
      <c r="BQ7" s="238">
        <f t="shared" si="10"/>
        <v>1.9996805127965978E-2</v>
      </c>
      <c r="BR7" s="238">
        <f t="shared" si="10"/>
        <v>1.9996805127965978E-2</v>
      </c>
      <c r="BS7" s="238">
        <f t="shared" si="10"/>
        <v>1.9996805127965978E-2</v>
      </c>
      <c r="BT7" s="238">
        <f t="shared" si="10"/>
        <v>1.9996805127965978E-2</v>
      </c>
      <c r="BU7" s="238">
        <f t="shared" si="10"/>
        <v>1.9996805127965978E-2</v>
      </c>
      <c r="BV7" s="238">
        <f t="shared" si="10"/>
        <v>1.9996805127965978E-2</v>
      </c>
      <c r="BW7" s="238">
        <f t="shared" si="10"/>
        <v>1.9996805127965978E-2</v>
      </c>
      <c r="BX7" s="238">
        <f t="shared" si="10"/>
        <v>1.9996805127965978E-2</v>
      </c>
      <c r="BY7" s="238">
        <f t="shared" si="10"/>
        <v>1.9996805127965978E-2</v>
      </c>
      <c r="BZ7" s="238">
        <f t="shared" si="10"/>
        <v>1.9996805127965978E-2</v>
      </c>
      <c r="CA7" s="238">
        <f t="shared" si="10"/>
        <v>1.9996805127965978E-2</v>
      </c>
      <c r="CB7" s="238">
        <f t="shared" si="10"/>
        <v>1.9996805127965978E-2</v>
      </c>
      <c r="CC7" s="238">
        <f t="shared" si="10"/>
        <v>1.9996805127965978E-2</v>
      </c>
      <c r="CD7" s="238">
        <f t="shared" si="10"/>
        <v>1.9996805127965978E-2</v>
      </c>
      <c r="CE7" s="238">
        <f t="shared" si="10"/>
        <v>1.9996805127965978E-2</v>
      </c>
      <c r="CF7" s="238">
        <f t="shared" si="10"/>
        <v>1.9996805127965978E-2</v>
      </c>
      <c r="CG7" s="238">
        <f t="shared" si="10"/>
        <v>1.9996805127965978E-2</v>
      </c>
      <c r="CH7" s="238">
        <f t="shared" si="10"/>
        <v>1.9996805127965978E-2</v>
      </c>
      <c r="CI7" s="238">
        <f t="shared" si="10"/>
        <v>1.9996805127965978E-2</v>
      </c>
      <c r="CJ7" s="238">
        <f t="shared" si="10"/>
        <v>1.9996805127965978E-2</v>
      </c>
      <c r="CK7" s="238">
        <f t="shared" si="10"/>
        <v>1.9996805127965978E-2</v>
      </c>
      <c r="CL7" s="238">
        <f t="shared" si="10"/>
        <v>1.9996805127965978E-2</v>
      </c>
      <c r="CM7" s="238">
        <f t="shared" si="10"/>
        <v>1.9996805127965978E-2</v>
      </c>
      <c r="CN7" s="238">
        <f t="shared" si="10"/>
        <v>1.9996805127965978E-2</v>
      </c>
      <c r="CO7" s="238">
        <f t="shared" si="10"/>
        <v>1.9996805127965978E-2</v>
      </c>
      <c r="CP7" s="238">
        <f t="shared" si="10"/>
        <v>1.9996805127965978E-2</v>
      </c>
      <c r="CQ7" s="238">
        <f t="shared" si="10"/>
        <v>1.9996805127965978E-2</v>
      </c>
      <c r="CR7" s="238">
        <f t="shared" si="10"/>
        <v>1.9996805127965978E-2</v>
      </c>
      <c r="CS7" s="238">
        <f t="shared" si="10"/>
        <v>1.9996805127965978E-2</v>
      </c>
      <c r="CT7" s="238">
        <f t="shared" si="10"/>
        <v>1.9996805127965978E-2</v>
      </c>
      <c r="CU7" s="238">
        <f t="shared" si="10"/>
        <v>1.9996805127965978E-2</v>
      </c>
      <c r="CV7" s="238">
        <f t="shared" si="10"/>
        <v>1.9996805127965978E-2</v>
      </c>
      <c r="CW7" s="238">
        <f t="shared" si="10"/>
        <v>1.9996805127965978E-2</v>
      </c>
      <c r="CX7" s="238">
        <f t="shared" si="10"/>
        <v>1.9996805127965978E-2</v>
      </c>
      <c r="CY7" s="238">
        <f t="shared" si="10"/>
        <v>1.9996805127965978E-2</v>
      </c>
      <c r="CZ7" s="238">
        <f t="shared" si="10"/>
        <v>1.9996805127965978E-2</v>
      </c>
      <c r="DA7" s="238">
        <f t="shared" si="10"/>
        <v>1.9996805127965978E-2</v>
      </c>
      <c r="DB7" s="238">
        <f t="shared" si="10"/>
        <v>1.9996805127965978E-2</v>
      </c>
      <c r="DC7" s="238">
        <f t="shared" si="10"/>
        <v>1.9996805127965978E-2</v>
      </c>
      <c r="DD7" s="238">
        <f t="shared" si="10"/>
        <v>1.9996805127965978E-2</v>
      </c>
      <c r="DE7" s="238">
        <f t="shared" si="10"/>
        <v>1.9996805127965978E-2</v>
      </c>
      <c r="DF7" s="238">
        <f t="shared" si="10"/>
        <v>1.9996805127965978E-2</v>
      </c>
      <c r="DG7" s="238">
        <f t="shared" si="10"/>
        <v>1.9996805127965978E-2</v>
      </c>
      <c r="DH7" s="238">
        <f t="shared" si="10"/>
        <v>1.9996805127965978E-2</v>
      </c>
      <c r="DI7" s="238">
        <f t="shared" si="10"/>
        <v>1.9996805127965978E-2</v>
      </c>
      <c r="DJ7" s="238">
        <f t="shared" si="10"/>
        <v>1.9996805127965978E-2</v>
      </c>
      <c r="DK7" s="238">
        <f t="shared" si="10"/>
        <v>1.9996805127965978E-2</v>
      </c>
      <c r="DL7" s="238">
        <f t="shared" si="10"/>
        <v>1.9996805127965978E-2</v>
      </c>
      <c r="DM7" s="238">
        <f t="shared" si="10"/>
        <v>1.9996805127965978E-2</v>
      </c>
      <c r="DN7" s="238">
        <f t="shared" si="10"/>
        <v>1.9996805127965978E-2</v>
      </c>
      <c r="DO7" s="238">
        <f t="shared" si="10"/>
        <v>1.9996805127965978E-2</v>
      </c>
      <c r="DP7" s="238">
        <f t="shared" si="10"/>
        <v>1.9996805127965978E-2</v>
      </c>
      <c r="DQ7" s="238">
        <f t="shared" si="10"/>
        <v>1.9996805127965978E-2</v>
      </c>
      <c r="DR7" s="238">
        <f t="shared" si="10"/>
        <v>1.9996805127965978E-2</v>
      </c>
      <c r="DS7" s="238">
        <f t="shared" si="10"/>
        <v>1.9996805127965978E-2</v>
      </c>
      <c r="DT7" s="238">
        <f t="shared" si="10"/>
        <v>1.9996805127965978E-2</v>
      </c>
      <c r="DU7" s="238">
        <f t="shared" si="10"/>
        <v>1.9996805127965978E-2</v>
      </c>
      <c r="DV7" s="238">
        <f t="shared" si="10"/>
        <v>1.9996805127965978E-2</v>
      </c>
      <c r="DW7" s="238">
        <f t="shared" si="10"/>
        <v>1.9996805127965978E-2</v>
      </c>
      <c r="DX7" s="238">
        <f t="shared" si="10"/>
        <v>1.9996805127965978E-2</v>
      </c>
      <c r="DY7" s="238">
        <f t="shared" si="10"/>
        <v>1.9996805127965978E-2</v>
      </c>
      <c r="DZ7" s="238">
        <f t="shared" si="10"/>
        <v>1.9996805127965978E-2</v>
      </c>
      <c r="EA7" s="238">
        <f t="shared" si="10"/>
        <v>1.9996805127965978E-2</v>
      </c>
      <c r="EB7" s="238">
        <f t="shared" si="10"/>
        <v>1.9996805127965978E-2</v>
      </c>
      <c r="EC7" s="238">
        <f t="shared" si="11"/>
        <v>1.9996805127965978E-2</v>
      </c>
      <c r="ED7" s="238">
        <f t="shared" si="11"/>
        <v>1.9996805127965978E-2</v>
      </c>
      <c r="EE7" s="238">
        <f t="shared" si="11"/>
        <v>1.9996805127965978E-2</v>
      </c>
      <c r="EF7" s="238">
        <f t="shared" si="11"/>
        <v>1.9996805127965978E-2</v>
      </c>
      <c r="EG7" s="238">
        <f t="shared" si="11"/>
        <v>1.9996805127965978E-2</v>
      </c>
      <c r="EH7" s="238">
        <f t="shared" si="11"/>
        <v>1.9996805127965978E-2</v>
      </c>
      <c r="EI7" s="238">
        <f t="shared" si="11"/>
        <v>1.9996805127965978E-2</v>
      </c>
      <c r="EJ7" s="238">
        <f t="shared" si="11"/>
        <v>1.9996805127965978E-2</v>
      </c>
      <c r="EK7" s="238">
        <f t="shared" si="11"/>
        <v>1.9996805127965978E-2</v>
      </c>
      <c r="EL7" s="238">
        <f t="shared" si="11"/>
        <v>1.9996805127965978E-2</v>
      </c>
      <c r="EM7" s="238">
        <f t="shared" si="11"/>
        <v>1.9996805127965978E-2</v>
      </c>
      <c r="EN7" s="238">
        <f t="shared" si="11"/>
        <v>1.9996805127965978E-2</v>
      </c>
      <c r="EO7" s="238">
        <f t="shared" si="11"/>
        <v>1.9996805127965978E-2</v>
      </c>
      <c r="EP7" s="238">
        <f t="shared" si="11"/>
        <v>1.9996805127965978E-2</v>
      </c>
      <c r="EQ7" s="238">
        <f t="shared" si="11"/>
        <v>1.9996805127965978E-2</v>
      </c>
      <c r="ER7" s="238">
        <f t="shared" si="11"/>
        <v>1.9996805127965978E-2</v>
      </c>
      <c r="ES7" s="238">
        <f t="shared" si="11"/>
        <v>1.9996805127965978E-2</v>
      </c>
      <c r="ET7" s="238">
        <f t="shared" si="11"/>
        <v>1.9996805127965978E-2</v>
      </c>
      <c r="EU7" s="238">
        <f t="shared" si="11"/>
        <v>1.9996805127965978E-2</v>
      </c>
      <c r="EV7" s="238">
        <f t="shared" si="11"/>
        <v>1.9996805127965978E-2</v>
      </c>
      <c r="EW7" s="238">
        <f t="shared" si="11"/>
        <v>1.9996805127965978E-2</v>
      </c>
      <c r="EX7" s="238">
        <f t="shared" si="11"/>
        <v>1.9996805127965978E-2</v>
      </c>
      <c r="EY7" s="238">
        <f t="shared" si="11"/>
        <v>1.9996805127965978E-2</v>
      </c>
      <c r="EZ7" s="238">
        <f t="shared" si="11"/>
        <v>1.9996805127965978E-2</v>
      </c>
      <c r="FA7" s="238">
        <f t="shared" si="11"/>
        <v>1.9996805127965978E-2</v>
      </c>
      <c r="FB7" s="238">
        <f t="shared" si="11"/>
        <v>1.9996805127965978E-2</v>
      </c>
      <c r="FC7" s="238">
        <f t="shared" si="11"/>
        <v>1.9996805127965978E-2</v>
      </c>
      <c r="FD7" s="238">
        <f t="shared" si="11"/>
        <v>1.9996805127965978E-2</v>
      </c>
      <c r="FE7" s="238">
        <f t="shared" si="11"/>
        <v>1.9996805127965978E-2</v>
      </c>
      <c r="FF7" s="238">
        <f t="shared" si="11"/>
        <v>1.9996805127965978E-2</v>
      </c>
      <c r="FG7" s="238">
        <f t="shared" si="11"/>
        <v>1.9996805127965978E-2</v>
      </c>
      <c r="FH7" s="238">
        <f t="shared" si="11"/>
        <v>1.9996805127965978E-2</v>
      </c>
      <c r="FI7" s="238">
        <f t="shared" si="11"/>
        <v>1.9996805127965978E-2</v>
      </c>
      <c r="FJ7" s="238">
        <f t="shared" si="11"/>
        <v>1.9996805127965978E-2</v>
      </c>
      <c r="FK7" s="238">
        <f t="shared" si="11"/>
        <v>1.9996805127965978E-2</v>
      </c>
      <c r="FL7" s="238">
        <f t="shared" si="11"/>
        <v>1.9996805127965978E-2</v>
      </c>
      <c r="FM7" s="238">
        <f t="shared" si="11"/>
        <v>1.9996805127965978E-2</v>
      </c>
      <c r="FN7" s="238">
        <f t="shared" si="11"/>
        <v>1.9996805127965978E-2</v>
      </c>
      <c r="FO7" s="238">
        <f t="shared" si="11"/>
        <v>1.9996805127965978E-2</v>
      </c>
      <c r="FP7" s="238">
        <f t="shared" si="11"/>
        <v>1.9996805127965978E-2</v>
      </c>
      <c r="FQ7" s="238">
        <f t="shared" si="11"/>
        <v>1.9996805127965978E-2</v>
      </c>
      <c r="FR7" s="238">
        <f t="shared" si="11"/>
        <v>1.9996805127965978E-2</v>
      </c>
      <c r="FS7" s="238">
        <f t="shared" si="11"/>
        <v>1.9996805127965978E-2</v>
      </c>
      <c r="FT7" s="238">
        <f t="shared" si="11"/>
        <v>1.9996805127965978E-2</v>
      </c>
      <c r="FU7" s="238">
        <f t="shared" si="11"/>
        <v>1.9996805127965978E-2</v>
      </c>
      <c r="FV7" s="238">
        <f t="shared" si="11"/>
        <v>1.9996805127965978E-2</v>
      </c>
      <c r="FW7" s="238">
        <f t="shared" si="11"/>
        <v>1.9996805127965978E-2</v>
      </c>
      <c r="FX7" s="238">
        <f t="shared" si="11"/>
        <v>1.9996805127965978E-2</v>
      </c>
      <c r="FY7" s="238">
        <f t="shared" si="11"/>
        <v>1.9996805127965978E-2</v>
      </c>
      <c r="FZ7" s="238">
        <f t="shared" si="11"/>
        <v>1.9996805127965978E-2</v>
      </c>
      <c r="GA7" s="238">
        <f t="shared" si="11"/>
        <v>1.9996805127965978E-2</v>
      </c>
      <c r="GB7" s="238">
        <f t="shared" si="11"/>
        <v>1.9996805127965978E-2</v>
      </c>
      <c r="GC7" s="238">
        <f t="shared" si="11"/>
        <v>1.9996805127965978E-2</v>
      </c>
      <c r="GD7" s="238">
        <f t="shared" si="11"/>
        <v>1.9996805127965978E-2</v>
      </c>
      <c r="GE7" s="238">
        <f t="shared" si="11"/>
        <v>1.9996805127965978E-2</v>
      </c>
      <c r="GF7" s="238">
        <f t="shared" si="11"/>
        <v>1.9996805127965978E-2</v>
      </c>
      <c r="GG7" s="238">
        <f t="shared" si="11"/>
        <v>1.9996805127965978E-2</v>
      </c>
      <c r="GH7" s="238">
        <f t="shared" si="11"/>
        <v>1.9996805127965978E-2</v>
      </c>
      <c r="GI7" s="238">
        <f t="shared" si="11"/>
        <v>1.9996805127965978E-2</v>
      </c>
      <c r="GJ7" s="238">
        <f t="shared" si="11"/>
        <v>1.9996805127965978E-2</v>
      </c>
      <c r="GK7" s="238">
        <f t="shared" si="11"/>
        <v>1.9996805127965978E-2</v>
      </c>
      <c r="GL7" s="238">
        <f t="shared" si="11"/>
        <v>1.9996805127965978E-2</v>
      </c>
      <c r="GM7" s="238">
        <f t="shared" si="11"/>
        <v>1.9996805127965978E-2</v>
      </c>
      <c r="GN7" s="238">
        <f t="shared" si="11"/>
        <v>1.9996805127965978E-2</v>
      </c>
      <c r="GO7" s="238">
        <f t="shared" si="12"/>
        <v>1.9996805127965978E-2</v>
      </c>
      <c r="GP7" s="238">
        <f t="shared" si="12"/>
        <v>1.9996805127965978E-2</v>
      </c>
      <c r="GQ7" s="238">
        <f t="shared" si="12"/>
        <v>1.9996805127965978E-2</v>
      </c>
      <c r="GR7" s="238">
        <f t="shared" si="12"/>
        <v>1.9996805127965978E-2</v>
      </c>
      <c r="GS7" s="238">
        <f t="shared" si="12"/>
        <v>1.9996805127965978E-2</v>
      </c>
      <c r="GT7" s="238">
        <f t="shared" si="12"/>
        <v>1.9996805127965978E-2</v>
      </c>
      <c r="GU7" s="238">
        <f t="shared" si="12"/>
        <v>1.9996805127965978E-2</v>
      </c>
      <c r="GV7" s="238">
        <f t="shared" si="12"/>
        <v>1.9996805127965978E-2</v>
      </c>
      <c r="GW7" s="238">
        <f t="shared" si="12"/>
        <v>1.9996805127965978E-2</v>
      </c>
      <c r="GX7" s="238">
        <f t="shared" si="12"/>
        <v>1.9996805127965978E-2</v>
      </c>
      <c r="GY7" s="238">
        <f t="shared" si="12"/>
        <v>1.9996805127965978E-2</v>
      </c>
      <c r="GZ7" s="238">
        <f t="shared" si="12"/>
        <v>1.9996805127965978E-2</v>
      </c>
      <c r="HA7" s="238">
        <f t="shared" si="12"/>
        <v>1.9996805127965978E-2</v>
      </c>
      <c r="HB7" s="238">
        <f t="shared" si="12"/>
        <v>1.9996805127965978E-2</v>
      </c>
      <c r="HC7" s="238">
        <f t="shared" si="12"/>
        <v>1.9996805127965978E-2</v>
      </c>
    </row>
    <row r="8" spans="1:211" x14ac:dyDescent="0.2">
      <c r="D8" t="s">
        <v>275</v>
      </c>
      <c r="E8" t="s">
        <v>276</v>
      </c>
      <c r="H8" s="182" t="s">
        <v>66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0</v>
      </c>
      <c r="CD8" s="66">
        <v>0</v>
      </c>
      <c r="CE8" s="66">
        <v>0</v>
      </c>
      <c r="CF8" s="66">
        <v>0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0</v>
      </c>
      <c r="DQ8" s="66">
        <v>0</v>
      </c>
      <c r="DR8" s="66">
        <v>0</v>
      </c>
      <c r="DS8" s="66">
        <v>0</v>
      </c>
      <c r="DT8" s="66">
        <v>0</v>
      </c>
      <c r="DU8" s="66">
        <v>0</v>
      </c>
      <c r="DV8" s="66">
        <v>0</v>
      </c>
      <c r="DW8" s="66">
        <v>0</v>
      </c>
      <c r="DX8" s="66">
        <v>0</v>
      </c>
      <c r="DY8" s="66">
        <v>0</v>
      </c>
      <c r="DZ8" s="66">
        <v>0</v>
      </c>
      <c r="EA8" s="66">
        <v>0</v>
      </c>
      <c r="EB8" s="66">
        <v>0</v>
      </c>
      <c r="EC8" s="66">
        <v>0</v>
      </c>
      <c r="ED8" s="66">
        <v>0</v>
      </c>
      <c r="EE8" s="66">
        <v>0</v>
      </c>
      <c r="EF8" s="66">
        <v>0</v>
      </c>
      <c r="EG8" s="66">
        <v>0</v>
      </c>
      <c r="EH8" s="66">
        <v>0</v>
      </c>
      <c r="EI8" s="66">
        <v>0</v>
      </c>
      <c r="EJ8" s="66">
        <v>0</v>
      </c>
      <c r="EK8" s="66">
        <v>0</v>
      </c>
      <c r="EL8" s="66">
        <v>0</v>
      </c>
      <c r="EM8" s="66">
        <v>0</v>
      </c>
      <c r="EN8" s="66">
        <v>0</v>
      </c>
      <c r="EO8" s="66">
        <v>0</v>
      </c>
      <c r="EP8" s="66">
        <v>0</v>
      </c>
      <c r="EQ8" s="66">
        <v>0</v>
      </c>
      <c r="ER8" s="66">
        <v>0</v>
      </c>
      <c r="ES8" s="66">
        <v>0</v>
      </c>
      <c r="ET8" s="66">
        <v>0</v>
      </c>
      <c r="EU8" s="66">
        <v>0</v>
      </c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0</v>
      </c>
      <c r="FB8" s="66">
        <v>0</v>
      </c>
      <c r="FC8" s="66">
        <v>0</v>
      </c>
      <c r="FD8" s="66">
        <v>0</v>
      </c>
      <c r="FE8" s="66">
        <v>0</v>
      </c>
      <c r="FF8" s="66">
        <v>0</v>
      </c>
      <c r="FG8" s="66">
        <v>0</v>
      </c>
      <c r="FH8" s="66">
        <v>0</v>
      </c>
      <c r="FI8" s="66">
        <v>0</v>
      </c>
      <c r="FJ8" s="66">
        <v>0</v>
      </c>
      <c r="FK8" s="66">
        <v>0</v>
      </c>
      <c r="FL8" s="66">
        <v>0</v>
      </c>
      <c r="FM8" s="66">
        <v>0</v>
      </c>
      <c r="FN8" s="66">
        <v>0</v>
      </c>
      <c r="FO8" s="66">
        <v>0</v>
      </c>
      <c r="FP8" s="66">
        <v>0</v>
      </c>
      <c r="FQ8" s="66">
        <v>0</v>
      </c>
      <c r="FR8" s="66">
        <v>0</v>
      </c>
      <c r="FS8" s="66">
        <v>0</v>
      </c>
      <c r="FT8" s="66">
        <v>0</v>
      </c>
      <c r="FU8" s="66">
        <v>0</v>
      </c>
      <c r="FV8" s="66">
        <v>0</v>
      </c>
      <c r="FW8" s="66">
        <v>0</v>
      </c>
      <c r="FX8" s="66">
        <v>0</v>
      </c>
      <c r="FY8" s="66">
        <v>0</v>
      </c>
      <c r="FZ8" s="66">
        <v>0</v>
      </c>
      <c r="GA8" s="66">
        <v>0</v>
      </c>
      <c r="GB8" s="66">
        <v>0</v>
      </c>
      <c r="GC8" s="66">
        <v>0</v>
      </c>
      <c r="GD8" s="66">
        <v>0</v>
      </c>
      <c r="GE8" s="66">
        <v>0</v>
      </c>
      <c r="GF8" s="66">
        <v>0</v>
      </c>
      <c r="GG8" s="66">
        <v>0</v>
      </c>
      <c r="GH8" s="66">
        <v>0</v>
      </c>
      <c r="GI8" s="66">
        <v>0</v>
      </c>
      <c r="GJ8" s="66">
        <v>0</v>
      </c>
      <c r="GK8" s="66">
        <v>0</v>
      </c>
      <c r="GL8" s="66">
        <v>0</v>
      </c>
      <c r="GM8" s="66">
        <v>0</v>
      </c>
      <c r="GN8" s="66">
        <v>0</v>
      </c>
      <c r="GO8" s="66">
        <v>0</v>
      </c>
      <c r="GP8" s="66">
        <v>0</v>
      </c>
      <c r="GQ8" s="66">
        <v>0</v>
      </c>
      <c r="GR8" s="66">
        <v>0</v>
      </c>
      <c r="GS8" s="66">
        <v>0</v>
      </c>
      <c r="GT8" s="66">
        <v>0</v>
      </c>
      <c r="GU8" s="66">
        <v>0</v>
      </c>
      <c r="GV8" s="66">
        <v>0</v>
      </c>
      <c r="GW8" s="66">
        <v>0</v>
      </c>
      <c r="GX8" s="66">
        <v>0</v>
      </c>
      <c r="GY8" s="66">
        <v>0</v>
      </c>
      <c r="GZ8" s="66">
        <v>0</v>
      </c>
      <c r="HA8" s="66">
        <v>0</v>
      </c>
      <c r="HB8" s="66">
        <v>0</v>
      </c>
      <c r="HC8" s="66">
        <v>0</v>
      </c>
    </row>
    <row r="9" spans="1:211" x14ac:dyDescent="0.2">
      <c r="D9" t="s">
        <v>275</v>
      </c>
      <c r="E9" t="s">
        <v>277</v>
      </c>
      <c r="H9" s="182" t="s">
        <v>66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41">
        <v>0</v>
      </c>
      <c r="GZ9" s="41">
        <v>0</v>
      </c>
      <c r="HA9" s="41">
        <v>0</v>
      </c>
      <c r="HB9" s="41">
        <v>0</v>
      </c>
      <c r="HC9" s="41">
        <v>0</v>
      </c>
    </row>
    <row r="11" spans="1:211" ht="13.5" thickBot="1" x14ac:dyDescent="0.25">
      <c r="A11" s="22" t="s">
        <v>278</v>
      </c>
      <c r="B11" s="9"/>
      <c r="C11" s="8"/>
      <c r="D11" s="65"/>
      <c r="E11" s="11"/>
      <c r="F11" s="439"/>
      <c r="G11" s="12"/>
      <c r="H11" s="12"/>
      <c r="I11" s="21"/>
      <c r="J11" s="1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</row>
    <row r="12" spans="1:211" ht="13.5" outlineLevel="1" thickTop="1" x14ac:dyDescent="0.2">
      <c r="K12" s="401"/>
      <c r="L12" s="401"/>
      <c r="M12" s="401"/>
      <c r="N12" s="401"/>
      <c r="O12" s="401"/>
      <c r="P12" s="401"/>
      <c r="Q12" s="401"/>
      <c r="R12" s="401"/>
      <c r="S12" s="401"/>
      <c r="T12" s="401"/>
    </row>
    <row r="13" spans="1:211" outlineLevel="1" x14ac:dyDescent="0.2">
      <c r="D13" t="s">
        <v>279</v>
      </c>
      <c r="E13" t="s">
        <v>280</v>
      </c>
      <c r="F13" s="443">
        <v>44929</v>
      </c>
      <c r="H13" s="182" t="s">
        <v>177</v>
      </c>
      <c r="K13" s="402">
        <f xml:space="preserve"> ( InpC!G35 + InpC!G36 )</f>
        <v>3.2846364525072507</v>
      </c>
      <c r="L13" s="402">
        <f xml:space="preserve"> K13 / 2</f>
        <v>1.6423182262536253</v>
      </c>
      <c r="M13" s="402"/>
      <c r="N13" s="402"/>
      <c r="O13" s="402"/>
      <c r="P13" s="402"/>
      <c r="Q13" s="402"/>
      <c r="R13" s="402"/>
      <c r="S13" s="402"/>
      <c r="T13" s="40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</row>
    <row r="14" spans="1:211" outlineLevel="1" x14ac:dyDescent="0.2">
      <c r="E14" t="s">
        <v>281</v>
      </c>
      <c r="H14" s="182" t="s">
        <v>177</v>
      </c>
      <c r="K14" s="132">
        <v>0</v>
      </c>
      <c r="L14" s="132">
        <v>0</v>
      </c>
      <c r="M14" s="132">
        <v>0</v>
      </c>
      <c r="N14" s="132">
        <v>0</v>
      </c>
      <c r="O14" s="230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  <c r="AX14" s="132">
        <v>0</v>
      </c>
      <c r="AY14" s="132">
        <v>0</v>
      </c>
      <c r="AZ14" s="132">
        <v>0</v>
      </c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0</v>
      </c>
      <c r="BP14" s="132">
        <v>0</v>
      </c>
      <c r="BQ14" s="132">
        <v>0</v>
      </c>
      <c r="BR14" s="132">
        <v>0</v>
      </c>
      <c r="BS14" s="132">
        <v>0</v>
      </c>
      <c r="BT14" s="132">
        <v>0</v>
      </c>
      <c r="BU14" s="132">
        <v>0</v>
      </c>
      <c r="BV14" s="132">
        <v>0</v>
      </c>
      <c r="BW14" s="132">
        <v>0</v>
      </c>
      <c r="BX14" s="132">
        <v>0</v>
      </c>
      <c r="BY14" s="132">
        <v>0</v>
      </c>
      <c r="BZ14" s="132">
        <v>0</v>
      </c>
      <c r="CA14" s="132">
        <v>0</v>
      </c>
      <c r="CB14" s="132">
        <v>0</v>
      </c>
      <c r="CC14" s="132">
        <v>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2">
        <v>0</v>
      </c>
      <c r="CJ14" s="132">
        <v>0</v>
      </c>
      <c r="CK14" s="132">
        <v>0</v>
      </c>
      <c r="CL14" s="132">
        <v>0</v>
      </c>
      <c r="CM14" s="132">
        <v>0</v>
      </c>
      <c r="CN14" s="132">
        <v>0</v>
      </c>
      <c r="CO14" s="132">
        <v>0</v>
      </c>
      <c r="CP14" s="132">
        <v>0</v>
      </c>
      <c r="CQ14" s="132">
        <v>0</v>
      </c>
      <c r="CR14" s="132">
        <v>0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2">
        <v>0</v>
      </c>
      <c r="CZ14" s="132">
        <v>0</v>
      </c>
      <c r="DA14" s="132">
        <v>0</v>
      </c>
      <c r="DB14" s="132">
        <v>0</v>
      </c>
      <c r="DC14" s="132">
        <v>0</v>
      </c>
      <c r="DD14" s="132">
        <v>0</v>
      </c>
      <c r="DE14" s="132">
        <v>0</v>
      </c>
      <c r="DF14" s="132">
        <v>0</v>
      </c>
      <c r="DG14" s="132">
        <v>0</v>
      </c>
      <c r="DH14" s="132">
        <v>0</v>
      </c>
      <c r="DI14" s="132">
        <v>0</v>
      </c>
      <c r="DJ14" s="132">
        <v>0</v>
      </c>
      <c r="DK14" s="132">
        <v>0</v>
      </c>
      <c r="DL14" s="132">
        <v>0</v>
      </c>
      <c r="DM14" s="132">
        <v>0</v>
      </c>
      <c r="DN14" s="132">
        <v>0</v>
      </c>
      <c r="DO14" s="132">
        <v>0</v>
      </c>
      <c r="DP14" s="132">
        <v>0</v>
      </c>
      <c r="DQ14" s="132">
        <v>0</v>
      </c>
      <c r="DR14" s="132">
        <v>0</v>
      </c>
      <c r="DS14" s="132">
        <v>0</v>
      </c>
      <c r="DT14" s="132">
        <v>0</v>
      </c>
      <c r="DU14" s="132">
        <v>0</v>
      </c>
      <c r="DV14" s="132">
        <v>0</v>
      </c>
      <c r="DW14" s="132">
        <v>0</v>
      </c>
      <c r="DX14" s="132">
        <v>0</v>
      </c>
      <c r="DY14" s="132">
        <v>0</v>
      </c>
      <c r="DZ14" s="132">
        <v>0</v>
      </c>
      <c r="EA14" s="132">
        <v>0</v>
      </c>
      <c r="EB14" s="132">
        <v>0</v>
      </c>
      <c r="EC14" s="132">
        <v>0</v>
      </c>
      <c r="ED14" s="132">
        <v>0</v>
      </c>
      <c r="EE14" s="132">
        <v>0</v>
      </c>
      <c r="EF14" s="132">
        <v>0</v>
      </c>
      <c r="EG14" s="132">
        <v>0</v>
      </c>
      <c r="EH14" s="132">
        <v>0</v>
      </c>
      <c r="EI14" s="132">
        <v>0</v>
      </c>
      <c r="EJ14" s="132">
        <v>0</v>
      </c>
      <c r="EK14" s="132">
        <v>0</v>
      </c>
      <c r="EL14" s="132">
        <v>0</v>
      </c>
      <c r="EM14" s="132">
        <v>0</v>
      </c>
      <c r="EN14" s="132">
        <v>0</v>
      </c>
      <c r="EO14" s="132">
        <v>0</v>
      </c>
      <c r="EP14" s="132">
        <v>0</v>
      </c>
      <c r="EQ14" s="132">
        <v>0</v>
      </c>
      <c r="ER14" s="132">
        <v>0</v>
      </c>
      <c r="ES14" s="132">
        <v>0</v>
      </c>
      <c r="ET14" s="132">
        <v>0</v>
      </c>
      <c r="EU14" s="132">
        <v>0</v>
      </c>
      <c r="EV14" s="132">
        <v>0</v>
      </c>
      <c r="EW14" s="132">
        <v>0</v>
      </c>
      <c r="EX14" s="132">
        <v>0</v>
      </c>
      <c r="EY14" s="132">
        <v>0</v>
      </c>
      <c r="EZ14" s="132">
        <v>0</v>
      </c>
      <c r="FA14" s="132">
        <v>0</v>
      </c>
      <c r="FB14" s="132">
        <v>0</v>
      </c>
      <c r="FC14" s="132">
        <v>0</v>
      </c>
      <c r="FD14" s="132">
        <v>0</v>
      </c>
      <c r="FE14" s="132">
        <v>0</v>
      </c>
      <c r="FF14" s="132">
        <v>0</v>
      </c>
      <c r="FG14" s="132">
        <v>0</v>
      </c>
      <c r="FH14" s="132">
        <v>0</v>
      </c>
      <c r="FI14" s="132">
        <v>0</v>
      </c>
      <c r="FJ14" s="132">
        <v>0</v>
      </c>
      <c r="FK14" s="132">
        <v>0</v>
      </c>
      <c r="FL14" s="132">
        <v>0</v>
      </c>
      <c r="FM14" s="132">
        <v>0</v>
      </c>
      <c r="FN14" s="132">
        <v>0</v>
      </c>
      <c r="FO14" s="132">
        <v>0</v>
      </c>
      <c r="FP14" s="132">
        <v>0</v>
      </c>
      <c r="FQ14" s="132">
        <v>0</v>
      </c>
      <c r="FR14" s="132">
        <v>0</v>
      </c>
      <c r="FS14" s="132">
        <v>0</v>
      </c>
      <c r="FT14" s="132">
        <v>0</v>
      </c>
      <c r="FU14" s="132">
        <v>0</v>
      </c>
      <c r="FV14" s="132">
        <v>0</v>
      </c>
      <c r="FW14" s="132">
        <v>0</v>
      </c>
      <c r="FX14" s="132">
        <v>0</v>
      </c>
      <c r="FY14" s="132">
        <v>0</v>
      </c>
      <c r="FZ14" s="132">
        <v>0</v>
      </c>
      <c r="GA14" s="132">
        <v>0</v>
      </c>
      <c r="GB14" s="132">
        <v>0</v>
      </c>
      <c r="GC14" s="132">
        <v>0</v>
      </c>
      <c r="GD14" s="132">
        <v>0</v>
      </c>
      <c r="GE14" s="132">
        <v>0</v>
      </c>
      <c r="GF14" s="132">
        <v>0</v>
      </c>
      <c r="GG14" s="132">
        <v>0</v>
      </c>
      <c r="GH14" s="132">
        <v>0</v>
      </c>
      <c r="GI14" s="132">
        <v>0</v>
      </c>
      <c r="GJ14" s="132">
        <v>0</v>
      </c>
      <c r="GK14" s="132">
        <v>0</v>
      </c>
      <c r="GL14" s="132">
        <v>0</v>
      </c>
      <c r="GM14" s="132">
        <v>0</v>
      </c>
      <c r="GN14" s="132">
        <v>0</v>
      </c>
      <c r="GO14" s="132">
        <v>0</v>
      </c>
      <c r="GP14" s="132">
        <v>0</v>
      </c>
      <c r="GQ14" s="132">
        <v>0</v>
      </c>
      <c r="GR14" s="132">
        <v>0</v>
      </c>
      <c r="GS14" s="132">
        <v>0</v>
      </c>
      <c r="GT14" s="132">
        <v>0</v>
      </c>
      <c r="GU14" s="132">
        <v>0</v>
      </c>
      <c r="GV14" s="132">
        <v>0</v>
      </c>
      <c r="GW14" s="132">
        <v>0</v>
      </c>
      <c r="GX14" s="132">
        <v>0</v>
      </c>
      <c r="GY14" s="132">
        <v>0</v>
      </c>
      <c r="GZ14" s="132">
        <v>0</v>
      </c>
      <c r="HA14" s="132">
        <v>0</v>
      </c>
      <c r="HB14" s="132">
        <v>0</v>
      </c>
      <c r="HC14" s="132">
        <v>0</v>
      </c>
    </row>
    <row r="15" spans="1:211" outlineLevel="1" x14ac:dyDescent="0.2">
      <c r="E15" t="s">
        <v>282</v>
      </c>
      <c r="H15" s="182" t="s">
        <v>66</v>
      </c>
      <c r="K15" s="41">
        <v>1E-3</v>
      </c>
      <c r="L15" s="41">
        <v>1E-3</v>
      </c>
      <c r="M15" s="41">
        <v>1E-3</v>
      </c>
      <c r="N15" s="41">
        <v>1E-3</v>
      </c>
      <c r="O15" s="41">
        <v>1E-3</v>
      </c>
      <c r="P15" s="41">
        <v>1E-3</v>
      </c>
      <c r="Q15" s="41">
        <v>1E-3</v>
      </c>
      <c r="R15" s="41">
        <v>1E-3</v>
      </c>
      <c r="S15" s="41">
        <v>1E-3</v>
      </c>
      <c r="T15" s="41">
        <v>1E-3</v>
      </c>
      <c r="U15" s="41">
        <v>1E-3</v>
      </c>
      <c r="V15" s="41">
        <v>1E-3</v>
      </c>
      <c r="W15" s="41">
        <v>1E-3</v>
      </c>
      <c r="X15" s="41">
        <v>1E-3</v>
      </c>
      <c r="Y15" s="41">
        <v>1E-3</v>
      </c>
      <c r="Z15" s="41">
        <v>1E-3</v>
      </c>
      <c r="AA15" s="41">
        <v>1E-3</v>
      </c>
      <c r="AB15" s="41">
        <v>1E-3</v>
      </c>
      <c r="AC15" s="41">
        <v>1E-3</v>
      </c>
      <c r="AD15" s="41">
        <v>1E-3</v>
      </c>
      <c r="AE15" s="41">
        <v>1E-3</v>
      </c>
      <c r="AF15" s="41">
        <v>1E-3</v>
      </c>
      <c r="AG15" s="41">
        <v>1E-3</v>
      </c>
      <c r="AH15" s="41">
        <v>1E-3</v>
      </c>
      <c r="AI15" s="41">
        <v>1E-3</v>
      </c>
      <c r="AJ15" s="41">
        <v>1E-3</v>
      </c>
      <c r="AK15" s="41">
        <v>1E-3</v>
      </c>
      <c r="AL15" s="41">
        <v>1E-3</v>
      </c>
      <c r="AM15" s="41">
        <v>1E-3</v>
      </c>
      <c r="AN15" s="41">
        <v>1E-3</v>
      </c>
      <c r="AO15" s="41">
        <v>1E-3</v>
      </c>
      <c r="AP15" s="41">
        <v>1E-3</v>
      </c>
      <c r="AQ15" s="41">
        <v>1E-3</v>
      </c>
      <c r="AR15" s="41">
        <v>1E-3</v>
      </c>
      <c r="AS15" s="41">
        <v>1E-3</v>
      </c>
      <c r="AT15" s="41">
        <v>1E-3</v>
      </c>
      <c r="AU15" s="41">
        <v>1E-3</v>
      </c>
      <c r="AV15" s="41">
        <v>1E-3</v>
      </c>
      <c r="AW15" s="41">
        <v>1E-3</v>
      </c>
      <c r="AX15" s="41">
        <v>1E-3</v>
      </c>
      <c r="AY15" s="41">
        <v>1E-3</v>
      </c>
      <c r="AZ15" s="41">
        <v>1E-3</v>
      </c>
      <c r="BA15" s="41">
        <v>1E-3</v>
      </c>
      <c r="BB15" s="41">
        <v>1E-3</v>
      </c>
      <c r="BC15" s="41">
        <v>1E-3</v>
      </c>
      <c r="BD15" s="41">
        <v>1E-3</v>
      </c>
      <c r="BE15" s="41">
        <v>1E-3</v>
      </c>
      <c r="BF15" s="41">
        <v>1E-3</v>
      </c>
      <c r="BG15" s="41">
        <v>1E-3</v>
      </c>
      <c r="BH15" s="41">
        <v>1E-3</v>
      </c>
      <c r="BI15" s="41">
        <v>1E-3</v>
      </c>
      <c r="BJ15" s="41">
        <v>1E-3</v>
      </c>
      <c r="BK15" s="41">
        <v>1E-3</v>
      </c>
      <c r="BL15" s="41">
        <v>1E-3</v>
      </c>
      <c r="BM15" s="41">
        <v>1E-3</v>
      </c>
      <c r="BN15" s="41">
        <v>1E-3</v>
      </c>
      <c r="BO15" s="41">
        <v>1E-3</v>
      </c>
      <c r="BP15" s="41">
        <v>1E-3</v>
      </c>
      <c r="BQ15" s="41">
        <v>1E-3</v>
      </c>
      <c r="BR15" s="41">
        <v>1E-3</v>
      </c>
      <c r="BS15" s="41">
        <v>1E-3</v>
      </c>
      <c r="BT15" s="41">
        <v>1E-3</v>
      </c>
      <c r="BU15" s="41">
        <v>1E-3</v>
      </c>
      <c r="BV15" s="41">
        <v>1E-3</v>
      </c>
      <c r="BW15" s="41">
        <v>1E-3</v>
      </c>
      <c r="BX15" s="41">
        <v>1E-3</v>
      </c>
      <c r="BY15" s="41">
        <v>1E-3</v>
      </c>
      <c r="BZ15" s="41">
        <v>1E-3</v>
      </c>
      <c r="CA15" s="41">
        <v>1E-3</v>
      </c>
      <c r="CB15" s="41">
        <v>1E-3</v>
      </c>
      <c r="CC15" s="41">
        <v>1E-3</v>
      </c>
      <c r="CD15" s="41">
        <v>1E-3</v>
      </c>
      <c r="CE15" s="41">
        <v>1E-3</v>
      </c>
      <c r="CF15" s="41">
        <v>1E-3</v>
      </c>
      <c r="CG15" s="41">
        <v>1E-3</v>
      </c>
      <c r="CH15" s="41">
        <v>1E-3</v>
      </c>
      <c r="CI15" s="41">
        <v>1E-3</v>
      </c>
      <c r="CJ15" s="41">
        <v>1E-3</v>
      </c>
      <c r="CK15" s="41">
        <v>1E-3</v>
      </c>
      <c r="CL15" s="41">
        <v>1E-3</v>
      </c>
      <c r="CM15" s="41">
        <v>1E-3</v>
      </c>
      <c r="CN15" s="41">
        <v>1E-3</v>
      </c>
      <c r="CO15" s="41">
        <v>1E-3</v>
      </c>
      <c r="CP15" s="41">
        <v>1E-3</v>
      </c>
      <c r="CQ15" s="41">
        <v>1E-3</v>
      </c>
      <c r="CR15" s="41">
        <v>1E-3</v>
      </c>
      <c r="CS15" s="41">
        <v>1E-3</v>
      </c>
      <c r="CT15" s="41">
        <v>1E-3</v>
      </c>
      <c r="CU15" s="41">
        <v>1E-3</v>
      </c>
      <c r="CV15" s="41">
        <v>1E-3</v>
      </c>
      <c r="CW15" s="41">
        <v>1E-3</v>
      </c>
      <c r="CX15" s="41">
        <v>1E-3</v>
      </c>
      <c r="CY15" s="41">
        <v>1E-3</v>
      </c>
      <c r="CZ15" s="41">
        <v>1E-3</v>
      </c>
      <c r="DA15" s="41">
        <v>1E-3</v>
      </c>
      <c r="DB15" s="41">
        <v>1E-3</v>
      </c>
      <c r="DC15" s="41">
        <v>1E-3</v>
      </c>
      <c r="DD15" s="41">
        <v>1E-3</v>
      </c>
      <c r="DE15" s="41">
        <v>1E-3</v>
      </c>
      <c r="DF15" s="41">
        <v>1E-3</v>
      </c>
      <c r="DG15" s="41">
        <v>1E-3</v>
      </c>
      <c r="DH15" s="41">
        <v>1E-3</v>
      </c>
      <c r="DI15" s="41">
        <v>1E-3</v>
      </c>
      <c r="DJ15" s="41">
        <v>1E-3</v>
      </c>
      <c r="DK15" s="41">
        <v>1E-3</v>
      </c>
      <c r="DL15" s="41">
        <v>1E-3</v>
      </c>
      <c r="DM15" s="41">
        <v>1E-3</v>
      </c>
      <c r="DN15" s="41">
        <v>1E-3</v>
      </c>
      <c r="DO15" s="41">
        <v>1E-3</v>
      </c>
      <c r="DP15" s="41">
        <v>1E-3</v>
      </c>
      <c r="DQ15" s="41">
        <v>1E-3</v>
      </c>
      <c r="DR15" s="41">
        <v>1E-3</v>
      </c>
      <c r="DS15" s="41">
        <v>1E-3</v>
      </c>
      <c r="DT15" s="41">
        <v>1E-3</v>
      </c>
      <c r="DU15" s="41">
        <v>1E-3</v>
      </c>
      <c r="DV15" s="41">
        <v>1E-3</v>
      </c>
      <c r="DW15" s="41">
        <v>1E-3</v>
      </c>
      <c r="DX15" s="41">
        <v>1E-3</v>
      </c>
      <c r="DY15" s="41">
        <v>1E-3</v>
      </c>
      <c r="DZ15" s="41">
        <v>1E-3</v>
      </c>
      <c r="EA15" s="41">
        <v>1E-3</v>
      </c>
      <c r="EB15" s="41">
        <v>1E-3</v>
      </c>
      <c r="EC15" s="41">
        <v>1E-3</v>
      </c>
      <c r="ED15" s="41">
        <v>1E-3</v>
      </c>
      <c r="EE15" s="41">
        <v>1E-3</v>
      </c>
      <c r="EF15" s="41">
        <v>1E-3</v>
      </c>
      <c r="EG15" s="41">
        <v>1E-3</v>
      </c>
      <c r="EH15" s="41">
        <v>1E-3</v>
      </c>
      <c r="EI15" s="41">
        <v>1E-3</v>
      </c>
      <c r="EJ15" s="41">
        <v>1E-3</v>
      </c>
      <c r="EK15" s="41">
        <v>1E-3</v>
      </c>
      <c r="EL15" s="41">
        <v>1E-3</v>
      </c>
      <c r="EM15" s="41">
        <v>1E-3</v>
      </c>
      <c r="EN15" s="41">
        <v>1E-3</v>
      </c>
      <c r="EO15" s="41">
        <v>1E-3</v>
      </c>
      <c r="EP15" s="41">
        <v>1E-3</v>
      </c>
      <c r="EQ15" s="41">
        <v>1E-3</v>
      </c>
      <c r="ER15" s="41">
        <v>1E-3</v>
      </c>
      <c r="ES15" s="41">
        <v>1E-3</v>
      </c>
      <c r="ET15" s="41">
        <v>1E-3</v>
      </c>
      <c r="EU15" s="41">
        <v>1E-3</v>
      </c>
      <c r="EV15" s="41">
        <v>1E-3</v>
      </c>
      <c r="EW15" s="41">
        <v>1E-3</v>
      </c>
      <c r="EX15" s="41">
        <v>1E-3</v>
      </c>
      <c r="EY15" s="41">
        <v>1E-3</v>
      </c>
      <c r="EZ15" s="41">
        <v>1E-3</v>
      </c>
      <c r="FA15" s="41">
        <v>1E-3</v>
      </c>
      <c r="FB15" s="41">
        <v>1E-3</v>
      </c>
      <c r="FC15" s="41">
        <v>1E-3</v>
      </c>
      <c r="FD15" s="41">
        <v>1E-3</v>
      </c>
      <c r="FE15" s="41">
        <v>1E-3</v>
      </c>
      <c r="FF15" s="41">
        <v>1E-3</v>
      </c>
      <c r="FG15" s="41">
        <v>1E-3</v>
      </c>
      <c r="FH15" s="41">
        <v>1E-3</v>
      </c>
      <c r="FI15" s="41">
        <v>1E-3</v>
      </c>
      <c r="FJ15" s="41">
        <v>1E-3</v>
      </c>
      <c r="FK15" s="41">
        <v>1E-3</v>
      </c>
      <c r="FL15" s="41">
        <v>1E-3</v>
      </c>
      <c r="FM15" s="41">
        <v>1E-3</v>
      </c>
      <c r="FN15" s="41">
        <v>1E-3</v>
      </c>
      <c r="FO15" s="41">
        <v>1E-3</v>
      </c>
      <c r="FP15" s="41">
        <v>1E-3</v>
      </c>
      <c r="FQ15" s="41">
        <v>1E-3</v>
      </c>
      <c r="FR15" s="41">
        <v>1E-3</v>
      </c>
      <c r="FS15" s="41">
        <v>1E-3</v>
      </c>
      <c r="FT15" s="41">
        <v>1E-3</v>
      </c>
      <c r="FU15" s="41">
        <v>1E-3</v>
      </c>
      <c r="FV15" s="41">
        <v>1E-3</v>
      </c>
      <c r="FW15" s="41">
        <v>1E-3</v>
      </c>
      <c r="FX15" s="41">
        <v>1E-3</v>
      </c>
      <c r="FY15" s="41">
        <v>1E-3</v>
      </c>
      <c r="FZ15" s="41">
        <v>1E-3</v>
      </c>
      <c r="GA15" s="41">
        <v>1E-3</v>
      </c>
      <c r="GB15" s="41">
        <v>1E-3</v>
      </c>
      <c r="GC15" s="41">
        <v>1E-3</v>
      </c>
      <c r="GD15" s="41">
        <v>1E-3</v>
      </c>
      <c r="GE15" s="41">
        <v>1E-3</v>
      </c>
      <c r="GF15" s="41">
        <v>1E-3</v>
      </c>
      <c r="GG15" s="41">
        <v>1E-3</v>
      </c>
      <c r="GH15" s="41">
        <v>1E-3</v>
      </c>
      <c r="GI15" s="41">
        <v>1E-3</v>
      </c>
      <c r="GJ15" s="41">
        <v>1E-3</v>
      </c>
      <c r="GK15" s="41">
        <v>1E-3</v>
      </c>
      <c r="GL15" s="41">
        <v>1E-3</v>
      </c>
      <c r="GM15" s="41">
        <v>1E-3</v>
      </c>
      <c r="GN15" s="41">
        <v>1E-3</v>
      </c>
      <c r="GO15" s="41">
        <v>1E-3</v>
      </c>
      <c r="GP15" s="41">
        <v>1E-3</v>
      </c>
      <c r="GQ15" s="41">
        <v>1E-3</v>
      </c>
      <c r="GR15" s="41">
        <v>1E-3</v>
      </c>
      <c r="GS15" s="41">
        <v>1E-3</v>
      </c>
      <c r="GT15" s="41">
        <v>1E-3</v>
      </c>
      <c r="GU15" s="41">
        <v>1E-3</v>
      </c>
      <c r="GV15" s="41">
        <v>1E-3</v>
      </c>
      <c r="GW15" s="41">
        <v>1E-3</v>
      </c>
      <c r="GX15" s="41">
        <v>1E-3</v>
      </c>
      <c r="GY15" s="41">
        <v>1E-3</v>
      </c>
      <c r="GZ15" s="41">
        <v>1E-3</v>
      </c>
      <c r="HA15" s="41">
        <v>1E-3</v>
      </c>
      <c r="HB15" s="41">
        <v>1E-3</v>
      </c>
      <c r="HC15" s="41">
        <v>1E-3</v>
      </c>
    </row>
    <row r="16" spans="1:211" outlineLevel="1" x14ac:dyDescent="0.2">
      <c r="L16" s="429"/>
      <c r="M16" s="427"/>
      <c r="U16" s="429"/>
    </row>
    <row r="17" spans="1:211" s="29" customFormat="1" ht="13.5" thickBot="1" x14ac:dyDescent="0.25">
      <c r="A17" s="22" t="s">
        <v>283</v>
      </c>
      <c r="B17" s="32"/>
      <c r="C17" s="40"/>
      <c r="D17" s="51"/>
      <c r="E17" s="22"/>
      <c r="F17" s="43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</row>
    <row r="18" spans="1:211" s="28" customFormat="1" ht="3" customHeight="1" outlineLevel="1" thickTop="1" x14ac:dyDescent="0.2">
      <c r="A18" s="7"/>
      <c r="B18" s="33"/>
      <c r="C18" s="38"/>
      <c r="D18" s="48"/>
      <c r="E18" s="16"/>
      <c r="F18" s="440"/>
      <c r="G18" s="16"/>
      <c r="H18" s="59"/>
      <c r="I18" s="13"/>
      <c r="J18" s="16"/>
    </row>
    <row r="19" spans="1:211" s="28" customFormat="1" outlineLevel="1" x14ac:dyDescent="0.2">
      <c r="B19" s="34" t="s">
        <v>284</v>
      </c>
      <c r="C19" s="39"/>
      <c r="D19" s="50"/>
      <c r="F19" s="442"/>
      <c r="H19" s="61"/>
    </row>
    <row r="20" spans="1:211" s="28" customFormat="1" outlineLevel="1" x14ac:dyDescent="0.2">
      <c r="B20" s="34"/>
      <c r="C20" s="39"/>
      <c r="D20" s="50" t="s">
        <v>285</v>
      </c>
      <c r="E20" s="30" t="s">
        <v>286</v>
      </c>
      <c r="F20" s="443">
        <v>44929</v>
      </c>
      <c r="H20" s="61" t="s">
        <v>133</v>
      </c>
      <c r="K20" s="237">
        <f>[3]O_EU!M68</f>
        <v>43.14</v>
      </c>
      <c r="L20" s="237">
        <f>[3]O_EU!N68</f>
        <v>51.34</v>
      </c>
      <c r="M20" s="237">
        <f>[3]O_EU!O68</f>
        <v>53.43</v>
      </c>
      <c r="N20" s="237">
        <f>[3]O_EU!P68</f>
        <v>52.58</v>
      </c>
      <c r="O20" s="237">
        <f>[3]O_EU!Q68</f>
        <v>52.830000000000005</v>
      </c>
      <c r="P20" s="237">
        <f>[3]O_EU!R68</f>
        <v>53.25</v>
      </c>
      <c r="Q20" s="237">
        <f>[3]O_EU!S68</f>
        <v>53.989999999999995</v>
      </c>
      <c r="R20" s="237">
        <f>[3]O_EU!T68</f>
        <v>54.58</v>
      </c>
      <c r="S20" s="237">
        <f>[3]O_EU!U68</f>
        <v>55.010000000000005</v>
      </c>
    </row>
    <row r="21" spans="1:211" s="28" customFormat="1" outlineLevel="1" x14ac:dyDescent="0.2">
      <c r="B21" s="34"/>
      <c r="C21" s="39"/>
      <c r="D21" s="50" t="s">
        <v>285</v>
      </c>
      <c r="E21" s="28" t="s">
        <v>287</v>
      </c>
      <c r="F21" s="443">
        <v>44929</v>
      </c>
      <c r="H21" s="61" t="s">
        <v>288</v>
      </c>
      <c r="K21" s="239">
        <f>[3]O_EU!M76</f>
        <v>1.5834999999999999</v>
      </c>
      <c r="L21" s="239">
        <f>[3]O_EU!N76</f>
        <v>1.6750999999999998</v>
      </c>
      <c r="M21" s="239">
        <f>[3]O_EU!O76</f>
        <v>1.9622999999999999</v>
      </c>
      <c r="N21" s="239">
        <f>[3]O_EU!P76</f>
        <v>1.6472999999999998</v>
      </c>
      <c r="O21" s="239">
        <f>[3]O_EU!Q76</f>
        <v>1.6493999999999998</v>
      </c>
      <c r="P21" s="239">
        <f>[3]O_EU!R76</f>
        <v>1.7363</v>
      </c>
      <c r="Q21" s="239">
        <f>[3]O_EU!S76</f>
        <v>1.7913999999999999</v>
      </c>
      <c r="R21" s="239">
        <f>[3]O_EU!T76</f>
        <v>1.8121</v>
      </c>
      <c r="S21" s="239">
        <f>[3]O_EU!U76</f>
        <v>1.829</v>
      </c>
    </row>
    <row r="22" spans="1:211" s="28" customFormat="1" outlineLevel="1" x14ac:dyDescent="0.2">
      <c r="B22" s="34"/>
      <c r="C22" s="39"/>
      <c r="D22" s="50"/>
      <c r="F22" s="442"/>
      <c r="H22" s="61"/>
    </row>
    <row r="23" spans="1:211" s="28" customFormat="1" outlineLevel="1" x14ac:dyDescent="0.2">
      <c r="B23" s="34" t="s">
        <v>289</v>
      </c>
      <c r="C23" s="39"/>
      <c r="D23" s="50"/>
      <c r="F23" s="442"/>
      <c r="H23" s="61"/>
    </row>
    <row r="24" spans="1:211" s="28" customFormat="1" outlineLevel="1" x14ac:dyDescent="0.2">
      <c r="B24" s="34"/>
      <c r="C24" s="39"/>
      <c r="D24" s="50" t="s">
        <v>285</v>
      </c>
      <c r="E24" s="30" t="s">
        <v>290</v>
      </c>
      <c r="F24" s="443">
        <v>44929</v>
      </c>
      <c r="H24" s="61" t="s">
        <v>133</v>
      </c>
      <c r="K24" s="237">
        <f>[3]O_EU!M233</f>
        <v>23.950000000000003</v>
      </c>
      <c r="L24" s="237">
        <f>[3]O_EU!N233</f>
        <v>22.79</v>
      </c>
      <c r="M24" s="237">
        <f>[3]O_EU!O233</f>
        <v>20.52</v>
      </c>
      <c r="N24" s="237">
        <f>[3]O_EU!P233</f>
        <v>19.03</v>
      </c>
      <c r="O24" s="237">
        <f>[3]O_EU!Q233</f>
        <v>18.29</v>
      </c>
      <c r="P24" s="237">
        <f>[3]O_EU!R233</f>
        <v>17.940000000000001</v>
      </c>
      <c r="Q24" s="237">
        <f>[3]O_EU!S233</f>
        <v>17.7</v>
      </c>
      <c r="R24" s="237">
        <f>[3]O_EU!T233</f>
        <v>17.809999999999999</v>
      </c>
      <c r="S24" s="237">
        <f>[3]O_EU!U233</f>
        <v>17.75</v>
      </c>
    </row>
    <row r="25" spans="1:211" s="28" customFormat="1" outlineLevel="1" x14ac:dyDescent="0.2">
      <c r="B25" s="34"/>
      <c r="C25" s="39"/>
      <c r="D25" s="50" t="s">
        <v>285</v>
      </c>
      <c r="E25" s="30" t="s">
        <v>291</v>
      </c>
      <c r="F25" s="443">
        <v>44929</v>
      </c>
      <c r="H25" s="61" t="s">
        <v>133</v>
      </c>
      <c r="K25" s="390">
        <f>[3]O_EU!M235</f>
        <v>15</v>
      </c>
      <c r="L25" s="390">
        <f>[3]O_EU!N235</f>
        <v>16.41</v>
      </c>
      <c r="M25" s="390">
        <f>[3]O_EU!O235</f>
        <v>17.149999999999999</v>
      </c>
      <c r="N25" s="390">
        <f>[3]O_EU!P235</f>
        <v>17.5</v>
      </c>
      <c r="O25" s="390">
        <f>[3]O_EU!Q235</f>
        <v>17.68</v>
      </c>
      <c r="P25" s="390">
        <f>[3]O_EU!R235</f>
        <v>17.91</v>
      </c>
      <c r="Q25" s="390">
        <f>[3]O_EU!S235</f>
        <v>18.170000000000002</v>
      </c>
      <c r="R25" s="390">
        <f>[3]O_EU!T235</f>
        <v>18.489999999999998</v>
      </c>
      <c r="S25" s="390">
        <f>[3]O_EU!U235</f>
        <v>18.86</v>
      </c>
    </row>
    <row r="26" spans="1:211" s="28" customFormat="1" outlineLevel="1" x14ac:dyDescent="0.2">
      <c r="B26" s="34"/>
      <c r="C26" s="39"/>
      <c r="D26" s="50" t="s">
        <v>285</v>
      </c>
      <c r="E26" s="28" t="s">
        <v>292</v>
      </c>
      <c r="F26" s="443">
        <v>44929</v>
      </c>
      <c r="H26" s="61" t="s">
        <v>288</v>
      </c>
      <c r="K26" s="240">
        <f>[3]O_EU!M239</f>
        <v>1.0787</v>
      </c>
      <c r="L26" s="240">
        <f>[3]O_EU!N239</f>
        <v>1.2782999999999998</v>
      </c>
      <c r="M26" s="240">
        <f>[3]O_EU!O239</f>
        <v>1.3463999999999998</v>
      </c>
      <c r="N26" s="240">
        <f>[3]O_EU!P239</f>
        <v>1.0278999999999998</v>
      </c>
      <c r="O26" s="240">
        <f>[3]O_EU!Q239</f>
        <v>1.0112999999999999</v>
      </c>
      <c r="P26" s="240">
        <f>[3]O_EU!R239</f>
        <v>1.0207999999999999</v>
      </c>
      <c r="Q26" s="240">
        <f>[3]O_EU!S239</f>
        <v>1.0230999999999999</v>
      </c>
      <c r="R26" s="240">
        <f>[3]O_EU!T239</f>
        <v>1.0179999999999998</v>
      </c>
      <c r="S26" s="240">
        <f>[3]O_EU!U239</f>
        <v>1.0068999999999999</v>
      </c>
    </row>
    <row r="27" spans="1:211" s="28" customFormat="1" outlineLevel="1" x14ac:dyDescent="0.2">
      <c r="B27" s="34"/>
      <c r="C27" s="39"/>
      <c r="D27" s="50" t="s">
        <v>285</v>
      </c>
      <c r="E27" s="28" t="s">
        <v>293</v>
      </c>
      <c r="F27" s="443">
        <v>44929</v>
      </c>
      <c r="H27" s="61" t="s">
        <v>133</v>
      </c>
      <c r="K27" s="237">
        <f>[3]O_EU!M259</f>
        <v>19.14</v>
      </c>
      <c r="L27" s="237">
        <f>[3]O_EU!N259</f>
        <v>24.76</v>
      </c>
      <c r="M27" s="237">
        <f>[3]O_EU!O259</f>
        <v>30.82</v>
      </c>
      <c r="N27" s="237">
        <f>[3]O_EU!P259</f>
        <v>34.53</v>
      </c>
      <c r="O27" s="237">
        <f>[3]O_EU!Q259</f>
        <v>38.33</v>
      </c>
      <c r="P27" s="237">
        <f>[3]O_EU!R259</f>
        <v>42.66</v>
      </c>
      <c r="Q27" s="237">
        <f>[3]O_EU!S259</f>
        <v>47.55</v>
      </c>
      <c r="R27" s="237">
        <f>[3]O_EU!T259</f>
        <v>53.15</v>
      </c>
      <c r="S27" s="237">
        <f>[3]O_EU!U259</f>
        <v>59.52</v>
      </c>
    </row>
    <row r="28" spans="1:211" s="28" customFormat="1" outlineLevel="1" x14ac:dyDescent="0.2">
      <c r="B28" s="34"/>
      <c r="C28" s="39"/>
      <c r="D28" s="50" t="s">
        <v>285</v>
      </c>
      <c r="E28" s="28" t="s">
        <v>294</v>
      </c>
      <c r="F28" s="443">
        <v>44929</v>
      </c>
      <c r="H28" s="61" t="s">
        <v>133</v>
      </c>
      <c r="K28" s="237">
        <f>[3]O_EU!M260</f>
        <v>38.270000000000003</v>
      </c>
      <c r="L28" s="237">
        <f>[3]O_EU!N260</f>
        <v>49.51</v>
      </c>
      <c r="M28" s="237">
        <f>[3]O_EU!O260</f>
        <v>61.64</v>
      </c>
      <c r="N28" s="237">
        <f>[3]O_EU!P260</f>
        <v>69.05</v>
      </c>
      <c r="O28" s="237">
        <f>[3]O_EU!Q260</f>
        <v>76.650000000000006</v>
      </c>
      <c r="P28" s="237">
        <f>[3]O_EU!R260</f>
        <v>85.32</v>
      </c>
      <c r="Q28" s="237">
        <f>[3]O_EU!S260</f>
        <v>95.09</v>
      </c>
      <c r="R28" s="237">
        <f>[3]O_EU!T260</f>
        <v>106.29</v>
      </c>
      <c r="S28" s="237">
        <f>[3]O_EU!U260</f>
        <v>119.04</v>
      </c>
    </row>
    <row r="29" spans="1:211" s="28" customFormat="1" outlineLevel="1" x14ac:dyDescent="0.2">
      <c r="B29" s="34"/>
      <c r="C29" s="39"/>
      <c r="D29" s="50" t="s">
        <v>285</v>
      </c>
      <c r="E29" s="28" t="s">
        <v>295</v>
      </c>
      <c r="F29" s="443">
        <v>44929</v>
      </c>
      <c r="H29" s="61" t="s">
        <v>133</v>
      </c>
      <c r="K29" s="237">
        <f>[3]O_EU!M261</f>
        <v>57.41</v>
      </c>
      <c r="L29" s="237">
        <f>[3]O_EU!N261</f>
        <v>74.27</v>
      </c>
      <c r="M29" s="237">
        <f>[3]O_EU!O261</f>
        <v>92.46</v>
      </c>
      <c r="N29" s="237">
        <f>[3]O_EU!P261</f>
        <v>103.58</v>
      </c>
      <c r="O29" s="237">
        <f>[3]O_EU!Q261</f>
        <v>114.98</v>
      </c>
      <c r="P29" s="237">
        <f>[3]O_EU!R261</f>
        <v>127.98</v>
      </c>
      <c r="Q29" s="237">
        <f>[3]O_EU!S261</f>
        <v>142.63999999999999</v>
      </c>
      <c r="R29" s="237">
        <f>[3]O_EU!T261</f>
        <v>159.44</v>
      </c>
      <c r="S29" s="237">
        <f>[3]O_EU!U261</f>
        <v>178.56</v>
      </c>
    </row>
    <row r="30" spans="1:211" s="28" customFormat="1" outlineLevel="1" x14ac:dyDescent="0.2">
      <c r="B30" s="34"/>
      <c r="C30" s="39"/>
      <c r="D30" s="50"/>
      <c r="F30" s="442"/>
      <c r="H30" s="61"/>
    </row>
    <row r="31" spans="1:211" s="29" customFormat="1" ht="13.5" thickBot="1" x14ac:dyDescent="0.25">
      <c r="A31" s="22" t="s">
        <v>296</v>
      </c>
      <c r="B31" s="32"/>
      <c r="C31" s="40"/>
      <c r="D31" s="51"/>
      <c r="E31" s="22"/>
      <c r="F31" s="439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</row>
    <row r="32" spans="1:211" s="28" customFormat="1" ht="3" customHeight="1" outlineLevel="1" thickTop="1" x14ac:dyDescent="0.2">
      <c r="A32" s="7"/>
      <c r="B32" s="33"/>
      <c r="C32" s="38"/>
      <c r="D32" s="48"/>
      <c r="E32" s="16"/>
      <c r="F32" s="440"/>
      <c r="H32" s="59"/>
      <c r="I32" s="13"/>
      <c r="J32" s="16"/>
      <c r="K32" s="16"/>
      <c r="L32" s="16"/>
    </row>
    <row r="33" spans="2:19" s="28" customFormat="1" outlineLevel="1" x14ac:dyDescent="0.2">
      <c r="B33" s="34" t="s">
        <v>284</v>
      </c>
      <c r="C33" s="39"/>
      <c r="D33" s="50"/>
      <c r="F33" s="442"/>
      <c r="H33" s="61"/>
    </row>
    <row r="34" spans="2:19" s="28" customFormat="1" outlineLevel="1" x14ac:dyDescent="0.2">
      <c r="B34" s="34"/>
      <c r="C34" s="39"/>
      <c r="D34" s="50" t="s">
        <v>297</v>
      </c>
      <c r="E34" s="30" t="s">
        <v>286</v>
      </c>
      <c r="F34" s="443">
        <v>44929</v>
      </c>
      <c r="H34" s="61" t="s">
        <v>133</v>
      </c>
      <c r="K34" s="237">
        <f>[3]O_WS_All!M68</f>
        <v>11.04</v>
      </c>
      <c r="L34" s="237">
        <f>[3]O_WS_All!N68</f>
        <v>13.03</v>
      </c>
      <c r="M34" s="237">
        <f>[3]O_WS_All!O68</f>
        <v>14.79</v>
      </c>
      <c r="N34" s="237">
        <f>[3]O_WS_All!P68</f>
        <v>15.09</v>
      </c>
      <c r="O34" s="237">
        <f>[3]O_WS_All!Q68</f>
        <v>15.24</v>
      </c>
      <c r="P34" s="237">
        <f>[3]O_WS_All!R68</f>
        <v>15.44</v>
      </c>
      <c r="Q34" s="237">
        <f>[3]O_WS_All!S68</f>
        <v>15.66</v>
      </c>
      <c r="R34" s="237">
        <f>[3]O_WS_All!T68</f>
        <v>15.94</v>
      </c>
      <c r="S34" s="237">
        <f>[3]O_WS_All!U68</f>
        <v>16.260000000000002</v>
      </c>
    </row>
    <row r="35" spans="2:19" s="28" customFormat="1" outlineLevel="1" x14ac:dyDescent="0.2">
      <c r="B35" s="34"/>
      <c r="C35" s="39"/>
      <c r="D35" s="50" t="s">
        <v>297</v>
      </c>
      <c r="E35" s="28" t="s">
        <v>287</v>
      </c>
      <c r="F35" s="443">
        <v>44929</v>
      </c>
      <c r="H35" s="61" t="s">
        <v>288</v>
      </c>
      <c r="K35" s="239">
        <f>[3]O_WS_All!M76</f>
        <v>1.5827</v>
      </c>
      <c r="L35" s="239">
        <f>[3]O_WS_All!N76</f>
        <v>1.6742999999999999</v>
      </c>
      <c r="M35" s="239">
        <f>[3]O_WS_All!O76</f>
        <v>1.9615</v>
      </c>
      <c r="N35" s="239">
        <f>[3]O_WS_All!P76</f>
        <v>1.6464999999999999</v>
      </c>
      <c r="O35" s="239">
        <f>[3]O_WS_All!Q76</f>
        <v>1.6485999999999998</v>
      </c>
      <c r="P35" s="239">
        <f>[3]O_WS_All!R76</f>
        <v>1.7355</v>
      </c>
      <c r="Q35" s="239">
        <f>[3]O_WS_All!S76</f>
        <v>1.7906</v>
      </c>
      <c r="R35" s="239">
        <f>[3]O_WS_All!T76</f>
        <v>1.8113000000000001</v>
      </c>
      <c r="S35" s="239">
        <f>[3]O_WS_All!U76</f>
        <v>1.8282</v>
      </c>
    </row>
    <row r="36" spans="2:19" s="28" customFormat="1" outlineLevel="1" x14ac:dyDescent="0.2">
      <c r="B36" s="34"/>
      <c r="C36" s="39"/>
      <c r="D36" s="50" t="s">
        <v>297</v>
      </c>
      <c r="E36" s="28" t="s">
        <v>298</v>
      </c>
      <c r="F36" s="443">
        <v>44929</v>
      </c>
      <c r="H36" s="61" t="s">
        <v>288</v>
      </c>
      <c r="K36" s="239">
        <f>[3]O_WS_All!M77</f>
        <v>1.2241</v>
      </c>
      <c r="L36" s="239">
        <f>[3]O_WS_All!N77</f>
        <v>1.3060999999999998</v>
      </c>
      <c r="M36" s="239">
        <f>[3]O_WS_All!O77</f>
        <v>1.5363</v>
      </c>
      <c r="N36" s="239">
        <f>[3]O_WS_All!P77</f>
        <v>1.5204</v>
      </c>
      <c r="O36" s="239">
        <f>[3]O_WS_All!Q77</f>
        <v>1.4742</v>
      </c>
      <c r="P36" s="239">
        <f>[3]O_WS_All!R77</f>
        <v>1.5038999999999998</v>
      </c>
      <c r="Q36" s="239">
        <f>[3]O_WS_All!S77</f>
        <v>1.5659000000000001</v>
      </c>
      <c r="R36" s="239">
        <f>[3]O_WS_All!T77</f>
        <v>1.6368</v>
      </c>
      <c r="S36" s="239">
        <f>[3]O_WS_All!U77</f>
        <v>1.7071999999999998</v>
      </c>
    </row>
    <row r="37" spans="2:19" s="28" customFormat="1" outlineLevel="1" x14ac:dyDescent="0.2">
      <c r="B37" s="34"/>
      <c r="C37" s="39"/>
      <c r="D37" s="50" t="s">
        <v>297</v>
      </c>
      <c r="E37" s="28" t="s">
        <v>299</v>
      </c>
      <c r="F37" s="443">
        <v>44929</v>
      </c>
      <c r="H37" s="61" t="s">
        <v>288</v>
      </c>
      <c r="K37" s="239">
        <f>[3]O_WS_All!M78</f>
        <v>1.3169999999999999</v>
      </c>
      <c r="L37" s="239">
        <f>[3]O_WS_All!N78</f>
        <v>1.3973</v>
      </c>
      <c r="M37" s="239">
        <f>[3]O_WS_All!O78</f>
        <v>1.6335999999999999</v>
      </c>
      <c r="N37" s="239">
        <f>[3]O_WS_All!P78</f>
        <v>1.6012999999999999</v>
      </c>
      <c r="O37" s="239">
        <f>[3]O_WS_All!Q78</f>
        <v>1.5384</v>
      </c>
      <c r="P37" s="239">
        <f>[3]O_WS_All!R78</f>
        <v>1.5554999999999999</v>
      </c>
      <c r="Q37" s="239">
        <f>[3]O_WS_All!S78</f>
        <v>1.6057000000000001</v>
      </c>
      <c r="R37" s="239">
        <f>[3]O_WS_All!T78</f>
        <v>1.6637999999999999</v>
      </c>
      <c r="S37" s="239">
        <f>[3]O_WS_All!U78</f>
        <v>1.7199</v>
      </c>
    </row>
    <row r="38" spans="2:19" s="28" customFormat="1" outlineLevel="1" x14ac:dyDescent="0.2">
      <c r="B38" s="34"/>
      <c r="C38" s="39"/>
      <c r="D38" s="50"/>
      <c r="F38" s="442"/>
      <c r="H38" s="61"/>
    </row>
    <row r="39" spans="2:19" s="28" customFormat="1" outlineLevel="1" x14ac:dyDescent="0.2">
      <c r="B39" s="34" t="s">
        <v>289</v>
      </c>
      <c r="C39" s="39"/>
      <c r="D39" s="50"/>
      <c r="F39" s="442"/>
      <c r="H39" s="61"/>
    </row>
    <row r="40" spans="2:19" s="28" customFormat="1" outlineLevel="1" x14ac:dyDescent="0.2">
      <c r="B40" s="34"/>
      <c r="C40" s="39"/>
      <c r="D40" s="50" t="s">
        <v>297</v>
      </c>
      <c r="E40" s="30" t="s">
        <v>290</v>
      </c>
      <c r="F40" s="443">
        <v>44929</v>
      </c>
      <c r="H40" s="61" t="s">
        <v>133</v>
      </c>
      <c r="K40" s="237">
        <f>[3]O_WS_All!M233</f>
        <v>0.44</v>
      </c>
      <c r="L40" s="237">
        <f>[3]O_WS_All!N233</f>
        <v>0</v>
      </c>
      <c r="M40" s="237">
        <f>[3]O_WS_All!O233</f>
        <v>0</v>
      </c>
      <c r="N40" s="237">
        <f>[3]O_WS_All!P233</f>
        <v>0</v>
      </c>
      <c r="O40" s="237">
        <f>[3]O_WS_All!Q233</f>
        <v>0</v>
      </c>
      <c r="P40" s="237">
        <f>[3]O_WS_All!R233</f>
        <v>0</v>
      </c>
      <c r="Q40" s="237">
        <f>[3]O_WS_All!S233</f>
        <v>0</v>
      </c>
      <c r="R40" s="237">
        <f>[3]O_WS_All!T233</f>
        <v>0</v>
      </c>
      <c r="S40" s="237">
        <f>[3]O_WS_All!U233</f>
        <v>0</v>
      </c>
    </row>
    <row r="41" spans="2:19" s="28" customFormat="1" outlineLevel="1" x14ac:dyDescent="0.2">
      <c r="B41" s="34"/>
      <c r="C41" s="39"/>
      <c r="D41" s="50" t="s">
        <v>297</v>
      </c>
      <c r="E41" s="30" t="s">
        <v>300</v>
      </c>
      <c r="F41" s="443">
        <v>44929</v>
      </c>
      <c r="H41" s="61" t="s">
        <v>133</v>
      </c>
      <c r="K41" s="237">
        <f>[3]O_WS_All!M235</f>
        <v>15</v>
      </c>
      <c r="L41" s="237">
        <f>[3]O_WS_All!N235</f>
        <v>16.41</v>
      </c>
      <c r="M41" s="237">
        <f>[3]O_WS_All!O235</f>
        <v>17.149999999999999</v>
      </c>
      <c r="N41" s="237">
        <f>[3]O_WS_All!P235</f>
        <v>17.5</v>
      </c>
      <c r="O41" s="237">
        <f>[3]O_WS_All!Q235</f>
        <v>17.68</v>
      </c>
      <c r="P41" s="237">
        <f>[3]O_WS_All!R235</f>
        <v>17.91</v>
      </c>
      <c r="Q41" s="237">
        <f>[3]O_WS_All!S235</f>
        <v>18.170000000000002</v>
      </c>
      <c r="R41" s="237">
        <f>[3]O_WS_All!T235</f>
        <v>18.489999999999998</v>
      </c>
      <c r="S41" s="237">
        <f>[3]O_WS_All!U235</f>
        <v>18.86</v>
      </c>
    </row>
    <row r="42" spans="2:19" s="28" customFormat="1" outlineLevel="1" x14ac:dyDescent="0.2">
      <c r="B42" s="34"/>
      <c r="C42" s="39"/>
      <c r="D42" s="50" t="s">
        <v>297</v>
      </c>
      <c r="E42" s="28" t="s">
        <v>292</v>
      </c>
      <c r="F42" s="443">
        <v>44929</v>
      </c>
      <c r="H42" s="61" t="s">
        <v>288</v>
      </c>
      <c r="K42" s="240">
        <f>[3]O_WS_All!M239</f>
        <v>1.0779000000000001</v>
      </c>
      <c r="L42" s="240">
        <f>[3]O_WS_All!N239</f>
        <v>1.2774999999999999</v>
      </c>
      <c r="M42" s="240">
        <f>[3]O_WS_All!O239</f>
        <v>1.3455999999999999</v>
      </c>
      <c r="N42" s="240">
        <f>[3]O_WS_All!P239</f>
        <v>1.0270999999999999</v>
      </c>
      <c r="O42" s="240">
        <f>[3]O_WS_All!Q239</f>
        <v>1.0105</v>
      </c>
      <c r="P42" s="240">
        <f>[3]O_WS_All!R239</f>
        <v>1.02</v>
      </c>
      <c r="Q42" s="240">
        <f>[3]O_WS_All!S239</f>
        <v>1.0223</v>
      </c>
      <c r="R42" s="240">
        <f>[3]O_WS_All!T239</f>
        <v>1.0171999999999999</v>
      </c>
      <c r="S42" s="240">
        <f>[3]O_WS_All!U239</f>
        <v>1.0061</v>
      </c>
    </row>
    <row r="43" spans="2:19" s="28" customFormat="1" outlineLevel="1" x14ac:dyDescent="0.2">
      <c r="B43" s="34"/>
      <c r="C43" s="39"/>
      <c r="D43" s="50" t="s">
        <v>297</v>
      </c>
      <c r="E43" s="28" t="s">
        <v>293</v>
      </c>
      <c r="F43" s="443">
        <v>44929</v>
      </c>
      <c r="H43" s="61" t="s">
        <v>133</v>
      </c>
      <c r="K43" s="237">
        <f>[3]O_WS_All!M259</f>
        <v>19.14</v>
      </c>
      <c r="L43" s="237">
        <f>[3]O_WS_All!N259</f>
        <v>24.76</v>
      </c>
      <c r="M43" s="237">
        <f>[3]O_WS_All!O259</f>
        <v>30.82</v>
      </c>
      <c r="N43" s="237">
        <f>[3]O_WS_All!P259</f>
        <v>34.53</v>
      </c>
      <c r="O43" s="237">
        <f>[3]O_WS_All!Q259</f>
        <v>38.33</v>
      </c>
      <c r="P43" s="237">
        <f>[3]O_WS_All!R259</f>
        <v>42.66</v>
      </c>
      <c r="Q43" s="237">
        <f>[3]O_WS_All!S259</f>
        <v>47.55</v>
      </c>
      <c r="R43" s="237">
        <f>[3]O_WS_All!T259</f>
        <v>53.15</v>
      </c>
      <c r="S43" s="237">
        <f>[3]O_WS_All!U259</f>
        <v>59.52</v>
      </c>
    </row>
    <row r="44" spans="2:19" s="28" customFormat="1" outlineLevel="1" x14ac:dyDescent="0.2">
      <c r="B44" s="34"/>
      <c r="C44" s="39"/>
      <c r="D44" s="50" t="s">
        <v>297</v>
      </c>
      <c r="E44" s="28" t="s">
        <v>294</v>
      </c>
      <c r="F44" s="443">
        <v>44929</v>
      </c>
      <c r="H44" s="61" t="s">
        <v>133</v>
      </c>
      <c r="K44" s="237">
        <f>[3]O_WS_All!M260</f>
        <v>38.270000000000003</v>
      </c>
      <c r="L44" s="237">
        <f>[3]O_WS_All!N260</f>
        <v>49.51</v>
      </c>
      <c r="M44" s="237">
        <f>[3]O_WS_All!O260</f>
        <v>61.64</v>
      </c>
      <c r="N44" s="237">
        <f>[3]O_WS_All!P260</f>
        <v>69.05</v>
      </c>
      <c r="O44" s="237">
        <f>[3]O_WS_All!Q260</f>
        <v>76.650000000000006</v>
      </c>
      <c r="P44" s="237">
        <f>[3]O_WS_All!R260</f>
        <v>85.32</v>
      </c>
      <c r="Q44" s="237">
        <f>[3]O_WS_All!S260</f>
        <v>95.09</v>
      </c>
      <c r="R44" s="237">
        <f>[3]O_WS_All!T260</f>
        <v>106.29</v>
      </c>
      <c r="S44" s="237">
        <f>[3]O_WS_All!U260</f>
        <v>119.04</v>
      </c>
    </row>
    <row r="45" spans="2:19" s="28" customFormat="1" outlineLevel="1" x14ac:dyDescent="0.2">
      <c r="B45" s="34"/>
      <c r="C45" s="39"/>
      <c r="D45" s="50" t="s">
        <v>297</v>
      </c>
      <c r="E45" s="28" t="s">
        <v>295</v>
      </c>
      <c r="F45" s="443">
        <v>44929</v>
      </c>
      <c r="H45" s="61" t="s">
        <v>133</v>
      </c>
      <c r="K45" s="237">
        <f>[3]O_WS_All!M261</f>
        <v>57.41</v>
      </c>
      <c r="L45" s="237">
        <f>[3]O_WS_All!N261</f>
        <v>74.27</v>
      </c>
      <c r="M45" s="237">
        <f>[3]O_WS_All!O261</f>
        <v>92.46</v>
      </c>
      <c r="N45" s="237">
        <f>[3]O_WS_All!P261</f>
        <v>103.58</v>
      </c>
      <c r="O45" s="237">
        <f>[3]O_WS_All!Q261</f>
        <v>114.98</v>
      </c>
      <c r="P45" s="237">
        <f>[3]O_WS_All!R261</f>
        <v>127.98</v>
      </c>
      <c r="Q45" s="237">
        <f>[3]O_WS_All!S261</f>
        <v>142.63999999999999</v>
      </c>
      <c r="R45" s="237">
        <f>[3]O_WS_All!T261</f>
        <v>159.44</v>
      </c>
      <c r="S45" s="237">
        <f>[3]O_WS_All!U261</f>
        <v>178.56</v>
      </c>
    </row>
    <row r="46" spans="2:19" s="394" customFormat="1" hidden="1" outlineLevel="1" x14ac:dyDescent="0.2">
      <c r="B46" s="395"/>
      <c r="C46" s="263"/>
      <c r="D46" s="396"/>
      <c r="F46" s="446"/>
      <c r="H46" s="397"/>
    </row>
    <row r="47" spans="2:19" s="394" customFormat="1" hidden="1" outlineLevel="1" x14ac:dyDescent="0.2">
      <c r="B47" s="395"/>
      <c r="C47" s="263"/>
      <c r="F47" s="446"/>
    </row>
    <row r="48" spans="2:19" s="394" customFormat="1" hidden="1" outlineLevel="1" x14ac:dyDescent="0.2">
      <c r="B48" s="395"/>
      <c r="C48" s="263"/>
      <c r="F48" s="446"/>
    </row>
    <row r="49" spans="1:211" s="28" customFormat="1" outlineLevel="1" x14ac:dyDescent="0.2">
      <c r="B49" s="34"/>
      <c r="C49" s="39"/>
      <c r="D49" s="50"/>
      <c r="F49" s="442"/>
      <c r="H49" s="61"/>
    </row>
    <row r="50" spans="1:211" s="29" customFormat="1" ht="13.5" thickBot="1" x14ac:dyDescent="0.25">
      <c r="A50" s="22" t="s">
        <v>301</v>
      </c>
      <c r="B50" s="32"/>
      <c r="C50" s="40"/>
      <c r="D50" s="51"/>
      <c r="E50" s="22"/>
      <c r="F50" s="439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</row>
    <row r="51" spans="1:211" s="28" customFormat="1" ht="3" customHeight="1" outlineLevel="1" thickTop="1" x14ac:dyDescent="0.2">
      <c r="A51" s="7"/>
      <c r="B51" s="33"/>
      <c r="C51" s="38"/>
      <c r="D51" s="48"/>
      <c r="E51" s="16"/>
      <c r="F51" s="440"/>
      <c r="H51" s="59"/>
      <c r="I51" s="13"/>
      <c r="J51" s="16"/>
      <c r="K51" s="16"/>
      <c r="L51" s="16"/>
    </row>
    <row r="52" spans="1:211" s="28" customFormat="1" outlineLevel="1" x14ac:dyDescent="0.2">
      <c r="B52" s="34" t="s">
        <v>284</v>
      </c>
      <c r="C52" s="39"/>
      <c r="D52" s="50"/>
      <c r="F52" s="442"/>
      <c r="H52" s="61"/>
    </row>
    <row r="53" spans="1:211" s="28" customFormat="1" outlineLevel="2" x14ac:dyDescent="0.2">
      <c r="B53" s="34"/>
      <c r="C53" s="39"/>
      <c r="D53" s="50" t="s">
        <v>285</v>
      </c>
      <c r="E53" s="30" t="s">
        <v>302</v>
      </c>
      <c r="F53" s="443">
        <v>44929</v>
      </c>
      <c r="H53" s="61" t="s">
        <v>133</v>
      </c>
      <c r="K53" s="237">
        <f>[3]O_WS_All!M334</f>
        <v>11.48</v>
      </c>
      <c r="L53" s="237">
        <f>[3]O_WS_All!N334</f>
        <v>13.03</v>
      </c>
      <c r="M53" s="237">
        <f>[3]O_WS_All!O334</f>
        <v>14.79</v>
      </c>
      <c r="N53" s="237">
        <f>[3]O_WS_All!P334</f>
        <v>15.09</v>
      </c>
      <c r="O53" s="237">
        <f>[3]O_WS_All!Q334</f>
        <v>15.24</v>
      </c>
      <c r="P53" s="237">
        <f>[3]O_WS_All!R334</f>
        <v>15.44</v>
      </c>
      <c r="Q53" s="237">
        <f>[3]O_WS_All!S334</f>
        <v>15.66</v>
      </c>
      <c r="R53" s="237">
        <f>[3]O_WS_All!T334</f>
        <v>15.94</v>
      </c>
      <c r="S53" s="237">
        <f>[3]O_WS_All!U334</f>
        <v>16.260000000000002</v>
      </c>
    </row>
    <row r="54" spans="1:211" s="28" customFormat="1" outlineLevel="2" x14ac:dyDescent="0.2">
      <c r="B54" s="34"/>
      <c r="C54" s="39"/>
      <c r="D54" s="50" t="s">
        <v>285</v>
      </c>
      <c r="E54" s="30" t="s">
        <v>303</v>
      </c>
      <c r="F54" s="443">
        <v>44929</v>
      </c>
      <c r="H54" s="61" t="s">
        <v>133</v>
      </c>
      <c r="K54" s="237">
        <f>[3]O_WS_All!M335</f>
        <v>11.48</v>
      </c>
      <c r="L54" s="237">
        <f>[3]O_WS_All!N335</f>
        <v>13.03</v>
      </c>
      <c r="M54" s="237">
        <f>[3]O_WS_All!O335</f>
        <v>14.79</v>
      </c>
      <c r="N54" s="237">
        <f>[3]O_WS_All!P335</f>
        <v>15.09</v>
      </c>
      <c r="O54" s="237">
        <f>[3]O_WS_All!Q335</f>
        <v>15.24</v>
      </c>
      <c r="P54" s="237">
        <f>[3]O_WS_All!R335</f>
        <v>15.44</v>
      </c>
      <c r="Q54" s="237">
        <f>[3]O_WS_All!S335</f>
        <v>15.66</v>
      </c>
      <c r="R54" s="237">
        <f>[3]O_WS_All!T335</f>
        <v>15.94</v>
      </c>
      <c r="S54" s="237">
        <f>[3]O_WS_All!U335</f>
        <v>16.260000000000002</v>
      </c>
    </row>
    <row r="55" spans="1:211" s="28" customFormat="1" outlineLevel="2" x14ac:dyDescent="0.2">
      <c r="B55" s="34"/>
      <c r="C55" s="39"/>
      <c r="D55" s="50" t="s">
        <v>285</v>
      </c>
      <c r="E55" s="30" t="s">
        <v>304</v>
      </c>
      <c r="F55" s="443">
        <v>44929</v>
      </c>
      <c r="H55" s="61" t="s">
        <v>133</v>
      </c>
      <c r="K55" s="237">
        <f>[3]O_WS_All!M336</f>
        <v>14.76</v>
      </c>
      <c r="L55" s="237">
        <f>[3]O_WS_All!N336</f>
        <v>14.77</v>
      </c>
      <c r="M55" s="237">
        <f>[3]O_WS_All!O336</f>
        <v>14.79</v>
      </c>
      <c r="N55" s="237">
        <f>[3]O_WS_All!P336</f>
        <v>15.09</v>
      </c>
      <c r="O55" s="237">
        <f>[3]O_WS_All!Q336</f>
        <v>15.24</v>
      </c>
      <c r="P55" s="237">
        <f>[3]O_WS_All!R336</f>
        <v>15.44</v>
      </c>
      <c r="Q55" s="237">
        <f>[3]O_WS_All!S336</f>
        <v>15.66</v>
      </c>
      <c r="R55" s="237">
        <f>[3]O_WS_All!T336</f>
        <v>15.94</v>
      </c>
      <c r="S55" s="237">
        <f>[3]O_WS_All!U336</f>
        <v>16.260000000000002</v>
      </c>
    </row>
    <row r="56" spans="1:211" s="28" customFormat="1" outlineLevel="2" x14ac:dyDescent="0.2">
      <c r="B56" s="34"/>
      <c r="C56" s="39"/>
      <c r="D56" s="50" t="s">
        <v>285</v>
      </c>
      <c r="E56" s="30" t="s">
        <v>93</v>
      </c>
      <c r="F56" s="443">
        <v>44929</v>
      </c>
      <c r="H56" s="61" t="s">
        <v>133</v>
      </c>
      <c r="K56" s="237">
        <f>[3]O_WS_All!M337</f>
        <v>36.64</v>
      </c>
      <c r="L56" s="237">
        <f>[3]O_WS_All!N337</f>
        <v>40.700000000000003</v>
      </c>
      <c r="M56" s="237">
        <f>[3]O_WS_All!O337</f>
        <v>45.21</v>
      </c>
      <c r="N56" s="237">
        <f>[3]O_WS_All!P337</f>
        <v>46.13</v>
      </c>
      <c r="O56" s="237">
        <f>[3]O_WS_All!Q337</f>
        <v>46.59</v>
      </c>
      <c r="P56" s="237">
        <f>[3]O_WS_All!R337</f>
        <v>47.2</v>
      </c>
      <c r="Q56" s="237">
        <f>[3]O_WS_All!S337</f>
        <v>47.88</v>
      </c>
      <c r="R56" s="237">
        <f>[3]O_WS_All!T337</f>
        <v>48.73</v>
      </c>
      <c r="S56" s="237">
        <f>[3]O_WS_All!U337</f>
        <v>49.7</v>
      </c>
    </row>
    <row r="57" spans="1:211" s="28" customFormat="1" outlineLevel="2" x14ac:dyDescent="0.2">
      <c r="B57" s="34"/>
      <c r="C57" s="39"/>
      <c r="D57" s="50" t="s">
        <v>285</v>
      </c>
      <c r="E57" s="30" t="s">
        <v>94</v>
      </c>
      <c r="F57" s="443">
        <v>44929</v>
      </c>
      <c r="H57" s="61" t="s">
        <v>133</v>
      </c>
      <c r="K57" s="237">
        <f>[3]O_WS_All!M338</f>
        <v>42.28</v>
      </c>
      <c r="L57" s="237">
        <f>[3]O_WS_All!N338</f>
        <v>43.72</v>
      </c>
      <c r="M57" s="237">
        <f>[3]O_WS_All!O338</f>
        <v>45.21</v>
      </c>
      <c r="N57" s="237">
        <f>[3]O_WS_All!P338</f>
        <v>46.13</v>
      </c>
      <c r="O57" s="237">
        <f>[3]O_WS_All!Q338</f>
        <v>46.59</v>
      </c>
      <c r="P57" s="237">
        <f>[3]O_WS_All!R338</f>
        <v>47.2</v>
      </c>
      <c r="Q57" s="237">
        <f>[3]O_WS_All!S338</f>
        <v>47.88</v>
      </c>
      <c r="R57" s="237">
        <f>[3]O_WS_All!T338</f>
        <v>48.73</v>
      </c>
      <c r="S57" s="237">
        <f>[3]O_WS_All!U338</f>
        <v>49.7</v>
      </c>
    </row>
    <row r="58" spans="1:211" s="28" customFormat="1" outlineLevel="2" x14ac:dyDescent="0.2">
      <c r="B58" s="34"/>
      <c r="C58" s="39"/>
      <c r="D58" s="50" t="s">
        <v>285</v>
      </c>
      <c r="E58" s="30" t="s">
        <v>95</v>
      </c>
      <c r="F58" s="443">
        <v>44929</v>
      </c>
      <c r="H58" s="61" t="s">
        <v>133</v>
      </c>
      <c r="K58" s="237">
        <f>[3]O_WS_All!M339</f>
        <v>53.82</v>
      </c>
      <c r="L58" s="237">
        <f>[3]O_WS_All!N339</f>
        <v>49.33</v>
      </c>
      <c r="M58" s="237">
        <f>[3]O_WS_All!O339</f>
        <v>45.21</v>
      </c>
      <c r="N58" s="237">
        <f>[3]O_WS_All!P339</f>
        <v>46.13</v>
      </c>
      <c r="O58" s="237">
        <f>[3]O_WS_All!Q339</f>
        <v>46.59</v>
      </c>
      <c r="P58" s="237">
        <f>[3]O_WS_All!R339</f>
        <v>47.2</v>
      </c>
      <c r="Q58" s="237">
        <f>[3]O_WS_All!S339</f>
        <v>47.88</v>
      </c>
      <c r="R58" s="237">
        <f>[3]O_WS_All!T339</f>
        <v>48.73</v>
      </c>
      <c r="S58" s="237">
        <f>[3]O_WS_All!U339</f>
        <v>49.7</v>
      </c>
    </row>
    <row r="59" spans="1:211" s="28" customFormat="1" outlineLevel="2" x14ac:dyDescent="0.2">
      <c r="B59" s="34"/>
      <c r="C59" s="39"/>
      <c r="D59" s="50" t="s">
        <v>285</v>
      </c>
      <c r="E59" s="30" t="s">
        <v>96</v>
      </c>
      <c r="F59" s="443">
        <v>44929</v>
      </c>
      <c r="H59" s="61" t="s">
        <v>133</v>
      </c>
      <c r="K59" s="237">
        <f>[3]O_WS_All!M340</f>
        <v>56.71</v>
      </c>
      <c r="L59" s="237">
        <f>[3]O_WS_All!N340</f>
        <v>50.63</v>
      </c>
      <c r="M59" s="237">
        <f>[3]O_WS_All!O340</f>
        <v>45.21</v>
      </c>
      <c r="N59" s="237">
        <f>[3]O_WS_All!P340</f>
        <v>46.13</v>
      </c>
      <c r="O59" s="237">
        <f>[3]O_WS_All!Q340</f>
        <v>46.59</v>
      </c>
      <c r="P59" s="237">
        <f>[3]O_WS_All!R340</f>
        <v>47.2</v>
      </c>
      <c r="Q59" s="237">
        <f>[3]O_WS_All!S340</f>
        <v>47.88</v>
      </c>
      <c r="R59" s="237">
        <f>[3]O_WS_All!T340</f>
        <v>48.73</v>
      </c>
      <c r="S59" s="237">
        <f>[3]O_WS_All!U340</f>
        <v>49.7</v>
      </c>
    </row>
    <row r="60" spans="1:211" s="28" customFormat="1" outlineLevel="2" x14ac:dyDescent="0.2">
      <c r="B60" s="34"/>
      <c r="C60" s="39"/>
      <c r="D60" s="50" t="s">
        <v>285</v>
      </c>
      <c r="E60" s="30" t="s">
        <v>97</v>
      </c>
      <c r="F60" s="443">
        <v>44929</v>
      </c>
      <c r="H60" s="61" t="s">
        <v>133</v>
      </c>
      <c r="K60" s="237">
        <f>[3]O_WS_All!M341</f>
        <v>99</v>
      </c>
      <c r="L60" s="237">
        <f>[3]O_WS_All!N341</f>
        <v>81.02</v>
      </c>
      <c r="M60" s="237">
        <f>[3]O_WS_All!O341</f>
        <v>66.31</v>
      </c>
      <c r="N60" s="237">
        <f>[3]O_WS_All!P341</f>
        <v>67.650000000000006</v>
      </c>
      <c r="O60" s="237">
        <f>[3]O_WS_All!Q341</f>
        <v>68.33</v>
      </c>
      <c r="P60" s="237">
        <f>[3]O_WS_All!R341</f>
        <v>69.23</v>
      </c>
      <c r="Q60" s="237">
        <f>[3]O_WS_All!S341</f>
        <v>70.23</v>
      </c>
      <c r="R60" s="237">
        <f>[3]O_WS_All!T341</f>
        <v>71.48</v>
      </c>
      <c r="S60" s="237">
        <f>[3]O_WS_All!U341</f>
        <v>72.91</v>
      </c>
    </row>
    <row r="61" spans="1:211" s="28" customFormat="1" outlineLevel="2" x14ac:dyDescent="0.2">
      <c r="B61" s="34"/>
      <c r="C61" s="39"/>
      <c r="D61" s="50" t="s">
        <v>285</v>
      </c>
      <c r="E61" s="30" t="s">
        <v>98</v>
      </c>
      <c r="F61" s="443">
        <v>44929</v>
      </c>
      <c r="H61" s="61" t="s">
        <v>133</v>
      </c>
      <c r="K61" s="237">
        <f>[3]O_WS_All!M342</f>
        <v>108.77</v>
      </c>
      <c r="L61" s="237">
        <f>[3]O_WS_All!N342</f>
        <v>84.93</v>
      </c>
      <c r="M61" s="237">
        <f>[3]O_WS_All!O342</f>
        <v>66.31</v>
      </c>
      <c r="N61" s="237">
        <f>[3]O_WS_All!P342</f>
        <v>67.650000000000006</v>
      </c>
      <c r="O61" s="237">
        <f>[3]O_WS_All!Q342</f>
        <v>68.33</v>
      </c>
      <c r="P61" s="237">
        <f>[3]O_WS_All!R342</f>
        <v>69.23</v>
      </c>
      <c r="Q61" s="237">
        <f>[3]O_WS_All!S342</f>
        <v>70.23</v>
      </c>
      <c r="R61" s="237">
        <f>[3]O_WS_All!T342</f>
        <v>71.48</v>
      </c>
      <c r="S61" s="237">
        <f>[3]O_WS_All!U342</f>
        <v>72.91</v>
      </c>
    </row>
    <row r="62" spans="1:211" s="28" customFormat="1" outlineLevel="2" x14ac:dyDescent="0.2">
      <c r="B62" s="34"/>
      <c r="C62" s="39"/>
      <c r="D62" s="50" t="s">
        <v>285</v>
      </c>
      <c r="E62" s="30" t="s">
        <v>99</v>
      </c>
      <c r="F62" s="443">
        <v>44929</v>
      </c>
      <c r="H62" s="61" t="s">
        <v>133</v>
      </c>
      <c r="K62" s="237">
        <f>[3]O_WS_All!M343</f>
        <v>117.39</v>
      </c>
      <c r="L62" s="237">
        <f>[3]O_WS_All!N343</f>
        <v>88.23</v>
      </c>
      <c r="M62" s="237">
        <f>[3]O_WS_All!O343</f>
        <v>66.31</v>
      </c>
      <c r="N62" s="237">
        <f>[3]O_WS_All!P343</f>
        <v>67.650000000000006</v>
      </c>
      <c r="O62" s="237">
        <f>[3]O_WS_All!Q343</f>
        <v>68.33</v>
      </c>
      <c r="P62" s="237">
        <f>[3]O_WS_All!R343</f>
        <v>69.23</v>
      </c>
      <c r="Q62" s="237">
        <f>[3]O_WS_All!S343</f>
        <v>70.23</v>
      </c>
      <c r="R62" s="237">
        <f>[3]O_WS_All!T343</f>
        <v>71.48</v>
      </c>
      <c r="S62" s="237">
        <f>[3]O_WS_All!U343</f>
        <v>72.91</v>
      </c>
    </row>
    <row r="63" spans="1:211" s="28" customFormat="1" outlineLevel="2" x14ac:dyDescent="0.2">
      <c r="B63" s="34"/>
      <c r="C63" s="39"/>
      <c r="D63" s="50" t="s">
        <v>285</v>
      </c>
      <c r="E63" s="30" t="s">
        <v>100</v>
      </c>
      <c r="F63" s="443">
        <v>44929</v>
      </c>
      <c r="H63" s="61" t="s">
        <v>133</v>
      </c>
      <c r="K63" s="237">
        <f>[3]O_WS_All!M344</f>
        <v>123.96</v>
      </c>
      <c r="L63" s="237">
        <f>[3]O_WS_All!N344</f>
        <v>90.66</v>
      </c>
      <c r="M63" s="237">
        <f>[3]O_WS_All!O344</f>
        <v>66.31</v>
      </c>
      <c r="N63" s="237">
        <f>[3]O_WS_All!P344</f>
        <v>67.650000000000006</v>
      </c>
      <c r="O63" s="237">
        <f>[3]O_WS_All!Q344</f>
        <v>68.33</v>
      </c>
      <c r="P63" s="237">
        <f>[3]O_WS_All!R344</f>
        <v>69.23</v>
      </c>
      <c r="Q63" s="237">
        <f>[3]O_WS_All!S344</f>
        <v>70.23</v>
      </c>
      <c r="R63" s="237">
        <f>[3]O_WS_All!T344</f>
        <v>71.48</v>
      </c>
      <c r="S63" s="237">
        <f>[3]O_WS_All!U344</f>
        <v>72.91</v>
      </c>
    </row>
    <row r="64" spans="1:211" s="28" customFormat="1" outlineLevel="2" x14ac:dyDescent="0.2">
      <c r="B64" s="34"/>
      <c r="C64" s="39"/>
      <c r="D64" s="50"/>
      <c r="E64" s="30"/>
      <c r="F64" s="442"/>
      <c r="H64" s="61"/>
      <c r="K64" s="30"/>
      <c r="L64" s="30"/>
      <c r="M64" s="30"/>
      <c r="N64" s="30"/>
      <c r="O64" s="30"/>
      <c r="P64" s="30"/>
      <c r="Q64" s="30"/>
      <c r="R64" s="30"/>
      <c r="S64" s="30"/>
    </row>
    <row r="65" spans="2:19" s="28" customFormat="1" outlineLevel="2" x14ac:dyDescent="0.2">
      <c r="B65" s="34"/>
      <c r="C65" s="39"/>
      <c r="D65" s="50" t="s">
        <v>285</v>
      </c>
      <c r="E65" s="30" t="s">
        <v>305</v>
      </c>
      <c r="F65" s="443">
        <v>44929</v>
      </c>
      <c r="H65" s="61" t="s">
        <v>133</v>
      </c>
      <c r="K65" s="237">
        <f>[3]O_WS_All!M470</f>
        <v>0</v>
      </c>
      <c r="L65" s="237">
        <f>[3]O_WS_All!N470</f>
        <v>0</v>
      </c>
      <c r="M65" s="237">
        <f>[3]O_WS_All!O470</f>
        <v>0</v>
      </c>
      <c r="N65" s="237">
        <f>[3]O_WS_All!P470</f>
        <v>0</v>
      </c>
      <c r="O65" s="237">
        <f>[3]O_WS_All!Q470</f>
        <v>0</v>
      </c>
      <c r="P65" s="237">
        <f>[3]O_WS_All!R470</f>
        <v>0</v>
      </c>
      <c r="Q65" s="237">
        <f>[3]O_WS_All!S470</f>
        <v>0</v>
      </c>
      <c r="R65" s="237">
        <f>[3]O_WS_All!T470</f>
        <v>0</v>
      </c>
      <c r="S65" s="237">
        <f>[3]O_WS_All!U470</f>
        <v>0</v>
      </c>
    </row>
    <row r="66" spans="2:19" s="28" customFormat="1" outlineLevel="2" x14ac:dyDescent="0.2">
      <c r="B66" s="34"/>
      <c r="C66" s="39"/>
      <c r="D66" s="50" t="s">
        <v>285</v>
      </c>
      <c r="E66" s="30" t="s">
        <v>306</v>
      </c>
      <c r="F66" s="443">
        <v>44929</v>
      </c>
      <c r="H66" s="61" t="s">
        <v>133</v>
      </c>
      <c r="K66" s="237">
        <f>[3]O_WS_All!M543</f>
        <v>0</v>
      </c>
      <c r="L66" s="237">
        <f>[3]O_WS_All!N543</f>
        <v>0</v>
      </c>
      <c r="M66" s="237">
        <f>[3]O_WS_All!O543</f>
        <v>0</v>
      </c>
      <c r="N66" s="237">
        <f>[3]O_WS_All!P543</f>
        <v>0</v>
      </c>
      <c r="O66" s="237">
        <f>[3]O_WS_All!Q543</f>
        <v>0</v>
      </c>
      <c r="P66" s="237">
        <f>[3]O_WS_All!R543</f>
        <v>0</v>
      </c>
      <c r="Q66" s="237">
        <f>[3]O_WS_All!S543</f>
        <v>0</v>
      </c>
      <c r="R66" s="237">
        <f>[3]O_WS_All!T543</f>
        <v>0</v>
      </c>
      <c r="S66" s="237">
        <f>[3]O_WS_All!U543</f>
        <v>0</v>
      </c>
    </row>
    <row r="67" spans="2:19" s="28" customFormat="1" outlineLevel="2" x14ac:dyDescent="0.2">
      <c r="B67" s="34"/>
      <c r="C67" s="39"/>
      <c r="D67" s="50" t="s">
        <v>285</v>
      </c>
      <c r="E67" s="30" t="s">
        <v>307</v>
      </c>
      <c r="F67" s="443">
        <v>44929</v>
      </c>
      <c r="H67" s="61" t="s">
        <v>133</v>
      </c>
      <c r="K67" s="237">
        <f>[3]O_WS_All!M616</f>
        <v>0</v>
      </c>
      <c r="L67" s="237">
        <f>[3]O_WS_All!N616</f>
        <v>16.53</v>
      </c>
      <c r="M67" s="237">
        <f>[3]O_WS_All!O616</f>
        <v>0</v>
      </c>
      <c r="N67" s="237">
        <f>[3]O_WS_All!P616</f>
        <v>0</v>
      </c>
      <c r="O67" s="237">
        <f>[3]O_WS_All!Q616</f>
        <v>0</v>
      </c>
      <c r="P67" s="237">
        <f>[3]O_WS_All!R616</f>
        <v>0</v>
      </c>
      <c r="Q67" s="237">
        <f>[3]O_WS_All!S616</f>
        <v>0</v>
      </c>
      <c r="R67" s="237">
        <f>[3]O_WS_All!T616</f>
        <v>0</v>
      </c>
      <c r="S67" s="237">
        <f>[3]O_WS_All!U616</f>
        <v>0</v>
      </c>
    </row>
    <row r="68" spans="2:19" s="28" customFormat="1" outlineLevel="2" x14ac:dyDescent="0.2">
      <c r="B68" s="34"/>
      <c r="C68" s="39"/>
      <c r="D68" s="50"/>
      <c r="E68" s="30"/>
      <c r="F68" s="442"/>
      <c r="H68" s="61"/>
      <c r="K68" s="30"/>
      <c r="L68" s="30"/>
      <c r="M68" s="30"/>
      <c r="N68" s="30"/>
      <c r="O68" s="30"/>
      <c r="P68" s="30"/>
      <c r="Q68" s="30"/>
      <c r="R68" s="30"/>
      <c r="S68" s="30"/>
    </row>
    <row r="69" spans="2:19" s="28" customFormat="1" outlineLevel="2" x14ac:dyDescent="0.2">
      <c r="B69" s="34"/>
      <c r="C69" s="39"/>
      <c r="D69" s="50" t="s">
        <v>285</v>
      </c>
      <c r="E69" s="28" t="s">
        <v>287</v>
      </c>
      <c r="F69" s="443">
        <v>44929</v>
      </c>
      <c r="H69" s="61" t="s">
        <v>288</v>
      </c>
      <c r="K69" s="239">
        <f>[3]O_WS_All!M443</f>
        <v>1.5827</v>
      </c>
      <c r="L69" s="239">
        <f>[3]O_WS_All!N443</f>
        <v>1.6742999999999999</v>
      </c>
      <c r="M69" s="239">
        <f>[3]O_WS_All!O443</f>
        <v>1.9615</v>
      </c>
      <c r="N69" s="239">
        <f>[3]O_WS_All!P443</f>
        <v>1.6464999999999999</v>
      </c>
      <c r="O69" s="239">
        <f>[3]O_WS_All!Q443</f>
        <v>1.6485999999999998</v>
      </c>
      <c r="P69" s="239">
        <f>[3]O_WS_All!R443</f>
        <v>1.7355</v>
      </c>
      <c r="Q69" s="239">
        <f>[3]O_WS_All!S443</f>
        <v>1.7906</v>
      </c>
      <c r="R69" s="239">
        <f>[3]O_WS_All!T443</f>
        <v>1.8113000000000001</v>
      </c>
      <c r="S69" s="239">
        <f>[3]O_WS_All!U443</f>
        <v>1.8282</v>
      </c>
    </row>
    <row r="70" spans="2:19" s="28" customFormat="1" outlineLevel="2" x14ac:dyDescent="0.2">
      <c r="B70" s="34"/>
      <c r="C70" s="39"/>
      <c r="D70" s="50" t="s">
        <v>285</v>
      </c>
      <c r="E70" s="28" t="s">
        <v>308</v>
      </c>
      <c r="F70" s="443">
        <v>44929</v>
      </c>
      <c r="H70" s="61" t="s">
        <v>288</v>
      </c>
      <c r="K70" s="239">
        <f>[3]O_WS_All!M457</f>
        <v>1.2241</v>
      </c>
      <c r="L70" s="239">
        <f>[3]O_WS_All!N457</f>
        <v>1.3060999999999998</v>
      </c>
      <c r="M70" s="239">
        <f>[3]O_WS_All!O457</f>
        <v>1.5363</v>
      </c>
      <c r="N70" s="239">
        <f>[3]O_WS_All!P457</f>
        <v>1.5204</v>
      </c>
      <c r="O70" s="239">
        <f>[3]O_WS_All!Q457</f>
        <v>1.4742</v>
      </c>
      <c r="P70" s="239">
        <f>[3]O_WS_All!R457</f>
        <v>1.5038999999999998</v>
      </c>
      <c r="Q70" s="239">
        <f>[3]O_WS_All!S457</f>
        <v>1.5659000000000001</v>
      </c>
      <c r="R70" s="239">
        <f>[3]O_WS_All!T457</f>
        <v>1.6368</v>
      </c>
      <c r="S70" s="239">
        <f>[3]O_WS_All!U457</f>
        <v>1.7071999999999998</v>
      </c>
    </row>
    <row r="71" spans="2:19" s="28" customFormat="1" outlineLevel="2" x14ac:dyDescent="0.2">
      <c r="B71" s="34"/>
      <c r="C71" s="39"/>
      <c r="D71" s="50" t="s">
        <v>285</v>
      </c>
      <c r="E71" s="28" t="s">
        <v>309</v>
      </c>
      <c r="F71" s="443">
        <v>44929</v>
      </c>
      <c r="H71" s="61" t="s">
        <v>288</v>
      </c>
      <c r="K71" s="239">
        <f>[3]O_WS_All!M459</f>
        <v>1.3169999999999999</v>
      </c>
      <c r="L71" s="239">
        <f>[3]O_WS_All!N459</f>
        <v>1.3973</v>
      </c>
      <c r="M71" s="239">
        <f>[3]O_WS_All!O459</f>
        <v>1.6335999999999999</v>
      </c>
      <c r="N71" s="239">
        <f>[3]O_WS_All!P459</f>
        <v>1.6012999999999999</v>
      </c>
      <c r="O71" s="239">
        <f>[3]O_WS_All!Q459</f>
        <v>1.5384</v>
      </c>
      <c r="P71" s="239">
        <f>[3]O_WS_All!R459</f>
        <v>1.5554999999999999</v>
      </c>
      <c r="Q71" s="239">
        <f>[3]O_WS_All!S459</f>
        <v>1.6057000000000001</v>
      </c>
      <c r="R71" s="239">
        <f>[3]O_WS_All!T459</f>
        <v>1.6637999999999999</v>
      </c>
      <c r="S71" s="239">
        <f>[3]O_WS_All!U459</f>
        <v>1.7199</v>
      </c>
    </row>
    <row r="72" spans="2:19" s="28" customFormat="1" outlineLevel="2" x14ac:dyDescent="0.2">
      <c r="B72" s="34"/>
      <c r="C72" s="39"/>
      <c r="D72" s="50"/>
      <c r="F72" s="442"/>
      <c r="H72" s="61"/>
    </row>
    <row r="73" spans="2:19" s="28" customFormat="1" outlineLevel="2" x14ac:dyDescent="0.2">
      <c r="B73" s="34"/>
      <c r="C73" s="39"/>
      <c r="D73" s="50" t="s">
        <v>285</v>
      </c>
      <c r="E73" s="28" t="s">
        <v>310</v>
      </c>
      <c r="F73" s="443">
        <v>44929</v>
      </c>
      <c r="H73" s="61" t="s">
        <v>133</v>
      </c>
      <c r="K73" s="237">
        <f>[3]O_WS_All!M516</f>
        <v>2373</v>
      </c>
      <c r="L73" s="237">
        <f>[3]O_WS_All!N516</f>
        <v>2577</v>
      </c>
      <c r="M73" s="237">
        <f>[3]O_WS_All!O516</f>
        <v>3074</v>
      </c>
      <c r="N73" s="237">
        <f>[3]O_WS_All!P516</f>
        <v>2540</v>
      </c>
      <c r="O73" s="237">
        <f>[3]O_WS_All!Q516</f>
        <v>2564</v>
      </c>
      <c r="P73" s="237">
        <f>[3]O_WS_All!R516</f>
        <v>2716</v>
      </c>
      <c r="Q73" s="237">
        <f>[3]O_WS_All!S516</f>
        <v>2825</v>
      </c>
      <c r="R73" s="237">
        <f>[3]O_WS_All!T516</f>
        <v>2873</v>
      </c>
      <c r="S73" s="237">
        <f>[3]O_WS_All!U516</f>
        <v>2913</v>
      </c>
    </row>
    <row r="74" spans="2:19" s="28" customFormat="1" outlineLevel="2" x14ac:dyDescent="0.2">
      <c r="B74" s="34"/>
      <c r="C74" s="39"/>
      <c r="D74" s="50" t="s">
        <v>285</v>
      </c>
      <c r="E74" s="28" t="s">
        <v>311</v>
      </c>
      <c r="F74" s="443">
        <v>44929</v>
      </c>
      <c r="H74" s="61" t="s">
        <v>288</v>
      </c>
      <c r="K74" s="239">
        <f>[3]O_WS_All!M517</f>
        <v>1.3453999999999999</v>
      </c>
      <c r="L74" s="239">
        <f>[3]O_WS_All!N517</f>
        <v>1.4165999999999999</v>
      </c>
      <c r="M74" s="239">
        <f>[3]O_WS_All!O517</f>
        <v>1.6541000000000001</v>
      </c>
      <c r="N74" s="239">
        <f>[3]O_WS_All!P517</f>
        <v>1.3924999999999998</v>
      </c>
      <c r="O74" s="239">
        <f>[3]O_WS_All!Q517</f>
        <v>1.3921999999999999</v>
      </c>
      <c r="P74" s="239">
        <f>[3]O_WS_All!R517</f>
        <v>1.4639000000000002</v>
      </c>
      <c r="Q74" s="239">
        <f>[3]O_WS_All!S517</f>
        <v>1.5081</v>
      </c>
      <c r="R74" s="239">
        <f>[3]O_WS_All!T517</f>
        <v>1.524</v>
      </c>
      <c r="S74" s="239">
        <f>[3]O_WS_All!U517</f>
        <v>1.5368999999999999</v>
      </c>
    </row>
    <row r="75" spans="2:19" s="28" customFormat="1" outlineLevel="2" x14ac:dyDescent="0.2">
      <c r="B75" s="34"/>
      <c r="C75" s="39"/>
      <c r="D75" s="50"/>
      <c r="F75" s="442"/>
      <c r="H75" s="61"/>
    </row>
    <row r="76" spans="2:19" s="28" customFormat="1" outlineLevel="2" x14ac:dyDescent="0.2">
      <c r="B76" s="34"/>
      <c r="C76" s="39"/>
      <c r="D76" s="50" t="s">
        <v>285</v>
      </c>
      <c r="E76" s="28" t="s">
        <v>312</v>
      </c>
      <c r="F76" s="443">
        <v>44929</v>
      </c>
      <c r="H76" s="61" t="s">
        <v>288</v>
      </c>
      <c r="K76" s="237">
        <f>[3]O_WS_All!M589</f>
        <v>22753</v>
      </c>
      <c r="L76" s="237">
        <f>[3]O_WS_All!N589</f>
        <v>24707</v>
      </c>
      <c r="M76" s="237">
        <f>[3]O_WS_All!O589</f>
        <v>29474</v>
      </c>
      <c r="N76" s="237">
        <f>[3]O_WS_All!P589</f>
        <v>24355</v>
      </c>
      <c r="O76" s="237">
        <f>[3]O_WS_All!Q589</f>
        <v>24584</v>
      </c>
      <c r="P76" s="237">
        <f>[3]O_WS_All!R589</f>
        <v>26046</v>
      </c>
      <c r="Q76" s="237">
        <f>[3]O_WS_All!S589</f>
        <v>27080</v>
      </c>
      <c r="R76" s="237">
        <f>[3]O_WS_All!T589</f>
        <v>27548</v>
      </c>
      <c r="S76" s="237">
        <f>[3]O_WS_All!U589</f>
        <v>27933</v>
      </c>
    </row>
    <row r="77" spans="2:19" s="28" customFormat="1" outlineLevel="2" x14ac:dyDescent="0.2">
      <c r="B77" s="34"/>
      <c r="C77" s="39"/>
      <c r="D77" s="50" t="s">
        <v>285</v>
      </c>
      <c r="E77" s="28" t="s">
        <v>313</v>
      </c>
      <c r="F77" s="443">
        <v>44929</v>
      </c>
      <c r="H77" s="61" t="s">
        <v>288</v>
      </c>
      <c r="K77" s="239">
        <f>[3]O_WS_All!M590</f>
        <v>0.93779999999999997</v>
      </c>
      <c r="L77" s="239">
        <f>[3]O_WS_All!N590</f>
        <v>0.97399999999999998</v>
      </c>
      <c r="M77" s="239">
        <f>[3]O_WS_All!O590</f>
        <v>1.1261000000000001</v>
      </c>
      <c r="N77" s="239">
        <f>[3]O_WS_All!P590</f>
        <v>0.95620000000000005</v>
      </c>
      <c r="O77" s="239">
        <f>[3]O_WS_All!Q590</f>
        <v>0.95179999999999998</v>
      </c>
      <c r="P77" s="239">
        <f>[3]O_WS_All!R590</f>
        <v>0.99729999999999996</v>
      </c>
      <c r="Q77" s="239">
        <f>[3]O_WS_All!S590</f>
        <v>1.0229999999999999</v>
      </c>
      <c r="R77" s="239">
        <f>[3]O_WS_All!T590</f>
        <v>1.0305</v>
      </c>
      <c r="S77" s="239">
        <f>[3]O_WS_All!U590</f>
        <v>1.0365</v>
      </c>
    </row>
    <row r="78" spans="2:19" s="28" customFormat="1" outlineLevel="2" x14ac:dyDescent="0.2">
      <c r="B78" s="34"/>
      <c r="C78" s="39"/>
      <c r="D78" s="50"/>
      <c r="F78" s="442"/>
      <c r="H78" s="61"/>
    </row>
    <row r="79" spans="2:19" s="28" customFormat="1" outlineLevel="1" x14ac:dyDescent="0.2">
      <c r="B79" s="34" t="s">
        <v>289</v>
      </c>
      <c r="C79" s="39"/>
      <c r="D79" s="50"/>
      <c r="F79" s="442"/>
      <c r="H79" s="61"/>
    </row>
    <row r="80" spans="2:19" s="28" customFormat="1" outlineLevel="2" x14ac:dyDescent="0.2">
      <c r="B80" s="34"/>
      <c r="C80" s="39"/>
      <c r="D80" s="50" t="s">
        <v>285</v>
      </c>
      <c r="E80" s="30" t="s">
        <v>314</v>
      </c>
      <c r="F80" s="443">
        <v>44929</v>
      </c>
      <c r="H80" s="61" t="s">
        <v>133</v>
      </c>
      <c r="K80" s="239">
        <f>[3]O_WS_All!M850</f>
        <v>15</v>
      </c>
      <c r="L80" s="239">
        <f>[3]O_WS_All!N850</f>
        <v>16.41</v>
      </c>
      <c r="M80" s="239">
        <f>[3]O_WS_All!O850</f>
        <v>17.149999999999999</v>
      </c>
      <c r="N80" s="239">
        <f>[3]O_WS_All!P850</f>
        <v>17.5</v>
      </c>
      <c r="O80" s="239">
        <f>[3]O_WS_All!Q850</f>
        <v>17.68</v>
      </c>
      <c r="P80" s="239">
        <f>[3]O_WS_All!R850</f>
        <v>17.91</v>
      </c>
      <c r="Q80" s="239">
        <f>[3]O_WS_All!S850</f>
        <v>18.170000000000002</v>
      </c>
      <c r="R80" s="239">
        <f>[3]O_WS_All!T850</f>
        <v>18.489999999999998</v>
      </c>
      <c r="S80" s="239">
        <f>[3]O_WS_All!U850</f>
        <v>18.86</v>
      </c>
    </row>
    <row r="81" spans="2:19" s="28" customFormat="1" outlineLevel="2" x14ac:dyDescent="0.2">
      <c r="B81" s="34"/>
      <c r="C81" s="39"/>
      <c r="D81" s="50" t="s">
        <v>285</v>
      </c>
      <c r="E81" s="28" t="s">
        <v>315</v>
      </c>
      <c r="F81" s="443">
        <v>44929</v>
      </c>
      <c r="H81" s="61" t="s">
        <v>133</v>
      </c>
      <c r="K81" s="239">
        <f>[3]O_WS_All!M894</f>
        <v>0</v>
      </c>
      <c r="L81" s="239">
        <f>[3]O_WS_All!N894</f>
        <v>0</v>
      </c>
      <c r="M81" s="239">
        <f>[3]O_WS_All!O894</f>
        <v>0</v>
      </c>
      <c r="N81" s="239">
        <f>[3]O_WS_All!P894</f>
        <v>0</v>
      </c>
      <c r="O81" s="239">
        <f>[3]O_WS_All!Q894</f>
        <v>0</v>
      </c>
      <c r="P81" s="239">
        <f>[3]O_WS_All!R894</f>
        <v>0</v>
      </c>
      <c r="Q81" s="239">
        <f>[3]O_WS_All!S894</f>
        <v>0</v>
      </c>
      <c r="R81" s="239">
        <f>[3]O_WS_All!T894</f>
        <v>0</v>
      </c>
      <c r="S81" s="239">
        <f>[3]O_WS_All!U894</f>
        <v>0</v>
      </c>
    </row>
    <row r="82" spans="2:19" s="28" customFormat="1" outlineLevel="2" x14ac:dyDescent="0.2">
      <c r="B82" s="34"/>
      <c r="C82" s="39"/>
      <c r="D82" s="50" t="s">
        <v>285</v>
      </c>
      <c r="E82" s="28" t="s">
        <v>316</v>
      </c>
      <c r="F82" s="443">
        <v>44929</v>
      </c>
      <c r="H82" s="61" t="s">
        <v>133</v>
      </c>
      <c r="K82" s="239">
        <f>[3]O_WS_All!M896</f>
        <v>0</v>
      </c>
      <c r="L82" s="239">
        <f>[3]O_WS_All!N896</f>
        <v>0</v>
      </c>
      <c r="M82" s="239">
        <f>[3]O_WS_All!O896</f>
        <v>0</v>
      </c>
      <c r="N82" s="239">
        <f>[3]O_WS_All!P896</f>
        <v>0</v>
      </c>
      <c r="O82" s="239">
        <f>[3]O_WS_All!Q896</f>
        <v>0</v>
      </c>
      <c r="P82" s="239">
        <f>[3]O_WS_All!R896</f>
        <v>0</v>
      </c>
      <c r="Q82" s="239">
        <f>[3]O_WS_All!S896</f>
        <v>0</v>
      </c>
      <c r="R82" s="239">
        <f>[3]O_WS_All!T896</f>
        <v>0</v>
      </c>
      <c r="S82" s="239">
        <f>[3]O_WS_All!U896</f>
        <v>0</v>
      </c>
    </row>
    <row r="83" spans="2:19" s="28" customFormat="1" outlineLevel="2" x14ac:dyDescent="0.2">
      <c r="B83" s="34"/>
      <c r="C83" s="39"/>
      <c r="D83" s="50" t="s">
        <v>285</v>
      </c>
      <c r="E83" s="28" t="s">
        <v>292</v>
      </c>
      <c r="F83" s="443">
        <v>44929</v>
      </c>
      <c r="H83" s="61" t="s">
        <v>288</v>
      </c>
      <c r="K83" s="239">
        <f>[3]O_WS_All!M854</f>
        <v>1.0779000000000001</v>
      </c>
      <c r="L83" s="239">
        <f>[3]O_WS_All!N854</f>
        <v>1.2774999999999999</v>
      </c>
      <c r="M83" s="239">
        <f>[3]O_WS_All!O854</f>
        <v>1.3455999999999999</v>
      </c>
      <c r="N83" s="239">
        <f>[3]O_WS_All!P854</f>
        <v>1.0270999999999999</v>
      </c>
      <c r="O83" s="239">
        <f>[3]O_WS_All!Q854</f>
        <v>1.0105</v>
      </c>
      <c r="P83" s="239">
        <f>[3]O_WS_All!R854</f>
        <v>1.02</v>
      </c>
      <c r="Q83" s="239">
        <f>[3]O_WS_All!S854</f>
        <v>1.0223</v>
      </c>
      <c r="R83" s="239">
        <f>[3]O_WS_All!T854</f>
        <v>1.0171999999999999</v>
      </c>
      <c r="S83" s="239">
        <f>[3]O_WS_All!U854</f>
        <v>1.0061</v>
      </c>
    </row>
    <row r="84" spans="2:19" s="28" customFormat="1" outlineLevel="2" x14ac:dyDescent="0.2">
      <c r="B84" s="34"/>
      <c r="C84" s="39"/>
      <c r="D84" s="50"/>
      <c r="F84" s="442"/>
      <c r="H84" s="61"/>
    </row>
    <row r="85" spans="2:19" s="28" customFormat="1" outlineLevel="2" x14ac:dyDescent="0.2">
      <c r="B85" s="34"/>
      <c r="C85" s="39"/>
      <c r="D85" s="50" t="s">
        <v>285</v>
      </c>
      <c r="E85" s="28" t="s">
        <v>317</v>
      </c>
      <c r="F85" s="443">
        <v>44929</v>
      </c>
      <c r="H85" s="61" t="s">
        <v>288</v>
      </c>
      <c r="K85" s="239">
        <f>[3]O_WS_All!M908</f>
        <v>1.0726</v>
      </c>
      <c r="L85" s="239">
        <f>[3]O_WS_All!N908</f>
        <v>1.2706</v>
      </c>
      <c r="M85" s="239">
        <f>[3]O_WS_All!O908</f>
        <v>1.3339000000000001</v>
      </c>
      <c r="N85" s="239">
        <f>[3]O_WS_All!P908</f>
        <v>1.0144</v>
      </c>
      <c r="O85" s="239">
        <f>[3]O_WS_All!Q908</f>
        <v>0.99419999999999997</v>
      </c>
      <c r="P85" s="239">
        <f>[3]O_WS_All!R908</f>
        <v>0.99939999999999996</v>
      </c>
      <c r="Q85" s="239">
        <f>[3]O_WS_All!S908</f>
        <v>0.99770000000000003</v>
      </c>
      <c r="R85" s="239">
        <f>[3]O_WS_All!T908</f>
        <v>0.9889</v>
      </c>
      <c r="S85" s="239">
        <f>[3]O_WS_All!U908</f>
        <v>0.97460000000000002</v>
      </c>
    </row>
    <row r="86" spans="2:19" s="28" customFormat="1" outlineLevel="2" x14ac:dyDescent="0.2">
      <c r="B86" s="34"/>
      <c r="C86" s="39"/>
      <c r="D86" s="50" t="s">
        <v>285</v>
      </c>
      <c r="E86" s="28" t="s">
        <v>318</v>
      </c>
      <c r="F86" s="443">
        <v>44929</v>
      </c>
      <c r="H86" s="61" t="s">
        <v>133</v>
      </c>
      <c r="K86" s="239">
        <f>[3]O_WS_All!M909</f>
        <v>53.11</v>
      </c>
      <c r="L86" s="239">
        <f>[3]O_WS_All!N909</f>
        <v>69.09</v>
      </c>
      <c r="M86" s="239">
        <f>[3]O_WS_All!O909</f>
        <v>117.3</v>
      </c>
      <c r="N86" s="239">
        <f>[3]O_WS_All!P909</f>
        <v>126.38</v>
      </c>
      <c r="O86" s="239">
        <f>[3]O_WS_All!Q909</f>
        <v>163.6</v>
      </c>
      <c r="P86" s="239">
        <f>[3]O_WS_All!R909</f>
        <v>205.88</v>
      </c>
      <c r="Q86" s="239">
        <f>[3]O_WS_All!S909</f>
        <v>246</v>
      </c>
      <c r="R86" s="239">
        <f>[3]O_WS_All!T909</f>
        <v>282.63</v>
      </c>
      <c r="S86" s="239">
        <f>[3]O_WS_All!U909</f>
        <v>315</v>
      </c>
    </row>
    <row r="87" spans="2:19" s="295" customFormat="1" outlineLevel="2" x14ac:dyDescent="0.2">
      <c r="B87" s="296"/>
      <c r="C87" s="297"/>
      <c r="D87" s="298"/>
      <c r="F87" s="447"/>
      <c r="H87" s="299"/>
      <c r="K87" s="300"/>
      <c r="L87" s="300"/>
      <c r="M87" s="300"/>
      <c r="N87" s="300"/>
      <c r="O87" s="300"/>
      <c r="P87" s="300"/>
      <c r="Q87" s="300"/>
      <c r="R87" s="300"/>
      <c r="S87" s="300"/>
    </row>
    <row r="88" spans="2:19" s="28" customFormat="1" outlineLevel="2" x14ac:dyDescent="0.2">
      <c r="B88" s="34"/>
      <c r="C88" s="39"/>
      <c r="D88" s="50" t="s">
        <v>285</v>
      </c>
      <c r="E88" s="28" t="s">
        <v>319</v>
      </c>
      <c r="F88" s="443">
        <v>44929</v>
      </c>
      <c r="H88" s="61" t="s">
        <v>288</v>
      </c>
      <c r="K88" s="239">
        <f>[3]O_WS_All!M962</f>
        <v>1.038</v>
      </c>
      <c r="L88" s="239">
        <f>[3]O_WS_All!N962</f>
        <v>1.2256</v>
      </c>
      <c r="M88" s="239">
        <f>[3]O_WS_All!O962</f>
        <v>1.2887</v>
      </c>
      <c r="N88" s="239">
        <f>[3]O_WS_All!P962</f>
        <v>0.98069999999999991</v>
      </c>
      <c r="O88" s="239">
        <f>[3]O_WS_All!Q962</f>
        <v>0.96019999999999994</v>
      </c>
      <c r="P88" s="239">
        <f>[3]O_WS_All!R962</f>
        <v>0.96409999999999996</v>
      </c>
      <c r="Q88" s="239">
        <f>[3]O_WS_All!S962</f>
        <v>0.96330000000000005</v>
      </c>
      <c r="R88" s="239">
        <f>[3]O_WS_All!T962</f>
        <v>0.95589999999999997</v>
      </c>
      <c r="S88" s="239">
        <f>[3]O_WS_All!U962</f>
        <v>0.94310000000000005</v>
      </c>
    </row>
    <row r="89" spans="2:19" s="28" customFormat="1" outlineLevel="2" x14ac:dyDescent="0.2">
      <c r="B89" s="34"/>
      <c r="C89" s="39"/>
      <c r="D89" s="50" t="s">
        <v>285</v>
      </c>
      <c r="E89" s="28" t="s">
        <v>320</v>
      </c>
      <c r="F89" s="443">
        <v>44929</v>
      </c>
      <c r="H89" s="61" t="s">
        <v>133</v>
      </c>
      <c r="K89" s="239">
        <f>[3]O_WS_All!M963</f>
        <v>1783.46</v>
      </c>
      <c r="L89" s="239">
        <f>[3]O_WS_All!N963</f>
        <v>2319.91</v>
      </c>
      <c r="M89" s="239">
        <f>[3]O_WS_All!O963</f>
        <v>2375.33</v>
      </c>
      <c r="N89" s="239">
        <f>[3]O_WS_All!P963</f>
        <v>1814.01</v>
      </c>
      <c r="O89" s="239">
        <f>[3]O_WS_All!Q963</f>
        <v>1860.95</v>
      </c>
      <c r="P89" s="239">
        <f>[3]O_WS_All!R963</f>
        <v>1968.69</v>
      </c>
      <c r="Q89" s="239">
        <f>[3]O_WS_All!S963</f>
        <v>1962.88</v>
      </c>
      <c r="R89" s="239">
        <f>[3]O_WS_All!T963</f>
        <v>1935.48</v>
      </c>
      <c r="S89" s="239">
        <f>[3]O_WS_All!U963</f>
        <v>1890</v>
      </c>
    </row>
    <row r="90" spans="2:19" s="295" customFormat="1" outlineLevel="2" x14ac:dyDescent="0.2">
      <c r="B90" s="296"/>
      <c r="C90" s="297"/>
      <c r="D90" s="298"/>
      <c r="F90" s="447"/>
      <c r="H90" s="299"/>
      <c r="K90" s="300"/>
      <c r="L90" s="300"/>
      <c r="M90" s="300"/>
      <c r="N90" s="300"/>
      <c r="O90" s="300"/>
      <c r="P90" s="300"/>
      <c r="Q90" s="300"/>
      <c r="R90" s="300"/>
      <c r="S90" s="300"/>
    </row>
    <row r="91" spans="2:19" s="28" customFormat="1" outlineLevel="2" x14ac:dyDescent="0.2">
      <c r="B91" s="34"/>
      <c r="C91" s="39"/>
      <c r="D91" s="50"/>
      <c r="F91" s="442"/>
      <c r="G91" s="28" t="s">
        <v>321</v>
      </c>
      <c r="H91" s="61"/>
    </row>
    <row r="92" spans="2:19" s="28" customFormat="1" outlineLevel="2" x14ac:dyDescent="0.2">
      <c r="B92" s="34"/>
      <c r="C92" s="39"/>
      <c r="D92" s="50" t="s">
        <v>285</v>
      </c>
      <c r="E92" s="28" t="s">
        <v>108</v>
      </c>
      <c r="F92" s="443">
        <v>44929</v>
      </c>
      <c r="G92" s="35">
        <v>0</v>
      </c>
      <c r="H92" s="61" t="s">
        <v>133</v>
      </c>
      <c r="J92" s="270"/>
      <c r="K92" s="237">
        <f>[3]O_WS_All!M809</f>
        <v>8.1999999999999993</v>
      </c>
      <c r="L92" s="237">
        <f>[3]O_WS_All!N809</f>
        <v>10.61</v>
      </c>
      <c r="M92" s="237">
        <f>[3]O_WS_All!O809</f>
        <v>13.21</v>
      </c>
      <c r="N92" s="237">
        <f>[3]O_WS_All!P809</f>
        <v>14.8</v>
      </c>
      <c r="O92" s="237">
        <f>[3]O_WS_All!Q809</f>
        <v>16.43</v>
      </c>
      <c r="P92" s="237">
        <f>[3]O_WS_All!R809</f>
        <v>18.29</v>
      </c>
      <c r="Q92" s="237">
        <f>[3]O_WS_All!S809</f>
        <v>20.38</v>
      </c>
      <c r="R92" s="237">
        <f>[3]O_WS_All!T809</f>
        <v>22.78</v>
      </c>
      <c r="S92" s="237">
        <f>[3]O_WS_All!U809</f>
        <v>25.51</v>
      </c>
    </row>
    <row r="93" spans="2:19" s="28" customFormat="1" outlineLevel="2" x14ac:dyDescent="0.2">
      <c r="B93" s="34"/>
      <c r="C93" s="39"/>
      <c r="D93" s="50" t="s">
        <v>285</v>
      </c>
      <c r="E93" s="28" t="s">
        <v>109</v>
      </c>
      <c r="F93" s="443">
        <v>44929</v>
      </c>
      <c r="G93" s="35">
        <v>21</v>
      </c>
      <c r="H93" s="61" t="s">
        <v>133</v>
      </c>
      <c r="J93" s="270"/>
      <c r="K93" s="237">
        <f>[3]O_WS_All!M810</f>
        <v>44.85</v>
      </c>
      <c r="L93" s="237">
        <f>[3]O_WS_All!N810</f>
        <v>58.03</v>
      </c>
      <c r="M93" s="237">
        <f>[3]O_WS_All!O810</f>
        <v>72.25</v>
      </c>
      <c r="N93" s="237">
        <f>[3]O_WS_All!P810</f>
        <v>80.94</v>
      </c>
      <c r="O93" s="237">
        <f>[3]O_WS_All!Q810</f>
        <v>89.85</v>
      </c>
      <c r="P93" s="237">
        <f>[3]O_WS_All!R810</f>
        <v>100.02</v>
      </c>
      <c r="Q93" s="237">
        <f>[3]O_WS_All!S810</f>
        <v>111.47</v>
      </c>
      <c r="R93" s="237">
        <f>[3]O_WS_All!T810</f>
        <v>124.6</v>
      </c>
      <c r="S93" s="237">
        <f>[3]O_WS_All!U810</f>
        <v>139.55000000000001</v>
      </c>
    </row>
    <row r="94" spans="2:19" s="28" customFormat="1" outlineLevel="2" x14ac:dyDescent="0.2">
      <c r="B94" s="34"/>
      <c r="C94" s="39"/>
      <c r="D94" s="50" t="s">
        <v>285</v>
      </c>
      <c r="E94" s="28" t="s">
        <v>110</v>
      </c>
      <c r="F94" s="443">
        <v>44929</v>
      </c>
      <c r="G94" s="35">
        <v>100</v>
      </c>
      <c r="H94" s="61" t="s">
        <v>133</v>
      </c>
      <c r="J94" s="270"/>
      <c r="K94" s="237">
        <f>[3]O_WS_All!M811</f>
        <v>89.91</v>
      </c>
      <c r="L94" s="237">
        <f>[3]O_WS_All!N811</f>
        <v>116.32</v>
      </c>
      <c r="M94" s="237">
        <f>[3]O_WS_All!O811</f>
        <v>144.82</v>
      </c>
      <c r="N94" s="237">
        <f>[3]O_WS_All!P811</f>
        <v>162.24</v>
      </c>
      <c r="O94" s="237">
        <f>[3]O_WS_All!Q811</f>
        <v>180.09</v>
      </c>
      <c r="P94" s="237">
        <f>[3]O_WS_All!R811</f>
        <v>200.47</v>
      </c>
      <c r="Q94" s="237">
        <f>[3]O_WS_All!S811</f>
        <v>223.42</v>
      </c>
      <c r="R94" s="237">
        <f>[3]O_WS_All!T811</f>
        <v>249.74</v>
      </c>
      <c r="S94" s="237">
        <f>[3]O_WS_All!U811</f>
        <v>279.70999999999998</v>
      </c>
    </row>
    <row r="95" spans="2:19" s="28" customFormat="1" outlineLevel="2" x14ac:dyDescent="0.2">
      <c r="B95" s="34"/>
      <c r="C95" s="39"/>
      <c r="D95" s="50" t="s">
        <v>285</v>
      </c>
      <c r="E95" s="28" t="s">
        <v>111</v>
      </c>
      <c r="F95" s="443">
        <v>44929</v>
      </c>
      <c r="G95" s="35">
        <v>200</v>
      </c>
      <c r="H95" s="61" t="s">
        <v>133</v>
      </c>
      <c r="J95" s="270"/>
      <c r="K95" s="237">
        <f>[3]O_WS_All!M812</f>
        <v>149.87</v>
      </c>
      <c r="L95" s="237">
        <f>[3]O_WS_All!N812</f>
        <v>193.9</v>
      </c>
      <c r="M95" s="237">
        <f>[3]O_WS_All!O812</f>
        <v>241.4</v>
      </c>
      <c r="N95" s="237">
        <f>[3]O_WS_All!P812</f>
        <v>270.43</v>
      </c>
      <c r="O95" s="237">
        <f>[3]O_WS_All!Q812</f>
        <v>300.19</v>
      </c>
      <c r="P95" s="237">
        <f>[3]O_WS_All!R812</f>
        <v>334.16</v>
      </c>
      <c r="Q95" s="237">
        <f>[3]O_WS_All!S812</f>
        <v>372.41</v>
      </c>
      <c r="R95" s="237">
        <f>[3]O_WS_All!T812</f>
        <v>416.28</v>
      </c>
      <c r="S95" s="237">
        <f>[3]O_WS_All!U812</f>
        <v>466.23</v>
      </c>
    </row>
    <row r="96" spans="2:19" s="28" customFormat="1" outlineLevel="2" x14ac:dyDescent="0.2">
      <c r="B96" s="34"/>
      <c r="C96" s="39"/>
      <c r="D96" s="50" t="s">
        <v>285</v>
      </c>
      <c r="E96" s="28" t="s">
        <v>112</v>
      </c>
      <c r="F96" s="443">
        <v>44929</v>
      </c>
      <c r="G96" s="35">
        <v>300</v>
      </c>
      <c r="H96" s="61" t="s">
        <v>133</v>
      </c>
      <c r="J96" s="270"/>
      <c r="K96" s="237">
        <f>[3]O_WS_All!M813</f>
        <v>239.9</v>
      </c>
      <c r="L96" s="237">
        <f>[3]O_WS_All!N813</f>
        <v>310.38</v>
      </c>
      <c r="M96" s="237">
        <f>[3]O_WS_All!O813</f>
        <v>386.42</v>
      </c>
      <c r="N96" s="237">
        <f>[3]O_WS_All!P813</f>
        <v>432.89</v>
      </c>
      <c r="O96" s="237">
        <f>[3]O_WS_All!Q813</f>
        <v>480.53</v>
      </c>
      <c r="P96" s="237">
        <f>[3]O_WS_All!R813</f>
        <v>534.91</v>
      </c>
      <c r="Q96" s="237">
        <f>[3]O_WS_All!S813</f>
        <v>596.14</v>
      </c>
      <c r="R96" s="237">
        <f>[3]O_WS_All!T813</f>
        <v>666.37</v>
      </c>
      <c r="S96" s="237">
        <f>[3]O_WS_All!U813</f>
        <v>746.33</v>
      </c>
    </row>
    <row r="97" spans="2:19" s="28" customFormat="1" outlineLevel="2" x14ac:dyDescent="0.2">
      <c r="B97" s="34"/>
      <c r="C97" s="39"/>
      <c r="D97" s="50" t="s">
        <v>285</v>
      </c>
      <c r="E97" s="28" t="s">
        <v>113</v>
      </c>
      <c r="F97" s="443">
        <v>44929</v>
      </c>
      <c r="G97" s="35">
        <v>500</v>
      </c>
      <c r="H97" s="61" t="s">
        <v>133</v>
      </c>
      <c r="J97" s="270"/>
      <c r="K97" s="237">
        <f>[3]O_WS_All!M814</f>
        <v>375.02</v>
      </c>
      <c r="L97" s="237">
        <f>[3]O_WS_All!N814</f>
        <v>485.19</v>
      </c>
      <c r="M97" s="237">
        <f>[3]O_WS_All!O814</f>
        <v>604.04999999999995</v>
      </c>
      <c r="N97" s="237">
        <f>[3]O_WS_All!P814</f>
        <v>676.69</v>
      </c>
      <c r="O97" s="237">
        <f>[3]O_WS_All!Q814</f>
        <v>751.15</v>
      </c>
      <c r="P97" s="237">
        <f>[3]O_WS_All!R814</f>
        <v>836.16</v>
      </c>
      <c r="Q97" s="237">
        <f>[3]O_WS_All!S814</f>
        <v>931.88</v>
      </c>
      <c r="R97" s="237">
        <f>[3]O_WS_All!T814</f>
        <v>1041.6600000000001</v>
      </c>
      <c r="S97" s="237">
        <f>[3]O_WS_All!U814</f>
        <v>1166.6600000000001</v>
      </c>
    </row>
    <row r="98" spans="2:19" s="28" customFormat="1" outlineLevel="2" x14ac:dyDescent="0.2">
      <c r="B98" s="34"/>
      <c r="C98" s="39"/>
      <c r="D98" s="50" t="s">
        <v>285</v>
      </c>
      <c r="E98" s="28" t="s">
        <v>114</v>
      </c>
      <c r="F98" s="443">
        <v>44929</v>
      </c>
      <c r="G98" s="35">
        <v>750</v>
      </c>
      <c r="H98" s="61" t="s">
        <v>133</v>
      </c>
      <c r="J98" s="270"/>
      <c r="K98" s="237">
        <f>[3]O_WS_All!M815</f>
        <v>525.14</v>
      </c>
      <c r="L98" s="237">
        <f>[3]O_WS_All!N815</f>
        <v>679.41</v>
      </c>
      <c r="M98" s="237">
        <f>[3]O_WS_All!O815</f>
        <v>845.85</v>
      </c>
      <c r="N98" s="237">
        <f>[3]O_WS_All!P815</f>
        <v>947.57</v>
      </c>
      <c r="O98" s="237">
        <f>[3]O_WS_All!Q815</f>
        <v>1051.8399999999999</v>
      </c>
      <c r="P98" s="237">
        <f>[3]O_WS_All!R815</f>
        <v>1170.8800000000001</v>
      </c>
      <c r="Q98" s="237">
        <f>[3]O_WS_All!S815</f>
        <v>1304.9100000000001</v>
      </c>
      <c r="R98" s="237">
        <f>[3]O_WS_All!T815</f>
        <v>1458.63</v>
      </c>
      <c r="S98" s="237">
        <f>[3]O_WS_All!U815</f>
        <v>1633.66</v>
      </c>
    </row>
    <row r="99" spans="2:19" s="28" customFormat="1" outlineLevel="2" x14ac:dyDescent="0.2">
      <c r="B99" s="34"/>
      <c r="C99" s="39"/>
      <c r="D99" s="50" t="s">
        <v>285</v>
      </c>
      <c r="E99" s="28" t="s">
        <v>115</v>
      </c>
      <c r="F99" s="443">
        <v>44929</v>
      </c>
      <c r="G99" s="35">
        <v>1000</v>
      </c>
      <c r="H99" s="61" t="s">
        <v>133</v>
      </c>
      <c r="J99" s="270"/>
      <c r="K99" s="237">
        <f>[3]O_WS_All!M816</f>
        <v>750.11</v>
      </c>
      <c r="L99" s="237">
        <f>[3]O_WS_All!N816</f>
        <v>970.48</v>
      </c>
      <c r="M99" s="237">
        <f>[3]O_WS_All!O816</f>
        <v>1208.22</v>
      </c>
      <c r="N99" s="237">
        <f>[3]O_WS_All!P816</f>
        <v>1353.52</v>
      </c>
      <c r="O99" s="237">
        <f>[3]O_WS_All!Q816</f>
        <v>1502.46</v>
      </c>
      <c r="P99" s="237">
        <f>[3]O_WS_All!R816</f>
        <v>1672.49</v>
      </c>
      <c r="Q99" s="237">
        <f>[3]O_WS_All!S816</f>
        <v>1863.94</v>
      </c>
      <c r="R99" s="237">
        <f>[3]O_WS_All!T816</f>
        <v>2083.5100000000002</v>
      </c>
      <c r="S99" s="237">
        <f>[3]O_WS_All!U816</f>
        <v>2333.52</v>
      </c>
    </row>
    <row r="100" spans="2:19" s="28" customFormat="1" outlineLevel="2" x14ac:dyDescent="0.2">
      <c r="B100" s="34"/>
      <c r="C100" s="39"/>
      <c r="D100" s="50" t="s">
        <v>285</v>
      </c>
      <c r="E100" s="28" t="s">
        <v>116</v>
      </c>
      <c r="F100" s="443">
        <v>44929</v>
      </c>
      <c r="G100" s="35">
        <v>1500</v>
      </c>
      <c r="H100" s="61" t="s">
        <v>133</v>
      </c>
      <c r="J100" s="270"/>
      <c r="K100" s="237">
        <f>[3]O_WS_All!M817</f>
        <v>1049.73</v>
      </c>
      <c r="L100" s="237">
        <f>[3]O_WS_All!N817</f>
        <v>1358.12</v>
      </c>
      <c r="M100" s="237">
        <f>[3]O_WS_All!O817</f>
        <v>1690.82</v>
      </c>
      <c r="N100" s="237">
        <f>[3]O_WS_All!P817</f>
        <v>1894.16</v>
      </c>
      <c r="O100" s="237">
        <f>[3]O_WS_All!Q817</f>
        <v>2102.6</v>
      </c>
      <c r="P100" s="237">
        <f>[3]O_WS_All!R817</f>
        <v>2340.5500000000002</v>
      </c>
      <c r="Q100" s="237">
        <f>[3]O_WS_All!S817</f>
        <v>2608.48</v>
      </c>
      <c r="R100" s="237">
        <f>[3]O_WS_All!T817</f>
        <v>2915.76</v>
      </c>
      <c r="S100" s="237">
        <f>[3]O_WS_All!U817</f>
        <v>3265.64</v>
      </c>
    </row>
    <row r="101" spans="2:19" s="28" customFormat="1" outlineLevel="2" x14ac:dyDescent="0.2">
      <c r="B101" s="34"/>
      <c r="C101" s="39"/>
      <c r="D101" s="50" t="s">
        <v>285</v>
      </c>
      <c r="E101" s="28" t="s">
        <v>117</v>
      </c>
      <c r="F101" s="443">
        <v>44929</v>
      </c>
      <c r="G101" s="35">
        <v>2000</v>
      </c>
      <c r="H101" s="61" t="s">
        <v>133</v>
      </c>
      <c r="J101" s="270"/>
      <c r="K101" s="237">
        <f>[3]O_WS_All!M818</f>
        <v>1799.58</v>
      </c>
      <c r="L101" s="237">
        <f>[3]O_WS_All!N818</f>
        <v>2328.2600000000002</v>
      </c>
      <c r="M101" s="237">
        <f>[3]O_WS_All!O818</f>
        <v>2898.62</v>
      </c>
      <c r="N101" s="237">
        <f>[3]O_WS_All!P818</f>
        <v>3247.22</v>
      </c>
      <c r="O101" s="237">
        <f>[3]O_WS_All!Q818</f>
        <v>3604.55</v>
      </c>
      <c r="P101" s="237">
        <f>[3]O_WS_All!R818</f>
        <v>4012.47</v>
      </c>
      <c r="Q101" s="237">
        <f>[3]O_WS_All!S818</f>
        <v>4471.79</v>
      </c>
      <c r="R101" s="237">
        <f>[3]O_WS_All!T818</f>
        <v>4998.57</v>
      </c>
      <c r="S101" s="237">
        <f>[3]O_WS_All!U818</f>
        <v>5598.38</v>
      </c>
    </row>
    <row r="102" spans="2:19" s="28" customFormat="1" outlineLevel="2" x14ac:dyDescent="0.2">
      <c r="B102" s="34"/>
      <c r="C102" s="39"/>
      <c r="D102" s="50" t="s">
        <v>285</v>
      </c>
      <c r="E102" s="28" t="s">
        <v>118</v>
      </c>
      <c r="F102" s="443">
        <v>44929</v>
      </c>
      <c r="G102" s="35">
        <v>4000</v>
      </c>
      <c r="H102" s="61" t="s">
        <v>133</v>
      </c>
      <c r="J102" s="270"/>
      <c r="K102" s="237">
        <f>[3]O_WS_All!M819</f>
        <v>3449.57</v>
      </c>
      <c r="L102" s="237">
        <f>[3]O_WS_All!N819</f>
        <v>4462.9799999999996</v>
      </c>
      <c r="M102" s="237">
        <f>[3]O_WS_All!O819</f>
        <v>5556.3</v>
      </c>
      <c r="N102" s="237">
        <f>[3]O_WS_All!P819</f>
        <v>6224.51</v>
      </c>
      <c r="O102" s="237">
        <f>[3]O_WS_All!Q819</f>
        <v>6909.47</v>
      </c>
      <c r="P102" s="237">
        <f>[3]O_WS_All!R819</f>
        <v>7691.41</v>
      </c>
      <c r="Q102" s="237">
        <f>[3]O_WS_All!S819</f>
        <v>8571.86</v>
      </c>
      <c r="R102" s="237">
        <f>[3]O_WS_All!T819</f>
        <v>9581.64</v>
      </c>
      <c r="S102" s="237">
        <f>[3]O_WS_All!U819</f>
        <v>10731.41</v>
      </c>
    </row>
    <row r="103" spans="2:19" s="28" customFormat="1" outlineLevel="2" x14ac:dyDescent="0.2">
      <c r="B103" s="34"/>
      <c r="C103" s="39"/>
      <c r="D103" s="50" t="s">
        <v>285</v>
      </c>
      <c r="E103" s="28" t="s">
        <v>120</v>
      </c>
      <c r="F103" s="443">
        <v>44929</v>
      </c>
      <c r="G103" s="35">
        <v>7500</v>
      </c>
      <c r="H103" s="61" t="s">
        <v>133</v>
      </c>
      <c r="J103" s="270"/>
      <c r="K103" s="237">
        <f>[3]O_WS_All!M820</f>
        <v>5249.71</v>
      </c>
      <c r="L103" s="237">
        <f>[3]O_WS_All!N820</f>
        <v>6791.96</v>
      </c>
      <c r="M103" s="237">
        <f>[3]O_WS_All!O820</f>
        <v>8455.82</v>
      </c>
      <c r="N103" s="237">
        <f>[3]O_WS_All!P820</f>
        <v>9472.74</v>
      </c>
      <c r="O103" s="237">
        <f>[3]O_WS_All!Q820</f>
        <v>10515.14</v>
      </c>
      <c r="P103" s="237">
        <f>[3]O_WS_All!R820</f>
        <v>11705.13</v>
      </c>
      <c r="Q103" s="237">
        <f>[3]O_WS_All!S820</f>
        <v>13045.04</v>
      </c>
      <c r="R103" s="237">
        <f>[3]O_WS_All!T820</f>
        <v>14581.76</v>
      </c>
      <c r="S103" s="237">
        <f>[3]O_WS_All!U820</f>
        <v>16331.52</v>
      </c>
    </row>
    <row r="104" spans="2:19" s="28" customFormat="1" outlineLevel="2" x14ac:dyDescent="0.2">
      <c r="B104" s="34"/>
      <c r="C104" s="39"/>
      <c r="D104" s="50" t="s">
        <v>285</v>
      </c>
      <c r="E104" s="28" t="s">
        <v>121</v>
      </c>
      <c r="F104" s="443">
        <v>44929</v>
      </c>
      <c r="G104" s="35">
        <v>10000</v>
      </c>
      <c r="H104" s="61" t="s">
        <v>133</v>
      </c>
      <c r="J104" s="270"/>
      <c r="K104" s="237">
        <f>[3]O_WS_All!M821</f>
        <v>7499.52</v>
      </c>
      <c r="L104" s="237">
        <f>[3]O_WS_All!N821</f>
        <v>9702.7099999999991</v>
      </c>
      <c r="M104" s="237">
        <f>[3]O_WS_All!O821</f>
        <v>12079.62</v>
      </c>
      <c r="N104" s="237">
        <f>[3]O_WS_All!P821</f>
        <v>13532.34</v>
      </c>
      <c r="O104" s="237">
        <f>[3]O_WS_All!Q821</f>
        <v>15021.47</v>
      </c>
      <c r="P104" s="237">
        <f>[3]O_WS_All!R821</f>
        <v>16721.439999999999</v>
      </c>
      <c r="Q104" s="237">
        <f>[3]O_WS_All!S821</f>
        <v>18635.580000000002</v>
      </c>
      <c r="R104" s="237">
        <f>[3]O_WS_All!T821</f>
        <v>20830.88</v>
      </c>
      <c r="S104" s="237">
        <f>[3]O_WS_All!U821</f>
        <v>23330.52</v>
      </c>
    </row>
    <row r="105" spans="2:19" s="28" customFormat="1" outlineLevel="2" x14ac:dyDescent="0.2">
      <c r="B105" s="34"/>
      <c r="C105" s="39"/>
      <c r="D105" s="50" t="s">
        <v>285</v>
      </c>
      <c r="E105" s="28" t="s">
        <v>122</v>
      </c>
      <c r="F105" s="443">
        <v>44929</v>
      </c>
      <c r="G105" s="35">
        <v>15000</v>
      </c>
      <c r="H105" s="61" t="s">
        <v>133</v>
      </c>
      <c r="J105" s="270"/>
      <c r="K105" s="237">
        <f>[3]O_WS_All!M822</f>
        <v>10499.65</v>
      </c>
      <c r="L105" s="237">
        <f>[3]O_WS_All!N822</f>
        <v>13584.21</v>
      </c>
      <c r="M105" s="237">
        <f>[3]O_WS_All!O822</f>
        <v>16911.990000000002</v>
      </c>
      <c r="N105" s="237">
        <f>[3]O_WS_All!P822</f>
        <v>18945.87</v>
      </c>
      <c r="O105" s="237">
        <f>[3]O_WS_All!Q822</f>
        <v>21030.720000000001</v>
      </c>
      <c r="P105" s="237">
        <f>[3]O_WS_All!R822</f>
        <v>23410.75</v>
      </c>
      <c r="Q105" s="237">
        <f>[3]O_WS_All!S822</f>
        <v>26090.63</v>
      </c>
      <c r="R105" s="237">
        <f>[3]O_WS_All!T822</f>
        <v>29164.14</v>
      </c>
      <c r="S105" s="237">
        <f>[3]O_WS_All!U822</f>
        <v>32663.74</v>
      </c>
    </row>
    <row r="106" spans="2:19" s="28" customFormat="1" outlineLevel="2" x14ac:dyDescent="0.2">
      <c r="B106" s="34"/>
      <c r="C106" s="39"/>
      <c r="D106" s="50" t="s">
        <v>285</v>
      </c>
      <c r="E106" s="28" t="s">
        <v>123</v>
      </c>
      <c r="F106" s="443">
        <v>44929</v>
      </c>
      <c r="G106" s="35">
        <v>20000</v>
      </c>
      <c r="H106" s="61" t="s">
        <v>133</v>
      </c>
      <c r="J106" s="270"/>
      <c r="K106" s="237">
        <f>[3]O_WS_All!M823</f>
        <v>13499.68</v>
      </c>
      <c r="L106" s="237">
        <f>[3]O_WS_All!N823</f>
        <v>17465.580000000002</v>
      </c>
      <c r="M106" s="237">
        <f>[3]O_WS_All!O823</f>
        <v>21744.2</v>
      </c>
      <c r="N106" s="237">
        <f>[3]O_WS_All!P823</f>
        <v>24359.21</v>
      </c>
      <c r="O106" s="237">
        <f>[3]O_WS_All!Q823</f>
        <v>27039.759999999998</v>
      </c>
      <c r="P106" s="237">
        <f>[3]O_WS_All!R823</f>
        <v>30099.83</v>
      </c>
      <c r="Q106" s="237">
        <f>[3]O_WS_All!S823</f>
        <v>33545.42</v>
      </c>
      <c r="R106" s="237">
        <f>[3]O_WS_All!T823</f>
        <v>37497.11</v>
      </c>
      <c r="S106" s="237">
        <f>[3]O_WS_All!U823</f>
        <v>41996.639999999999</v>
      </c>
    </row>
    <row r="107" spans="2:19" s="28" customFormat="1" outlineLevel="2" x14ac:dyDescent="0.2">
      <c r="B107" s="34"/>
      <c r="C107" s="39"/>
      <c r="D107" s="50" t="s">
        <v>285</v>
      </c>
      <c r="E107" s="28" t="s">
        <v>124</v>
      </c>
      <c r="F107" s="443">
        <v>44929</v>
      </c>
      <c r="G107" s="35">
        <v>25000</v>
      </c>
      <c r="H107" s="61" t="s">
        <v>133</v>
      </c>
      <c r="J107" s="270"/>
      <c r="K107" s="237">
        <f>[3]O_WS_All!M824</f>
        <v>16499.810000000001</v>
      </c>
      <c r="L107" s="237">
        <f>[3]O_WS_All!N824</f>
        <v>21347.08</v>
      </c>
      <c r="M107" s="237">
        <f>[3]O_WS_All!O824</f>
        <v>26576.57</v>
      </c>
      <c r="N107" s="237">
        <f>[3]O_WS_All!P824</f>
        <v>29772.73</v>
      </c>
      <c r="O107" s="237">
        <f>[3]O_WS_All!Q824</f>
        <v>33049</v>
      </c>
      <c r="P107" s="237">
        <f>[3]O_WS_All!R824</f>
        <v>36789.129999999997</v>
      </c>
      <c r="Q107" s="237">
        <f>[3]O_WS_All!S824</f>
        <v>41000.449999999997</v>
      </c>
      <c r="R107" s="237">
        <f>[3]O_WS_All!T824</f>
        <v>45830.36</v>
      </c>
      <c r="S107" s="237">
        <f>[3]O_WS_All!U824</f>
        <v>51329.86</v>
      </c>
    </row>
    <row r="108" spans="2:19" s="28" customFormat="1" outlineLevel="2" x14ac:dyDescent="0.2">
      <c r="B108" s="34"/>
      <c r="C108" s="39"/>
      <c r="D108" s="50" t="s">
        <v>285</v>
      </c>
      <c r="E108" s="28" t="s">
        <v>125</v>
      </c>
      <c r="F108" s="443">
        <v>44929</v>
      </c>
      <c r="G108" s="35">
        <v>30000</v>
      </c>
      <c r="H108" s="61" t="s">
        <v>133</v>
      </c>
      <c r="J108" s="270"/>
      <c r="K108" s="237">
        <f>[3]O_WS_All!M825</f>
        <v>19499.740000000002</v>
      </c>
      <c r="L108" s="237">
        <f>[3]O_WS_All!N825</f>
        <v>25228.32</v>
      </c>
      <c r="M108" s="237">
        <f>[3]O_WS_All!O825</f>
        <v>31408.61</v>
      </c>
      <c r="N108" s="237">
        <f>[3]O_WS_All!P825</f>
        <v>35185.879999999997</v>
      </c>
      <c r="O108" s="237">
        <f>[3]O_WS_All!Q825</f>
        <v>39057.82</v>
      </c>
      <c r="P108" s="237">
        <f>[3]O_WS_All!R825</f>
        <v>43477.96</v>
      </c>
      <c r="Q108" s="237">
        <f>[3]O_WS_All!S825</f>
        <v>48454.97</v>
      </c>
      <c r="R108" s="237">
        <f>[3]O_WS_All!T825</f>
        <v>54163.03</v>
      </c>
      <c r="S108" s="237">
        <f>[3]O_WS_All!U825</f>
        <v>60662.42</v>
      </c>
    </row>
    <row r="109" spans="2:19" s="28" customFormat="1" outlineLevel="2" x14ac:dyDescent="0.2">
      <c r="B109" s="34"/>
      <c r="C109" s="39"/>
      <c r="D109" s="50" t="s">
        <v>285</v>
      </c>
      <c r="E109" s="28" t="s">
        <v>126</v>
      </c>
      <c r="F109" s="443">
        <v>44929</v>
      </c>
      <c r="G109" s="35">
        <v>35000</v>
      </c>
      <c r="H109" s="61" t="s">
        <v>133</v>
      </c>
      <c r="J109" s="270"/>
      <c r="K109" s="237">
        <f>[3]O_WS_All!M826</f>
        <v>22501.63</v>
      </c>
      <c r="L109" s="237">
        <f>[3]O_WS_All!N826</f>
        <v>29112.1</v>
      </c>
      <c r="M109" s="237">
        <f>[3]O_WS_All!O826</f>
        <v>36243.82</v>
      </c>
      <c r="N109" s="237">
        <f>[3]O_WS_All!P826</f>
        <v>40602.589999999997</v>
      </c>
      <c r="O109" s="237">
        <f>[3]O_WS_All!Q826</f>
        <v>45070.6</v>
      </c>
      <c r="P109" s="237">
        <f>[3]O_WS_All!R826</f>
        <v>50171.199999999997</v>
      </c>
      <c r="Q109" s="237">
        <f>[3]O_WS_All!S826</f>
        <v>55914.400000000001</v>
      </c>
      <c r="R109" s="237">
        <f>[3]O_WS_All!T826</f>
        <v>62501.19</v>
      </c>
      <c r="S109" s="237">
        <f>[3]O_WS_All!U826</f>
        <v>70001.13</v>
      </c>
    </row>
    <row r="110" spans="2:19" s="28" customFormat="1" outlineLevel="2" x14ac:dyDescent="0.2">
      <c r="B110" s="34"/>
      <c r="C110" s="39"/>
      <c r="D110" s="50" t="s">
        <v>285</v>
      </c>
      <c r="E110" s="28" t="s">
        <v>127</v>
      </c>
      <c r="F110" s="443">
        <v>44929</v>
      </c>
      <c r="G110" s="35">
        <v>40000</v>
      </c>
      <c r="H110" s="61" t="s">
        <v>133</v>
      </c>
      <c r="J110" s="270"/>
      <c r="K110" s="237">
        <f>[3]O_WS_All!M827</f>
        <v>25503.54</v>
      </c>
      <c r="L110" s="237">
        <f>[3]O_WS_All!N827</f>
        <v>32995.9</v>
      </c>
      <c r="M110" s="237">
        <f>[3]O_WS_All!O827</f>
        <v>41079.050000000003</v>
      </c>
      <c r="N110" s="237">
        <f>[3]O_WS_All!P827</f>
        <v>46019.32</v>
      </c>
      <c r="O110" s="237">
        <f>[3]O_WS_All!Q827</f>
        <v>51083.4</v>
      </c>
      <c r="P110" s="237">
        <f>[3]O_WS_All!R827</f>
        <v>56864.47</v>
      </c>
      <c r="Q110" s="237">
        <f>[3]O_WS_All!S827</f>
        <v>63373.86</v>
      </c>
      <c r="R110" s="237">
        <f>[3]O_WS_All!T827</f>
        <v>70839.38</v>
      </c>
      <c r="S110" s="237">
        <f>[3]O_WS_All!U827</f>
        <v>79339.88</v>
      </c>
    </row>
    <row r="111" spans="2:19" s="28" customFormat="1" outlineLevel="2" x14ac:dyDescent="0.2">
      <c r="B111" s="34"/>
      <c r="C111" s="39"/>
      <c r="D111" s="50" t="s">
        <v>285</v>
      </c>
      <c r="E111" s="28" t="s">
        <v>128</v>
      </c>
      <c r="F111" s="443">
        <v>44929</v>
      </c>
      <c r="G111" s="35">
        <v>45000</v>
      </c>
      <c r="H111" s="61" t="s">
        <v>133</v>
      </c>
      <c r="J111" s="270"/>
      <c r="K111" s="237">
        <f>[3]O_WS_All!M828</f>
        <v>28505.55</v>
      </c>
      <c r="L111" s="237">
        <f>[3]O_WS_All!N828</f>
        <v>36879.839999999997</v>
      </c>
      <c r="M111" s="237">
        <f>[3]O_WS_All!O828</f>
        <v>45914.45</v>
      </c>
      <c r="N111" s="237">
        <f>[3]O_WS_All!P828</f>
        <v>51436.23</v>
      </c>
      <c r="O111" s="237">
        <f>[3]O_WS_All!Q828</f>
        <v>57096.4</v>
      </c>
      <c r="P111" s="237">
        <f>[3]O_WS_All!R828</f>
        <v>63557.95</v>
      </c>
      <c r="Q111" s="237">
        <f>[3]O_WS_All!S828</f>
        <v>70833.56</v>
      </c>
      <c r="R111" s="237">
        <f>[3]O_WS_All!T828</f>
        <v>79177.850000000006</v>
      </c>
      <c r="S111" s="237">
        <f>[3]O_WS_All!U828</f>
        <v>88678.94</v>
      </c>
    </row>
    <row r="112" spans="2:19" s="28" customFormat="1" outlineLevel="2" x14ac:dyDescent="0.2">
      <c r="B112" s="34"/>
      <c r="C112" s="39"/>
      <c r="D112" s="50" t="s">
        <v>285</v>
      </c>
      <c r="E112" s="28" t="s">
        <v>129</v>
      </c>
      <c r="F112" s="443">
        <v>44929</v>
      </c>
      <c r="G112" s="35">
        <v>50000</v>
      </c>
      <c r="H112" s="61" t="s">
        <v>133</v>
      </c>
      <c r="J112" s="270"/>
      <c r="K112" s="237">
        <f>[3]O_WS_All!M829</f>
        <v>45003.62</v>
      </c>
      <c r="L112" s="237">
        <f>[3]O_WS_All!N829</f>
        <v>58224.67</v>
      </c>
      <c r="M112" s="237">
        <f>[3]O_WS_All!O829</f>
        <v>72488.22</v>
      </c>
      <c r="N112" s="237">
        <f>[3]O_WS_All!P829</f>
        <v>81205.83</v>
      </c>
      <c r="O112" s="237">
        <f>[3]O_WS_All!Q829</f>
        <v>90141.92</v>
      </c>
      <c r="P112" s="237">
        <f>[3]O_WS_All!R829</f>
        <v>100343.21</v>
      </c>
      <c r="Q112" s="237">
        <f>[3]O_WS_All!S829</f>
        <v>111829.7</v>
      </c>
      <c r="R112" s="237">
        <f>[3]O_WS_All!T829</f>
        <v>125003.38</v>
      </c>
      <c r="S112" s="237">
        <f>[3]O_WS_All!U829</f>
        <v>140003.39000000001</v>
      </c>
    </row>
    <row r="113" spans="1:211" s="28" customFormat="1" outlineLevel="2" x14ac:dyDescent="0.2">
      <c r="B113" s="34"/>
      <c r="C113" s="39"/>
      <c r="D113" s="50" t="s">
        <v>285</v>
      </c>
      <c r="E113" s="28" t="s">
        <v>130</v>
      </c>
      <c r="F113" s="443">
        <v>44929</v>
      </c>
      <c r="G113" s="35">
        <v>100000</v>
      </c>
      <c r="H113" s="61" t="s">
        <v>133</v>
      </c>
      <c r="J113" s="270"/>
      <c r="K113" s="237">
        <f>[3]O_WS_All!M830</f>
        <v>105023.45</v>
      </c>
      <c r="L113" s="237">
        <f>[3]O_WS_All!N830</f>
        <v>135876.96</v>
      </c>
      <c r="M113" s="237">
        <f>[3]O_WS_All!O830</f>
        <v>169163.33</v>
      </c>
      <c r="N113" s="237">
        <f>[3]O_WS_All!P830</f>
        <v>189507.32</v>
      </c>
      <c r="O113" s="237">
        <f>[3]O_WS_All!Q830</f>
        <v>210361.18</v>
      </c>
      <c r="P113" s="237">
        <f>[3]O_WS_All!R830</f>
        <v>234167.59</v>
      </c>
      <c r="Q113" s="237">
        <f>[3]O_WS_All!S830</f>
        <v>260973.22</v>
      </c>
      <c r="R113" s="237">
        <f>[3]O_WS_All!T830</f>
        <v>291716.2</v>
      </c>
      <c r="S113" s="237">
        <f>[3]O_WS_All!U830</f>
        <v>326721.21000000002</v>
      </c>
    </row>
    <row r="114" spans="1:211" s="28" customFormat="1" outlineLevel="2" x14ac:dyDescent="0.2">
      <c r="B114" s="34"/>
      <c r="C114" s="39"/>
      <c r="D114" s="50"/>
      <c r="F114" s="442"/>
      <c r="H114" s="61"/>
      <c r="J114" s="270"/>
      <c r="K114" s="270"/>
      <c r="L114" s="270"/>
      <c r="M114" s="270"/>
    </row>
    <row r="115" spans="1:211" ht="13.5" thickBot="1" x14ac:dyDescent="0.25">
      <c r="A115" s="22" t="s">
        <v>149</v>
      </c>
      <c r="B115" s="9"/>
      <c r="C115" s="9"/>
      <c r="D115" s="133"/>
      <c r="E115" s="22"/>
      <c r="F115" s="439"/>
      <c r="G115" s="12"/>
      <c r="H115" s="12"/>
      <c r="I115" s="21"/>
      <c r="J115" s="23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</row>
    <row r="116" spans="1:211" ht="13.5" thickTop="1" x14ac:dyDescent="0.2"/>
  </sheetData>
  <conditionalFormatting sqref="H1">
    <cfRule type="cellIs" dxfId="271" priority="23" operator="equal">
      <formula>OverallError</formula>
    </cfRule>
  </conditionalFormatting>
  <conditionalFormatting sqref="K1:HC1">
    <cfRule type="cellIs" dxfId="270" priority="21" operator="equal">
      <formula>OverallError</formula>
    </cfRule>
  </conditionalFormatting>
  <conditionalFormatting sqref="K3">
    <cfRule type="cellIs" dxfId="269" priority="15" operator="lessThan">
      <formula>0</formula>
    </cfRule>
  </conditionalFormatting>
  <conditionalFormatting sqref="H3 D3:E3">
    <cfRule type="cellIs" dxfId="268" priority="16" operator="lessThan">
      <formula>0</formula>
    </cfRule>
  </conditionalFormatting>
  <conditionalFormatting sqref="H5 D5:E5">
    <cfRule type="cellIs" dxfId="267" priority="18" operator="lessThan">
      <formula>0</formula>
    </cfRule>
  </conditionalFormatting>
  <conditionalFormatting sqref="K5">
    <cfRule type="cellIs" dxfId="266" priority="17" operator="lessThan">
      <formula>0</formula>
    </cfRule>
  </conditionalFormatting>
  <conditionalFormatting sqref="I1">
    <cfRule type="cellIs" dxfId="265" priority="14" operator="equal">
      <formula>OverallError</formula>
    </cfRule>
  </conditionalFormatting>
  <conditionalFormatting sqref="I3">
    <cfRule type="cellIs" dxfId="264" priority="12" operator="lessThan">
      <formula>0</formula>
    </cfRule>
  </conditionalFormatting>
  <conditionalFormatting sqref="I5">
    <cfRule type="cellIs" dxfId="263" priority="13" operator="lessThan">
      <formula>0</formula>
    </cfRule>
  </conditionalFormatting>
  <conditionalFormatting sqref="H18 D18:E18">
    <cfRule type="cellIs" dxfId="262" priority="11" operator="lessThan">
      <formula>0</formula>
    </cfRule>
  </conditionalFormatting>
  <conditionalFormatting sqref="J18">
    <cfRule type="cellIs" dxfId="261" priority="10" operator="lessThan">
      <formula>0</formula>
    </cfRule>
  </conditionalFormatting>
  <conditionalFormatting sqref="H32 D32:E32">
    <cfRule type="cellIs" dxfId="260" priority="9" operator="lessThan">
      <formula>0</formula>
    </cfRule>
  </conditionalFormatting>
  <conditionalFormatting sqref="J32">
    <cfRule type="cellIs" dxfId="259" priority="8" operator="lessThan">
      <formula>0</formula>
    </cfRule>
  </conditionalFormatting>
  <conditionalFormatting sqref="H51 D51:E51">
    <cfRule type="cellIs" dxfId="258" priority="7" operator="lessThan">
      <formula>0</formula>
    </cfRule>
  </conditionalFormatting>
  <conditionalFormatting sqref="J51">
    <cfRule type="cellIs" dxfId="257" priority="6" operator="lessThan">
      <formula>0</formula>
    </cfRule>
  </conditionalFormatting>
  <conditionalFormatting sqref="F3">
    <cfRule type="cellIs" dxfId="256" priority="4" operator="lessThan">
      <formula>0</formula>
    </cfRule>
  </conditionalFormatting>
  <conditionalFormatting sqref="F5">
    <cfRule type="cellIs" dxfId="255" priority="5" operator="lessThan">
      <formula>0</formula>
    </cfRule>
  </conditionalFormatting>
  <conditionalFormatting sqref="F18">
    <cfRule type="cellIs" dxfId="254" priority="3" operator="lessThan">
      <formula>0</formula>
    </cfRule>
  </conditionalFormatting>
  <conditionalFormatting sqref="F32">
    <cfRule type="cellIs" dxfId="253" priority="2" operator="lessThan">
      <formula>0</formula>
    </cfRule>
  </conditionalFormatting>
  <conditionalFormatting sqref="F51">
    <cfRule type="cellIs" dxfId="252" priority="1" operator="lessThan">
      <formula>0</formula>
    </cfRule>
  </conditionalFormatting>
  <hyperlinks>
    <hyperlink ref="D8" r:id="rId1" display="Ofwat FD Model" xr:uid="{00000000-0004-0000-0300-000001000000}"/>
    <hyperlink ref="D47" r:id="rId2" display="Meter Standing Charge Review" xr:uid="{00000000-0004-0000-0300-000005000000}"/>
    <hyperlink ref="D9" r:id="rId3" display="Ofwat FD Model" xr:uid="{1C61C240-4BC3-4F13-BBA0-519D27D6E13A}"/>
    <hyperlink ref="D6:D7" r:id="rId4" display="Ofwat FD Model" xr:uid="{CC16EC90-1AF0-48CE-809D-E743F4183B9B}"/>
  </hyperlinks>
  <pageMargins left="0.7" right="0.7" top="0.75" bottom="0.75" header="0.3" footer="0.3"/>
  <pageSetup paperSize="9" orientation="portrait" horizontalDpi="4294967293" r:id="rId5"/>
  <headerFooter>
    <oddHeader>&amp;L&amp;"Calibri"&amp;10&amp;K000000ST Classification: OFFICIAL COMMERCIAL&amp;1#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3EF4-CA6B-4285-946F-E900AE2285C6}">
  <sheetPr>
    <tabColor theme="3"/>
    <outlinePr summaryBelow="0" summaryRight="0"/>
  </sheetPr>
  <dimension ref="A1:FC126"/>
  <sheetViews>
    <sheetView workbookViewId="0">
      <pane xSplit="10" ySplit="8" topLeftCell="K81" activePane="bottomRight" state="frozen"/>
      <selection activeCell="G124" sqref="G124"/>
      <selection pane="topRight" activeCell="G124" sqref="G124"/>
      <selection pane="bottomLeft" activeCell="G124" sqref="G124"/>
      <selection pane="bottomRight" activeCell="G124" sqref="G124"/>
    </sheetView>
  </sheetViews>
  <sheetFormatPr defaultColWidth="0" defaultRowHeight="12.75" outlineLevelRow="1" x14ac:dyDescent="0.2"/>
  <cols>
    <col min="1" max="4" width="1.6640625" customWidth="1"/>
    <col min="5" max="5" width="54" bestFit="1" customWidth="1"/>
    <col min="6" max="6" width="11.6640625" customWidth="1"/>
    <col min="7" max="7" width="15.83203125" customWidth="1"/>
    <col min="8" max="8" width="10.1640625" bestFit="1" customWidth="1"/>
    <col min="9" max="9" width="9.83203125" bestFit="1" customWidth="1"/>
    <col min="10" max="10" width="1" customWidth="1"/>
    <col min="11" max="11" width="10.83203125" bestFit="1" customWidth="1"/>
    <col min="12" max="13" width="10.1640625" bestFit="1" customWidth="1"/>
    <col min="14" max="76" width="9.33203125" customWidth="1"/>
    <col min="77" max="93" width="11.83203125" bestFit="1" customWidth="1"/>
  </cols>
  <sheetData>
    <row r="1" spans="1:93" ht="18" x14ac:dyDescent="0.25">
      <c r="A1" s="54" t="s">
        <v>322</v>
      </c>
      <c r="B1" s="2"/>
      <c r="C1" s="178"/>
      <c r="D1" s="4"/>
      <c r="E1" s="5"/>
      <c r="F1" s="5"/>
      <c r="G1" s="3"/>
      <c r="H1" s="144"/>
      <c r="I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13.5" thickBot="1" x14ac:dyDescent="0.25">
      <c r="A2" s="55"/>
      <c r="B2" s="9"/>
      <c r="C2" s="179"/>
      <c r="D2" s="10"/>
      <c r="E2" s="11" t="s">
        <v>51</v>
      </c>
      <c r="F2" s="12"/>
      <c r="G2" s="12" t="s">
        <v>269</v>
      </c>
      <c r="H2" s="145" t="s">
        <v>53</v>
      </c>
      <c r="I2" s="12" t="s">
        <v>270</v>
      </c>
      <c r="J2" s="13"/>
      <c r="K2" s="21" t="str">
        <f xml:space="preserve"> InpS!K2</f>
        <v>2022-23</v>
      </c>
      <c r="L2" s="21" t="str">
        <f xml:space="preserve"> InpS!L2</f>
        <v>2023-24</v>
      </c>
      <c r="M2" s="21" t="str">
        <f xml:space="preserve"> InpS!M2</f>
        <v>2024-25</v>
      </c>
      <c r="N2" s="21" t="str">
        <f xml:space="preserve"> InpS!N2</f>
        <v>2025-26</v>
      </c>
      <c r="O2" s="21" t="str">
        <f xml:space="preserve"> InpS!O2</f>
        <v>2026-27</v>
      </c>
      <c r="P2" s="21" t="str">
        <f xml:space="preserve"> InpS!P2</f>
        <v>2027-28</v>
      </c>
      <c r="Q2" s="21" t="str">
        <f xml:space="preserve"> InpS!Q2</f>
        <v>2028-29</v>
      </c>
      <c r="R2" s="21" t="str">
        <f xml:space="preserve"> InpS!R2</f>
        <v>2029-30</v>
      </c>
      <c r="S2" s="21" t="str">
        <f xml:space="preserve"> InpS!S2</f>
        <v>2030-31</v>
      </c>
      <c r="T2" s="21" t="str">
        <f xml:space="preserve"> InpS!T2</f>
        <v>2031-32</v>
      </c>
      <c r="U2" s="21" t="str">
        <f xml:space="preserve"> InpS!U2</f>
        <v>2032-33</v>
      </c>
      <c r="V2" s="21" t="str">
        <f xml:space="preserve"> InpS!V2</f>
        <v>2033-34</v>
      </c>
      <c r="W2" s="21" t="str">
        <f xml:space="preserve"> InpS!W2</f>
        <v>2034-35</v>
      </c>
      <c r="X2" s="21" t="str">
        <f xml:space="preserve"> InpS!X2</f>
        <v>2035-36</v>
      </c>
      <c r="Y2" s="21" t="str">
        <f xml:space="preserve"> InpS!Y2</f>
        <v>2036-37</v>
      </c>
      <c r="Z2" s="21" t="str">
        <f xml:space="preserve"> InpS!Z2</f>
        <v>2037-38</v>
      </c>
      <c r="AA2" s="21" t="str">
        <f xml:space="preserve"> InpS!AA2</f>
        <v>2038-39</v>
      </c>
      <c r="AB2" s="21" t="str">
        <f xml:space="preserve"> InpS!AB2</f>
        <v>2039-40</v>
      </c>
      <c r="AC2" s="21" t="str">
        <f xml:space="preserve"> InpS!AC2</f>
        <v>2040-41</v>
      </c>
      <c r="AD2" s="21" t="str">
        <f xml:space="preserve"> InpS!AD2</f>
        <v>2041-42</v>
      </c>
      <c r="AE2" s="21" t="str">
        <f xml:space="preserve"> InpS!AE2</f>
        <v>2042-43</v>
      </c>
      <c r="AF2" s="21" t="str">
        <f xml:space="preserve"> InpS!AF2</f>
        <v>2043-44</v>
      </c>
      <c r="AG2" s="21" t="str">
        <f xml:space="preserve"> InpS!AG2</f>
        <v>2044-45</v>
      </c>
      <c r="AH2" s="21" t="str">
        <f xml:space="preserve"> InpS!AH2</f>
        <v>2045-46</v>
      </c>
      <c r="AI2" s="21" t="str">
        <f xml:space="preserve"> InpS!AI2</f>
        <v>2046-47</v>
      </c>
      <c r="AJ2" s="21" t="str">
        <f xml:space="preserve"> InpS!AJ2</f>
        <v>2047-48</v>
      </c>
      <c r="AK2" s="21" t="str">
        <f xml:space="preserve"> InpS!AK2</f>
        <v>2048-49</v>
      </c>
      <c r="AL2" s="21" t="str">
        <f xml:space="preserve"> InpS!AL2</f>
        <v>2049-50</v>
      </c>
      <c r="AM2" s="21" t="str">
        <f xml:space="preserve"> InpS!AM2</f>
        <v>2050-51</v>
      </c>
      <c r="AN2" s="21" t="str">
        <f xml:space="preserve"> InpS!AN2</f>
        <v>2051-52</v>
      </c>
      <c r="AO2" s="21" t="str">
        <f xml:space="preserve"> InpS!AO2</f>
        <v>2052-53</v>
      </c>
      <c r="AP2" s="21" t="str">
        <f xml:space="preserve"> InpS!AP2</f>
        <v>2053-54</v>
      </c>
      <c r="AQ2" s="21" t="str">
        <f xml:space="preserve"> InpS!AQ2</f>
        <v>2054-55</v>
      </c>
      <c r="AR2" s="21" t="str">
        <f xml:space="preserve"> InpS!AR2</f>
        <v>2055-56</v>
      </c>
      <c r="AS2" s="21" t="str">
        <f xml:space="preserve"> InpS!AS2</f>
        <v>2056-57</v>
      </c>
      <c r="AT2" s="21" t="str">
        <f xml:space="preserve"> InpS!AT2</f>
        <v>2057-58</v>
      </c>
      <c r="AU2" s="21" t="str">
        <f xml:space="preserve"> InpS!AU2</f>
        <v>2058-59</v>
      </c>
      <c r="AV2" s="21" t="str">
        <f xml:space="preserve"> InpS!AV2</f>
        <v>2059-60</v>
      </c>
      <c r="AW2" s="21" t="str">
        <f xml:space="preserve"> InpS!AW2</f>
        <v>2060-61</v>
      </c>
      <c r="AX2" s="21" t="str">
        <f xml:space="preserve"> InpS!AX2</f>
        <v>2061-62</v>
      </c>
      <c r="AY2" s="21" t="str">
        <f xml:space="preserve"> InpS!AY2</f>
        <v>2062-63</v>
      </c>
      <c r="AZ2" s="21" t="str">
        <f xml:space="preserve"> InpS!AZ2</f>
        <v>2063-64</v>
      </c>
      <c r="BA2" s="21" t="str">
        <f xml:space="preserve"> InpS!BA2</f>
        <v>2064-65</v>
      </c>
      <c r="BB2" s="21" t="str">
        <f xml:space="preserve"> InpS!BB2</f>
        <v>2065-66</v>
      </c>
      <c r="BC2" s="21" t="str">
        <f xml:space="preserve"> InpS!BC2</f>
        <v>2066-67</v>
      </c>
      <c r="BD2" s="21" t="str">
        <f xml:space="preserve"> InpS!BD2</f>
        <v>2067-68</v>
      </c>
      <c r="BE2" s="21" t="str">
        <f xml:space="preserve"> InpS!BE2</f>
        <v>2068-69</v>
      </c>
      <c r="BF2" s="21" t="str">
        <f xml:space="preserve"> InpS!BF2</f>
        <v>2069-70</v>
      </c>
      <c r="BG2" s="21" t="str">
        <f xml:space="preserve"> InpS!BG2</f>
        <v>2070-71</v>
      </c>
      <c r="BH2" s="21" t="str">
        <f xml:space="preserve"> InpS!BH2</f>
        <v>2071-72</v>
      </c>
      <c r="BI2" s="21" t="str">
        <f xml:space="preserve"> InpS!BI2</f>
        <v>2072-73</v>
      </c>
      <c r="BJ2" s="21" t="str">
        <f xml:space="preserve"> InpS!BJ2</f>
        <v>2073-74</v>
      </c>
      <c r="BK2" s="21" t="str">
        <f xml:space="preserve"> InpS!BK2</f>
        <v>2074-75</v>
      </c>
      <c r="BL2" s="21" t="str">
        <f xml:space="preserve"> InpS!BL2</f>
        <v>2075-76</v>
      </c>
      <c r="BM2" s="21" t="str">
        <f xml:space="preserve"> InpS!BM2</f>
        <v>2076-77</v>
      </c>
      <c r="BN2" s="21" t="str">
        <f xml:space="preserve"> InpS!BN2</f>
        <v>2077-78</v>
      </c>
      <c r="BO2" s="21" t="str">
        <f xml:space="preserve"> InpS!BO2</f>
        <v>2078-79</v>
      </c>
      <c r="BP2" s="21" t="str">
        <f xml:space="preserve"> InpS!BP2</f>
        <v>2079-80</v>
      </c>
      <c r="BQ2" s="21" t="str">
        <f xml:space="preserve"> InpS!BQ2</f>
        <v>2080-81</v>
      </c>
      <c r="BR2" s="21" t="str">
        <f xml:space="preserve"> InpS!BR2</f>
        <v>2081-82</v>
      </c>
      <c r="BS2" s="21" t="str">
        <f xml:space="preserve"> InpS!BS2</f>
        <v>2082-83</v>
      </c>
      <c r="BT2" s="21" t="str">
        <f xml:space="preserve"> InpS!BT2</f>
        <v>2083-84</v>
      </c>
      <c r="BU2" s="21" t="str">
        <f xml:space="preserve"> InpS!BU2</f>
        <v>2084-85</v>
      </c>
      <c r="BV2" s="21" t="str">
        <f xml:space="preserve"> InpS!BV2</f>
        <v>2085-86</v>
      </c>
      <c r="BW2" s="21" t="str">
        <f xml:space="preserve"> InpS!BW2</f>
        <v>2086-87</v>
      </c>
      <c r="BX2" s="21" t="str">
        <f xml:space="preserve"> InpS!BX2</f>
        <v>2087-88</v>
      </c>
      <c r="BY2" s="21" t="str">
        <f xml:space="preserve"> InpS!BY2</f>
        <v>2088-89</v>
      </c>
      <c r="BZ2" s="21" t="str">
        <f xml:space="preserve"> InpS!BZ2</f>
        <v>2089-90</v>
      </c>
      <c r="CA2" s="21" t="str">
        <f xml:space="preserve"> InpS!CA2</f>
        <v>2090-91</v>
      </c>
      <c r="CB2" s="21" t="str">
        <f xml:space="preserve"> InpS!CB2</f>
        <v>2091-92</v>
      </c>
      <c r="CC2" s="21" t="str">
        <f xml:space="preserve"> InpS!CC2</f>
        <v>2092-93</v>
      </c>
      <c r="CD2" s="21" t="str">
        <f xml:space="preserve"> InpS!CD2</f>
        <v>2093-94</v>
      </c>
      <c r="CE2" s="21" t="str">
        <f xml:space="preserve"> InpS!CE2</f>
        <v>2094-95</v>
      </c>
      <c r="CF2" s="21" t="str">
        <f xml:space="preserve"> InpS!CF2</f>
        <v>2095-96</v>
      </c>
      <c r="CG2" s="21" t="str">
        <f xml:space="preserve"> InpS!CG2</f>
        <v>2096-97</v>
      </c>
      <c r="CH2" s="21" t="str">
        <f xml:space="preserve"> InpS!CH2</f>
        <v>2097-98</v>
      </c>
      <c r="CI2" s="21" t="str">
        <f xml:space="preserve"> InpS!CI2</f>
        <v>2098-99</v>
      </c>
      <c r="CJ2" s="21" t="str">
        <f xml:space="preserve"> InpS!CJ2</f>
        <v>2099-00</v>
      </c>
      <c r="CK2" s="21" t="str">
        <f xml:space="preserve"> InpS!CK2</f>
        <v>2100-01</v>
      </c>
      <c r="CL2" s="21" t="str">
        <f xml:space="preserve"> InpS!CL2</f>
        <v>2101-02</v>
      </c>
      <c r="CM2" s="21" t="str">
        <f xml:space="preserve"> InpS!CM2</f>
        <v>2102-03</v>
      </c>
      <c r="CN2" s="21" t="str">
        <f xml:space="preserve"> InpS!CN2</f>
        <v>2103-04</v>
      </c>
      <c r="CO2" s="21" t="str">
        <f xml:space="preserve"> InpS!CO2</f>
        <v>2104-05</v>
      </c>
    </row>
    <row r="3" spans="1:93" ht="3" customHeight="1" thickTop="1" x14ac:dyDescent="0.2">
      <c r="A3" s="14"/>
      <c r="B3" s="14"/>
      <c r="C3" s="180"/>
      <c r="D3" s="15"/>
      <c r="E3" s="16"/>
      <c r="F3" s="17"/>
      <c r="G3" s="16"/>
      <c r="H3" s="155"/>
      <c r="I3" s="16"/>
      <c r="J3" s="13"/>
      <c r="K3" s="16"/>
    </row>
    <row r="4" spans="1:93" x14ac:dyDescent="0.2">
      <c r="B4" s="58"/>
      <c r="D4" s="39"/>
      <c r="E4" s="18" t="str">
        <f xml:space="preserve"> StandardCharges!E5</f>
        <v>Days in year</v>
      </c>
      <c r="G4" s="456"/>
      <c r="H4" s="18" t="str">
        <f xml:space="preserve"> StandardCharges!H5</f>
        <v>Days</v>
      </c>
      <c r="I4" s="58"/>
      <c r="K4" s="19">
        <f xml:space="preserve"> StandardCharges!K5</f>
        <v>365</v>
      </c>
      <c r="L4" s="19">
        <f xml:space="preserve"> StandardCharges!L5</f>
        <v>366</v>
      </c>
      <c r="M4" s="19">
        <f xml:space="preserve"> StandardCharges!M5</f>
        <v>365</v>
      </c>
      <c r="N4" s="19">
        <f xml:space="preserve"> StandardCharges!N5</f>
        <v>365</v>
      </c>
      <c r="O4" s="19">
        <f xml:space="preserve"> StandardCharges!O5</f>
        <v>365</v>
      </c>
      <c r="P4" s="19">
        <f xml:space="preserve"> StandardCharges!P5</f>
        <v>366</v>
      </c>
      <c r="Q4" s="19">
        <f xml:space="preserve"> StandardCharges!Q5</f>
        <v>365</v>
      </c>
      <c r="R4" s="19">
        <f xml:space="preserve"> StandardCharges!R5</f>
        <v>365</v>
      </c>
      <c r="S4" s="19">
        <f xml:space="preserve"> StandardCharges!S5</f>
        <v>365</v>
      </c>
      <c r="T4" s="19">
        <f xml:space="preserve"> StandardCharges!T5</f>
        <v>366</v>
      </c>
      <c r="U4" s="19">
        <f xml:space="preserve"> StandardCharges!U5</f>
        <v>365</v>
      </c>
      <c r="V4" s="19">
        <f xml:space="preserve"> StandardCharges!V5</f>
        <v>365</v>
      </c>
      <c r="W4" s="19">
        <f xml:space="preserve"> StandardCharges!W5</f>
        <v>365</v>
      </c>
      <c r="X4" s="19">
        <f xml:space="preserve"> StandardCharges!X5</f>
        <v>366</v>
      </c>
      <c r="Y4" s="19">
        <f xml:space="preserve"> StandardCharges!Y5</f>
        <v>365</v>
      </c>
      <c r="Z4" s="19">
        <f xml:space="preserve"> StandardCharges!Z5</f>
        <v>365</v>
      </c>
      <c r="AA4" s="19">
        <f xml:space="preserve"> StandardCharges!AA5</f>
        <v>365</v>
      </c>
      <c r="AB4" s="19">
        <f xml:space="preserve"> StandardCharges!AB5</f>
        <v>366</v>
      </c>
      <c r="AC4" s="19">
        <f xml:space="preserve"> StandardCharges!AC5</f>
        <v>365</v>
      </c>
      <c r="AD4" s="19">
        <f xml:space="preserve"> StandardCharges!AD5</f>
        <v>365</v>
      </c>
      <c r="AE4" s="19">
        <f xml:space="preserve"> StandardCharges!AE5</f>
        <v>365</v>
      </c>
      <c r="AF4" s="19">
        <f xml:space="preserve"> StandardCharges!AF5</f>
        <v>366</v>
      </c>
      <c r="AG4" s="19">
        <f xml:space="preserve"> StandardCharges!AG5</f>
        <v>365</v>
      </c>
      <c r="AH4" s="19">
        <f xml:space="preserve"> StandardCharges!AH5</f>
        <v>365</v>
      </c>
      <c r="AI4" s="19">
        <f xml:space="preserve"> StandardCharges!AI5</f>
        <v>365</v>
      </c>
      <c r="AJ4" s="19">
        <f xml:space="preserve"> StandardCharges!AJ5</f>
        <v>366</v>
      </c>
      <c r="AK4" s="19">
        <f xml:space="preserve"> StandardCharges!AK5</f>
        <v>365</v>
      </c>
      <c r="AL4" s="19">
        <f xml:space="preserve"> StandardCharges!AL5</f>
        <v>365</v>
      </c>
      <c r="AM4" s="19">
        <f xml:space="preserve"> StandardCharges!AM5</f>
        <v>365</v>
      </c>
      <c r="AN4" s="19">
        <f xml:space="preserve"> StandardCharges!AN5</f>
        <v>366</v>
      </c>
      <c r="AO4" s="19">
        <f xml:space="preserve"> StandardCharges!AO5</f>
        <v>365</v>
      </c>
      <c r="AP4" s="19">
        <f xml:space="preserve"> StandardCharges!AP5</f>
        <v>365</v>
      </c>
      <c r="AQ4" s="19">
        <f xml:space="preserve"> StandardCharges!AQ5</f>
        <v>365</v>
      </c>
      <c r="AR4" s="19">
        <f xml:space="preserve"> StandardCharges!AR5</f>
        <v>366</v>
      </c>
      <c r="AS4" s="19">
        <f xml:space="preserve"> StandardCharges!AS5</f>
        <v>365</v>
      </c>
      <c r="AT4" s="19">
        <f xml:space="preserve"> StandardCharges!AT5</f>
        <v>365</v>
      </c>
      <c r="AU4" s="19">
        <f xml:space="preserve"> StandardCharges!AU5</f>
        <v>365</v>
      </c>
      <c r="AV4" s="19">
        <f xml:space="preserve"> StandardCharges!AV5</f>
        <v>366</v>
      </c>
      <c r="AW4" s="19">
        <f xml:space="preserve"> StandardCharges!AW5</f>
        <v>365</v>
      </c>
      <c r="AX4" s="19">
        <f xml:space="preserve"> StandardCharges!AX5</f>
        <v>365</v>
      </c>
      <c r="AY4" s="19">
        <f xml:space="preserve"> StandardCharges!AY5</f>
        <v>365</v>
      </c>
      <c r="AZ4" s="19">
        <f xml:space="preserve"> StandardCharges!AZ5</f>
        <v>366</v>
      </c>
      <c r="BA4" s="19">
        <f xml:space="preserve"> StandardCharges!BA5</f>
        <v>365</v>
      </c>
      <c r="BB4" s="19">
        <f xml:space="preserve"> StandardCharges!BB5</f>
        <v>365</v>
      </c>
      <c r="BC4" s="19">
        <f xml:space="preserve"> StandardCharges!BC5</f>
        <v>365</v>
      </c>
      <c r="BD4" s="19">
        <f xml:space="preserve"> StandardCharges!BD5</f>
        <v>366</v>
      </c>
      <c r="BE4" s="19">
        <f xml:space="preserve"> StandardCharges!BE5</f>
        <v>365</v>
      </c>
      <c r="BF4" s="19">
        <f xml:space="preserve"> StandardCharges!BF5</f>
        <v>365</v>
      </c>
      <c r="BG4" s="19">
        <f xml:space="preserve"> StandardCharges!BG5</f>
        <v>365</v>
      </c>
      <c r="BH4" s="19">
        <f xml:space="preserve"> StandardCharges!BH5</f>
        <v>366</v>
      </c>
      <c r="BI4" s="19">
        <f xml:space="preserve"> StandardCharges!BI5</f>
        <v>365</v>
      </c>
      <c r="BJ4" s="19">
        <f xml:space="preserve"> StandardCharges!BJ5</f>
        <v>365</v>
      </c>
      <c r="BK4" s="19">
        <f xml:space="preserve"> StandardCharges!BK5</f>
        <v>365</v>
      </c>
      <c r="BL4" s="19">
        <f xml:space="preserve"> StandardCharges!BL5</f>
        <v>366</v>
      </c>
      <c r="BM4" s="19">
        <f xml:space="preserve"> StandardCharges!BM5</f>
        <v>365</v>
      </c>
      <c r="BN4" s="19">
        <f xml:space="preserve"> StandardCharges!BN5</f>
        <v>365</v>
      </c>
      <c r="BO4" s="19">
        <f xml:space="preserve"> StandardCharges!BO5</f>
        <v>365</v>
      </c>
      <c r="BP4" s="19">
        <f xml:space="preserve"> StandardCharges!BP5</f>
        <v>366</v>
      </c>
      <c r="BQ4" s="19">
        <f xml:space="preserve"> StandardCharges!BQ5</f>
        <v>365</v>
      </c>
      <c r="BR4" s="19">
        <f xml:space="preserve"> StandardCharges!BR5</f>
        <v>365</v>
      </c>
      <c r="BS4" s="19">
        <f xml:space="preserve"> StandardCharges!BS5</f>
        <v>365</v>
      </c>
      <c r="BT4" s="19">
        <f xml:space="preserve"> StandardCharges!BT5</f>
        <v>366</v>
      </c>
      <c r="BU4" s="19">
        <f xml:space="preserve"> StandardCharges!BU5</f>
        <v>365</v>
      </c>
      <c r="BV4" s="19">
        <f xml:space="preserve"> StandardCharges!BV5</f>
        <v>365</v>
      </c>
      <c r="BW4" s="19">
        <f xml:space="preserve"> StandardCharges!BW5</f>
        <v>365</v>
      </c>
      <c r="BX4" s="19">
        <f xml:space="preserve"> StandardCharges!BX5</f>
        <v>366</v>
      </c>
      <c r="BY4" s="19">
        <f xml:space="preserve"> StandardCharges!BY5</f>
        <v>365</v>
      </c>
      <c r="BZ4" s="19">
        <f xml:space="preserve"> StandardCharges!BZ5</f>
        <v>365</v>
      </c>
      <c r="CA4" s="19">
        <f xml:space="preserve"> StandardCharges!CA5</f>
        <v>365</v>
      </c>
      <c r="CB4" s="19">
        <f xml:space="preserve"> StandardCharges!CB5</f>
        <v>366</v>
      </c>
      <c r="CC4" s="19">
        <f xml:space="preserve"> StandardCharges!CC5</f>
        <v>365</v>
      </c>
      <c r="CD4" s="19">
        <f xml:space="preserve"> StandardCharges!CD5</f>
        <v>365</v>
      </c>
      <c r="CE4" s="19">
        <f xml:space="preserve"> StandardCharges!CE5</f>
        <v>365</v>
      </c>
      <c r="CF4" s="19">
        <f xml:space="preserve"> StandardCharges!CF5</f>
        <v>366</v>
      </c>
      <c r="CG4" s="19">
        <f xml:space="preserve"> StandardCharges!CG5</f>
        <v>365</v>
      </c>
      <c r="CH4" s="19">
        <f xml:space="preserve"> StandardCharges!CH5</f>
        <v>365</v>
      </c>
      <c r="CI4" s="19">
        <f xml:space="preserve"> StandardCharges!CI5</f>
        <v>365</v>
      </c>
      <c r="CJ4" s="19">
        <f xml:space="preserve"> StandardCharges!CJ5</f>
        <v>365</v>
      </c>
      <c r="CK4" s="19">
        <f xml:space="preserve"> StandardCharges!CK5</f>
        <v>365</v>
      </c>
      <c r="CL4" s="19">
        <f xml:space="preserve"> StandardCharges!CL5</f>
        <v>365</v>
      </c>
      <c r="CM4" s="19">
        <f xml:space="preserve"> StandardCharges!CM5</f>
        <v>365</v>
      </c>
      <c r="CN4" s="19">
        <f xml:space="preserve"> StandardCharges!CN5</f>
        <v>366</v>
      </c>
      <c r="CO4" s="19">
        <f xml:space="preserve"> StandardCharges!CO5</f>
        <v>365</v>
      </c>
    </row>
    <row r="5" spans="1:93" s="20" customFormat="1" x14ac:dyDescent="0.2">
      <c r="B5" s="34"/>
      <c r="D5" s="83"/>
      <c r="E5" s="20" t="s">
        <v>323</v>
      </c>
      <c r="G5" s="459"/>
      <c r="H5" s="20" t="s">
        <v>323</v>
      </c>
      <c r="I5" s="290"/>
      <c r="K5" s="469">
        <f xml:space="preserve"> DiscountCalc!K11</f>
        <v>1</v>
      </c>
      <c r="L5" s="234">
        <f xml:space="preserve"> DiscountCalc!L11</f>
        <v>0.96086036362913829</v>
      </c>
      <c r="M5" s="234">
        <f xml:space="preserve"> DiscountCalc!M11</f>
        <v>0.92325263839352001</v>
      </c>
      <c r="N5" s="234">
        <f xml:space="preserve"> DiscountCalc!N11</f>
        <v>0.88711686584835903</v>
      </c>
      <c r="O5" s="234">
        <f xml:space="preserve"> DiscountCalc!O11</f>
        <v>0.85239543430059594</v>
      </c>
      <c r="P5" s="234">
        <f xml:space="preserve"> DiscountCalc!P11</f>
        <v>0.81903298695788795</v>
      </c>
      <c r="Q5" s="234">
        <f xml:space="preserve"> DiscountCalc!Q11</f>
        <v>0.78697633367261555</v>
      </c>
      <c r="R5" s="234">
        <f xml:space="preserve"> DiscountCalc!R11</f>
        <v>0.75617436614019562</v>
      </c>
      <c r="S5" s="234">
        <f xml:space="preserve"> DiscountCalc!S11</f>
        <v>0.72657797641650157</v>
      </c>
      <c r="T5" s="234">
        <f xml:space="preserve"> DiscountCalc!T11</f>
        <v>0.69813997862448329</v>
      </c>
      <c r="U5" s="234">
        <f xml:space="preserve"> DiscountCalc!U11</f>
        <v>0.67081503372515994</v>
      </c>
      <c r="V5" s="234">
        <f xml:space="preserve"> DiscountCalc!V11</f>
        <v>0.64455957723304991</v>
      </c>
      <c r="W5" s="234">
        <f xml:space="preserve"> DiscountCalc!W11</f>
        <v>0.61933174976079208</v>
      </c>
      <c r="X5" s="234">
        <f xml:space="preserve"> DiscountCalc!X11</f>
        <v>0.59509133028222516</v>
      </c>
      <c r="Y5" s="234">
        <f xml:space="preserve"> DiscountCalc!Y11</f>
        <v>0.57179967200752657</v>
      </c>
      <c r="Z5" s="234">
        <f xml:space="preserve"> DiscountCalc!Z11</f>
        <v>0.54941964076817407</v>
      </c>
      <c r="AA5" s="234">
        <f xml:space="preserve"> DiscountCalc!AA11</f>
        <v>0.52791555581349836</v>
      </c>
      <c r="AB5" s="234">
        <f xml:space="preserve"> DiscountCalc!AB11</f>
        <v>0.50725313292443674</v>
      </c>
      <c r="AC5" s="234">
        <f xml:space="preserve"> DiscountCalc!AC11</f>
        <v>0.48739942975379397</v>
      </c>
      <c r="AD5" s="234">
        <f xml:space="preserve"> DiscountCalc!AD11</f>
        <v>0.46832279330586513</v>
      </c>
      <c r="AE5" s="234">
        <f xml:space="preserve"> DiscountCalc!AE11</f>
        <v>0.4499928094716874</v>
      </c>
      <c r="AF5" s="234">
        <f xml:space="preserve"> DiscountCalc!AF11</f>
        <v>0.43238025453946316</v>
      </c>
      <c r="AG5" s="234">
        <f xml:space="preserve"> DiscountCalc!AG11</f>
        <v>0.41545704860284799</v>
      </c>
      <c r="AH5" s="234">
        <f xml:space="preserve"> DiscountCalc!AH11</f>
        <v>0.39919621079282114</v>
      </c>
      <c r="AI5" s="234">
        <f xml:space="preserve"> DiscountCalc!AI11</f>
        <v>0.38357181626176434</v>
      </c>
      <c r="AJ5" s="234">
        <f xml:space="preserve"> DiscountCalc!AJ11</f>
        <v>0.36855895485116796</v>
      </c>
      <c r="AK5" s="234">
        <f xml:space="preserve"> DiscountCalc!AK11</f>
        <v>0.3541336913770684</v>
      </c>
      <c r="AL5" s="234">
        <f xml:space="preserve"> DiscountCalc!AL11</f>
        <v>0.34027302746989907</v>
      </c>
      <c r="AM5" s="234">
        <f xml:space="preserve"> DiscountCalc!AM11</f>
        <v>0.32695486490791498</v>
      </c>
      <c r="AN5" s="234">
        <f xml:space="preserve"> DiscountCalc!AN11</f>
        <v>0.31415797038573506</v>
      </c>
      <c r="AO5" s="234">
        <f xml:space="preserve"> DiscountCalc!AO11</f>
        <v>0.30186194166182945</v>
      </c>
      <c r="AP5" s="234">
        <f xml:space="preserve"> DiscountCalc!AP11</f>
        <v>0.29004717503098321</v>
      </c>
      <c r="AQ5" s="234">
        <f xml:space="preserve"> DiscountCalc!AQ11</f>
        <v>0.27869483406987494</v>
      </c>
      <c r="AR5" s="234">
        <f xml:space="preserve"> DiscountCalc!AR11</f>
        <v>0.26778681960594236</v>
      </c>
      <c r="AS5" s="234">
        <f xml:space="preserve"> DiscountCalc!AS11</f>
        <v>0.25730574086165631</v>
      </c>
      <c r="AT5" s="234">
        <f xml:space="preserve"> DiscountCalc!AT11</f>
        <v>0.24723488772819596</v>
      </c>
      <c r="AU5" s="234">
        <f xml:space="preserve"> DiscountCalc!AU11</f>
        <v>0.23755820412432355</v>
      </c>
      <c r="AV5" s="234">
        <f xml:space="preserve"> DiscountCalc!AV11</f>
        <v>0.22826026239798258</v>
      </c>
      <c r="AW5" s="234">
        <f xml:space="preserve"> DiscountCalc!AW11</f>
        <v>0.21932623872980808</v>
      </c>
      <c r="AX5" s="234">
        <f xml:space="preserve"> DiscountCalc!AX11</f>
        <v>0.21074188949933464</v>
      </c>
      <c r="AY5" s="234">
        <f xml:space="preserve"> DiscountCalc!AY11</f>
        <v>0.20249352857622244</v>
      </c>
      <c r="AZ5" s="234">
        <f xml:space="preserve"> DiscountCalc!AZ11</f>
        <v>0.19456800550029638</v>
      </c>
      <c r="BA5" s="234">
        <f xml:space="preserve"> DiscountCalc!BA11</f>
        <v>0.18695268451561098</v>
      </c>
      <c r="BB5" s="234">
        <f xml:space="preserve"> DiscountCalc!BB11</f>
        <v>0.17963542442511354</v>
      </c>
      <c r="BC5" s="234">
        <f xml:space="preserve"> DiscountCalc!BC11</f>
        <v>0.17260455923378923</v>
      </c>
      <c r="BD5" s="234">
        <f xml:space="preserve"> DiscountCalc!BD11</f>
        <v>0.16584887954942587</v>
      </c>
      <c r="BE5" s="234">
        <f xml:space="preserve"> DiscountCalc!BE11</f>
        <v>0.15935761471134652</v>
      </c>
      <c r="BF5" s="234">
        <f xml:space="preserve"> DiscountCalc!BF11</f>
        <v>0.15312041561861656</v>
      </c>
      <c r="BG5" s="234">
        <f xml:space="preserve"> DiscountCalc!BG11</f>
        <v>0.14712733823034874</v>
      </c>
      <c r="BH5" s="234">
        <f xml:space="preserve"> DiscountCalc!BH11</f>
        <v>0.14136882771180009</v>
      </c>
      <c r="BI5" s="234">
        <f xml:space="preserve"> DiscountCalc!BI11</f>
        <v>0.13583570320098529</v>
      </c>
      <c r="BJ5" s="234">
        <f xml:space="preserve"> DiscountCalc!BJ11</f>
        <v>0.13051914317151841</v>
      </c>
      <c r="BK5" s="234">
        <f xml:space="preserve"> DiscountCalc!BK11</f>
        <v>0.12541067136834877</v>
      </c>
      <c r="BL5" s="234">
        <f xml:space="preserve"> DiscountCalc!BL11</f>
        <v>0.12050214329396597</v>
      </c>
      <c r="BM5" s="234">
        <f xml:space="preserve"> DiscountCalc!BM11</f>
        <v>0.1157857332235307</v>
      </c>
      <c r="BN5" s="234">
        <f xml:space="preserve"> DiscountCalc!BN11</f>
        <v>0.11125392172822811</v>
      </c>
      <c r="BO5" s="234">
        <f xml:space="preserve"> DiscountCalc!BO11</f>
        <v>0.10689948368695297</v>
      </c>
      <c r="BP5" s="234">
        <f xml:space="preserve"> DiscountCalc!BP11</f>
        <v>0.10271547676721278</v>
      </c>
      <c r="BQ5" s="234">
        <f xml:space="preserve"> DiscountCalc!BQ11</f>
        <v>9.8695230356884378E-2</v>
      </c>
      <c r="BR5" s="234">
        <f xml:space="preserve"> DiscountCalc!BR11</f>
        <v>9.4832334929177503E-2</v>
      </c>
      <c r="BS5" s="234">
        <f xml:space="preserve"> DiscountCalc!BS11</f>
        <v>9.1120631823849746E-2</v>
      </c>
      <c r="BT5" s="234">
        <f xml:space="preserve"> DiscountCalc!BT11</f>
        <v>8.7554203428381105E-2</v>
      </c>
      <c r="BU5" s="234">
        <f xml:space="preserve"> DiscountCalc!BU11</f>
        <v>8.4127363743453837E-2</v>
      </c>
      <c r="BV5" s="234">
        <f xml:space="preserve"> DiscountCalc!BV11</f>
        <v>8.0834649317695836E-2</v>
      </c>
      <c r="BW5" s="234">
        <f xml:space="preserve"> DiscountCalc!BW11</f>
        <v>7.7670810537235124E-2</v>
      </c>
      <c r="BX5" s="234">
        <f xml:space="preserve"> DiscountCalc!BX11</f>
        <v>7.4630803256177644E-2</v>
      </c>
      <c r="BY5" s="234">
        <f xml:space="preserve"> DiscountCalc!BY11</f>
        <v>7.1709780754665539E-2</v>
      </c>
      <c r="BZ5" s="234">
        <f xml:space="preserve"> DiscountCalc!BZ11</f>
        <v>6.8903086011693718E-2</v>
      </c>
      <c r="CA5" s="234">
        <f xml:space="preserve"> DiscountCalc!CA11</f>
        <v>6.6206244280365839E-2</v>
      </c>
      <c r="CB5" s="234">
        <f xml:space="preserve"> DiscountCalc!CB11</f>
        <v>6.361495595375187E-2</v>
      </c>
      <c r="CC5" s="234">
        <f xml:space="preserve"> DiscountCalc!CC11</f>
        <v>6.1125089709973657E-2</v>
      </c>
      <c r="CD5" s="234">
        <f xml:space="preserve"> DiscountCalc!CD11</f>
        <v>5.8732675925588992E-2</v>
      </c>
      <c r="CE5" s="234">
        <f xml:space="preserve"> DiscountCalc!CE11</f>
        <v>5.6433900346773785E-2</v>
      </c>
      <c r="CF5" s="234">
        <f xml:space="preserve"> DiscountCalc!CF11</f>
        <v>5.4225098008211618E-2</v>
      </c>
      <c r="CG5" s="234">
        <f xml:space="preserve"> DiscountCalc!CG11</f>
        <v>5.2102747389995888E-2</v>
      </c>
      <c r="CH5" s="234">
        <f xml:space="preserve"> DiscountCalc!CH11</f>
        <v>5.0063464803228583E-2</v>
      </c>
      <c r="CI5" s="234">
        <f xml:space="preserve"> DiscountCalc!CI11</f>
        <v>4.8103998995364793E-2</v>
      </c>
      <c r="CJ5" s="234">
        <f xml:space="preserve"> DiscountCalc!CJ11</f>
        <v>4.6221225966701925E-2</v>
      </c>
      <c r="CK5" s="234">
        <f xml:space="preserve"> DiscountCalc!CK11</f>
        <v>4.4412143989749776E-2</v>
      </c>
      <c r="CL5" s="234">
        <f xml:space="preserve"> DiscountCalc!CL11</f>
        <v>4.2673868823540635E-2</v>
      </c>
      <c r="CM5" s="234">
        <f xml:space="preserve"> DiscountCalc!CM11</f>
        <v>0</v>
      </c>
      <c r="CN5" s="234">
        <f xml:space="preserve"> DiscountCalc!CN11</f>
        <v>0</v>
      </c>
      <c r="CO5" s="234">
        <f xml:space="preserve"> DiscountCalc!CO11</f>
        <v>0</v>
      </c>
    </row>
    <row r="6" spans="1:93" s="20" customFormat="1" x14ac:dyDescent="0.2">
      <c r="B6" s="34"/>
      <c r="D6" s="83"/>
      <c r="E6" s="20" t="s">
        <v>324</v>
      </c>
      <c r="G6" s="459"/>
      <c r="H6" s="20" t="s">
        <v>325</v>
      </c>
      <c r="I6" s="290"/>
      <c r="K6" s="234">
        <f xml:space="preserve"> 1 / Costs!K6</f>
        <v>1</v>
      </c>
      <c r="L6" s="234">
        <f xml:space="preserve"> 1 / Costs!L6</f>
        <v>0.94903617121109707</v>
      </c>
      <c r="M6" s="234">
        <f xml:space="preserve"> 1 / Costs!M6</f>
        <v>0.92997754921773168</v>
      </c>
      <c r="N6" s="234">
        <f xml:space="preserve"> 1 / Costs!N6</f>
        <v>0.92019919882314405</v>
      </c>
      <c r="O6" s="234">
        <f xml:space="preserve"> 1 / Costs!O6</f>
        <v>0.90921726559767568</v>
      </c>
      <c r="P6" s="234">
        <f xml:space="preserve"> 1 / Costs!P6</f>
        <v>0.89535988456059634</v>
      </c>
      <c r="Q6" s="234">
        <f xml:space="preserve"> 1 / Costs!Q6</f>
        <v>0.87959514215465506</v>
      </c>
      <c r="R6" s="234">
        <f xml:space="preserve"> 1 / Costs!R6</f>
        <v>0.86235087966212176</v>
      </c>
      <c r="S6" s="234">
        <f xml:space="preserve"> 1 / Costs!S6</f>
        <v>0.84544468700951814</v>
      </c>
      <c r="T6" s="234">
        <f xml:space="preserve"> 1 / Costs!T6</f>
        <v>0.82886993641460605</v>
      </c>
      <c r="U6" s="234">
        <f xml:space="preserve"> 1 / Costs!U6</f>
        <v>0.81262013003130762</v>
      </c>
      <c r="V6" s="234">
        <f xml:space="preserve"> 1 / Costs!V6</f>
        <v>0.79668889740233872</v>
      </c>
      <c r="W6" s="234">
        <f xml:space="preserve"> 1 / Costs!W6</f>
        <v>0.78106999296178004</v>
      </c>
      <c r="X6" s="234">
        <f xml:space="preserve"> 1 / Costs!X6</f>
        <v>0.76575729358661015</v>
      </c>
      <c r="Y6" s="234">
        <f xml:space="preserve"> 1 / Costs!Y6</f>
        <v>0.75074479619623968</v>
      </c>
      <c r="Z6" s="234">
        <f xml:space="preserve"> 1 / Costs!Z6</f>
        <v>0.7360266153991073</v>
      </c>
      <c r="AA6" s="234">
        <f xml:space="preserve"> 1 / Costs!AA6</f>
        <v>0.72159698118541404</v>
      </c>
      <c r="AB6" s="234">
        <f xml:space="preserve"> 1 / Costs!AB6</f>
        <v>0.70745023666508888</v>
      </c>
      <c r="AC6" s="234">
        <f xml:space="preserve"> 1 / Costs!AC6</f>
        <v>0.69358083585010277</v>
      </c>
      <c r="AD6" s="234">
        <f xml:space="preserve"> 1 / Costs!AD6</f>
        <v>0.67998334148025885</v>
      </c>
      <c r="AE6" s="234">
        <f xml:space="preserve"> 1 / Costs!AE6</f>
        <v>0.66665242289160886</v>
      </c>
      <c r="AF6" s="234">
        <f xml:space="preserve"> 1 / Costs!AF6</f>
        <v>0.65358285392665749</v>
      </c>
      <c r="AG6" s="234">
        <f xml:space="preserve"> 1 / Costs!AG6</f>
        <v>0.64076951088553746</v>
      </c>
      <c r="AH6" s="234">
        <f xml:space="preserve"> 1 / Costs!AH6</f>
        <v>0.62820737051735009</v>
      </c>
      <c r="AI6" s="234">
        <f xml:space="preserve"> 1 / Costs!AI6</f>
        <v>0.61589150805088755</v>
      </c>
      <c r="AJ6" s="234">
        <f xml:space="preserve"> 1 / Costs!AJ6</f>
        <v>0.60381709526395966</v>
      </c>
      <c r="AK6" s="234">
        <f xml:space="preserve"> 1 / Costs!AK6</f>
        <v>0.59197939859057347</v>
      </c>
      <c r="AL6" s="234">
        <f xml:space="preserve"> 1 / Costs!AL6</f>
        <v>0.58037377726521944</v>
      </c>
      <c r="AM6" s="234">
        <f xml:space="preserve"> 1 / Costs!AM6</f>
        <v>0.56899568150353896</v>
      </c>
      <c r="AN6" s="234">
        <f xml:space="preserve"> 1 / Costs!AN6</f>
        <v>0.55784065071866018</v>
      </c>
      <c r="AO6" s="234">
        <f xml:space="preserve"> 1 / Costs!AO6</f>
        <v>0.54690431177250109</v>
      </c>
      <c r="AP6" s="234">
        <f xml:space="preserve"> 1 / Costs!AP6</f>
        <v>0.5361823772613562</v>
      </c>
      <c r="AQ6" s="234">
        <f xml:space="preserve"> 1 / Costs!AQ6</f>
        <v>0.52567064383509343</v>
      </c>
      <c r="AR6" s="234">
        <f xml:space="preserve"> 1 / Costs!AR6</f>
        <v>0.51536499054930296</v>
      </c>
      <c r="AS6" s="234">
        <f xml:space="preserve"> 1 / Costs!AS6</f>
        <v>0.50526137724975206</v>
      </c>
      <c r="AT6" s="234">
        <f xml:space="preserve"> 1 / Costs!AT6</f>
        <v>0.49535584298851143</v>
      </c>
      <c r="AU6" s="234">
        <f xml:space="preserve"> 1 / Costs!AU6</f>
        <v>0.48564450447113455</v>
      </c>
      <c r="AV6" s="234">
        <f xml:space="preserve"> 1 / Costs!AV6</f>
        <v>0.47612355453427807</v>
      </c>
      <c r="AW6" s="234">
        <f xml:space="preserve"> 1 / Costs!AW6</f>
        <v>0.46678926065316934</v>
      </c>
      <c r="AX6" s="234">
        <f xml:space="preserve"> 1 / Costs!AX6</f>
        <v>0.4576379634783338</v>
      </c>
      <c r="AY6" s="234">
        <f xml:space="preserve"> 1 / Costs!AY6</f>
        <v>0.4486660754010105</v>
      </c>
      <c r="AZ6" s="234">
        <f xml:space="preserve"> 1 / Costs!AZ6</f>
        <v>0.43987007914669118</v>
      </c>
      <c r="BA6" s="234">
        <f xml:space="preserve"> 1 / Costs!BA6</f>
        <v>0.43124652639623345</v>
      </c>
      <c r="BB6" s="234">
        <f xml:space="preserve"> 1 / Costs!BB6</f>
        <v>0.42279203643400676</v>
      </c>
      <c r="BC6" s="234">
        <f xml:space="preserve"> 1 / Costs!BC6</f>
        <v>0.41450329482254061</v>
      </c>
      <c r="BD6" s="234">
        <f xml:space="preserve"> 1 / Costs!BD6</f>
        <v>0.40637705210315656</v>
      </c>
      <c r="BE6" s="234">
        <f xml:space="preserve"> 1 / Costs!BE6</f>
        <v>0.39841012252207358</v>
      </c>
      <c r="BF6" s="234">
        <f xml:space="preserve"> 1 / Costs!BF6</f>
        <v>0.39059938278148837</v>
      </c>
      <c r="BG6" s="234">
        <f xml:space="preserve"> 1 / Costs!BG6</f>
        <v>0.3829417708151398</v>
      </c>
      <c r="BH6" s="234">
        <f xml:space="preserve"> 1 / Costs!BH6</f>
        <v>0.37543428458787864</v>
      </c>
      <c r="BI6" s="234">
        <f xml:space="preserve"> 1 / Costs!BI6</f>
        <v>0.3680739809187713</v>
      </c>
      <c r="BJ6" s="234">
        <f xml:space="preserve"> 1 / Costs!BJ6</f>
        <v>0.36085797432727618</v>
      </c>
      <c r="BK6" s="234">
        <f xml:space="preserve"> 1 / Costs!BK6</f>
        <v>0.35378343590204081</v>
      </c>
      <c r="BL6" s="234">
        <f xml:space="preserve"> 1 / Costs!BL6</f>
        <v>0.34684759219187566</v>
      </c>
      <c r="BM6" s="234">
        <f xml:space="preserve"> 1 / Costs!BM6</f>
        <v>0.34004772411847028</v>
      </c>
      <c r="BN6" s="234">
        <f xml:space="preserve"> 1 / Costs!BN6</f>
        <v>0.33338116591042544</v>
      </c>
      <c r="BO6" s="234">
        <f xml:space="preserve"> 1 / Costs!BO6</f>
        <v>0.32684530405818313</v>
      </c>
      <c r="BP6" s="234">
        <f xml:space="preserve"> 1 / Costs!BP6</f>
        <v>0.32043757628944541</v>
      </c>
      <c r="BQ6" s="234">
        <f xml:space="preserve"> 1 / Costs!BQ6</f>
        <v>0.31415547056467902</v>
      </c>
      <c r="BR6" s="234">
        <f xml:space="preserve"> 1 / Costs!BR6</f>
        <v>0.30799652409231415</v>
      </c>
      <c r="BS6" s="234">
        <f xml:space="preserve"> 1 / Costs!BS6</f>
        <v>0.30195832236324877</v>
      </c>
      <c r="BT6" s="234">
        <f xml:space="preserve"> 1 / Costs!BT6</f>
        <v>0.29603849820428202</v>
      </c>
      <c r="BU6" s="234">
        <f xml:space="preserve"> 1 / Costs!BU6</f>
        <v>0.29023473085010482</v>
      </c>
      <c r="BV6" s="234">
        <f xml:space="preserve"> 1 / Costs!BV6</f>
        <v>0.28454474503348348</v>
      </c>
      <c r="BW6" s="234">
        <f xml:space="preserve"> 1 / Costs!BW6</f>
        <v>0.27896631009328038</v>
      </c>
      <c r="BX6" s="234">
        <f xml:space="preserve"> 1 / Costs!BX6</f>
        <v>0.27349723909996176</v>
      </c>
      <c r="BY6" s="234">
        <f xml:space="preserve"> 1 / Costs!BY6</f>
        <v>0.26813538799824921</v>
      </c>
      <c r="BZ6" s="234">
        <f xml:space="preserve"> 1 / Costs!BZ6</f>
        <v>0.26287865476658007</v>
      </c>
      <c r="CA6" s="234">
        <f xml:space="preserve"> 1 / Costs!CA6</f>
        <v>0.25772497859304572</v>
      </c>
      <c r="CB6" s="234">
        <f xml:space="preserve"> 1 / Costs!CB6</f>
        <v>0.25267233906748587</v>
      </c>
      <c r="CC6" s="234">
        <f xml:space="preserve"> 1 / Costs!CC6</f>
        <v>0.24771875538942137</v>
      </c>
      <c r="CD6" s="234">
        <f xml:space="preserve"> 1 / Costs!CD6</f>
        <v>0.24286228559151543</v>
      </c>
      <c r="CE6" s="234">
        <f xml:space="preserve"> 1 / Costs!CE6</f>
        <v>0.23810102577825878</v>
      </c>
      <c r="CF6" s="234">
        <f xml:space="preserve"> 1 / Costs!CF6</f>
        <v>0.23343310937958014</v>
      </c>
      <c r="CG6" s="234">
        <f xml:space="preserve"> 1 / Costs!CG6</f>
        <v>0.22885670641908951</v>
      </c>
      <c r="CH6" s="234">
        <f xml:space="preserve"> 1 / Costs!CH6</f>
        <v>0.22437002279666726</v>
      </c>
      <c r="CI6" s="234">
        <f xml:space="preserve"> 1 / Costs!CI6</f>
        <v>0.21997129958511824</v>
      </c>
      <c r="CJ6" s="234">
        <f xml:space="preserve"> 1 / Costs!CJ6</f>
        <v>0.2156588123406144</v>
      </c>
      <c r="CK6" s="234">
        <f xml:space="preserve"> 1 / Costs!CK6</f>
        <v>0.21143087042665634</v>
      </c>
      <c r="CL6" s="234">
        <f xml:space="preserve"> 1 / Costs!CL6</f>
        <v>0.20728581635128826</v>
      </c>
      <c r="CM6" s="234">
        <f xml:space="preserve"> 1 / Costs!CM6</f>
        <v>0.20322202511730689</v>
      </c>
      <c r="CN6" s="234">
        <f xml:space="preserve"> 1 / Costs!CN6</f>
        <v>0.19923790358520899</v>
      </c>
      <c r="CO6" s="234">
        <f xml:space="preserve"> 1 / Costs!CO6</f>
        <v>0.19533188984862862</v>
      </c>
    </row>
    <row r="7" spans="1:93" x14ac:dyDescent="0.2">
      <c r="B7" s="58"/>
      <c r="D7" s="39"/>
      <c r="E7" s="18" t="str">
        <f xml:space="preserve"> InpC!E115</f>
        <v>Period for cost / discount calculation</v>
      </c>
      <c r="G7" s="52">
        <f xml:space="preserve"> InpC!G115</f>
        <v>80</v>
      </c>
      <c r="H7" s="76" t="str">
        <f xml:space="preserve"> InpC!H115</f>
        <v>Years</v>
      </c>
    </row>
    <row r="8" spans="1:93" ht="3" customHeight="1" x14ac:dyDescent="0.2">
      <c r="A8" s="14"/>
      <c r="B8" s="14"/>
      <c r="C8" s="180"/>
      <c r="D8" s="15"/>
      <c r="E8" s="16"/>
      <c r="F8" s="17"/>
      <c r="G8" s="16"/>
      <c r="H8" s="155"/>
      <c r="I8" s="16"/>
      <c r="J8" s="13"/>
      <c r="K8" s="16"/>
    </row>
    <row r="10" spans="1:93" ht="13.5" thickBot="1" x14ac:dyDescent="0.25">
      <c r="A10" s="55" t="s">
        <v>326</v>
      </c>
      <c r="B10" s="9"/>
      <c r="C10" s="8"/>
      <c r="D10" s="68"/>
      <c r="E10" s="11"/>
      <c r="F10" s="12"/>
      <c r="G10" s="12"/>
      <c r="H10" s="12"/>
      <c r="I10" s="21"/>
      <c r="J10" s="1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</row>
    <row r="11" spans="1:93" ht="13.5" outlineLevel="1" thickTop="1" x14ac:dyDescent="0.2">
      <c r="B11" s="58"/>
      <c r="D11" s="39"/>
      <c r="H11" s="74"/>
      <c r="I11" s="200"/>
    </row>
    <row r="12" spans="1:93" outlineLevel="1" x14ac:dyDescent="0.2">
      <c r="B12" s="58"/>
      <c r="D12" s="39"/>
      <c r="E12" s="18" t="str">
        <f xml:space="preserve"> InpC!E35</f>
        <v>Network average infrastructure maintenance cost</v>
      </c>
      <c r="G12" s="62">
        <f xml:space="preserve"> InpC!G35</f>
        <v>2.6460619701729082</v>
      </c>
      <c r="H12" s="76" t="str">
        <f xml:space="preserve"> InpC!H35</f>
        <v>£/m</v>
      </c>
      <c r="I12" s="455"/>
    </row>
    <row r="13" spans="1:93" outlineLevel="1" x14ac:dyDescent="0.2">
      <c r="B13" s="58"/>
      <c r="D13" s="39"/>
      <c r="E13" s="18" t="str">
        <f xml:space="preserve"> InpC!E36</f>
        <v>Leakage monitoring and control</v>
      </c>
      <c r="G13" s="81">
        <f xml:space="preserve"> InpC!G36</f>
        <v>0.63857448233434255</v>
      </c>
      <c r="H13" s="76" t="str">
        <f xml:space="preserve"> InpC!H36</f>
        <v>£/m</v>
      </c>
      <c r="I13" s="455"/>
    </row>
    <row r="14" spans="1:93" s="20" customFormat="1" outlineLevel="1" x14ac:dyDescent="0.2">
      <c r="B14" s="34"/>
      <c r="D14" s="83"/>
      <c r="E14" s="20" t="s">
        <v>327</v>
      </c>
      <c r="G14" s="307">
        <f>G13 / SUM( G12:G13 )</f>
        <v>0.19441252983930737</v>
      </c>
      <c r="H14" s="93" t="s">
        <v>66</v>
      </c>
      <c r="I14" s="290"/>
    </row>
    <row r="15" spans="1:93" outlineLevel="1" x14ac:dyDescent="0.2">
      <c r="B15" s="58"/>
      <c r="D15" s="39"/>
      <c r="E15" s="18"/>
      <c r="G15" s="45"/>
      <c r="H15" s="76"/>
    </row>
    <row r="16" spans="1:93" outlineLevel="1" x14ac:dyDescent="0.2">
      <c r="B16" s="58" t="s">
        <v>328</v>
      </c>
      <c r="D16" s="39"/>
      <c r="E16" s="18"/>
      <c r="G16" s="456" t="s">
        <v>329</v>
      </c>
      <c r="H16" s="76"/>
      <c r="I16" s="455" t="s">
        <v>270</v>
      </c>
    </row>
    <row r="17" spans="2:159" s="78" customFormat="1" outlineLevel="1" x14ac:dyDescent="0.2">
      <c r="B17" s="97"/>
      <c r="D17" s="44"/>
      <c r="E17" s="131" t="str">
        <f>Costs!E87 &amp; " (real prices)"</f>
        <v>Water: Infrastructure Maintenance (real prices)</v>
      </c>
      <c r="F17" s="131">
        <f>Costs!F87</f>
        <v>0</v>
      </c>
      <c r="G17" s="90">
        <f t="shared" ref="G17:G26" si="0" xml:space="preserve"> AVERAGE(K17:CO17 )</f>
        <v>9664.5847684031287</v>
      </c>
      <c r="H17" s="350" t="s">
        <v>133</v>
      </c>
      <c r="I17" s="203">
        <f xml:space="preserve"> SUM( K17:CO17 )</f>
        <v>802160.53577745974</v>
      </c>
      <c r="J17" s="131">
        <f>Costs!J87</f>
        <v>0</v>
      </c>
      <c r="K17" s="52">
        <f>Costs!K87* K$6</f>
        <v>12560.449794387727</v>
      </c>
      <c r="L17" s="52">
        <f>Costs!L87* L$6</f>
        <v>6273.9446722966704</v>
      </c>
      <c r="M17" s="52">
        <f>Costs!M87* M$6</f>
        <v>1541.1872885425084</v>
      </c>
      <c r="N17" s="52">
        <f>Costs!N87* N$6</f>
        <v>2309.4691518809486</v>
      </c>
      <c r="O17" s="52">
        <f>Costs!O87* O$6</f>
        <v>3076.212910305424</v>
      </c>
      <c r="P17" s="52">
        <f>Costs!P87* P$6</f>
        <v>3841.4208717438992</v>
      </c>
      <c r="Q17" s="52">
        <f>Costs!Q87* Q$6</f>
        <v>4605.0953410465845</v>
      </c>
      <c r="R17" s="52">
        <f>Costs!R87* R$6</f>
        <v>5367.2386199897956</v>
      </c>
      <c r="S17" s="52">
        <f>Costs!S87* S$6</f>
        <v>6127.8530072797794</v>
      </c>
      <c r="T17" s="52">
        <f>Costs!T87* T$6</f>
        <v>6267.9708324619578</v>
      </c>
      <c r="U17" s="52">
        <f>Costs!U87* U$6</f>
        <v>6407.8022941407689</v>
      </c>
      <c r="V17" s="52">
        <f>Costs!V87* V$6</f>
        <v>6547.3478249253858</v>
      </c>
      <c r="W17" s="52">
        <f>Costs!W87* W$6</f>
        <v>6686.6078568461389</v>
      </c>
      <c r="X17" s="52">
        <f>Costs!X87* X$6</f>
        <v>6825.5828213552259</v>
      </c>
      <c r="Y17" s="52">
        <f>Costs!Y87* Y$6</f>
        <v>6964.2731493274423</v>
      </c>
      <c r="Z17" s="52">
        <f>Costs!Z87* Z$6</f>
        <v>7102.6792710608888</v>
      </c>
      <c r="AA17" s="52">
        <f>Costs!AA87* AA$6</f>
        <v>7240.8016162777203</v>
      </c>
      <c r="AB17" s="52">
        <f>Costs!AB87* AB$6</f>
        <v>7378.6406141248463</v>
      </c>
      <c r="AC17" s="52">
        <f>Costs!AC87* AC$6</f>
        <v>7516.1966931746647</v>
      </c>
      <c r="AD17" s="52">
        <f>Costs!AD87* AD$6</f>
        <v>7653.4702814257689</v>
      </c>
      <c r="AE17" s="52">
        <f>Costs!AE87* AE$6</f>
        <v>7790.4618063036733</v>
      </c>
      <c r="AF17" s="52">
        <f>Costs!AF87* AF$6</f>
        <v>7927.1716946615425</v>
      </c>
      <c r="AG17" s="52">
        <f>Costs!AG87* AG$6</f>
        <v>8063.600372780892</v>
      </c>
      <c r="AH17" s="52">
        <f>Costs!AH87* AH$6</f>
        <v>8199.748266372304</v>
      </c>
      <c r="AI17" s="52">
        <f>Costs!AI87* AI$6</f>
        <v>8335.6158005761681</v>
      </c>
      <c r="AJ17" s="52">
        <f>Costs!AJ87* AJ$6</f>
        <v>8471.2033999633477</v>
      </c>
      <c r="AK17" s="52">
        <f>Costs!AK87* AK$6</f>
        <v>8606.5114885359562</v>
      </c>
      <c r="AL17" s="52">
        <f>Costs!AL87* AL$6</f>
        <v>8741.5404897280259</v>
      </c>
      <c r="AM17" s="52">
        <f>Costs!AM87* AM$6</f>
        <v>8876.2908264062135</v>
      </c>
      <c r="AN17" s="52">
        <f>Costs!AN87* AN$6</f>
        <v>9010.7629208705621</v>
      </c>
      <c r="AO17" s="52">
        <f>Costs!AO87* AO$6</f>
        <v>9144.9571948551511</v>
      </c>
      <c r="AP17" s="52">
        <f>Costs!AP87* AP$6</f>
        <v>9278.8740695288525</v>
      </c>
      <c r="AQ17" s="52">
        <f>Costs!AQ87* AQ$6</f>
        <v>9412.5139654960094</v>
      </c>
      <c r="AR17" s="52">
        <f>Costs!AR87* AR$6</f>
        <v>9545.877302797162</v>
      </c>
      <c r="AS17" s="52">
        <f>Costs!AS87* AS$6</f>
        <v>9678.9645009097494</v>
      </c>
      <c r="AT17" s="52">
        <f>Costs!AT87* AT$6</f>
        <v>9811.7759787488121</v>
      </c>
      <c r="AU17" s="52">
        <f>Costs!AU87* AU$6</f>
        <v>9944.3121546676903</v>
      </c>
      <c r="AV17" s="52">
        <f>Costs!AV87* AV$6</f>
        <v>10076.573446458749</v>
      </c>
      <c r="AW17" s="52">
        <f>Costs!AW87* AW$6</f>
        <v>10208.560271354079</v>
      </c>
      <c r="AX17" s="52">
        <f>Costs!AX87* AX$6</f>
        <v>10340.273046026168</v>
      </c>
      <c r="AY17" s="52">
        <f>Costs!AY87* AY$6</f>
        <v>10471.71218658864</v>
      </c>
      <c r="AZ17" s="52">
        <f>Costs!AZ87* AZ$6</f>
        <v>10602.878108596944</v>
      </c>
      <c r="BA17" s="52">
        <f>Costs!BA87* BA$6</f>
        <v>10733.771227049041</v>
      </c>
      <c r="BB17" s="52">
        <f>Costs!BB87* BB$6</f>
        <v>10864.391956386133</v>
      </c>
      <c r="BC17" s="52">
        <f>Costs!BC87* BC$6</f>
        <v>10994.740710493317</v>
      </c>
      <c r="BD17" s="52">
        <f>Costs!BD87* BD$6</f>
        <v>11124.817902700332</v>
      </c>
      <c r="BE17" s="52">
        <f>Costs!BE87* BE$6</f>
        <v>11254.623945782223</v>
      </c>
      <c r="BF17" s="52">
        <f>Costs!BF87* BF$6</f>
        <v>11384.159251960047</v>
      </c>
      <c r="BG17" s="52">
        <f>Costs!BG87* BG$6</f>
        <v>11513.424232901572</v>
      </c>
      <c r="BH17" s="52">
        <f>Costs!BH87* BH$6</f>
        <v>11642.419299721952</v>
      </c>
      <c r="BI17" s="52">
        <f>Costs!BI87* BI$6</f>
        <v>11771.144862984471</v>
      </c>
      <c r="BJ17" s="52">
        <f>Costs!BJ87* BJ$6</f>
        <v>11899.601332701159</v>
      </c>
      <c r="BK17" s="52">
        <f>Costs!BK87* BK$6</f>
        <v>11923.687343604164</v>
      </c>
      <c r="BL17" s="52">
        <f>Costs!BL87* BL$6</f>
        <v>11911.763656260569</v>
      </c>
      <c r="BM17" s="52">
        <f>Costs!BM87* BM$6</f>
        <v>11899.851892604302</v>
      </c>
      <c r="BN17" s="52">
        <f>Costs!BN87* BN$6</f>
        <v>11887.952040711698</v>
      </c>
      <c r="BO17" s="52">
        <f>Costs!BO87* BO$6</f>
        <v>11876.064088670983</v>
      </c>
      <c r="BP17" s="52">
        <f>Costs!BP87* BP$6</f>
        <v>11864.188024582323</v>
      </c>
      <c r="BQ17" s="52">
        <f>Costs!BQ87* BQ$6</f>
        <v>11852.323836557731</v>
      </c>
      <c r="BR17" s="52">
        <f>Costs!BR87* BR$6</f>
        <v>11840.471512721173</v>
      </c>
      <c r="BS17" s="52">
        <f>Costs!BS87* BS$6</f>
        <v>11828.631041208453</v>
      </c>
      <c r="BT17" s="52">
        <f>Costs!BT87* BT$6</f>
        <v>11816.802410167253</v>
      </c>
      <c r="BU17" s="52">
        <f>Costs!BU87* BU$6</f>
        <v>11804.985607757077</v>
      </c>
      <c r="BV17" s="52">
        <f>Costs!BV87* BV$6</f>
        <v>11793.180622149321</v>
      </c>
      <c r="BW17" s="52">
        <f>Costs!BW87* BW$6</f>
        <v>11781.387441527169</v>
      </c>
      <c r="BX17" s="52">
        <f>Costs!BX87* BX$6</f>
        <v>11769.606054085652</v>
      </c>
      <c r="BY17" s="52">
        <f>Costs!BY87* BY$6</f>
        <v>11757.836448031558</v>
      </c>
      <c r="BZ17" s="52">
        <f>Costs!BZ87* BZ$6</f>
        <v>11746.078611583525</v>
      </c>
      <c r="CA17" s="52">
        <f>Costs!CA87* CA$6</f>
        <v>11734.332532971941</v>
      </c>
      <c r="CB17" s="52">
        <f>Costs!CB87* CB$6</f>
        <v>11722.598200438977</v>
      </c>
      <c r="CC17" s="52">
        <f>Costs!CC87* CC$6</f>
        <v>11710.875602238531</v>
      </c>
      <c r="CD17" s="52">
        <f>Costs!CD87* CD$6</f>
        <v>11699.164726636292</v>
      </c>
      <c r="CE17" s="52">
        <f>Costs!CE87* CE$6</f>
        <v>11687.465561909656</v>
      </c>
      <c r="CF17" s="52">
        <f>Costs!CF87* CF$6</f>
        <v>11675.778096347754</v>
      </c>
      <c r="CG17" s="52">
        <f>Costs!CG87* CG$6</f>
        <v>11664.1023182514</v>
      </c>
      <c r="CH17" s="52">
        <f>Costs!CH87* CH$6</f>
        <v>11652.438215933149</v>
      </c>
      <c r="CI17" s="52">
        <f>Costs!CI87* CI$6</f>
        <v>11640.785777717216</v>
      </c>
      <c r="CJ17" s="52">
        <f>Costs!CJ87* CJ$6</f>
        <v>11629.144991939498</v>
      </c>
      <c r="CK17" s="52">
        <f>Costs!CK87* CK$6</f>
        <v>11617.515846947559</v>
      </c>
      <c r="CL17" s="52">
        <f>Costs!CL87* CL$6</f>
        <v>11605.898331100612</v>
      </c>
      <c r="CM17" s="52">
        <f>Costs!CM87* CM$6</f>
        <v>11594.292432769511</v>
      </c>
      <c r="CN17" s="52">
        <f>Costs!CN87* CN$6</f>
        <v>11582.69814033675</v>
      </c>
      <c r="CO17" s="52">
        <f>Costs!CO87* CO$6</f>
        <v>11571.115442196404</v>
      </c>
    </row>
    <row r="18" spans="2:159" s="78" customFormat="1" outlineLevel="1" x14ac:dyDescent="0.2">
      <c r="B18" s="97"/>
      <c r="D18" s="44"/>
      <c r="E18" s="131" t="s">
        <v>330</v>
      </c>
      <c r="F18" s="131">
        <f>Costs!F88</f>
        <v>0</v>
      </c>
      <c r="G18" s="90">
        <f t="shared" si="0"/>
        <v>7785.6683937314383</v>
      </c>
      <c r="H18" s="350" t="s">
        <v>133</v>
      </c>
      <c r="I18" s="203">
        <f xml:space="preserve"> SUM( K18:CO18 )</f>
        <v>646210.47667970939</v>
      </c>
      <c r="J18" s="131">
        <f>Costs!J88</f>
        <v>0</v>
      </c>
      <c r="K18" s="162">
        <f t="shared" ref="K18:AP18" si="1" xml:space="preserve"> K17 * ( 1 - $G$14 )</f>
        <v>10118.540973941201</v>
      </c>
      <c r="L18" s="162">
        <f t="shared" si="1"/>
        <v>5054.2112164836308</v>
      </c>
      <c r="M18" s="162">
        <f t="shared" si="1"/>
        <v>1241.5611688207769</v>
      </c>
      <c r="N18" s="162">
        <f t="shared" si="1"/>
        <v>1860.4794114779338</v>
      </c>
      <c r="O18" s="162">
        <f t="shared" si="1"/>
        <v>2478.1585760886082</v>
      </c>
      <c r="P18" s="162">
        <f t="shared" si="1"/>
        <v>3094.6005218906503</v>
      </c>
      <c r="Q18" s="162">
        <f t="shared" si="1"/>
        <v>3709.8071056425101</v>
      </c>
      <c r="R18" s="162">
        <f t="shared" si="1"/>
        <v>4323.7801816263463</v>
      </c>
      <c r="S18" s="162">
        <f t="shared" si="1"/>
        <v>4936.5216016511104</v>
      </c>
      <c r="T18" s="162">
        <f t="shared" si="1"/>
        <v>5049.3987659640397</v>
      </c>
      <c r="U18" s="162">
        <f t="shared" si="1"/>
        <v>5162.045239426745</v>
      </c>
      <c r="V18" s="162">
        <f t="shared" si="1"/>
        <v>5274.461370543755</v>
      </c>
      <c r="W18" s="162">
        <f t="shared" si="1"/>
        <v>5386.647507353292</v>
      </c>
      <c r="X18" s="162">
        <f t="shared" si="1"/>
        <v>5498.6039974278392</v>
      </c>
      <c r="Y18" s="162">
        <f t="shared" si="1"/>
        <v>5610.3311878747336</v>
      </c>
      <c r="Z18" s="162">
        <f t="shared" si="1"/>
        <v>5721.8294253367339</v>
      </c>
      <c r="AA18" s="162">
        <f t="shared" si="1"/>
        <v>5833.0990559926231</v>
      </c>
      <c r="AB18" s="162">
        <f t="shared" si="1"/>
        <v>5944.1404255577745</v>
      </c>
      <c r="AC18" s="162">
        <f t="shared" si="1"/>
        <v>6054.9538792847416</v>
      </c>
      <c r="AD18" s="162">
        <f t="shared" si="1"/>
        <v>6165.5397619638297</v>
      </c>
      <c r="AE18" s="162">
        <f t="shared" si="1"/>
        <v>6275.8984179236759</v>
      </c>
      <c r="AF18" s="162">
        <f t="shared" si="1"/>
        <v>6386.0301910318431</v>
      </c>
      <c r="AG18" s="162">
        <f t="shared" si="1"/>
        <v>6495.9354246953772</v>
      </c>
      <c r="AH18" s="162">
        <f t="shared" si="1"/>
        <v>6605.6144618613898</v>
      </c>
      <c r="AI18" s="162">
        <f t="shared" si="1"/>
        <v>6715.0676450176525</v>
      </c>
      <c r="AJ18" s="162">
        <f t="shared" si="1"/>
        <v>6824.2953161931318</v>
      </c>
      <c r="AK18" s="162">
        <f t="shared" si="1"/>
        <v>6933.2978169586186</v>
      </c>
      <c r="AL18" s="162">
        <f t="shared" si="1"/>
        <v>7042.0754884272628</v>
      </c>
      <c r="AM18" s="162">
        <f t="shared" si="1"/>
        <v>7150.6286712551455</v>
      </c>
      <c r="AN18" s="162">
        <f t="shared" si="1"/>
        <v>7258.9577056418893</v>
      </c>
      <c r="AO18" s="162">
        <f t="shared" si="1"/>
        <v>7367.0629313311856</v>
      </c>
      <c r="AP18" s="162">
        <f t="shared" si="1"/>
        <v>7474.9446876113989</v>
      </c>
      <c r="AQ18" s="162">
        <f t="shared" ref="AQ18:BV18" si="2" xml:space="preserve"> AQ17 * ( 1 - $G$14 )</f>
        <v>7582.6033133161191</v>
      </c>
      <c r="AR18" s="162">
        <f t="shared" si="2"/>
        <v>7690.0391468247417</v>
      </c>
      <c r="AS18" s="162">
        <f t="shared" si="2"/>
        <v>7797.2525260630364</v>
      </c>
      <c r="AT18" s="162">
        <f t="shared" si="2"/>
        <v>7904.2437885037098</v>
      </c>
      <c r="AU18" s="162">
        <f t="shared" si="2"/>
        <v>8011.0132711669712</v>
      </c>
      <c r="AV18" s="162">
        <f t="shared" si="2"/>
        <v>8117.5613106211158</v>
      </c>
      <c r="AW18" s="162">
        <f t="shared" si="2"/>
        <v>8223.8882429830865</v>
      </c>
      <c r="AX18" s="162">
        <f t="shared" si="2"/>
        <v>8329.9944039190195</v>
      </c>
      <c r="AY18" s="162">
        <f t="shared" si="2"/>
        <v>8435.8801286448379</v>
      </c>
      <c r="AZ18" s="162">
        <f t="shared" si="2"/>
        <v>8541.545751926802</v>
      </c>
      <c r="BA18" s="162">
        <f t="shared" si="2"/>
        <v>8646.9916080820713</v>
      </c>
      <c r="BB18" s="162">
        <f t="shared" si="2"/>
        <v>8752.2180309792839</v>
      </c>
      <c r="BC18" s="162">
        <f t="shared" si="2"/>
        <v>8857.2253540390884</v>
      </c>
      <c r="BD18" s="162">
        <f t="shared" si="2"/>
        <v>8962.0139102347421</v>
      </c>
      <c r="BE18" s="162">
        <f t="shared" si="2"/>
        <v>9066.5840320926527</v>
      </c>
      <c r="BF18" s="162">
        <f t="shared" si="2"/>
        <v>9170.9360516929373</v>
      </c>
      <c r="BG18" s="162">
        <f t="shared" si="2"/>
        <v>9275.0703006699914</v>
      </c>
      <c r="BH18" s="162">
        <f t="shared" si="2"/>
        <v>9378.987110213031</v>
      </c>
      <c r="BI18" s="162">
        <f t="shared" si="2"/>
        <v>9482.6868110666928</v>
      </c>
      <c r="BJ18" s="162">
        <f t="shared" si="2"/>
        <v>9586.169733531533</v>
      </c>
      <c r="BK18" s="162">
        <f t="shared" si="2"/>
        <v>9605.5731221211481</v>
      </c>
      <c r="BL18" s="162">
        <f t="shared" si="2"/>
        <v>9595.967548999035</v>
      </c>
      <c r="BM18" s="162">
        <f t="shared" si="2"/>
        <v>9586.3715814500301</v>
      </c>
      <c r="BN18" s="162">
        <f t="shared" si="2"/>
        <v>9576.7852098685798</v>
      </c>
      <c r="BO18" s="162">
        <f t="shared" si="2"/>
        <v>9567.2084246587092</v>
      </c>
      <c r="BP18" s="162">
        <f t="shared" si="2"/>
        <v>9557.6412162340584</v>
      </c>
      <c r="BQ18" s="162">
        <f t="shared" si="2"/>
        <v>9548.0835750178176</v>
      </c>
      <c r="BR18" s="162">
        <f t="shared" si="2"/>
        <v>9538.535491442799</v>
      </c>
      <c r="BS18" s="162">
        <f t="shared" si="2"/>
        <v>9528.9969559513574</v>
      </c>
      <c r="BT18" s="162">
        <f t="shared" si="2"/>
        <v>9519.4679589954121</v>
      </c>
      <c r="BU18" s="162">
        <f t="shared" si="2"/>
        <v>9509.9484910364099</v>
      </c>
      <c r="BV18" s="162">
        <f t="shared" si="2"/>
        <v>9500.4385425453747</v>
      </c>
      <c r="BW18" s="162">
        <f t="shared" ref="BW18:CO18" si="3" xml:space="preserve"> BW17 * ( 1 - $G$14 )</f>
        <v>9490.9381040028275</v>
      </c>
      <c r="BX18" s="162">
        <f t="shared" si="3"/>
        <v>9481.4471658988332</v>
      </c>
      <c r="BY18" s="162">
        <f t="shared" si="3"/>
        <v>9471.9657187329267</v>
      </c>
      <c r="BZ18" s="162">
        <f t="shared" si="3"/>
        <v>9462.4937530141942</v>
      </c>
      <c r="CA18" s="162">
        <f t="shared" si="3"/>
        <v>9453.031259261179</v>
      </c>
      <c r="CB18" s="162">
        <f t="shared" si="3"/>
        <v>9443.578228001923</v>
      </c>
      <c r="CC18" s="162">
        <f t="shared" si="3"/>
        <v>9434.134649773916</v>
      </c>
      <c r="CD18" s="162">
        <f t="shared" si="3"/>
        <v>9424.7005151241428</v>
      </c>
      <c r="CE18" s="162">
        <f t="shared" si="3"/>
        <v>9415.2758146090182</v>
      </c>
      <c r="CF18" s="162">
        <f t="shared" si="3"/>
        <v>9405.8605387944153</v>
      </c>
      <c r="CG18" s="162">
        <f t="shared" si="3"/>
        <v>9396.4546782556154</v>
      </c>
      <c r="CH18" s="162">
        <f t="shared" si="3"/>
        <v>9387.05822357736</v>
      </c>
      <c r="CI18" s="162">
        <f t="shared" si="3"/>
        <v>9377.6711653537823</v>
      </c>
      <c r="CJ18" s="162">
        <f t="shared" si="3"/>
        <v>9368.2934941884287</v>
      </c>
      <c r="CK18" s="162">
        <f t="shared" si="3"/>
        <v>9358.9252006942406</v>
      </c>
      <c r="CL18" s="162">
        <f t="shared" si="3"/>
        <v>9349.5662754935474</v>
      </c>
      <c r="CM18" s="162">
        <f t="shared" si="3"/>
        <v>9340.2167092180534</v>
      </c>
      <c r="CN18" s="162">
        <f t="shared" si="3"/>
        <v>9330.8764925088417</v>
      </c>
      <c r="CO18" s="162">
        <f t="shared" si="3"/>
        <v>9321.5456160163249</v>
      </c>
    </row>
    <row r="19" spans="2:159" s="78" customFormat="1" outlineLevel="1" x14ac:dyDescent="0.2">
      <c r="B19" s="97"/>
      <c r="D19" s="44"/>
      <c r="E19" s="131" t="s">
        <v>331</v>
      </c>
      <c r="F19" s="131">
        <f>Costs!F89</f>
        <v>0</v>
      </c>
      <c r="G19" s="90">
        <f t="shared" si="0"/>
        <v>1878.9163746716881</v>
      </c>
      <c r="H19" s="350" t="s">
        <v>133</v>
      </c>
      <c r="I19" s="203">
        <f xml:space="preserve"> SUM( K19:CO19 )</f>
        <v>155950.05909775011</v>
      </c>
      <c r="J19" s="131">
        <f>Costs!J89</f>
        <v>0</v>
      </c>
      <c r="K19" s="162">
        <f t="shared" ref="K19:AP19" si="4" xml:space="preserve"> K17 - K18</f>
        <v>2441.9088204465261</v>
      </c>
      <c r="L19" s="162">
        <f t="shared" si="4"/>
        <v>1219.7334558130397</v>
      </c>
      <c r="M19" s="162">
        <f t="shared" si="4"/>
        <v>299.62611972173158</v>
      </c>
      <c r="N19" s="162">
        <f t="shared" si="4"/>
        <v>448.98974040301482</v>
      </c>
      <c r="O19" s="162">
        <f t="shared" si="4"/>
        <v>598.05433421681573</v>
      </c>
      <c r="P19" s="162">
        <f t="shared" si="4"/>
        <v>746.8203498532489</v>
      </c>
      <c r="Q19" s="162">
        <f t="shared" si="4"/>
        <v>895.28823540407438</v>
      </c>
      <c r="R19" s="162">
        <f t="shared" si="4"/>
        <v>1043.4584383634492</v>
      </c>
      <c r="S19" s="162">
        <f t="shared" si="4"/>
        <v>1191.331405628669</v>
      </c>
      <c r="T19" s="162">
        <f t="shared" si="4"/>
        <v>1218.5720664979181</v>
      </c>
      <c r="U19" s="162">
        <f t="shared" si="4"/>
        <v>1245.757054714024</v>
      </c>
      <c r="V19" s="162">
        <f t="shared" si="4"/>
        <v>1272.8864543816308</v>
      </c>
      <c r="W19" s="162">
        <f t="shared" si="4"/>
        <v>1299.9603494928469</v>
      </c>
      <c r="X19" s="162">
        <f t="shared" si="4"/>
        <v>1326.9788239273867</v>
      </c>
      <c r="Y19" s="162">
        <f t="shared" si="4"/>
        <v>1353.9419614527087</v>
      </c>
      <c r="Z19" s="162">
        <f t="shared" si="4"/>
        <v>1380.8498457241549</v>
      </c>
      <c r="AA19" s="162">
        <f t="shared" si="4"/>
        <v>1407.7025602850972</v>
      </c>
      <c r="AB19" s="162">
        <f t="shared" si="4"/>
        <v>1434.5001885670717</v>
      </c>
      <c r="AC19" s="162">
        <f t="shared" si="4"/>
        <v>1461.2428138899231</v>
      </c>
      <c r="AD19" s="162">
        <f t="shared" si="4"/>
        <v>1487.9305194619392</v>
      </c>
      <c r="AE19" s="162">
        <f t="shared" si="4"/>
        <v>1514.5633883799974</v>
      </c>
      <c r="AF19" s="162">
        <f t="shared" si="4"/>
        <v>1541.1415036296994</v>
      </c>
      <c r="AG19" s="162">
        <f t="shared" si="4"/>
        <v>1567.6649480855149</v>
      </c>
      <c r="AH19" s="162">
        <f t="shared" si="4"/>
        <v>1594.1338045109142</v>
      </c>
      <c r="AI19" s="162">
        <f t="shared" si="4"/>
        <v>1620.5481555585156</v>
      </c>
      <c r="AJ19" s="162">
        <f t="shared" si="4"/>
        <v>1646.9080837702159</v>
      </c>
      <c r="AK19" s="162">
        <f t="shared" si="4"/>
        <v>1673.2136715773377</v>
      </c>
      <c r="AL19" s="162">
        <f t="shared" si="4"/>
        <v>1699.4650013007631</v>
      </c>
      <c r="AM19" s="162">
        <f t="shared" si="4"/>
        <v>1725.662155151068</v>
      </c>
      <c r="AN19" s="162">
        <f t="shared" si="4"/>
        <v>1751.8052152286728</v>
      </c>
      <c r="AO19" s="162">
        <f t="shared" si="4"/>
        <v>1777.8942635239655</v>
      </c>
      <c r="AP19" s="162">
        <f t="shared" si="4"/>
        <v>1803.9293819174536</v>
      </c>
      <c r="AQ19" s="162">
        <f t="shared" ref="AQ19:BV19" si="5" xml:space="preserve"> AQ17 - AQ18</f>
        <v>1829.9106521798903</v>
      </c>
      <c r="AR19" s="162">
        <f t="shared" si="5"/>
        <v>1855.8381559724203</v>
      </c>
      <c r="AS19" s="162">
        <f t="shared" si="5"/>
        <v>1881.711974846713</v>
      </c>
      <c r="AT19" s="162">
        <f t="shared" si="5"/>
        <v>1907.5321902451024</v>
      </c>
      <c r="AU19" s="162">
        <f t="shared" si="5"/>
        <v>1933.2988835007191</v>
      </c>
      <c r="AV19" s="162">
        <f t="shared" si="5"/>
        <v>1959.0121358376337</v>
      </c>
      <c r="AW19" s="162">
        <f t="shared" si="5"/>
        <v>1984.6720283709928</v>
      </c>
      <c r="AX19" s="162">
        <f t="shared" si="5"/>
        <v>2010.2786421071487</v>
      </c>
      <c r="AY19" s="162">
        <f t="shared" si="5"/>
        <v>2035.8320579438023</v>
      </c>
      <c r="AZ19" s="162">
        <f t="shared" si="5"/>
        <v>2061.332356670142</v>
      </c>
      <c r="BA19" s="162">
        <f t="shared" si="5"/>
        <v>2086.7796189669698</v>
      </c>
      <c r="BB19" s="162">
        <f t="shared" si="5"/>
        <v>2112.1739254068489</v>
      </c>
      <c r="BC19" s="162">
        <f t="shared" si="5"/>
        <v>2137.5153564542288</v>
      </c>
      <c r="BD19" s="162">
        <f t="shared" si="5"/>
        <v>2162.8039924655895</v>
      </c>
      <c r="BE19" s="162">
        <f t="shared" si="5"/>
        <v>2188.0399136895703</v>
      </c>
      <c r="BF19" s="162">
        <f t="shared" si="5"/>
        <v>2213.2232002671099</v>
      </c>
      <c r="BG19" s="162">
        <f t="shared" si="5"/>
        <v>2238.353932231581</v>
      </c>
      <c r="BH19" s="162">
        <f t="shared" si="5"/>
        <v>2263.4321895089215</v>
      </c>
      <c r="BI19" s="162">
        <f t="shared" si="5"/>
        <v>2288.458051917778</v>
      </c>
      <c r="BJ19" s="162">
        <f t="shared" si="5"/>
        <v>2313.4315991696258</v>
      </c>
      <c r="BK19" s="162">
        <f t="shared" si="5"/>
        <v>2318.1142214830161</v>
      </c>
      <c r="BL19" s="162">
        <f t="shared" si="5"/>
        <v>2315.7961072615344</v>
      </c>
      <c r="BM19" s="162">
        <f t="shared" si="5"/>
        <v>2313.4803111542715</v>
      </c>
      <c r="BN19" s="162">
        <f t="shared" si="5"/>
        <v>2311.1668308431181</v>
      </c>
      <c r="BO19" s="162">
        <f t="shared" si="5"/>
        <v>2308.8556640122733</v>
      </c>
      <c r="BP19" s="162">
        <f t="shared" si="5"/>
        <v>2306.5468083482647</v>
      </c>
      <c r="BQ19" s="162">
        <f t="shared" si="5"/>
        <v>2304.2402615399133</v>
      </c>
      <c r="BR19" s="162">
        <f t="shared" si="5"/>
        <v>2301.936021278374</v>
      </c>
      <c r="BS19" s="162">
        <f t="shared" si="5"/>
        <v>2299.6340852570956</v>
      </c>
      <c r="BT19" s="162">
        <f t="shared" si="5"/>
        <v>2297.3344511718406</v>
      </c>
      <c r="BU19" s="162">
        <f t="shared" si="5"/>
        <v>2295.0371167206667</v>
      </c>
      <c r="BV19" s="162">
        <f t="shared" si="5"/>
        <v>2292.742079603946</v>
      </c>
      <c r="BW19" s="162">
        <f t="shared" ref="BW19:CO19" si="6" xml:space="preserve"> BW17 - BW18</f>
        <v>2290.4493375243419</v>
      </c>
      <c r="BX19" s="162">
        <f t="shared" si="6"/>
        <v>2288.1588881868192</v>
      </c>
      <c r="BY19" s="162">
        <f t="shared" si="6"/>
        <v>2285.870729298631</v>
      </c>
      <c r="BZ19" s="162">
        <f t="shared" si="6"/>
        <v>2283.5848585693311</v>
      </c>
      <c r="CA19" s="162">
        <f t="shared" si="6"/>
        <v>2281.301273710762</v>
      </c>
      <c r="CB19" s="162">
        <f t="shared" si="6"/>
        <v>2279.0199724370541</v>
      </c>
      <c r="CC19" s="162">
        <f t="shared" si="6"/>
        <v>2276.7409524646155</v>
      </c>
      <c r="CD19" s="162">
        <f t="shared" si="6"/>
        <v>2274.4642115121496</v>
      </c>
      <c r="CE19" s="162">
        <f t="shared" si="6"/>
        <v>2272.1897473006375</v>
      </c>
      <c r="CF19" s="162">
        <f t="shared" si="6"/>
        <v>2269.9175575533391</v>
      </c>
      <c r="CG19" s="162">
        <f t="shared" si="6"/>
        <v>2267.6476399957846</v>
      </c>
      <c r="CH19" s="162">
        <f t="shared" si="6"/>
        <v>2265.379992355789</v>
      </c>
      <c r="CI19" s="162">
        <f t="shared" si="6"/>
        <v>2263.1146123634335</v>
      </c>
      <c r="CJ19" s="162">
        <f t="shared" si="6"/>
        <v>2260.8514977510695</v>
      </c>
      <c r="CK19" s="162">
        <f t="shared" si="6"/>
        <v>2258.5906462533185</v>
      </c>
      <c r="CL19" s="162">
        <f t="shared" si="6"/>
        <v>2256.3320556070648</v>
      </c>
      <c r="CM19" s="162">
        <f t="shared" si="6"/>
        <v>2254.0757235514575</v>
      </c>
      <c r="CN19" s="162">
        <f t="shared" si="6"/>
        <v>2251.8216478279082</v>
      </c>
      <c r="CO19" s="162">
        <f t="shared" si="6"/>
        <v>2249.569826180079</v>
      </c>
    </row>
    <row r="20" spans="2:159" outlineLevel="1" x14ac:dyDescent="0.2">
      <c r="B20" s="58"/>
      <c r="D20" s="39"/>
      <c r="E20" t="str">
        <f>Costs!E183 &amp; " (real prices)"</f>
        <v>Sampling and testing (real prices)</v>
      </c>
      <c r="F20">
        <f>Costs!F183</f>
        <v>0</v>
      </c>
      <c r="G20" s="90">
        <f t="shared" si="0"/>
        <v>188.66477575222507</v>
      </c>
      <c r="H20" s="74" t="s">
        <v>133</v>
      </c>
      <c r="I20" s="203">
        <f xml:space="preserve"> SUM( K20:CO20 )</f>
        <v>15659.176387434682</v>
      </c>
      <c r="J20">
        <f>Costs!J183</f>
        <v>0</v>
      </c>
      <c r="K20" s="52">
        <f>Costs!K183 * K$6</f>
        <v>196.50836686991997</v>
      </c>
      <c r="L20" s="19">
        <f>Costs!L183 * L$6</f>
        <v>196.31185850305008</v>
      </c>
      <c r="M20" s="19">
        <f>Costs!M183 * M$6</f>
        <v>196.11554664454701</v>
      </c>
      <c r="N20" s="19">
        <f>Costs!N183 * N$6</f>
        <v>195.91943109790245</v>
      </c>
      <c r="O20" s="19">
        <f>Costs!O183 * O$6</f>
        <v>195.72351166680454</v>
      </c>
      <c r="P20" s="19">
        <f>Costs!P183 * P$6</f>
        <v>195.52778815513776</v>
      </c>
      <c r="Q20" s="19">
        <f>Costs!Q183 * Q$6</f>
        <v>195.33226036698261</v>
      </c>
      <c r="R20" s="19">
        <f>Costs!R183 * R$6</f>
        <v>195.13692810661564</v>
      </c>
      <c r="S20" s="19">
        <f>Costs!S183 * S$6</f>
        <v>194.94179117850902</v>
      </c>
      <c r="T20" s="19">
        <f>Costs!T183 * T$6</f>
        <v>194.74684938733051</v>
      </c>
      <c r="U20" s="19">
        <f>Costs!U183 * U$6</f>
        <v>194.55210253794317</v>
      </c>
      <c r="V20" s="19">
        <f>Costs!V183 * V$6</f>
        <v>194.35755043540522</v>
      </c>
      <c r="W20" s="19">
        <f>Costs!W183 * W$6</f>
        <v>194.16319288496982</v>
      </c>
      <c r="X20" s="19">
        <f>Costs!X183 * X$6</f>
        <v>193.96902969208486</v>
      </c>
      <c r="Y20" s="19">
        <f>Costs!Y183 * Y$6</f>
        <v>193.77506066239278</v>
      </c>
      <c r="Z20" s="19">
        <f>Costs!Z183 * Z$6</f>
        <v>193.58128560173037</v>
      </c>
      <c r="AA20" s="19">
        <f>Costs!AA183 * AA$6</f>
        <v>193.38770431612863</v>
      </c>
      <c r="AB20" s="19">
        <f>Costs!AB183 * AB$6</f>
        <v>193.19431661181252</v>
      </c>
      <c r="AC20" s="19">
        <f>Costs!AC183 * AC$6</f>
        <v>193.00112229520073</v>
      </c>
      <c r="AD20" s="19">
        <f>Costs!AD183 * AD$6</f>
        <v>192.80812117290552</v>
      </c>
      <c r="AE20" s="19">
        <f>Costs!AE183 * AE$6</f>
        <v>192.61531305173264</v>
      </c>
      <c r="AF20" s="19">
        <f>Costs!AF183 * AF$6</f>
        <v>192.42269773868085</v>
      </c>
      <c r="AG20" s="19">
        <f>Costs!AG183 * AG$6</f>
        <v>192.23027504094222</v>
      </c>
      <c r="AH20" s="19">
        <f>Costs!AH183 * AH$6</f>
        <v>192.03804476590122</v>
      </c>
      <c r="AI20" s="19">
        <f>Costs!AI183 * AI$6</f>
        <v>191.84600672113538</v>
      </c>
      <c r="AJ20" s="19">
        <f>Costs!AJ183 * AJ$6</f>
        <v>191.65416071441422</v>
      </c>
      <c r="AK20" s="19">
        <f>Costs!AK183 * AK$6</f>
        <v>191.4625065536998</v>
      </c>
      <c r="AL20" s="19">
        <f>Costs!AL183 * AL$6</f>
        <v>191.27104404714612</v>
      </c>
      <c r="AM20" s="19">
        <f>Costs!AM183 * AM$6</f>
        <v>191.07977300309895</v>
      </c>
      <c r="AN20" s="19">
        <f>Costs!AN183 * AN$6</f>
        <v>190.88869323009584</v>
      </c>
      <c r="AO20" s="19">
        <f>Costs!AO183 * AO$6</f>
        <v>190.69780453686576</v>
      </c>
      <c r="AP20" s="19">
        <f>Costs!AP183 * AP$6</f>
        <v>190.50710673232888</v>
      </c>
      <c r="AQ20" s="19">
        <f>Costs!AQ183 * AQ$6</f>
        <v>190.31659962559658</v>
      </c>
      <c r="AR20" s="19">
        <f>Costs!AR183 * AR$6</f>
        <v>190.12628302597093</v>
      </c>
      <c r="AS20" s="19">
        <f>Costs!AS183 * AS$6</f>
        <v>189.936156742945</v>
      </c>
      <c r="AT20" s="19">
        <f>Costs!AT183 * AT$6</f>
        <v>189.74622058620201</v>
      </c>
      <c r="AU20" s="19">
        <f>Costs!AU183 * AU$6</f>
        <v>189.5564743656158</v>
      </c>
      <c r="AV20" s="19">
        <f>Costs!AV183 * AV$6</f>
        <v>189.36691789125021</v>
      </c>
      <c r="AW20" s="19">
        <f>Costs!AW183 * AW$6</f>
        <v>189.17755097335896</v>
      </c>
      <c r="AX20" s="19">
        <f>Costs!AX183 * AX$6</f>
        <v>188.98837342238559</v>
      </c>
      <c r="AY20" s="19">
        <f>Costs!AY183 * AY$6</f>
        <v>188.79938504896322</v>
      </c>
      <c r="AZ20" s="19">
        <f>Costs!AZ183 * AZ$6</f>
        <v>188.61058566391426</v>
      </c>
      <c r="BA20" s="19">
        <f>Costs!BA183 * BA$6</f>
        <v>188.42197507825034</v>
      </c>
      <c r="BB20" s="19">
        <f>Costs!BB183 * BB$6</f>
        <v>188.23355310317208</v>
      </c>
      <c r="BC20" s="19">
        <f>Costs!BC183 * BC$6</f>
        <v>188.04531955006891</v>
      </c>
      <c r="BD20" s="19">
        <f>Costs!BD183 * BD$6</f>
        <v>187.85727423051884</v>
      </c>
      <c r="BE20" s="19">
        <f>Costs!BE183 * BE$6</f>
        <v>187.66941695628836</v>
      </c>
      <c r="BF20" s="19">
        <f>Costs!BF183 * BF$6</f>
        <v>187.48174753933208</v>
      </c>
      <c r="BG20" s="19">
        <f>Costs!BG183 * BG$6</f>
        <v>187.29426579179275</v>
      </c>
      <c r="BH20" s="19">
        <f>Costs!BH183 * BH$6</f>
        <v>187.10697152600093</v>
      </c>
      <c r="BI20" s="19">
        <f>Costs!BI183 * BI$6</f>
        <v>186.91986455447494</v>
      </c>
      <c r="BJ20" s="19">
        <f>Costs!BJ183 * BJ$6</f>
        <v>186.73294468992049</v>
      </c>
      <c r="BK20" s="19">
        <f>Costs!BK183 * BK$6</f>
        <v>186.54621174523052</v>
      </c>
      <c r="BL20" s="19">
        <f>Costs!BL183 * BL$6</f>
        <v>186.35966553348533</v>
      </c>
      <c r="BM20" s="19">
        <f>Costs!BM183 * BM$6</f>
        <v>186.17330586795183</v>
      </c>
      <c r="BN20" s="19">
        <f>Costs!BN183 * BN$6</f>
        <v>185.98713256208387</v>
      </c>
      <c r="BO20" s="19">
        <f>Costs!BO183 * BO$6</f>
        <v>185.80114542952177</v>
      </c>
      <c r="BP20" s="19">
        <f>Costs!BP183 * BP$6</f>
        <v>185.61534428409229</v>
      </c>
      <c r="BQ20" s="19">
        <f>Costs!BQ183 * BQ$6</f>
        <v>185.42972893980814</v>
      </c>
      <c r="BR20" s="19">
        <f>Costs!BR183 * BR$6</f>
        <v>185.24429921086841</v>
      </c>
      <c r="BS20" s="19">
        <f>Costs!BS183 * BS$6</f>
        <v>185.05905491165754</v>
      </c>
      <c r="BT20" s="19">
        <f>Costs!BT183 * BT$6</f>
        <v>184.87399585674589</v>
      </c>
      <c r="BU20" s="19">
        <f>Costs!BU183 * BU$6</f>
        <v>184.68912186088912</v>
      </c>
      <c r="BV20" s="19">
        <f>Costs!BV183 * BV$6</f>
        <v>184.5044327390282</v>
      </c>
      <c r="BW20" s="19">
        <f>Costs!BW183 * BW$6</f>
        <v>184.31992830628917</v>
      </c>
      <c r="BX20" s="19">
        <f>Costs!BX183 * BX$6</f>
        <v>184.13560837798292</v>
      </c>
      <c r="BY20" s="19">
        <f>Costs!BY183 * BY$6</f>
        <v>183.95147276960492</v>
      </c>
      <c r="BZ20" s="19">
        <f>Costs!BZ183 * BZ$6</f>
        <v>183.7675212968353</v>
      </c>
      <c r="CA20" s="19">
        <f>Costs!CA183 * CA$6</f>
        <v>183.58375377553847</v>
      </c>
      <c r="CB20" s="19">
        <f>Costs!CB183 * CB$6</f>
        <v>183.40017002176293</v>
      </c>
      <c r="CC20" s="19">
        <f>Costs!CC183 * CC$6</f>
        <v>183.21676985174119</v>
      </c>
      <c r="CD20" s="19">
        <f>Costs!CD183 * CD$6</f>
        <v>183.03355308188944</v>
      </c>
      <c r="CE20" s="19">
        <f>Costs!CE183 * CE$6</f>
        <v>182.85051952880755</v>
      </c>
      <c r="CF20" s="19">
        <f>Costs!CF183 * CF$6</f>
        <v>182.66766900927874</v>
      </c>
      <c r="CG20" s="19">
        <f>Costs!CG183 * CG$6</f>
        <v>182.48500134026949</v>
      </c>
      <c r="CH20" s="19">
        <f>Costs!CH183 * CH$6</f>
        <v>182.30251633892917</v>
      </c>
      <c r="CI20" s="19">
        <f>Costs!CI183 * CI$6</f>
        <v>182.12021382259027</v>
      </c>
      <c r="CJ20" s="19">
        <f>Costs!CJ183 * CJ$6</f>
        <v>181.93809360876767</v>
      </c>
      <c r="CK20" s="19">
        <f>Costs!CK183 * CK$6</f>
        <v>181.75615551515889</v>
      </c>
      <c r="CL20" s="19">
        <f>Costs!CL183 * CL$6</f>
        <v>181.57439935964376</v>
      </c>
      <c r="CM20" s="19">
        <f>Costs!CM183 * CM$6</f>
        <v>181.39282496028412</v>
      </c>
      <c r="CN20" s="19">
        <f>Costs!CN183 * CN$6</f>
        <v>181.21143213532383</v>
      </c>
      <c r="CO20" s="19">
        <f>Costs!CO183 * CO$6</f>
        <v>181.03022070318849</v>
      </c>
    </row>
    <row r="21" spans="2:159" outlineLevel="1" x14ac:dyDescent="0.2">
      <c r="B21" s="58"/>
      <c r="D21" s="39"/>
      <c r="E21" t="s">
        <v>332</v>
      </c>
      <c r="F21">
        <f>Costs!F184</f>
        <v>0</v>
      </c>
      <c r="G21" s="90">
        <f t="shared" si="0"/>
        <v>250.17040412713996</v>
      </c>
      <c r="H21" s="74" t="s">
        <v>133</v>
      </c>
      <c r="I21" s="203">
        <f xml:space="preserve"> SUM( K21:CO21 )</f>
        <v>20764.143542552618</v>
      </c>
      <c r="J21">
        <f>Costs!J184</f>
        <v>0</v>
      </c>
      <c r="K21" s="19">
        <f xml:space="preserve"> Costs!K169 * K$6</f>
        <v>0</v>
      </c>
      <c r="L21" s="19">
        <f xml:space="preserve"> Costs!L169 * L$6</f>
        <v>73.225687004678761</v>
      </c>
      <c r="M21" s="19">
        <f xml:space="preserve"> Costs!M169 * M$6</f>
        <v>233.38585838095295</v>
      </c>
      <c r="N21" s="19">
        <f xml:space="preserve"> Costs!N169 * N$6</f>
        <v>266.34059839707822</v>
      </c>
      <c r="O21" s="19">
        <f xml:space="preserve"> Costs!O169 * O$6</f>
        <v>259.10309981498233</v>
      </c>
      <c r="P21" s="19">
        <f xml:space="preserve"> Costs!P169 * P$6</f>
        <v>246.91312794630153</v>
      </c>
      <c r="Q21" s="19">
        <f xml:space="preserve"> Costs!Q169 * Q$6</f>
        <v>246.5114502333501</v>
      </c>
      <c r="R21" s="19">
        <f xml:space="preserve"> Costs!R169 * R$6</f>
        <v>249.01048619022652</v>
      </c>
      <c r="S21" s="19">
        <f xml:space="preserve"> Costs!S169 * S$6</f>
        <v>252.61131487744404</v>
      </c>
      <c r="T21" s="19">
        <f xml:space="preserve"> Costs!T169 * T$6</f>
        <v>255.74853884087887</v>
      </c>
      <c r="U21" s="19">
        <f xml:space="preserve"> Costs!U169 * U$6</f>
        <v>256.39576358991138</v>
      </c>
      <c r="V21" s="19">
        <f xml:space="preserve"> Costs!V169 * V$6</f>
        <v>255.74853884087895</v>
      </c>
      <c r="W21" s="19">
        <f xml:space="preserve"> Costs!W169 * W$6</f>
        <v>255.74853884087889</v>
      </c>
      <c r="X21" s="19">
        <f xml:space="preserve"> Costs!X169 * X$6</f>
        <v>255.74853884087884</v>
      </c>
      <c r="Y21" s="19">
        <f xml:space="preserve"> Costs!Y169 * Y$6</f>
        <v>256.39576358991133</v>
      </c>
      <c r="Z21" s="19">
        <f xml:space="preserve"> Costs!Z169 * Z$6</f>
        <v>255.74853884087898</v>
      </c>
      <c r="AA21" s="19">
        <f xml:space="preserve"> Costs!AA169 * AA$6</f>
        <v>255.74853884087898</v>
      </c>
      <c r="AB21" s="19">
        <f xml:space="preserve"> Costs!AB169 * AB$6</f>
        <v>255.74853884087901</v>
      </c>
      <c r="AC21" s="19">
        <f xml:space="preserve"> Costs!AC169 * AC$6</f>
        <v>256.39576358991138</v>
      </c>
      <c r="AD21" s="19">
        <f xml:space="preserve"> Costs!AD169 * AD$6</f>
        <v>255.74853884087895</v>
      </c>
      <c r="AE21" s="19">
        <f xml:space="preserve"> Costs!AE169 * AE$6</f>
        <v>255.74853884087904</v>
      </c>
      <c r="AF21" s="19">
        <f xml:space="preserve"> Costs!AF169 * AF$6</f>
        <v>255.74853884087892</v>
      </c>
      <c r="AG21" s="19">
        <f xml:space="preserve"> Costs!AG169 * AG$6</f>
        <v>256.39576358991121</v>
      </c>
      <c r="AH21" s="19">
        <f xml:space="preserve"> Costs!AH169 * AH$6</f>
        <v>255.74853884087889</v>
      </c>
      <c r="AI21" s="19">
        <f xml:space="preserve"> Costs!AI169 * AI$6</f>
        <v>255.74853884087895</v>
      </c>
      <c r="AJ21" s="19">
        <f xml:space="preserve"> Costs!AJ169 * AJ$6</f>
        <v>255.74853884087889</v>
      </c>
      <c r="AK21" s="19">
        <f xml:space="preserve"> Costs!AK169 * AK$6</f>
        <v>256.39576358991138</v>
      </c>
      <c r="AL21" s="19">
        <f xml:space="preserve"> Costs!AL169 * AL$6</f>
        <v>255.74853884087898</v>
      </c>
      <c r="AM21" s="19">
        <f xml:space="preserve"> Costs!AM169 * AM$6</f>
        <v>255.74853884087889</v>
      </c>
      <c r="AN21" s="19">
        <f xml:space="preserve"> Costs!AN169 * AN$6</f>
        <v>255.74853884087898</v>
      </c>
      <c r="AO21" s="19">
        <f xml:space="preserve"> Costs!AO169 * AO$6</f>
        <v>256.39576358991133</v>
      </c>
      <c r="AP21" s="19">
        <f xml:space="preserve"> Costs!AP169 * AP$6</f>
        <v>255.74853884087889</v>
      </c>
      <c r="AQ21" s="19">
        <f xml:space="preserve"> Costs!AQ169 * AQ$6</f>
        <v>255.74853884087887</v>
      </c>
      <c r="AR21" s="19">
        <f xml:space="preserve"> Costs!AR169 * AR$6</f>
        <v>255.74853884087884</v>
      </c>
      <c r="AS21" s="19">
        <f xml:space="preserve"> Costs!AS169 * AS$6</f>
        <v>256.39576358991133</v>
      </c>
      <c r="AT21" s="19">
        <f xml:space="preserve"> Costs!AT169 * AT$6</f>
        <v>255.74853884087889</v>
      </c>
      <c r="AU21" s="19">
        <f xml:space="preserve"> Costs!AU169 * AU$6</f>
        <v>255.74853884087892</v>
      </c>
      <c r="AV21" s="19">
        <f xml:space="preserve"> Costs!AV169 * AV$6</f>
        <v>255.74853884087889</v>
      </c>
      <c r="AW21" s="19">
        <f xml:space="preserve"> Costs!AW169 * AW$6</f>
        <v>256.39576358991121</v>
      </c>
      <c r="AX21" s="19">
        <f xml:space="preserve"> Costs!AX169 * AX$6</f>
        <v>255.74853884087881</v>
      </c>
      <c r="AY21" s="19">
        <f xml:space="preserve"> Costs!AY169 * AY$6</f>
        <v>255.74853884087884</v>
      </c>
      <c r="AZ21" s="19">
        <f xml:space="preserve"> Costs!AZ169 * AZ$6</f>
        <v>255.74853884087889</v>
      </c>
      <c r="BA21" s="19">
        <f xml:space="preserve"> Costs!BA169 * BA$6</f>
        <v>256.39576358991121</v>
      </c>
      <c r="BB21" s="19">
        <f xml:space="preserve"> Costs!BB169 * BB$6</f>
        <v>255.74853884087881</v>
      </c>
      <c r="BC21" s="19">
        <f xml:space="preserve"> Costs!BC169 * BC$6</f>
        <v>255.74853884087892</v>
      </c>
      <c r="BD21" s="19">
        <f xml:space="preserve"> Costs!BD169 * BD$6</f>
        <v>255.74853884087889</v>
      </c>
      <c r="BE21" s="19">
        <f xml:space="preserve"> Costs!BE169 * BE$6</f>
        <v>256.39576358991127</v>
      </c>
      <c r="BF21" s="19">
        <f xml:space="preserve"> Costs!BF169 * BF$6</f>
        <v>255.74853884087887</v>
      </c>
      <c r="BG21" s="19">
        <f xml:space="preserve"> Costs!BG169 * BG$6</f>
        <v>255.74853884087887</v>
      </c>
      <c r="BH21" s="19">
        <f xml:space="preserve"> Costs!BH169 * BH$6</f>
        <v>255.74853884087889</v>
      </c>
      <c r="BI21" s="19">
        <f xml:space="preserve"> Costs!BI169 * BI$6</f>
        <v>256.39576358991127</v>
      </c>
      <c r="BJ21" s="19">
        <f xml:space="preserve"> Costs!BJ169 * BJ$6</f>
        <v>255.74853884087889</v>
      </c>
      <c r="BK21" s="19">
        <f xml:space="preserve"> Costs!BK169 * BK$6</f>
        <v>255.74853884087887</v>
      </c>
      <c r="BL21" s="19">
        <f xml:space="preserve"> Costs!BL169 * BL$6</f>
        <v>255.74853884087881</v>
      </c>
      <c r="BM21" s="19">
        <f xml:space="preserve"> Costs!BM169 * BM$6</f>
        <v>256.39576358991127</v>
      </c>
      <c r="BN21" s="19">
        <f xml:space="preserve"> Costs!BN169 * BN$6</f>
        <v>255.74853884087884</v>
      </c>
      <c r="BO21" s="19">
        <f xml:space="preserve"> Costs!BO169 * BO$6</f>
        <v>255.74853884087875</v>
      </c>
      <c r="BP21" s="19">
        <f xml:space="preserve"> Costs!BP169 * BP$6</f>
        <v>255.74853884087884</v>
      </c>
      <c r="BQ21" s="19">
        <f xml:space="preserve"> Costs!BQ169 * BQ$6</f>
        <v>256.39576358991116</v>
      </c>
      <c r="BR21" s="19">
        <f xml:space="preserve"> Costs!BR169 * BR$6</f>
        <v>255.74853884087892</v>
      </c>
      <c r="BS21" s="19">
        <f xml:space="preserve"> Costs!BS169 * BS$6</f>
        <v>255.74853884087881</v>
      </c>
      <c r="BT21" s="19">
        <f xml:space="preserve"> Costs!BT169 * BT$6</f>
        <v>255.74853884087878</v>
      </c>
      <c r="BU21" s="19">
        <f xml:space="preserve"> Costs!BU169 * BU$6</f>
        <v>256.39576358991127</v>
      </c>
      <c r="BV21" s="19">
        <f xml:space="preserve"> Costs!BV169 * BV$6</f>
        <v>255.74853884087887</v>
      </c>
      <c r="BW21" s="19">
        <f xml:space="preserve"> Costs!BW169 * BW$6</f>
        <v>255.74853884087884</v>
      </c>
      <c r="BX21" s="19">
        <f xml:space="preserve"> Costs!BX169 * BX$6</f>
        <v>255.74853884087887</v>
      </c>
      <c r="BY21" s="19">
        <f xml:space="preserve"> Costs!BY169 * BY$6</f>
        <v>256.39576358991127</v>
      </c>
      <c r="BZ21" s="19">
        <f xml:space="preserve"> Costs!BZ169 * BZ$6</f>
        <v>255.74853884087884</v>
      </c>
      <c r="CA21" s="19">
        <f xml:space="preserve"> Costs!CA169 * CA$6</f>
        <v>255.74853884087878</v>
      </c>
      <c r="CB21" s="19">
        <f xml:space="preserve"> Costs!CB169 * CB$6</f>
        <v>255.74853884087887</v>
      </c>
      <c r="CC21" s="19">
        <f xml:space="preserve"> Costs!CC169 * CC$6</f>
        <v>256.39576358991127</v>
      </c>
      <c r="CD21" s="19">
        <f xml:space="preserve"> Costs!CD169 * CD$6</f>
        <v>255.74853884087887</v>
      </c>
      <c r="CE21" s="19">
        <f xml:space="preserve"> Costs!CE169 * CE$6</f>
        <v>255.74853884087898</v>
      </c>
      <c r="CF21" s="19">
        <f xml:space="preserve"> Costs!CF169 * CF$6</f>
        <v>255.74853884087895</v>
      </c>
      <c r="CG21" s="19">
        <f xml:space="preserve"> Costs!CG169 * CG$6</f>
        <v>256.39576358991127</v>
      </c>
      <c r="CH21" s="19">
        <f xml:space="preserve"> Costs!CH169 * CH$6</f>
        <v>255.74853884087892</v>
      </c>
      <c r="CI21" s="19">
        <f xml:space="preserve"> Costs!CI169 * CI$6</f>
        <v>255.74853884087895</v>
      </c>
      <c r="CJ21" s="19">
        <f xml:space="preserve"> Costs!CJ169 * CJ$6</f>
        <v>255.74853884087895</v>
      </c>
      <c r="CK21" s="19">
        <f xml:space="preserve"> Costs!CK169 * CK$6</f>
        <v>255.74853884087898</v>
      </c>
      <c r="CL21" s="19">
        <f xml:space="preserve"> Costs!CL169 * CL$6</f>
        <v>255.74853884087898</v>
      </c>
      <c r="CM21" s="19">
        <f xml:space="preserve"> Costs!CM169 * CM$6</f>
        <v>255.74853884087904</v>
      </c>
      <c r="CN21" s="19">
        <f xml:space="preserve"> Costs!CN169 * CN$6</f>
        <v>255.74853884087904</v>
      </c>
      <c r="CO21" s="19">
        <f xml:space="preserve"> Costs!CO169 * CO$6</f>
        <v>256.39576358991133</v>
      </c>
    </row>
    <row r="22" spans="2:159" s="78" customFormat="1" outlineLevel="1" x14ac:dyDescent="0.2">
      <c r="B22" s="97"/>
      <c r="D22" s="44"/>
      <c r="E22" s="131"/>
      <c r="F22" s="131"/>
      <c r="G22" s="131"/>
      <c r="H22" s="35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</row>
    <row r="23" spans="2:159" outlineLevel="1" x14ac:dyDescent="0.2">
      <c r="B23" s="58"/>
      <c r="D23" s="39"/>
      <c r="E23" s="78" t="str">
        <f>Costs!E142 &amp; " (real prices)"</f>
        <v>Replacement cost - meters (real prices)</v>
      </c>
      <c r="G23" s="90">
        <f t="shared" si="0"/>
        <v>999.50647277155053</v>
      </c>
      <c r="H23" s="448" t="str">
        <f>Costs!H142</f>
        <v>£</v>
      </c>
      <c r="I23" s="203">
        <f xml:space="preserve"> SUM( K23:CO23 )</f>
        <v>82959.037240038699</v>
      </c>
      <c r="K23" s="19">
        <f xml:space="preserve"> Costs!K142 * K$6</f>
        <v>0</v>
      </c>
      <c r="L23" s="19">
        <f xml:space="preserve"> Costs!L142 * L$6</f>
        <v>0</v>
      </c>
      <c r="M23" s="19">
        <f xml:space="preserve"> Costs!M142 * M$6</f>
        <v>0</v>
      </c>
      <c r="N23" s="19">
        <f xml:space="preserve"> Costs!N142 * N$6</f>
        <v>0</v>
      </c>
      <c r="O23" s="19">
        <f xml:space="preserve"> Costs!O142 * O$6</f>
        <v>0</v>
      </c>
      <c r="P23" s="19">
        <f xml:space="preserve"> Costs!P142 * P$6</f>
        <v>0</v>
      </c>
      <c r="Q23" s="19">
        <f xml:space="preserve"> Costs!Q142 * Q$6</f>
        <v>0</v>
      </c>
      <c r="R23" s="19">
        <f xml:space="preserve"> Costs!R142 * R$6</f>
        <v>0</v>
      </c>
      <c r="S23" s="19">
        <f xml:space="preserve"> Costs!S142 * S$6</f>
        <v>0</v>
      </c>
      <c r="T23" s="19">
        <f xml:space="preserve"> Costs!T142 * T$6</f>
        <v>0</v>
      </c>
      <c r="U23" s="19">
        <f xml:space="preserve"> Costs!U142 * U$6</f>
        <v>0</v>
      </c>
      <c r="V23" s="19">
        <f xml:space="preserve"> Costs!V142 * V$6</f>
        <v>0</v>
      </c>
      <c r="W23" s="19">
        <f xml:space="preserve"> Costs!W142 * W$6</f>
        <v>0</v>
      </c>
      <c r="X23" s="19">
        <f xml:space="preserve"> Costs!X142 * X$6</f>
        <v>0</v>
      </c>
      <c r="Y23" s="19">
        <f xml:space="preserve"> Costs!Y142 * Y$6</f>
        <v>0</v>
      </c>
      <c r="Z23" s="19">
        <f xml:space="preserve"> Costs!Z142 * Z$6</f>
        <v>12788.231964540515</v>
      </c>
      <c r="AA23" s="19">
        <f xml:space="preserve"> Costs!AA142 * AA$6</f>
        <v>4305.2777413809135</v>
      </c>
      <c r="AB23" s="19">
        <f xml:space="preserve"> Costs!AB142 * AB$6</f>
        <v>0</v>
      </c>
      <c r="AC23" s="19">
        <f xml:space="preserve"> Costs!AC142 * AC$6</f>
        <v>0</v>
      </c>
      <c r="AD23" s="19">
        <f xml:space="preserve"> Costs!AD142 * AD$6</f>
        <v>0</v>
      </c>
      <c r="AE23" s="19">
        <f xml:space="preserve"> Costs!AE142 * AE$6</f>
        <v>0</v>
      </c>
      <c r="AF23" s="19">
        <f xml:space="preserve"> Costs!AF142 * AF$6</f>
        <v>0</v>
      </c>
      <c r="AG23" s="19">
        <f xml:space="preserve"> Costs!AG142 * AG$6</f>
        <v>0</v>
      </c>
      <c r="AH23" s="19">
        <f xml:space="preserve"> Costs!AH142 * AH$6</f>
        <v>0</v>
      </c>
      <c r="AI23" s="19">
        <f xml:space="preserve"> Costs!AI142 * AI$6</f>
        <v>0</v>
      </c>
      <c r="AJ23" s="19">
        <f xml:space="preserve"> Costs!AJ142 * AJ$6</f>
        <v>0</v>
      </c>
      <c r="AK23" s="19">
        <f xml:space="preserve"> Costs!AK142 * AK$6</f>
        <v>0</v>
      </c>
      <c r="AL23" s="19">
        <f xml:space="preserve"> Costs!AL142 * AL$6</f>
        <v>0</v>
      </c>
      <c r="AM23" s="19">
        <f xml:space="preserve"> Costs!AM142 * AM$6</f>
        <v>0</v>
      </c>
      <c r="AN23" s="19">
        <f xml:space="preserve"> Costs!AN142 * AN$6</f>
        <v>0</v>
      </c>
      <c r="AO23" s="19">
        <f xml:space="preserve"> Costs!AO142 * AO$6</f>
        <v>12597.745448200738</v>
      </c>
      <c r="AP23" s="19">
        <f xml:space="preserve"> Costs!AP142 * AP$6</f>
        <v>4241.14867638547</v>
      </c>
      <c r="AQ23" s="19">
        <f xml:space="preserve"> Costs!AQ142 * AQ$6</f>
        <v>0</v>
      </c>
      <c r="AR23" s="19">
        <f xml:space="preserve"> Costs!AR142 * AR$6</f>
        <v>0</v>
      </c>
      <c r="AS23" s="19">
        <f xml:space="preserve"> Costs!AS142 * AS$6</f>
        <v>0</v>
      </c>
      <c r="AT23" s="19">
        <f xml:space="preserve"> Costs!AT142 * AT$6</f>
        <v>0</v>
      </c>
      <c r="AU23" s="19">
        <f xml:space="preserve"> Costs!AU142 * AU$6</f>
        <v>0</v>
      </c>
      <c r="AV23" s="19">
        <f xml:space="preserve"> Costs!AV142 * AV$6</f>
        <v>0</v>
      </c>
      <c r="AW23" s="19">
        <f xml:space="preserve"> Costs!AW142 * AW$6</f>
        <v>0</v>
      </c>
      <c r="AX23" s="19">
        <f xml:space="preserve"> Costs!AX142 * AX$6</f>
        <v>0</v>
      </c>
      <c r="AY23" s="19">
        <f xml:space="preserve"> Costs!AY142 * AY$6</f>
        <v>0</v>
      </c>
      <c r="AZ23" s="19">
        <f xml:space="preserve"> Costs!AZ142 * AZ$6</f>
        <v>0</v>
      </c>
      <c r="BA23" s="19">
        <f xml:space="preserve"> Costs!BA142 * BA$6</f>
        <v>0</v>
      </c>
      <c r="BB23" s="19">
        <f xml:space="preserve"> Costs!BB142 * BB$6</f>
        <v>0</v>
      </c>
      <c r="BC23" s="19">
        <f xml:space="preserve"> Costs!BC142 * BC$6</f>
        <v>0</v>
      </c>
      <c r="BD23" s="19">
        <f xml:space="preserve"> Costs!BD142 * BD$6</f>
        <v>12410.096314933762</v>
      </c>
      <c r="BE23" s="19">
        <f xml:space="preserve"> Costs!BE142 * BE$6</f>
        <v>4177.9748429045139</v>
      </c>
      <c r="BF23" s="19">
        <f xml:space="preserve"> Costs!BF142 * BF$6</f>
        <v>0</v>
      </c>
      <c r="BG23" s="19">
        <f xml:space="preserve"> Costs!BG142 * BG$6</f>
        <v>0</v>
      </c>
      <c r="BH23" s="19">
        <f xml:space="preserve"> Costs!BH142 * BH$6</f>
        <v>0</v>
      </c>
      <c r="BI23" s="19">
        <f xml:space="preserve"> Costs!BI142 * BI$6</f>
        <v>0</v>
      </c>
      <c r="BJ23" s="19">
        <f xml:space="preserve"> Costs!BJ142 * BJ$6</f>
        <v>0</v>
      </c>
      <c r="BK23" s="19">
        <f xml:space="preserve"> Costs!BK142 * BK$6</f>
        <v>0</v>
      </c>
      <c r="BL23" s="19">
        <f xml:space="preserve"> Costs!BL142 * BL$6</f>
        <v>0</v>
      </c>
      <c r="BM23" s="19">
        <f xml:space="preserve"> Costs!BM142 * BM$6</f>
        <v>0</v>
      </c>
      <c r="BN23" s="19">
        <f xml:space="preserve"> Costs!BN142 * BN$6</f>
        <v>0</v>
      </c>
      <c r="BO23" s="19">
        <f xml:space="preserve"> Costs!BO142 * BO$6</f>
        <v>0</v>
      </c>
      <c r="BP23" s="19">
        <f xml:space="preserve"> Costs!BP142 * BP$6</f>
        <v>0</v>
      </c>
      <c r="BQ23" s="19">
        <f xml:space="preserve"> Costs!BQ142 * BQ$6</f>
        <v>0</v>
      </c>
      <c r="BR23" s="19">
        <f xml:space="preserve"> Costs!BR142 * BR$6</f>
        <v>0</v>
      </c>
      <c r="BS23" s="19">
        <f xml:space="preserve"> Costs!BS142 * BS$6</f>
        <v>12225.242300631578</v>
      </c>
      <c r="BT23" s="19">
        <f xml:space="preserve"> Costs!BT142 * BT$6</f>
        <v>4115.7420123313077</v>
      </c>
      <c r="BU23" s="19">
        <f xml:space="preserve"> Costs!BU142 * BU$6</f>
        <v>0</v>
      </c>
      <c r="BV23" s="19">
        <f xml:space="preserve"> Costs!BV142 * BV$6</f>
        <v>0</v>
      </c>
      <c r="BW23" s="19">
        <f xml:space="preserve"> Costs!BW142 * BW$6</f>
        <v>0</v>
      </c>
      <c r="BX23" s="19">
        <f xml:space="preserve"> Costs!BX142 * BX$6</f>
        <v>0</v>
      </c>
      <c r="BY23" s="19">
        <f xml:space="preserve"> Costs!BY142 * BY$6</f>
        <v>0</v>
      </c>
      <c r="BZ23" s="19">
        <f xml:space="preserve"> Costs!BZ142 * BZ$6</f>
        <v>0</v>
      </c>
      <c r="CA23" s="19">
        <f xml:space="preserve"> Costs!CA142 * CA$6</f>
        <v>0</v>
      </c>
      <c r="CB23" s="19">
        <f xml:space="preserve"> Costs!CB142 * CB$6</f>
        <v>0</v>
      </c>
      <c r="CC23" s="19">
        <f xml:space="preserve"> Costs!CC142 * CC$6</f>
        <v>0</v>
      </c>
      <c r="CD23" s="19">
        <f xml:space="preserve"> Costs!CD142 * CD$6</f>
        <v>0</v>
      </c>
      <c r="CE23" s="19">
        <f xml:space="preserve"> Costs!CE142 * CE$6</f>
        <v>0</v>
      </c>
      <c r="CF23" s="19">
        <f xml:space="preserve"> Costs!CF142 * CF$6</f>
        <v>0</v>
      </c>
      <c r="CG23" s="19">
        <f xml:space="preserve"> Costs!CG142 * CG$6</f>
        <v>0</v>
      </c>
      <c r="CH23" s="19">
        <f xml:space="preserve"> Costs!CH142 * CH$6</f>
        <v>12043.141770729229</v>
      </c>
      <c r="CI23" s="19">
        <f xml:space="preserve"> Costs!CI142 * CI$6</f>
        <v>4054.4361680006664</v>
      </c>
      <c r="CJ23" s="19">
        <f xml:space="preserve"> Costs!CJ142 * CJ$6</f>
        <v>0</v>
      </c>
      <c r="CK23" s="19">
        <f xml:space="preserve"> Costs!CK142 * CK$6</f>
        <v>0</v>
      </c>
      <c r="CL23" s="19">
        <f xml:space="preserve"> Costs!CL142 * CL$6</f>
        <v>0</v>
      </c>
      <c r="CM23" s="19">
        <f xml:space="preserve"> Costs!CM142 * CM$6</f>
        <v>0</v>
      </c>
      <c r="CN23" s="19">
        <f xml:space="preserve"> Costs!CN142 * CN$6</f>
        <v>0</v>
      </c>
      <c r="CO23" s="19">
        <f xml:space="preserve"> Costs!CO142 * CO$6</f>
        <v>0</v>
      </c>
      <c r="CP23">
        <f>Costs!AB142</f>
        <v>0</v>
      </c>
      <c r="CQ23">
        <f>Costs!AC142</f>
        <v>0</v>
      </c>
      <c r="CR23">
        <f>Costs!AD142</f>
        <v>0</v>
      </c>
      <c r="CS23">
        <f>Costs!AE142</f>
        <v>0</v>
      </c>
      <c r="CT23">
        <f>Costs!AF142</f>
        <v>0</v>
      </c>
      <c r="CU23">
        <f>Costs!AG142</f>
        <v>0</v>
      </c>
      <c r="CV23">
        <f>Costs!AH142</f>
        <v>0</v>
      </c>
      <c r="CW23">
        <f>Costs!AI142</f>
        <v>0</v>
      </c>
      <c r="CX23">
        <f>Costs!AJ142</f>
        <v>0</v>
      </c>
      <c r="CY23">
        <f>Costs!AK142</f>
        <v>0</v>
      </c>
      <c r="CZ23">
        <f>Costs!AL142</f>
        <v>0</v>
      </c>
      <c r="DA23">
        <f>Costs!AM142</f>
        <v>0</v>
      </c>
      <c r="DB23">
        <f>Costs!AN142</f>
        <v>0</v>
      </c>
      <c r="DC23">
        <f>Costs!AO142</f>
        <v>23034.642764786051</v>
      </c>
      <c r="DD23">
        <f>Costs!AP142</f>
        <v>7909.8994227446765</v>
      </c>
      <c r="DE23">
        <f>Costs!AQ142</f>
        <v>0</v>
      </c>
      <c r="DF23">
        <f>Costs!AR142</f>
        <v>0</v>
      </c>
      <c r="DG23">
        <f>Costs!AS142</f>
        <v>0</v>
      </c>
      <c r="DH23">
        <f>Costs!AT142</f>
        <v>0</v>
      </c>
      <c r="DI23">
        <f>Costs!AU142</f>
        <v>0</v>
      </c>
      <c r="DJ23">
        <f>Costs!AV142</f>
        <v>0</v>
      </c>
      <c r="DK23">
        <f>Costs!AW142</f>
        <v>0</v>
      </c>
      <c r="DL23">
        <f>Costs!AX142</f>
        <v>0</v>
      </c>
      <c r="DM23">
        <f>Costs!AY142</f>
        <v>0</v>
      </c>
      <c r="DN23">
        <f>Costs!AZ142</f>
        <v>0</v>
      </c>
      <c r="DO23">
        <f>Costs!BA142</f>
        <v>0</v>
      </c>
      <c r="DP23">
        <f>Costs!BB142</f>
        <v>0</v>
      </c>
      <c r="DQ23">
        <f>Costs!BC142</f>
        <v>0</v>
      </c>
      <c r="DR23">
        <f>Costs!BD142</f>
        <v>30538.378706934287</v>
      </c>
      <c r="DS23">
        <f>Costs!BE142</f>
        <v>10486.618202510746</v>
      </c>
      <c r="DT23">
        <f>Costs!BF142</f>
        <v>0</v>
      </c>
      <c r="DU23">
        <f>Costs!BG142</f>
        <v>0</v>
      </c>
      <c r="DV23">
        <f>Costs!BH142</f>
        <v>0</v>
      </c>
      <c r="DW23">
        <f>Costs!BI142</f>
        <v>0</v>
      </c>
      <c r="DX23">
        <f>Costs!BJ142</f>
        <v>0</v>
      </c>
      <c r="DY23">
        <f>Costs!BK142</f>
        <v>0</v>
      </c>
      <c r="DZ23">
        <f>Costs!BL142</f>
        <v>0</v>
      </c>
      <c r="EA23">
        <f>Costs!BM142</f>
        <v>0</v>
      </c>
      <c r="EB23">
        <f>Costs!BN142</f>
        <v>0</v>
      </c>
      <c r="EC23">
        <f>Costs!BO142</f>
        <v>0</v>
      </c>
      <c r="ED23">
        <f>Costs!BP142</f>
        <v>0</v>
      </c>
      <c r="EE23">
        <f>Costs!BQ142</f>
        <v>0</v>
      </c>
      <c r="EF23">
        <f>Costs!BR142</f>
        <v>0</v>
      </c>
      <c r="EG23">
        <f>Costs!BS142</f>
        <v>40486.522129782199</v>
      </c>
      <c r="EH23">
        <f>Costs!BT142</f>
        <v>13902.725616082646</v>
      </c>
      <c r="EI23">
        <f>Costs!BU142</f>
        <v>0</v>
      </c>
      <c r="EJ23">
        <f>Costs!BV142</f>
        <v>0</v>
      </c>
      <c r="EK23">
        <f>Costs!BW142</f>
        <v>0</v>
      </c>
      <c r="EL23">
        <f>Costs!BX142</f>
        <v>0</v>
      </c>
      <c r="EM23">
        <f>Costs!BY142</f>
        <v>0</v>
      </c>
      <c r="EN23">
        <f>Costs!BZ142</f>
        <v>0</v>
      </c>
      <c r="EO23">
        <f>Costs!CA142</f>
        <v>0</v>
      </c>
      <c r="EP23">
        <f>Costs!CB142</f>
        <v>0</v>
      </c>
      <c r="EQ23">
        <f>Costs!CC142</f>
        <v>0</v>
      </c>
      <c r="ER23">
        <f>Costs!CD142</f>
        <v>0</v>
      </c>
      <c r="ES23">
        <f>Costs!CE142</f>
        <v>0</v>
      </c>
      <c r="ET23">
        <f>Costs!CF142</f>
        <v>0</v>
      </c>
      <c r="EU23">
        <f>Costs!CG142</f>
        <v>0</v>
      </c>
      <c r="EV23">
        <f>Costs!CH142</f>
        <v>53675.360106564622</v>
      </c>
      <c r="EW23">
        <f>Costs!CI142</f>
        <v>18431.659837658939</v>
      </c>
      <c r="EX23">
        <f>Costs!CJ142</f>
        <v>0</v>
      </c>
      <c r="EY23">
        <f>Costs!CK142</f>
        <v>0</v>
      </c>
      <c r="EZ23">
        <f>Costs!CL142</f>
        <v>0</v>
      </c>
      <c r="FA23">
        <f>Costs!CM142</f>
        <v>0</v>
      </c>
      <c r="FB23">
        <f>Costs!CN142</f>
        <v>0</v>
      </c>
      <c r="FC23">
        <f>Costs!CO142</f>
        <v>0</v>
      </c>
    </row>
    <row r="24" spans="2:159" outlineLevel="1" x14ac:dyDescent="0.2">
      <c r="B24" s="58"/>
      <c r="D24" s="39"/>
      <c r="E24" s="78" t="str">
        <f>Costs!E143 &amp; " (real prices)"</f>
        <v>Replacement cost - boundary boxes (real prices)</v>
      </c>
      <c r="G24" s="90">
        <f t="shared" si="0"/>
        <v>398.58588644554288</v>
      </c>
      <c r="H24" s="448" t="str">
        <f>Costs!H143</f>
        <v>£</v>
      </c>
      <c r="I24" s="203">
        <f xml:space="preserve"> SUM( K24:CO24 )</f>
        <v>33082.628574980059</v>
      </c>
      <c r="K24" s="52">
        <f xml:space="preserve"> Costs!K143 * K$6</f>
        <v>0</v>
      </c>
      <c r="L24" s="52">
        <f xml:space="preserve"> Costs!L143 * L$6</f>
        <v>0</v>
      </c>
      <c r="M24" s="52">
        <f xml:space="preserve"> Costs!M143 * M$6</f>
        <v>0</v>
      </c>
      <c r="N24" s="52">
        <f xml:space="preserve"> Costs!N143 * N$6</f>
        <v>0</v>
      </c>
      <c r="O24" s="52">
        <f xml:space="preserve"> Costs!O143 * O$6</f>
        <v>0</v>
      </c>
      <c r="P24" s="52">
        <f xml:space="preserve"> Costs!P143 * P$6</f>
        <v>0</v>
      </c>
      <c r="Q24" s="52">
        <f xml:space="preserve"> Costs!Q143 * Q$6</f>
        <v>0</v>
      </c>
      <c r="R24" s="52">
        <f xml:space="preserve"> Costs!R143 * R$6</f>
        <v>0</v>
      </c>
      <c r="S24" s="52">
        <f xml:space="preserve"> Costs!S143 * S$6</f>
        <v>0</v>
      </c>
      <c r="T24" s="52">
        <f xml:space="preserve"> Costs!T143 * T$6</f>
        <v>0</v>
      </c>
      <c r="U24" s="52">
        <f xml:space="preserve"> Costs!U143 * U$6</f>
        <v>0</v>
      </c>
      <c r="V24" s="52">
        <f xml:space="preserve"> Costs!V143 * V$6</f>
        <v>0</v>
      </c>
      <c r="W24" s="52">
        <f xml:space="preserve"> Costs!W143 * W$6</f>
        <v>0</v>
      </c>
      <c r="X24" s="52">
        <f xml:space="preserve"> Costs!X143 * X$6</f>
        <v>0</v>
      </c>
      <c r="Y24" s="52">
        <f xml:space="preserve"> Costs!Y143 * Y$6</f>
        <v>0</v>
      </c>
      <c r="Z24" s="52">
        <f xml:space="preserve"> Costs!Z143 * Z$6</f>
        <v>0</v>
      </c>
      <c r="AA24" s="52">
        <f xml:space="preserve"> Costs!AA143 * AA$6</f>
        <v>0</v>
      </c>
      <c r="AB24" s="52">
        <f xml:space="preserve"> Costs!AB143 * AB$6</f>
        <v>0</v>
      </c>
      <c r="AC24" s="52">
        <f xml:space="preserve"> Costs!AC143 * AC$6</f>
        <v>0</v>
      </c>
      <c r="AD24" s="52">
        <f xml:space="preserve"> Costs!AD143 * AD$6</f>
        <v>0</v>
      </c>
      <c r="AE24" s="52">
        <f xml:space="preserve"> Costs!AE143 * AE$6</f>
        <v>0</v>
      </c>
      <c r="AF24" s="52">
        <f xml:space="preserve"> Costs!AF143 * AF$6</f>
        <v>0</v>
      </c>
      <c r="AG24" s="52">
        <f xml:space="preserve"> Costs!AG143 * AG$6</f>
        <v>0</v>
      </c>
      <c r="AH24" s="52">
        <f xml:space="preserve"> Costs!AH143 * AH$6</f>
        <v>0</v>
      </c>
      <c r="AI24" s="52">
        <f xml:space="preserve"> Costs!AI143 * AI$6</f>
        <v>0</v>
      </c>
      <c r="AJ24" s="52">
        <f xml:space="preserve"> Costs!AJ143 * AJ$6</f>
        <v>0</v>
      </c>
      <c r="AK24" s="52">
        <f xml:space="preserve"> Costs!AK143 * AK$6</f>
        <v>0</v>
      </c>
      <c r="AL24" s="52">
        <f xml:space="preserve"> Costs!AL143 * AL$6</f>
        <v>0</v>
      </c>
      <c r="AM24" s="52">
        <f xml:space="preserve"> Costs!AM143 * AM$6</f>
        <v>0</v>
      </c>
      <c r="AN24" s="52">
        <f xml:space="preserve"> Costs!AN143 * AN$6</f>
        <v>0</v>
      </c>
      <c r="AO24" s="52">
        <f xml:space="preserve"> Costs!AO143 * AO$6</f>
        <v>0</v>
      </c>
      <c r="AP24" s="52">
        <f xml:space="preserve"> Costs!AP143 * AP$6</f>
        <v>0</v>
      </c>
      <c r="AQ24" s="52">
        <f xml:space="preserve"> Costs!AQ143 * AQ$6</f>
        <v>0</v>
      </c>
      <c r="AR24" s="52">
        <f xml:space="preserve"> Costs!AR143 * AR$6</f>
        <v>0</v>
      </c>
      <c r="AS24" s="52">
        <f xml:space="preserve"> Costs!AS143 * AS$6</f>
        <v>0</v>
      </c>
      <c r="AT24" s="52">
        <f xml:space="preserve"> Costs!AT143 * AT$6</f>
        <v>0</v>
      </c>
      <c r="AU24" s="52">
        <f xml:space="preserve"> Costs!AU143 * AU$6</f>
        <v>0</v>
      </c>
      <c r="AV24" s="52">
        <f xml:space="preserve"> Costs!AV143 * AV$6</f>
        <v>0</v>
      </c>
      <c r="AW24" s="52">
        <f xml:space="preserve"> Costs!AW143 * AW$6</f>
        <v>0</v>
      </c>
      <c r="AX24" s="52">
        <f xml:space="preserve"> Costs!AX143 * AX$6</f>
        <v>0</v>
      </c>
      <c r="AY24" s="52">
        <f xml:space="preserve"> Costs!AY143 * AY$6</f>
        <v>0</v>
      </c>
      <c r="AZ24" s="52">
        <f xml:space="preserve"> Costs!AZ143 * AZ$6</f>
        <v>0</v>
      </c>
      <c r="BA24" s="52">
        <f xml:space="preserve"> Costs!BA143 * BA$6</f>
        <v>0</v>
      </c>
      <c r="BB24" s="52">
        <f xml:space="preserve"> Costs!BB143 * BB$6</f>
        <v>0</v>
      </c>
      <c r="BC24" s="52">
        <f xml:space="preserve"> Costs!BC143 * BC$6</f>
        <v>0</v>
      </c>
      <c r="BD24" s="52">
        <f xml:space="preserve"> Costs!BD143 * BD$6</f>
        <v>0</v>
      </c>
      <c r="BE24" s="52">
        <f xml:space="preserve"> Costs!BE143 * BE$6</f>
        <v>0</v>
      </c>
      <c r="BF24" s="52">
        <f xml:space="preserve"> Costs!BF143 * BF$6</f>
        <v>0</v>
      </c>
      <c r="BG24" s="52">
        <f xml:space="preserve"> Costs!BG143 * BG$6</f>
        <v>0</v>
      </c>
      <c r="BH24" s="52">
        <f xml:space="preserve"> Costs!BH143 * BH$6</f>
        <v>0</v>
      </c>
      <c r="BI24" s="52">
        <f xml:space="preserve"> Costs!BI143 * BI$6</f>
        <v>0</v>
      </c>
      <c r="BJ24" s="52">
        <f xml:space="preserve"> Costs!BJ143 * BJ$6</f>
        <v>0</v>
      </c>
      <c r="BK24" s="52">
        <f xml:space="preserve"> Costs!BK143 * BK$6</f>
        <v>0</v>
      </c>
      <c r="BL24" s="52">
        <f xml:space="preserve"> Costs!BL143 * BL$6</f>
        <v>0</v>
      </c>
      <c r="BM24" s="52">
        <f xml:space="preserve"> Costs!BM143 * BM$6</f>
        <v>0</v>
      </c>
      <c r="BN24" s="52">
        <f xml:space="preserve"> Costs!BN143 * BN$6</f>
        <v>0</v>
      </c>
      <c r="BO24" s="52">
        <f xml:space="preserve"> Costs!BO143 * BO$6</f>
        <v>0</v>
      </c>
      <c r="BP24" s="52">
        <f xml:space="preserve"> Costs!BP143 * BP$6</f>
        <v>0</v>
      </c>
      <c r="BQ24" s="52">
        <f xml:space="preserve"> Costs!BQ143 * BQ$6</f>
        <v>0</v>
      </c>
      <c r="BR24" s="52">
        <f xml:space="preserve"> Costs!BR143 * BR$6</f>
        <v>0</v>
      </c>
      <c r="BS24" s="52">
        <f xml:space="preserve"> Costs!BS143 * BS$6</f>
        <v>24798.534766246183</v>
      </c>
      <c r="BT24" s="52">
        <f xml:space="preserve"> Costs!BT143 * BT$6</f>
        <v>8284.0938087338764</v>
      </c>
      <c r="BU24" s="52">
        <f xml:space="preserve"> Costs!BU143 * BU$6</f>
        <v>0</v>
      </c>
      <c r="BV24" s="52">
        <f xml:space="preserve"> Costs!BV143 * BV$6</f>
        <v>0</v>
      </c>
      <c r="BW24" s="52">
        <f xml:space="preserve"> Costs!BW143 * BW$6</f>
        <v>0</v>
      </c>
      <c r="BX24" s="52">
        <f xml:space="preserve"> Costs!BX143 * BX$6</f>
        <v>0</v>
      </c>
      <c r="BY24" s="52">
        <f xml:space="preserve"> Costs!BY143 * BY$6</f>
        <v>0</v>
      </c>
      <c r="BZ24" s="52">
        <f xml:space="preserve"> Costs!BZ143 * BZ$6</f>
        <v>0</v>
      </c>
      <c r="CA24" s="52">
        <f xml:space="preserve"> Costs!CA143 * CA$6</f>
        <v>0</v>
      </c>
      <c r="CB24" s="52">
        <f xml:space="preserve"> Costs!CB143 * CB$6</f>
        <v>0</v>
      </c>
      <c r="CC24" s="52">
        <f xml:space="preserve"> Costs!CC143 * CC$6</f>
        <v>0</v>
      </c>
      <c r="CD24" s="52">
        <f xml:space="preserve"> Costs!CD143 * CD$6</f>
        <v>0</v>
      </c>
      <c r="CE24" s="52">
        <f xml:space="preserve"> Costs!CE143 * CE$6</f>
        <v>0</v>
      </c>
      <c r="CF24" s="52">
        <f xml:space="preserve"> Costs!CF143 * CF$6</f>
        <v>0</v>
      </c>
      <c r="CG24" s="52">
        <f xml:space="preserve"> Costs!CG143 * CG$6</f>
        <v>0</v>
      </c>
      <c r="CH24" s="52">
        <f xml:space="preserve"> Costs!CH143 * CH$6</f>
        <v>0</v>
      </c>
      <c r="CI24" s="52">
        <f xml:space="preserve"> Costs!CI143 * CI$6</f>
        <v>0</v>
      </c>
      <c r="CJ24" s="52">
        <f xml:space="preserve"> Costs!CJ143 * CJ$6</f>
        <v>0</v>
      </c>
      <c r="CK24" s="52">
        <f xml:space="preserve"> Costs!CK143 * CK$6</f>
        <v>0</v>
      </c>
      <c r="CL24" s="52">
        <f xml:space="preserve"> Costs!CL143 * CL$6</f>
        <v>0</v>
      </c>
      <c r="CM24" s="52">
        <f xml:space="preserve"> Costs!CM143 * CM$6</f>
        <v>0</v>
      </c>
      <c r="CN24" s="52">
        <f xml:space="preserve"> Costs!CN143 * CN$6</f>
        <v>0</v>
      </c>
      <c r="CO24" s="52">
        <f xml:space="preserve"> Costs!CO143 * CO$6</f>
        <v>0</v>
      </c>
    </row>
    <row r="25" spans="2:159" outlineLevel="1" x14ac:dyDescent="0.2">
      <c r="B25" s="58"/>
      <c r="D25" s="39"/>
      <c r="E25" t="s">
        <v>333</v>
      </c>
      <c r="G25" s="90">
        <f t="shared" si="0"/>
        <v>1398.0923592170934</v>
      </c>
      <c r="H25" s="449" t="s">
        <v>133</v>
      </c>
      <c r="I25" s="203">
        <f xml:space="preserve"> SUM( K25:CO25 )</f>
        <v>116041.66581501876</v>
      </c>
      <c r="K25" s="470">
        <f>SUM(K23:K24)</f>
        <v>0</v>
      </c>
      <c r="L25" s="470">
        <f t="shared" ref="L25:BW25" si="7">SUM(L23:L24)</f>
        <v>0</v>
      </c>
      <c r="M25" s="470">
        <f t="shared" si="7"/>
        <v>0</v>
      </c>
      <c r="N25" s="470">
        <f t="shared" si="7"/>
        <v>0</v>
      </c>
      <c r="O25" s="470">
        <f t="shared" si="7"/>
        <v>0</v>
      </c>
      <c r="P25" s="470">
        <f t="shared" si="7"/>
        <v>0</v>
      </c>
      <c r="Q25" s="470">
        <f t="shared" si="7"/>
        <v>0</v>
      </c>
      <c r="R25" s="470">
        <f t="shared" si="7"/>
        <v>0</v>
      </c>
      <c r="S25" s="470">
        <f t="shared" si="7"/>
        <v>0</v>
      </c>
      <c r="T25" s="470">
        <f t="shared" si="7"/>
        <v>0</v>
      </c>
      <c r="U25" s="470">
        <f t="shared" si="7"/>
        <v>0</v>
      </c>
      <c r="V25" s="470">
        <f t="shared" si="7"/>
        <v>0</v>
      </c>
      <c r="W25" s="470">
        <f t="shared" si="7"/>
        <v>0</v>
      </c>
      <c r="X25" s="470">
        <f t="shared" si="7"/>
        <v>0</v>
      </c>
      <c r="Y25" s="470">
        <f t="shared" si="7"/>
        <v>0</v>
      </c>
      <c r="Z25" s="470">
        <f t="shared" si="7"/>
        <v>12788.231964540515</v>
      </c>
      <c r="AA25" s="470">
        <f t="shared" si="7"/>
        <v>4305.2777413809135</v>
      </c>
      <c r="AB25" s="470">
        <f t="shared" si="7"/>
        <v>0</v>
      </c>
      <c r="AC25" s="470">
        <f t="shared" si="7"/>
        <v>0</v>
      </c>
      <c r="AD25" s="470">
        <f t="shared" si="7"/>
        <v>0</v>
      </c>
      <c r="AE25" s="470">
        <f t="shared" si="7"/>
        <v>0</v>
      </c>
      <c r="AF25" s="470">
        <f t="shared" si="7"/>
        <v>0</v>
      </c>
      <c r="AG25" s="470">
        <f t="shared" si="7"/>
        <v>0</v>
      </c>
      <c r="AH25" s="470">
        <f t="shared" si="7"/>
        <v>0</v>
      </c>
      <c r="AI25" s="470">
        <f t="shared" si="7"/>
        <v>0</v>
      </c>
      <c r="AJ25" s="470">
        <f t="shared" si="7"/>
        <v>0</v>
      </c>
      <c r="AK25" s="470">
        <f t="shared" si="7"/>
        <v>0</v>
      </c>
      <c r="AL25" s="470">
        <f t="shared" si="7"/>
        <v>0</v>
      </c>
      <c r="AM25" s="470">
        <f t="shared" si="7"/>
        <v>0</v>
      </c>
      <c r="AN25" s="470">
        <f t="shared" si="7"/>
        <v>0</v>
      </c>
      <c r="AO25" s="470">
        <f t="shared" si="7"/>
        <v>12597.745448200738</v>
      </c>
      <c r="AP25" s="470">
        <f t="shared" si="7"/>
        <v>4241.14867638547</v>
      </c>
      <c r="AQ25" s="470">
        <f t="shared" si="7"/>
        <v>0</v>
      </c>
      <c r="AR25" s="470">
        <f t="shared" si="7"/>
        <v>0</v>
      </c>
      <c r="AS25" s="470">
        <f t="shared" si="7"/>
        <v>0</v>
      </c>
      <c r="AT25" s="470">
        <f t="shared" si="7"/>
        <v>0</v>
      </c>
      <c r="AU25" s="470">
        <f t="shared" si="7"/>
        <v>0</v>
      </c>
      <c r="AV25" s="470">
        <f t="shared" si="7"/>
        <v>0</v>
      </c>
      <c r="AW25" s="470">
        <f t="shared" si="7"/>
        <v>0</v>
      </c>
      <c r="AX25" s="470">
        <f t="shared" si="7"/>
        <v>0</v>
      </c>
      <c r="AY25" s="470">
        <f t="shared" si="7"/>
        <v>0</v>
      </c>
      <c r="AZ25" s="470">
        <f t="shared" si="7"/>
        <v>0</v>
      </c>
      <c r="BA25" s="470">
        <f t="shared" si="7"/>
        <v>0</v>
      </c>
      <c r="BB25" s="470">
        <f t="shared" si="7"/>
        <v>0</v>
      </c>
      <c r="BC25" s="470">
        <f t="shared" si="7"/>
        <v>0</v>
      </c>
      <c r="BD25" s="470">
        <f t="shared" si="7"/>
        <v>12410.096314933762</v>
      </c>
      <c r="BE25" s="470">
        <f t="shared" si="7"/>
        <v>4177.9748429045139</v>
      </c>
      <c r="BF25" s="470">
        <f t="shared" si="7"/>
        <v>0</v>
      </c>
      <c r="BG25" s="470">
        <f t="shared" si="7"/>
        <v>0</v>
      </c>
      <c r="BH25" s="470">
        <f t="shared" si="7"/>
        <v>0</v>
      </c>
      <c r="BI25" s="470">
        <f t="shared" si="7"/>
        <v>0</v>
      </c>
      <c r="BJ25" s="470">
        <f t="shared" si="7"/>
        <v>0</v>
      </c>
      <c r="BK25" s="470">
        <f t="shared" si="7"/>
        <v>0</v>
      </c>
      <c r="BL25" s="470">
        <f t="shared" si="7"/>
        <v>0</v>
      </c>
      <c r="BM25" s="470">
        <f t="shared" si="7"/>
        <v>0</v>
      </c>
      <c r="BN25" s="470">
        <f t="shared" si="7"/>
        <v>0</v>
      </c>
      <c r="BO25" s="470">
        <f t="shared" si="7"/>
        <v>0</v>
      </c>
      <c r="BP25" s="470">
        <f t="shared" si="7"/>
        <v>0</v>
      </c>
      <c r="BQ25" s="470">
        <f t="shared" si="7"/>
        <v>0</v>
      </c>
      <c r="BR25" s="470">
        <f t="shared" si="7"/>
        <v>0</v>
      </c>
      <c r="BS25" s="470">
        <f t="shared" si="7"/>
        <v>37023.777066877759</v>
      </c>
      <c r="BT25" s="470">
        <f t="shared" si="7"/>
        <v>12399.835821065184</v>
      </c>
      <c r="BU25" s="470">
        <f t="shared" si="7"/>
        <v>0</v>
      </c>
      <c r="BV25" s="470">
        <f t="shared" si="7"/>
        <v>0</v>
      </c>
      <c r="BW25" s="470">
        <f t="shared" si="7"/>
        <v>0</v>
      </c>
      <c r="BX25" s="470">
        <f t="shared" ref="BX25:CO25" si="8">SUM(BX23:BX24)</f>
        <v>0</v>
      </c>
      <c r="BY25" s="470">
        <f t="shared" si="8"/>
        <v>0</v>
      </c>
      <c r="BZ25" s="470">
        <f t="shared" si="8"/>
        <v>0</v>
      </c>
      <c r="CA25" s="470">
        <f t="shared" si="8"/>
        <v>0</v>
      </c>
      <c r="CB25" s="470">
        <f t="shared" si="8"/>
        <v>0</v>
      </c>
      <c r="CC25" s="470">
        <f t="shared" si="8"/>
        <v>0</v>
      </c>
      <c r="CD25" s="470">
        <f t="shared" si="8"/>
        <v>0</v>
      </c>
      <c r="CE25" s="470">
        <f t="shared" si="8"/>
        <v>0</v>
      </c>
      <c r="CF25" s="470">
        <f t="shared" si="8"/>
        <v>0</v>
      </c>
      <c r="CG25" s="470">
        <f t="shared" si="8"/>
        <v>0</v>
      </c>
      <c r="CH25" s="470">
        <f t="shared" si="8"/>
        <v>12043.141770729229</v>
      </c>
      <c r="CI25" s="470">
        <f t="shared" si="8"/>
        <v>4054.4361680006664</v>
      </c>
      <c r="CJ25" s="470">
        <f t="shared" si="8"/>
        <v>0</v>
      </c>
      <c r="CK25" s="470">
        <f t="shared" si="8"/>
        <v>0</v>
      </c>
      <c r="CL25" s="470">
        <f t="shared" si="8"/>
        <v>0</v>
      </c>
      <c r="CM25" s="470">
        <f t="shared" si="8"/>
        <v>0</v>
      </c>
      <c r="CN25" s="470">
        <f t="shared" si="8"/>
        <v>0</v>
      </c>
      <c r="CO25" s="470">
        <f t="shared" si="8"/>
        <v>0</v>
      </c>
    </row>
    <row r="26" spans="2:159" s="18" customFormat="1" outlineLevel="1" x14ac:dyDescent="0.2">
      <c r="B26" s="301"/>
      <c r="D26" s="302"/>
      <c r="E26" s="20" t="s">
        <v>334</v>
      </c>
      <c r="F26" s="18">
        <f>DiscountCalc!F27</f>
        <v>0</v>
      </c>
      <c r="G26" s="90">
        <f t="shared" si="0"/>
        <v>9022.4782930974125</v>
      </c>
      <c r="H26" s="75" t="str">
        <f>DiscountCalc!H27</f>
        <v>£</v>
      </c>
      <c r="I26" s="19">
        <f>DiscountCalc!I27</f>
        <v>173730.46506252419</v>
      </c>
      <c r="J26" s="18">
        <f>DiscountCalc!J27</f>
        <v>0</v>
      </c>
      <c r="K26" s="135">
        <f>DiscountCalc!K27 * K$6</f>
        <v>244.58646237894396</v>
      </c>
      <c r="L26" s="135">
        <f>DiscountCalc!L27 * L$6</f>
        <v>1529.5144381387397</v>
      </c>
      <c r="M26" s="135">
        <f>DiscountCalc!M27 * M$6</f>
        <v>2576.2181549984052</v>
      </c>
      <c r="N26" s="135">
        <f>DiscountCalc!N27 * N$6</f>
        <v>3268.1993614395874</v>
      </c>
      <c r="O26" s="135">
        <f>DiscountCalc!O27 * O$6</f>
        <v>3801.9546986117261</v>
      </c>
      <c r="P26" s="135">
        <f>DiscountCalc!P27 * P$6</f>
        <v>4464.6690649446573</v>
      </c>
      <c r="Q26" s="135">
        <f>DiscountCalc!Q27 * Q$6</f>
        <v>5162.2119131060672</v>
      </c>
      <c r="R26" s="135">
        <f>DiscountCalc!R27 * R$6</f>
        <v>5872.5110267452937</v>
      </c>
      <c r="S26" s="135">
        <f>DiscountCalc!S27 * S$6</f>
        <v>6559.931153674278</v>
      </c>
      <c r="T26" s="135">
        <f>DiscountCalc!T27 * T$6</f>
        <v>6753.7134536585909</v>
      </c>
      <c r="U26" s="135">
        <f>DiscountCalc!U27 * U$6</f>
        <v>6908.0077334927846</v>
      </c>
      <c r="V26" s="135">
        <f>DiscountCalc!V27 * V$6</f>
        <v>7078.1774304800856</v>
      </c>
      <c r="W26" s="135">
        <f>DiscountCalc!W27 * W$6</f>
        <v>7245.7748261650877</v>
      </c>
      <c r="X26" s="135">
        <f>DiscountCalc!X27 * X$6</f>
        <v>7431.1084670075488</v>
      </c>
      <c r="Y26" s="135">
        <f>DiscountCalc!Y27 * Y$6</f>
        <v>7573.2725207727626</v>
      </c>
      <c r="Z26" s="135">
        <f>DiscountCalc!Z27 * Z$6</f>
        <v>7468.1868642852714</v>
      </c>
      <c r="AA26" s="135">
        <f>DiscountCalc!AA27 * AA$6</f>
        <v>7630.4436861339582</v>
      </c>
      <c r="AB26" s="135">
        <f>DiscountCalc!AB27 * AB$6</f>
        <v>7811.497533374788</v>
      </c>
      <c r="AC26" s="135">
        <f>DiscountCalc!AC27 * AC$6</f>
        <v>7947.3243653848176</v>
      </c>
      <c r="AD26" s="135">
        <f>DiscountCalc!AD27 * AD$6</f>
        <v>8101.957402498284</v>
      </c>
      <c r="AE26" s="135">
        <f>DiscountCalc!AE27 * AE$6</f>
        <v>8254.0582322165737</v>
      </c>
      <c r="AF26" s="135">
        <f>DiscountCalc!AF27 * AF$6</f>
        <v>8377.1850696077599</v>
      </c>
      <c r="AG26" s="135">
        <f>DiscountCalc!AG27 * AG$6</f>
        <v>8453.5108938817502</v>
      </c>
      <c r="AH26" s="135">
        <f>DiscountCalc!AH27 * AH$6</f>
        <v>8551.7060444733761</v>
      </c>
      <c r="AI26" s="135">
        <f>DiscountCalc!AI27 * AI$6</f>
        <v>8648.8868828401628</v>
      </c>
      <c r="AJ26" s="135">
        <f>DiscountCalc!AJ27 * AJ$6</f>
        <v>8769.0172754959312</v>
      </c>
      <c r="AK26" s="135">
        <f>DiscountCalc!AK27 * AK$6</f>
        <v>8840.224792692683</v>
      </c>
      <c r="AL26" s="135">
        <f>DiscountCalc!AL27 * AL$6</f>
        <v>8934.3913448072708</v>
      </c>
      <c r="AM26" s="135">
        <f>DiscountCalc!AM27 * AM$6</f>
        <v>9027.56254683718</v>
      </c>
      <c r="AN26" s="135">
        <f>DiscountCalc!AN27 * AN$6</f>
        <v>9144.7286341659201</v>
      </c>
      <c r="AO26" s="135">
        <f>DiscountCalc!AO27 * AO$6</f>
        <v>8996.1067036695367</v>
      </c>
      <c r="AP26" s="135">
        <f>DiscountCalc!AP27 * AP$6</f>
        <v>9089.2812469019991</v>
      </c>
      <c r="AQ26" s="135">
        <f>DiscountCalc!AQ27 * AQ$6</f>
        <v>9181.4767011953063</v>
      </c>
      <c r="AR26" s="135">
        <f>DiscountCalc!AR27 * AR$6</f>
        <v>9298.1022196731574</v>
      </c>
      <c r="AS26" s="135">
        <f>DiscountCalc!AS27 * AS$6</f>
        <v>9362.9483133167651</v>
      </c>
      <c r="AT26" s="135">
        <f>DiscountCalc!AT27 * AT$6</f>
        <v>9452.23336010194</v>
      </c>
      <c r="AU26" s="135">
        <f>DiscountCalc!AU27 * AU$6</f>
        <v>9540.5570966625473</v>
      </c>
      <c r="AV26" s="135">
        <f>DiscountCalc!AV27 * AV$6</f>
        <v>9654.3017466752626</v>
      </c>
      <c r="AW26" s="135">
        <f>DiscountCalc!AW27 * AW$6</f>
        <v>9714.3380022499514</v>
      </c>
      <c r="AX26" s="135">
        <f>DiscountCalc!AX27 * AX$6</f>
        <v>9799.8037605606023</v>
      </c>
      <c r="AY26" s="135">
        <f>DiscountCalc!AY27 * AY$6</f>
        <v>9884.3253879757685</v>
      </c>
      <c r="AZ26" s="135">
        <f>DiscountCalc!AZ27 * AZ$6</f>
        <v>9995.2164230451071</v>
      </c>
      <c r="BA26" s="135">
        <f>DiscountCalc!BA27 * BA$6</f>
        <v>10050.553030797622</v>
      </c>
      <c r="BB26" s="135">
        <f>DiscountCalc!BB27 * BB$6</f>
        <v>10132.267347997918</v>
      </c>
      <c r="BC26" s="135">
        <f>DiscountCalc!BC27 * BC$6</f>
        <v>10213.054138614079</v>
      </c>
      <c r="BD26" s="135">
        <f>DiscountCalc!BD27 * BD$6</f>
        <v>10145.426814552906</v>
      </c>
      <c r="BE26" s="135">
        <f>DiscountCalc!BE27 * BE$6</f>
        <v>10199.560270609558</v>
      </c>
      <c r="BF26" s="135">
        <f>DiscountCalc!BF27 * BF$6</f>
        <v>10280.49630436284</v>
      </c>
      <c r="BG26" s="135">
        <f>DiscountCalc!BG27 * BG$6</f>
        <v>10360.519152749606</v>
      </c>
      <c r="BH26" s="135">
        <f>DiscountCalc!BH27 * BH$6</f>
        <v>10468.234498461594</v>
      </c>
      <c r="BI26" s="135">
        <f>DiscountCalc!BI27 * BI$6</f>
        <v>10517.841056874366</v>
      </c>
      <c r="BJ26" s="135">
        <f>DiscountCalc!BJ27 * BJ$6</f>
        <v>10595.147912402268</v>
      </c>
      <c r="BK26" s="135">
        <f>DiscountCalc!BK27 * BK$6</f>
        <v>10622.751318990944</v>
      </c>
      <c r="BL26" s="135">
        <f>DiscountCalc!BL27 * BL$6</f>
        <v>10662.483036171736</v>
      </c>
      <c r="BM26" s="135">
        <f>DiscountCalc!BM27 * BM$6</f>
        <v>10643.92913509806</v>
      </c>
      <c r="BN26" s="135">
        <f>DiscountCalc!BN27 * BN$6</f>
        <v>10654.486986091659</v>
      </c>
      <c r="BO26" s="135">
        <f>DiscountCalc!BO27 * BO$6</f>
        <v>10665.024090162058</v>
      </c>
      <c r="BP26" s="135">
        <f>DiscountCalc!BP27 * BP$6</f>
        <v>10704.788471499174</v>
      </c>
      <c r="BQ26" s="135">
        <f>DiscountCalc!BQ27 * BQ$6</f>
        <v>10686.035930495873</v>
      </c>
      <c r="BR26" s="135">
        <f>DiscountCalc!BR27 * BR$6</f>
        <v>10696.510603078435</v>
      </c>
      <c r="BS26" s="135">
        <f>DiscountCalc!BS27 * BS$6</f>
        <v>10547.980070373185</v>
      </c>
      <c r="BT26" s="135">
        <f>DiscountCalc!BT27 * BT$6</f>
        <v>10587.651234680499</v>
      </c>
      <c r="BU26" s="135">
        <f>DiscountCalc!BU27 * BU$6</f>
        <v>10569.445917188685</v>
      </c>
      <c r="BV26" s="135">
        <f>DiscountCalc!BV27 * BV$6</f>
        <v>10580.148113244095</v>
      </c>
      <c r="BW26" s="135">
        <f>DiscountCalc!BW27 * BW$6</f>
        <v>10590.829782778083</v>
      </c>
      <c r="BX26" s="135">
        <f>DiscountCalc!BX27 * BX$6</f>
        <v>10630.536075029295</v>
      </c>
      <c r="BY26" s="135">
        <f>DiscountCalc!BY27 * BY$6</f>
        <v>10612.131417041273</v>
      </c>
      <c r="BZ26" s="135">
        <f>DiscountCalc!BZ27 * BZ$6</f>
        <v>10622.751318990948</v>
      </c>
      <c r="CA26" s="135">
        <f>DiscountCalc!CA27 * CA$6</f>
        <v>10633.350568859798</v>
      </c>
      <c r="CB26" s="135">
        <f>DiscountCalc!CB27 * CB$6</f>
        <v>10673.090584783255</v>
      </c>
      <c r="CC26" s="135">
        <f>DiscountCalc!CC27 * CC$6</f>
        <v>10654.486986091659</v>
      </c>
      <c r="CD26" s="135">
        <f>DiscountCalc!CD27 * CD$6</f>
        <v>10665.02409016206</v>
      </c>
      <c r="CE26" s="135">
        <f>DiscountCalc!CE27 * CE$6</f>
        <v>10675.540415566124</v>
      </c>
      <c r="CF26" s="135">
        <f>DiscountCalc!CF27 * CF$6</f>
        <v>10715.312741264352</v>
      </c>
      <c r="CG26" s="135">
        <f>DiscountCalc!CG27 * CG$6</f>
        <v>10696.510603078437</v>
      </c>
      <c r="CH26" s="135">
        <f>DiscountCalc!CH27 * CH$6</f>
        <v>10547.980070373185</v>
      </c>
      <c r="CI26" s="135">
        <f>DiscountCalc!CI27 * CI$6</f>
        <v>10558.723225842579</v>
      </c>
      <c r="CJ26" s="135">
        <f>DiscountCalc!CJ27 * CJ$6</f>
        <v>10569.445917188688</v>
      </c>
      <c r="CK26" s="135">
        <f>DiscountCalc!CK27 * CK$6</f>
        <v>10580.148113244097</v>
      </c>
      <c r="CL26" s="135">
        <f>DiscountCalc!CL27 * CL$6</f>
        <v>10590.829782778086</v>
      </c>
      <c r="CM26" s="135">
        <f>DiscountCalc!CM27 * CM$6</f>
        <v>10601.490894496437</v>
      </c>
      <c r="CN26" s="135">
        <f>DiscountCalc!CN27 * CN$6</f>
        <v>10641.205749690702</v>
      </c>
      <c r="CO26" s="135">
        <f>DiscountCalc!CO27 * CO$6</f>
        <v>10622.75131899095</v>
      </c>
    </row>
    <row r="27" spans="2:159" outlineLevel="1" x14ac:dyDescent="0.2">
      <c r="B27" s="58"/>
      <c r="D27" s="39"/>
      <c r="F27" s="449"/>
      <c r="G27" s="449"/>
      <c r="H27" s="449"/>
      <c r="I27" s="204"/>
    </row>
    <row r="28" spans="2:159" outlineLevel="1" x14ac:dyDescent="0.2">
      <c r="B28" s="58" t="s">
        <v>335</v>
      </c>
      <c r="D28" s="39"/>
      <c r="E28" s="18"/>
      <c r="G28" s="456" t="s">
        <v>329</v>
      </c>
      <c r="H28" s="76"/>
      <c r="I28" s="58" t="s">
        <v>336</v>
      </c>
    </row>
    <row r="29" spans="2:159" s="20" customFormat="1" outlineLevel="1" x14ac:dyDescent="0.2">
      <c r="B29" s="34"/>
      <c r="D29" s="83"/>
      <c r="E29" s="18" t="str">
        <f xml:space="preserve"> Costs!E35</f>
        <v>Total properties</v>
      </c>
      <c r="F29" s="18"/>
      <c r="G29" s="19">
        <f xml:space="preserve"> Costs!G35</f>
        <v>500</v>
      </c>
      <c r="H29" s="76" t="str">
        <f xml:space="preserve"> Costs!H35</f>
        <v>Properties</v>
      </c>
    </row>
    <row r="30" spans="2:159" s="403" customFormat="1" ht="2.1" customHeight="1" outlineLevel="1" x14ac:dyDescent="0.2">
      <c r="B30" s="23"/>
      <c r="D30" s="297"/>
      <c r="E30" s="451"/>
      <c r="G30" s="255"/>
      <c r="H30" s="452"/>
      <c r="I30" s="453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</row>
    <row r="31" spans="2:159" s="20" customFormat="1" outlineLevel="1" x14ac:dyDescent="0.2">
      <c r="B31" s="34"/>
      <c r="D31" s="83"/>
      <c r="E31" s="20" t="s">
        <v>337</v>
      </c>
      <c r="G31" s="345">
        <f xml:space="preserve"> AVERAGE(K31:CO31 )</f>
        <v>15.571336787462874</v>
      </c>
      <c r="H31" s="449" t="s">
        <v>133</v>
      </c>
      <c r="I31" s="345">
        <f t="shared" ref="I31:I36" si="9" xml:space="preserve"> SUMPRODUCT( $K$5:$CO$5, $K31:$CO31 )</f>
        <v>301.88027136692324</v>
      </c>
      <c r="K31" s="345">
        <f t="shared" ref="K31:AP31" si="10" xml:space="preserve"> K18 / $G$29</f>
        <v>20.237081947882402</v>
      </c>
      <c r="L31" s="345">
        <f t="shared" si="10"/>
        <v>10.108422432967261</v>
      </c>
      <c r="M31" s="345">
        <f t="shared" si="10"/>
        <v>2.4831223376415537</v>
      </c>
      <c r="N31" s="345">
        <f t="shared" si="10"/>
        <v>3.7209588229558674</v>
      </c>
      <c r="O31" s="345">
        <f t="shared" si="10"/>
        <v>4.9563171521772169</v>
      </c>
      <c r="P31" s="345">
        <f t="shared" si="10"/>
        <v>6.189201043781301</v>
      </c>
      <c r="Q31" s="345">
        <f t="shared" si="10"/>
        <v>7.4196142112850199</v>
      </c>
      <c r="R31" s="345">
        <f t="shared" si="10"/>
        <v>8.6475603632526923</v>
      </c>
      <c r="S31" s="345">
        <f t="shared" si="10"/>
        <v>9.8730432033022204</v>
      </c>
      <c r="T31" s="345">
        <f t="shared" si="10"/>
        <v>10.09879753192808</v>
      </c>
      <c r="U31" s="345">
        <f t="shared" si="10"/>
        <v>10.32409047885349</v>
      </c>
      <c r="V31" s="345">
        <f t="shared" si="10"/>
        <v>10.548922741087511</v>
      </c>
      <c r="W31" s="345">
        <f t="shared" si="10"/>
        <v>10.773295014706584</v>
      </c>
      <c r="X31" s="345">
        <f t="shared" si="10"/>
        <v>10.997207994855678</v>
      </c>
      <c r="Y31" s="345">
        <f t="shared" si="10"/>
        <v>11.220662375749468</v>
      </c>
      <c r="Z31" s="345">
        <f t="shared" si="10"/>
        <v>11.443658850673469</v>
      </c>
      <c r="AA31" s="345">
        <f t="shared" si="10"/>
        <v>11.666198111985246</v>
      </c>
      <c r="AB31" s="345">
        <f t="shared" si="10"/>
        <v>11.88828085111555</v>
      </c>
      <c r="AC31" s="345">
        <f t="shared" si="10"/>
        <v>12.109907758569483</v>
      </c>
      <c r="AD31" s="345">
        <f t="shared" si="10"/>
        <v>12.331079523927659</v>
      </c>
      <c r="AE31" s="345">
        <f t="shared" si="10"/>
        <v>12.551796835847352</v>
      </c>
      <c r="AF31" s="345">
        <f t="shared" si="10"/>
        <v>12.772060382063685</v>
      </c>
      <c r="AG31" s="345">
        <f t="shared" si="10"/>
        <v>12.991870849390754</v>
      </c>
      <c r="AH31" s="345">
        <f t="shared" si="10"/>
        <v>13.21122892372278</v>
      </c>
      <c r="AI31" s="345">
        <f t="shared" si="10"/>
        <v>13.430135290035304</v>
      </c>
      <c r="AJ31" s="345">
        <f t="shared" si="10"/>
        <v>13.648590632386263</v>
      </c>
      <c r="AK31" s="345">
        <f t="shared" si="10"/>
        <v>13.866595633917237</v>
      </c>
      <c r="AL31" s="345">
        <f t="shared" si="10"/>
        <v>14.084150976854525</v>
      </c>
      <c r="AM31" s="345">
        <f t="shared" si="10"/>
        <v>14.301257342510292</v>
      </c>
      <c r="AN31" s="345">
        <f t="shared" si="10"/>
        <v>14.517915411283779</v>
      </c>
      <c r="AO31" s="345">
        <f t="shared" si="10"/>
        <v>14.734125862662371</v>
      </c>
      <c r="AP31" s="345">
        <f t="shared" si="10"/>
        <v>14.949889375222797</v>
      </c>
      <c r="AQ31" s="345">
        <f t="shared" ref="AQ31:BV31" si="11" xml:space="preserve"> AQ18 / $G$29</f>
        <v>15.165206626632239</v>
      </c>
      <c r="AR31" s="345">
        <f t="shared" si="11"/>
        <v>15.380078293649483</v>
      </c>
      <c r="AS31" s="345">
        <f t="shared" si="11"/>
        <v>15.594505052126072</v>
      </c>
      <c r="AT31" s="345">
        <f t="shared" si="11"/>
        <v>15.808487577007419</v>
      </c>
      <c r="AU31" s="345">
        <f t="shared" si="11"/>
        <v>16.022026542333943</v>
      </c>
      <c r="AV31" s="345">
        <f t="shared" si="11"/>
        <v>16.235122621242233</v>
      </c>
      <c r="AW31" s="345">
        <f t="shared" si="11"/>
        <v>16.447776485966173</v>
      </c>
      <c r="AX31" s="345">
        <f t="shared" si="11"/>
        <v>16.65998880783804</v>
      </c>
      <c r="AY31" s="345">
        <f t="shared" si="11"/>
        <v>16.871760257289676</v>
      </c>
      <c r="AZ31" s="345">
        <f t="shared" si="11"/>
        <v>17.083091503853606</v>
      </c>
      <c r="BA31" s="345">
        <f t="shared" si="11"/>
        <v>17.293983216164143</v>
      </c>
      <c r="BB31" s="345">
        <f t="shared" si="11"/>
        <v>17.504436061958568</v>
      </c>
      <c r="BC31" s="345">
        <f t="shared" si="11"/>
        <v>17.714450708078179</v>
      </c>
      <c r="BD31" s="345">
        <f t="shared" si="11"/>
        <v>17.924027820469483</v>
      </c>
      <c r="BE31" s="345">
        <f t="shared" si="11"/>
        <v>18.133168064185305</v>
      </c>
      <c r="BF31" s="345">
        <f t="shared" si="11"/>
        <v>18.341872103385874</v>
      </c>
      <c r="BG31" s="345">
        <f t="shared" si="11"/>
        <v>18.550140601339983</v>
      </c>
      <c r="BH31" s="345">
        <f t="shared" si="11"/>
        <v>18.75797422042606</v>
      </c>
      <c r="BI31" s="345">
        <f t="shared" si="11"/>
        <v>18.965373622133384</v>
      </c>
      <c r="BJ31" s="345">
        <f t="shared" si="11"/>
        <v>19.172339467063065</v>
      </c>
      <c r="BK31" s="345">
        <f t="shared" si="11"/>
        <v>19.211146244242297</v>
      </c>
      <c r="BL31" s="345">
        <f t="shared" si="11"/>
        <v>19.191935097998069</v>
      </c>
      <c r="BM31" s="345">
        <f t="shared" si="11"/>
        <v>19.172743162900062</v>
      </c>
      <c r="BN31" s="345">
        <f t="shared" si="11"/>
        <v>19.153570419737161</v>
      </c>
      <c r="BO31" s="345">
        <f t="shared" si="11"/>
        <v>19.134416849317418</v>
      </c>
      <c r="BP31" s="345">
        <f t="shared" si="11"/>
        <v>19.115282432468117</v>
      </c>
      <c r="BQ31" s="345">
        <f t="shared" si="11"/>
        <v>19.096167150035637</v>
      </c>
      <c r="BR31" s="345">
        <f t="shared" si="11"/>
        <v>19.077070982885598</v>
      </c>
      <c r="BS31" s="345">
        <f t="shared" si="11"/>
        <v>19.057993911902717</v>
      </c>
      <c r="BT31" s="345">
        <f t="shared" si="11"/>
        <v>19.038935917990823</v>
      </c>
      <c r="BU31" s="345">
        <f t="shared" si="11"/>
        <v>19.019896982072819</v>
      </c>
      <c r="BV31" s="345">
        <f t="shared" si="11"/>
        <v>19.00087708509075</v>
      </c>
      <c r="BW31" s="345">
        <f t="shared" ref="BW31:CO31" si="12" xml:space="preserve"> BW18 / $G$29</f>
        <v>18.981876208005655</v>
      </c>
      <c r="BX31" s="345">
        <f t="shared" si="12"/>
        <v>18.962894331797667</v>
      </c>
      <c r="BY31" s="345">
        <f t="shared" si="12"/>
        <v>18.943931437465853</v>
      </c>
      <c r="BZ31" s="345">
        <f t="shared" si="12"/>
        <v>18.924987506028387</v>
      </c>
      <c r="CA31" s="345">
        <f t="shared" si="12"/>
        <v>18.906062518522358</v>
      </c>
      <c r="CB31" s="345">
        <f t="shared" si="12"/>
        <v>18.887156456003847</v>
      </c>
      <c r="CC31" s="345">
        <f t="shared" si="12"/>
        <v>18.868269299547833</v>
      </c>
      <c r="CD31" s="345">
        <f t="shared" si="12"/>
        <v>18.849401030248284</v>
      </c>
      <c r="CE31" s="345">
        <f t="shared" si="12"/>
        <v>18.830551629218036</v>
      </c>
      <c r="CF31" s="345">
        <f t="shared" si="12"/>
        <v>18.811721077588832</v>
      </c>
      <c r="CG31" s="345">
        <f t="shared" si="12"/>
        <v>18.792909356511231</v>
      </c>
      <c r="CH31" s="345">
        <f t="shared" si="12"/>
        <v>18.774116447154721</v>
      </c>
      <c r="CI31" s="345">
        <f t="shared" si="12"/>
        <v>18.755342330707563</v>
      </c>
      <c r="CJ31" s="345">
        <f t="shared" si="12"/>
        <v>18.736586988376857</v>
      </c>
      <c r="CK31" s="345">
        <f t="shared" si="12"/>
        <v>18.717850401388482</v>
      </c>
      <c r="CL31" s="345">
        <f t="shared" si="12"/>
        <v>18.699132550987095</v>
      </c>
      <c r="CM31" s="345">
        <f t="shared" si="12"/>
        <v>18.680433418436106</v>
      </c>
      <c r="CN31" s="345">
        <f t="shared" si="12"/>
        <v>18.661752985017685</v>
      </c>
      <c r="CO31" s="345">
        <f t="shared" si="12"/>
        <v>18.643091232032649</v>
      </c>
    </row>
    <row r="32" spans="2:159" s="20" customFormat="1" outlineLevel="1" x14ac:dyDescent="0.2">
      <c r="B32" s="34"/>
      <c r="D32" s="83"/>
      <c r="E32" s="20" t="s">
        <v>338</v>
      </c>
      <c r="G32" s="345">
        <f t="shared" ref="G32:G36" si="13" xml:space="preserve"> AVERAGE(K32:CO32 )</f>
        <v>3.7578327493433736</v>
      </c>
      <c r="H32" s="449" t="s">
        <v>133</v>
      </c>
      <c r="I32" s="345">
        <f t="shared" si="9"/>
        <v>72.852805485310313</v>
      </c>
      <c r="K32" s="345">
        <f t="shared" ref="K32:AP32" si="14" xml:space="preserve"> K19 / $G$29</f>
        <v>4.883817640893052</v>
      </c>
      <c r="L32" s="345">
        <f t="shared" si="14"/>
        <v>2.4394669116260794</v>
      </c>
      <c r="M32" s="345">
        <f t="shared" si="14"/>
        <v>0.59925223944346317</v>
      </c>
      <c r="N32" s="345">
        <f t="shared" si="14"/>
        <v>0.89797948080602963</v>
      </c>
      <c r="O32" s="345">
        <f t="shared" si="14"/>
        <v>1.1961086684336315</v>
      </c>
      <c r="P32" s="345">
        <f t="shared" si="14"/>
        <v>1.4936406997064977</v>
      </c>
      <c r="Q32" s="345">
        <f t="shared" si="14"/>
        <v>1.7905764708081489</v>
      </c>
      <c r="R32" s="345">
        <f t="shared" si="14"/>
        <v>2.0869168767268986</v>
      </c>
      <c r="S32" s="345">
        <f t="shared" si="14"/>
        <v>2.382662811257338</v>
      </c>
      <c r="T32" s="345">
        <f t="shared" si="14"/>
        <v>2.4371441329958361</v>
      </c>
      <c r="U32" s="345">
        <f t="shared" si="14"/>
        <v>2.491514109428048</v>
      </c>
      <c r="V32" s="345">
        <f t="shared" si="14"/>
        <v>2.5457729087632615</v>
      </c>
      <c r="W32" s="345">
        <f t="shared" si="14"/>
        <v>2.5999206989856938</v>
      </c>
      <c r="X32" s="345">
        <f t="shared" si="14"/>
        <v>2.6539576478547735</v>
      </c>
      <c r="Y32" s="345">
        <f t="shared" si="14"/>
        <v>2.7078839229054172</v>
      </c>
      <c r="Z32" s="345">
        <f t="shared" si="14"/>
        <v>2.7616996914483098</v>
      </c>
      <c r="AA32" s="345">
        <f t="shared" si="14"/>
        <v>2.8154051205701944</v>
      </c>
      <c r="AB32" s="345">
        <f t="shared" si="14"/>
        <v>2.8690003771341437</v>
      </c>
      <c r="AC32" s="345">
        <f t="shared" si="14"/>
        <v>2.9224856277798463</v>
      </c>
      <c r="AD32" s="345">
        <f t="shared" si="14"/>
        <v>2.9758610389238784</v>
      </c>
      <c r="AE32" s="345">
        <f t="shared" si="14"/>
        <v>3.0291267767599948</v>
      </c>
      <c r="AF32" s="345">
        <f t="shared" si="14"/>
        <v>3.0822830072593987</v>
      </c>
      <c r="AG32" s="345">
        <f t="shared" si="14"/>
        <v>3.1353298961710299</v>
      </c>
      <c r="AH32" s="345">
        <f t="shared" si="14"/>
        <v>3.1882676090218283</v>
      </c>
      <c r="AI32" s="345">
        <f t="shared" si="14"/>
        <v>3.2410963111170314</v>
      </c>
      <c r="AJ32" s="345">
        <f t="shared" si="14"/>
        <v>3.2938161675404318</v>
      </c>
      <c r="AK32" s="345">
        <f t="shared" si="14"/>
        <v>3.3464273431546752</v>
      </c>
      <c r="AL32" s="345">
        <f t="shared" si="14"/>
        <v>3.3989300026015261</v>
      </c>
      <c r="AM32" s="345">
        <f t="shared" si="14"/>
        <v>3.451324310302136</v>
      </c>
      <c r="AN32" s="345">
        <f t="shared" si="14"/>
        <v>3.5036104304573454</v>
      </c>
      <c r="AO32" s="345">
        <f t="shared" si="14"/>
        <v>3.5557885270479308</v>
      </c>
      <c r="AP32" s="345">
        <f t="shared" si="14"/>
        <v>3.6078587638349071</v>
      </c>
      <c r="AQ32" s="345">
        <f t="shared" ref="AQ32:BV32" si="15" xml:space="preserve"> AQ19 / $G$29</f>
        <v>3.6598213043597805</v>
      </c>
      <c r="AR32" s="345">
        <f t="shared" si="15"/>
        <v>3.7116763119448404</v>
      </c>
      <c r="AS32" s="345">
        <f t="shared" si="15"/>
        <v>3.7634239496934261</v>
      </c>
      <c r="AT32" s="345">
        <f t="shared" si="15"/>
        <v>3.8150643804902047</v>
      </c>
      <c r="AU32" s="345">
        <f t="shared" si="15"/>
        <v>3.866597767001438</v>
      </c>
      <c r="AV32" s="345">
        <f t="shared" si="15"/>
        <v>3.9180242716752671</v>
      </c>
      <c r="AW32" s="345">
        <f t="shared" si="15"/>
        <v>3.9693440567419858</v>
      </c>
      <c r="AX32" s="345">
        <f t="shared" si="15"/>
        <v>4.0205572842142976</v>
      </c>
      <c r="AY32" s="345">
        <f t="shared" si="15"/>
        <v>4.0716641158876046</v>
      </c>
      <c r="AZ32" s="345">
        <f t="shared" si="15"/>
        <v>4.1226647133402841</v>
      </c>
      <c r="BA32" s="345">
        <f t="shared" si="15"/>
        <v>4.1735592379339392</v>
      </c>
      <c r="BB32" s="345">
        <f t="shared" si="15"/>
        <v>4.2243478508136976</v>
      </c>
      <c r="BC32" s="345">
        <f t="shared" si="15"/>
        <v>4.2750307129084577</v>
      </c>
      <c r="BD32" s="345">
        <f t="shared" si="15"/>
        <v>4.325607984931179</v>
      </c>
      <c r="BE32" s="345">
        <f t="shared" si="15"/>
        <v>4.376079827379141</v>
      </c>
      <c r="BF32" s="345">
        <f t="shared" si="15"/>
        <v>4.4264464005342194</v>
      </c>
      <c r="BG32" s="345">
        <f t="shared" si="15"/>
        <v>4.4767078644631617</v>
      </c>
      <c r="BH32" s="345">
        <f t="shared" si="15"/>
        <v>4.5268643790178427</v>
      </c>
      <c r="BI32" s="345">
        <f t="shared" si="15"/>
        <v>4.5769161038355559</v>
      </c>
      <c r="BJ32" s="345">
        <f t="shared" si="15"/>
        <v>4.6268631983392519</v>
      </c>
      <c r="BK32" s="345">
        <f t="shared" si="15"/>
        <v>4.6362284429660319</v>
      </c>
      <c r="BL32" s="345">
        <f t="shared" si="15"/>
        <v>4.631592214523069</v>
      </c>
      <c r="BM32" s="345">
        <f t="shared" si="15"/>
        <v>4.6269606223085429</v>
      </c>
      <c r="BN32" s="345">
        <f t="shared" si="15"/>
        <v>4.6223336616862358</v>
      </c>
      <c r="BO32" s="345">
        <f t="shared" si="15"/>
        <v>4.617711328024547</v>
      </c>
      <c r="BP32" s="345">
        <f t="shared" si="15"/>
        <v>4.6130936166965295</v>
      </c>
      <c r="BQ32" s="345">
        <f t="shared" si="15"/>
        <v>4.6084805230798267</v>
      </c>
      <c r="BR32" s="345">
        <f t="shared" si="15"/>
        <v>4.6038720425567483</v>
      </c>
      <c r="BS32" s="345">
        <f t="shared" si="15"/>
        <v>4.5992681705141916</v>
      </c>
      <c r="BT32" s="345">
        <f t="shared" si="15"/>
        <v>4.5946689023436811</v>
      </c>
      <c r="BU32" s="345">
        <f t="shared" si="15"/>
        <v>4.5900742334413334</v>
      </c>
      <c r="BV32" s="345">
        <f t="shared" si="15"/>
        <v>4.5854841592078923</v>
      </c>
      <c r="BW32" s="345">
        <f t="shared" ref="BW32:CO32" si="16" xml:space="preserve"> BW19 / $G$29</f>
        <v>4.580898675048684</v>
      </c>
      <c r="BX32" s="345">
        <f t="shared" si="16"/>
        <v>4.5763177763736387</v>
      </c>
      <c r="BY32" s="345">
        <f t="shared" si="16"/>
        <v>4.5717414585972618</v>
      </c>
      <c r="BZ32" s="345">
        <f t="shared" si="16"/>
        <v>4.567169717138662</v>
      </c>
      <c r="CA32" s="345">
        <f t="shared" si="16"/>
        <v>4.5626025474215242</v>
      </c>
      <c r="CB32" s="345">
        <f t="shared" si="16"/>
        <v>4.5580399448741078</v>
      </c>
      <c r="CC32" s="345">
        <f t="shared" si="16"/>
        <v>4.5534819049292308</v>
      </c>
      <c r="CD32" s="345">
        <f t="shared" si="16"/>
        <v>4.5489284230242992</v>
      </c>
      <c r="CE32" s="345">
        <f t="shared" si="16"/>
        <v>4.5443794946012748</v>
      </c>
      <c r="CF32" s="345">
        <f t="shared" si="16"/>
        <v>4.539835115106678</v>
      </c>
      <c r="CG32" s="345">
        <f t="shared" si="16"/>
        <v>4.5352952799915691</v>
      </c>
      <c r="CH32" s="345">
        <f t="shared" si="16"/>
        <v>4.5307599847115778</v>
      </c>
      <c r="CI32" s="345">
        <f t="shared" si="16"/>
        <v>4.5262292247268672</v>
      </c>
      <c r="CJ32" s="345">
        <f t="shared" si="16"/>
        <v>4.5217029955021388</v>
      </c>
      <c r="CK32" s="345">
        <f t="shared" si="16"/>
        <v>4.5171812925066366</v>
      </c>
      <c r="CL32" s="345">
        <f t="shared" si="16"/>
        <v>4.5126641112141295</v>
      </c>
      <c r="CM32" s="345">
        <f t="shared" si="16"/>
        <v>4.5081514471029154</v>
      </c>
      <c r="CN32" s="345">
        <f t="shared" si="16"/>
        <v>4.5036432956558166</v>
      </c>
      <c r="CO32" s="345">
        <f t="shared" si="16"/>
        <v>4.4991396523601583</v>
      </c>
    </row>
    <row r="33" spans="2:93" s="20" customFormat="1" outlineLevel="1" x14ac:dyDescent="0.2">
      <c r="B33" s="34"/>
      <c r="D33" s="83"/>
      <c r="E33" s="20" t="s">
        <v>339</v>
      </c>
      <c r="G33" s="345">
        <f t="shared" si="13"/>
        <v>0.37732955150445036</v>
      </c>
      <c r="H33" s="449" t="s">
        <v>133</v>
      </c>
      <c r="I33" s="345">
        <f t="shared" si="9"/>
        <v>9.4298384383084262</v>
      </c>
      <c r="K33" s="345">
        <f t="shared" ref="K33:AP33" si="17" xml:space="preserve"> K20 / $G$29</f>
        <v>0.39301673373983992</v>
      </c>
      <c r="L33" s="345">
        <f t="shared" si="17"/>
        <v>0.39262371700610016</v>
      </c>
      <c r="M33" s="345">
        <f t="shared" si="17"/>
        <v>0.392231093289094</v>
      </c>
      <c r="N33" s="345">
        <f t="shared" si="17"/>
        <v>0.39183886219580488</v>
      </c>
      <c r="O33" s="345">
        <f t="shared" si="17"/>
        <v>0.39144702333360909</v>
      </c>
      <c r="P33" s="345">
        <f t="shared" si="17"/>
        <v>0.39105557631027549</v>
      </c>
      <c r="Q33" s="345">
        <f t="shared" si="17"/>
        <v>0.39066452073396524</v>
      </c>
      <c r="R33" s="345">
        <f t="shared" si="17"/>
        <v>0.3902738562132313</v>
      </c>
      <c r="S33" s="345">
        <f t="shared" si="17"/>
        <v>0.38988358235701803</v>
      </c>
      <c r="T33" s="345">
        <f t="shared" si="17"/>
        <v>0.389493698774661</v>
      </c>
      <c r="U33" s="345">
        <f t="shared" si="17"/>
        <v>0.38910420507588633</v>
      </c>
      <c r="V33" s="345">
        <f t="shared" si="17"/>
        <v>0.3887151008708104</v>
      </c>
      <c r="W33" s="345">
        <f t="shared" si="17"/>
        <v>0.38832638576993961</v>
      </c>
      <c r="X33" s="345">
        <f t="shared" si="17"/>
        <v>0.3879380593841697</v>
      </c>
      <c r="Y33" s="345">
        <f t="shared" si="17"/>
        <v>0.38755012132478556</v>
      </c>
      <c r="Z33" s="345">
        <f t="shared" si="17"/>
        <v>0.38716257120346076</v>
      </c>
      <c r="AA33" s="345">
        <f t="shared" si="17"/>
        <v>0.38677540863225729</v>
      </c>
      <c r="AB33" s="345">
        <f t="shared" si="17"/>
        <v>0.38638863322362504</v>
      </c>
      <c r="AC33" s="345">
        <f t="shared" si="17"/>
        <v>0.38600224459040144</v>
      </c>
      <c r="AD33" s="345">
        <f t="shared" si="17"/>
        <v>0.38561624234581104</v>
      </c>
      <c r="AE33" s="345">
        <f t="shared" si="17"/>
        <v>0.38523062610346526</v>
      </c>
      <c r="AF33" s="345">
        <f t="shared" si="17"/>
        <v>0.38484539547736168</v>
      </c>
      <c r="AG33" s="345">
        <f t="shared" si="17"/>
        <v>0.38446055008188446</v>
      </c>
      <c r="AH33" s="345">
        <f t="shared" si="17"/>
        <v>0.38407608953180244</v>
      </c>
      <c r="AI33" s="345">
        <f t="shared" si="17"/>
        <v>0.38369201344227077</v>
      </c>
      <c r="AJ33" s="345">
        <f t="shared" si="17"/>
        <v>0.38330832142882842</v>
      </c>
      <c r="AK33" s="345">
        <f t="shared" si="17"/>
        <v>0.38292501310739957</v>
      </c>
      <c r="AL33" s="345">
        <f t="shared" si="17"/>
        <v>0.38254208809429224</v>
      </c>
      <c r="AM33" s="345">
        <f t="shared" si="17"/>
        <v>0.38215954600619789</v>
      </c>
      <c r="AN33" s="345">
        <f t="shared" si="17"/>
        <v>0.38177738646019166</v>
      </c>
      <c r="AO33" s="345">
        <f t="shared" si="17"/>
        <v>0.38139560907373155</v>
      </c>
      <c r="AP33" s="345">
        <f t="shared" si="17"/>
        <v>0.38101421346465775</v>
      </c>
      <c r="AQ33" s="345">
        <f t="shared" ref="AQ33:BV33" si="18" xml:space="preserve"> AQ20 / $G$29</f>
        <v>0.38063319925119316</v>
      </c>
      <c r="AR33" s="345">
        <f t="shared" si="18"/>
        <v>0.38025256605194185</v>
      </c>
      <c r="AS33" s="345">
        <f t="shared" si="18"/>
        <v>0.37987231348589001</v>
      </c>
      <c r="AT33" s="345">
        <f t="shared" si="18"/>
        <v>0.37949244117240405</v>
      </c>
      <c r="AU33" s="345">
        <f t="shared" si="18"/>
        <v>0.37911294873123158</v>
      </c>
      <c r="AV33" s="345">
        <f t="shared" si="18"/>
        <v>0.37873383578250042</v>
      </c>
      <c r="AW33" s="345">
        <f t="shared" si="18"/>
        <v>0.3783551019467179</v>
      </c>
      <c r="AX33" s="345">
        <f t="shared" si="18"/>
        <v>0.37797674684477117</v>
      </c>
      <c r="AY33" s="345">
        <f t="shared" si="18"/>
        <v>0.37759877009792642</v>
      </c>
      <c r="AZ33" s="345">
        <f t="shared" si="18"/>
        <v>0.37722117132782851</v>
      </c>
      <c r="BA33" s="345">
        <f t="shared" si="18"/>
        <v>0.37684395015650068</v>
      </c>
      <c r="BB33" s="345">
        <f t="shared" si="18"/>
        <v>0.37646710620634416</v>
      </c>
      <c r="BC33" s="345">
        <f t="shared" si="18"/>
        <v>0.37609063910013785</v>
      </c>
      <c r="BD33" s="345">
        <f t="shared" si="18"/>
        <v>0.37571454846103769</v>
      </c>
      <c r="BE33" s="345">
        <f t="shared" si="18"/>
        <v>0.37533883391257672</v>
      </c>
      <c r="BF33" s="345">
        <f t="shared" si="18"/>
        <v>0.37496349507866417</v>
      </c>
      <c r="BG33" s="345">
        <f t="shared" si="18"/>
        <v>0.37458853158358552</v>
      </c>
      <c r="BH33" s="345">
        <f t="shared" si="18"/>
        <v>0.37421394305200184</v>
      </c>
      <c r="BI33" s="345">
        <f t="shared" si="18"/>
        <v>0.37383972910894986</v>
      </c>
      <c r="BJ33" s="345">
        <f t="shared" si="18"/>
        <v>0.37346588937984099</v>
      </c>
      <c r="BK33" s="345">
        <f t="shared" si="18"/>
        <v>0.37309242349046107</v>
      </c>
      <c r="BL33" s="345">
        <f t="shared" si="18"/>
        <v>0.37271933106697064</v>
      </c>
      <c r="BM33" s="345">
        <f t="shared" si="18"/>
        <v>0.37234661173590367</v>
      </c>
      <c r="BN33" s="345">
        <f t="shared" si="18"/>
        <v>0.37197426512416776</v>
      </c>
      <c r="BO33" s="345">
        <f t="shared" si="18"/>
        <v>0.37160229085904356</v>
      </c>
      <c r="BP33" s="345">
        <f t="shared" si="18"/>
        <v>0.37123068856818459</v>
      </c>
      <c r="BQ33" s="345">
        <f t="shared" si="18"/>
        <v>0.37085945787961627</v>
      </c>
      <c r="BR33" s="345">
        <f t="shared" si="18"/>
        <v>0.37048859842173681</v>
      </c>
      <c r="BS33" s="345">
        <f t="shared" si="18"/>
        <v>0.37011810982331506</v>
      </c>
      <c r="BT33" s="345">
        <f t="shared" si="18"/>
        <v>0.36974799171349176</v>
      </c>
      <c r="BU33" s="345">
        <f t="shared" si="18"/>
        <v>0.36937824372177824</v>
      </c>
      <c r="BV33" s="345">
        <f t="shared" si="18"/>
        <v>0.36900886547805639</v>
      </c>
      <c r="BW33" s="345">
        <f t="shared" ref="BW33:CO33" si="19" xml:space="preserve"> BW20 / $G$29</f>
        <v>0.36863985661257836</v>
      </c>
      <c r="BX33" s="345">
        <f t="shared" si="19"/>
        <v>0.36827121675596586</v>
      </c>
      <c r="BY33" s="345">
        <f t="shared" si="19"/>
        <v>0.36790294553920982</v>
      </c>
      <c r="BZ33" s="345">
        <f t="shared" si="19"/>
        <v>0.36753504259367059</v>
      </c>
      <c r="CA33" s="345">
        <f t="shared" si="19"/>
        <v>0.36716750755107691</v>
      </c>
      <c r="CB33" s="345">
        <f t="shared" si="19"/>
        <v>0.36680034004352585</v>
      </c>
      <c r="CC33" s="345">
        <f t="shared" si="19"/>
        <v>0.36643353970348236</v>
      </c>
      <c r="CD33" s="345">
        <f t="shared" si="19"/>
        <v>0.36606710616377885</v>
      </c>
      <c r="CE33" s="345">
        <f t="shared" si="19"/>
        <v>0.36570103905761508</v>
      </c>
      <c r="CF33" s="345">
        <f t="shared" si="19"/>
        <v>0.3653353380185575</v>
      </c>
      <c r="CG33" s="345">
        <f t="shared" si="19"/>
        <v>0.36497000268053897</v>
      </c>
      <c r="CH33" s="345">
        <f t="shared" si="19"/>
        <v>0.36460503267785832</v>
      </c>
      <c r="CI33" s="345">
        <f t="shared" si="19"/>
        <v>0.36424042764518055</v>
      </c>
      <c r="CJ33" s="345">
        <f t="shared" si="19"/>
        <v>0.36387618721753534</v>
      </c>
      <c r="CK33" s="345">
        <f t="shared" si="19"/>
        <v>0.36351231103031778</v>
      </c>
      <c r="CL33" s="345">
        <f t="shared" si="19"/>
        <v>0.36314879871928751</v>
      </c>
      <c r="CM33" s="345">
        <f t="shared" si="19"/>
        <v>0.36278564992056822</v>
      </c>
      <c r="CN33" s="345">
        <f t="shared" si="19"/>
        <v>0.36242286427064768</v>
      </c>
      <c r="CO33" s="345">
        <f t="shared" si="19"/>
        <v>0.362060441406377</v>
      </c>
    </row>
    <row r="34" spans="2:93" s="20" customFormat="1" outlineLevel="1" x14ac:dyDescent="0.2">
      <c r="B34" s="34"/>
      <c r="D34" s="83"/>
      <c r="E34" s="20" t="s">
        <v>340</v>
      </c>
      <c r="G34" s="345">
        <f t="shared" si="13"/>
        <v>0.5003408082542804</v>
      </c>
      <c r="H34" s="449" t="s">
        <v>133</v>
      </c>
      <c r="I34" s="345">
        <f t="shared" si="9"/>
        <v>11.615358465750498</v>
      </c>
      <c r="K34" s="458">
        <f t="shared" ref="K34:AP34" si="20" xml:space="preserve"> K21 / $G$29</f>
        <v>0</v>
      </c>
      <c r="L34" s="458">
        <f t="shared" si="20"/>
        <v>0.14645137400935751</v>
      </c>
      <c r="M34" s="458">
        <f t="shared" si="20"/>
        <v>0.46677171676190593</v>
      </c>
      <c r="N34" s="458">
        <f t="shared" si="20"/>
        <v>0.53268119679415649</v>
      </c>
      <c r="O34" s="458">
        <f t="shared" si="20"/>
        <v>0.51820619962996461</v>
      </c>
      <c r="P34" s="458">
        <f t="shared" si="20"/>
        <v>0.49382625589260304</v>
      </c>
      <c r="Q34" s="458">
        <f t="shared" si="20"/>
        <v>0.49302290046670022</v>
      </c>
      <c r="R34" s="458">
        <f t="shared" si="20"/>
        <v>0.49802097238045301</v>
      </c>
      <c r="S34" s="458">
        <f t="shared" si="20"/>
        <v>0.50522262975488808</v>
      </c>
      <c r="T34" s="458">
        <f t="shared" si="20"/>
        <v>0.51149707768175778</v>
      </c>
      <c r="U34" s="458">
        <f t="shared" si="20"/>
        <v>0.51279152717982279</v>
      </c>
      <c r="V34" s="458">
        <f t="shared" si="20"/>
        <v>0.51149707768175789</v>
      </c>
      <c r="W34" s="458">
        <f t="shared" si="20"/>
        <v>0.51149707768175778</v>
      </c>
      <c r="X34" s="458">
        <f t="shared" si="20"/>
        <v>0.51149707768175767</v>
      </c>
      <c r="Y34" s="458">
        <f t="shared" si="20"/>
        <v>0.51279152717982268</v>
      </c>
      <c r="Z34" s="458">
        <f t="shared" si="20"/>
        <v>0.51149707768175801</v>
      </c>
      <c r="AA34" s="458">
        <f t="shared" si="20"/>
        <v>0.51149707768175801</v>
      </c>
      <c r="AB34" s="458">
        <f t="shared" si="20"/>
        <v>0.51149707768175801</v>
      </c>
      <c r="AC34" s="458">
        <f t="shared" si="20"/>
        <v>0.51279152717982279</v>
      </c>
      <c r="AD34" s="458">
        <f t="shared" si="20"/>
        <v>0.51149707768175789</v>
      </c>
      <c r="AE34" s="458">
        <f t="shared" si="20"/>
        <v>0.51149707768175812</v>
      </c>
      <c r="AF34" s="458">
        <f t="shared" si="20"/>
        <v>0.51149707768175789</v>
      </c>
      <c r="AG34" s="458">
        <f t="shared" si="20"/>
        <v>0.51279152717982246</v>
      </c>
      <c r="AH34" s="458">
        <f t="shared" si="20"/>
        <v>0.51149707768175778</v>
      </c>
      <c r="AI34" s="458">
        <f t="shared" si="20"/>
        <v>0.51149707768175789</v>
      </c>
      <c r="AJ34" s="458">
        <f t="shared" si="20"/>
        <v>0.51149707768175778</v>
      </c>
      <c r="AK34" s="458">
        <f t="shared" si="20"/>
        <v>0.51279152717982279</v>
      </c>
      <c r="AL34" s="458">
        <f t="shared" si="20"/>
        <v>0.51149707768175801</v>
      </c>
      <c r="AM34" s="458">
        <f t="shared" si="20"/>
        <v>0.51149707768175778</v>
      </c>
      <c r="AN34" s="458">
        <f t="shared" si="20"/>
        <v>0.51149707768175801</v>
      </c>
      <c r="AO34" s="458">
        <f t="shared" si="20"/>
        <v>0.51279152717982268</v>
      </c>
      <c r="AP34" s="458">
        <f t="shared" si="20"/>
        <v>0.51149707768175778</v>
      </c>
      <c r="AQ34" s="458">
        <f t="shared" ref="AQ34:BV34" si="21" xml:space="preserve"> AQ21 / $G$29</f>
        <v>0.51149707768175778</v>
      </c>
      <c r="AR34" s="458">
        <f t="shared" si="21"/>
        <v>0.51149707768175767</v>
      </c>
      <c r="AS34" s="458">
        <f t="shared" si="21"/>
        <v>0.51279152717982268</v>
      </c>
      <c r="AT34" s="458">
        <f t="shared" si="21"/>
        <v>0.51149707768175778</v>
      </c>
      <c r="AU34" s="458">
        <f t="shared" si="21"/>
        <v>0.51149707768175789</v>
      </c>
      <c r="AV34" s="458">
        <f t="shared" si="21"/>
        <v>0.51149707768175778</v>
      </c>
      <c r="AW34" s="458">
        <f t="shared" si="21"/>
        <v>0.51279152717982246</v>
      </c>
      <c r="AX34" s="458">
        <f t="shared" si="21"/>
        <v>0.51149707768175756</v>
      </c>
      <c r="AY34" s="458">
        <f t="shared" si="21"/>
        <v>0.51149707768175767</v>
      </c>
      <c r="AZ34" s="458">
        <f t="shared" si="21"/>
        <v>0.51149707768175778</v>
      </c>
      <c r="BA34" s="458">
        <f t="shared" si="21"/>
        <v>0.51279152717982246</v>
      </c>
      <c r="BB34" s="458">
        <f t="shared" si="21"/>
        <v>0.51149707768175756</v>
      </c>
      <c r="BC34" s="458">
        <f t="shared" si="21"/>
        <v>0.51149707768175789</v>
      </c>
      <c r="BD34" s="458">
        <f t="shared" si="21"/>
        <v>0.51149707768175778</v>
      </c>
      <c r="BE34" s="458">
        <f t="shared" si="21"/>
        <v>0.51279152717982257</v>
      </c>
      <c r="BF34" s="458">
        <f t="shared" si="21"/>
        <v>0.51149707768175778</v>
      </c>
      <c r="BG34" s="458">
        <f t="shared" si="21"/>
        <v>0.51149707768175778</v>
      </c>
      <c r="BH34" s="458">
        <f t="shared" si="21"/>
        <v>0.51149707768175778</v>
      </c>
      <c r="BI34" s="458">
        <f t="shared" si="21"/>
        <v>0.51279152717982257</v>
      </c>
      <c r="BJ34" s="458">
        <f t="shared" si="21"/>
        <v>0.51149707768175778</v>
      </c>
      <c r="BK34" s="458">
        <f t="shared" si="21"/>
        <v>0.51149707768175778</v>
      </c>
      <c r="BL34" s="458">
        <f t="shared" si="21"/>
        <v>0.51149707768175756</v>
      </c>
      <c r="BM34" s="458">
        <f t="shared" si="21"/>
        <v>0.51279152717982257</v>
      </c>
      <c r="BN34" s="458">
        <f t="shared" si="21"/>
        <v>0.51149707768175767</v>
      </c>
      <c r="BO34" s="458">
        <f t="shared" si="21"/>
        <v>0.51149707768175745</v>
      </c>
      <c r="BP34" s="458">
        <f t="shared" si="21"/>
        <v>0.51149707768175767</v>
      </c>
      <c r="BQ34" s="458">
        <f t="shared" si="21"/>
        <v>0.51279152717982235</v>
      </c>
      <c r="BR34" s="458">
        <f t="shared" si="21"/>
        <v>0.51149707768175789</v>
      </c>
      <c r="BS34" s="458">
        <f t="shared" si="21"/>
        <v>0.51149707768175756</v>
      </c>
      <c r="BT34" s="458">
        <f t="shared" si="21"/>
        <v>0.51149707768175756</v>
      </c>
      <c r="BU34" s="458">
        <f t="shared" si="21"/>
        <v>0.51279152717982257</v>
      </c>
      <c r="BV34" s="458">
        <f t="shared" si="21"/>
        <v>0.51149707768175778</v>
      </c>
      <c r="BW34" s="458">
        <f t="shared" ref="BW34:CO34" si="22" xml:space="preserve"> BW21 / $G$29</f>
        <v>0.51149707768175767</v>
      </c>
      <c r="BX34" s="458">
        <f t="shared" si="22"/>
        <v>0.51149707768175778</v>
      </c>
      <c r="BY34" s="458">
        <f t="shared" si="22"/>
        <v>0.51279152717982257</v>
      </c>
      <c r="BZ34" s="458">
        <f t="shared" si="22"/>
        <v>0.51149707768175767</v>
      </c>
      <c r="CA34" s="458">
        <f t="shared" si="22"/>
        <v>0.51149707768175756</v>
      </c>
      <c r="CB34" s="458">
        <f t="shared" si="22"/>
        <v>0.51149707768175778</v>
      </c>
      <c r="CC34" s="458">
        <f t="shared" si="22"/>
        <v>0.51279152717982257</v>
      </c>
      <c r="CD34" s="458">
        <f t="shared" si="22"/>
        <v>0.51149707768175778</v>
      </c>
      <c r="CE34" s="458">
        <f t="shared" si="22"/>
        <v>0.51149707768175801</v>
      </c>
      <c r="CF34" s="458">
        <f t="shared" si="22"/>
        <v>0.51149707768175789</v>
      </c>
      <c r="CG34" s="458">
        <f t="shared" si="22"/>
        <v>0.51279152717982257</v>
      </c>
      <c r="CH34" s="458">
        <f t="shared" si="22"/>
        <v>0.51149707768175789</v>
      </c>
      <c r="CI34" s="458">
        <f t="shared" si="22"/>
        <v>0.51149707768175789</v>
      </c>
      <c r="CJ34" s="458">
        <f t="shared" si="22"/>
        <v>0.51149707768175789</v>
      </c>
      <c r="CK34" s="458">
        <f t="shared" si="22"/>
        <v>0.51149707768175801</v>
      </c>
      <c r="CL34" s="458">
        <f t="shared" si="22"/>
        <v>0.51149707768175801</v>
      </c>
      <c r="CM34" s="458">
        <f t="shared" si="22"/>
        <v>0.51149707768175812</v>
      </c>
      <c r="CN34" s="458">
        <f t="shared" si="22"/>
        <v>0.51149707768175812</v>
      </c>
      <c r="CO34" s="458">
        <f t="shared" si="22"/>
        <v>0.51279152717982268</v>
      </c>
    </row>
    <row r="35" spans="2:93" outlineLevel="1" x14ac:dyDescent="0.2">
      <c r="B35" s="58"/>
      <c r="D35" s="39"/>
      <c r="E35" t="s">
        <v>341</v>
      </c>
      <c r="G35" s="345">
        <f t="shared" si="13"/>
        <v>2.7961847184341866</v>
      </c>
      <c r="H35" s="449" t="s">
        <v>133</v>
      </c>
      <c r="I35" s="345">
        <f t="shared" si="9"/>
        <v>44.626156752692332</v>
      </c>
      <c r="K35" s="79">
        <f t="shared" ref="K35:AP35" si="23" xml:space="preserve"> K25 / $G$29</f>
        <v>0</v>
      </c>
      <c r="L35" s="79">
        <f t="shared" si="23"/>
        <v>0</v>
      </c>
      <c r="M35" s="79">
        <f t="shared" si="23"/>
        <v>0</v>
      </c>
      <c r="N35" s="79">
        <f t="shared" si="23"/>
        <v>0</v>
      </c>
      <c r="O35" s="79">
        <f t="shared" si="23"/>
        <v>0</v>
      </c>
      <c r="P35" s="79">
        <f t="shared" si="23"/>
        <v>0</v>
      </c>
      <c r="Q35" s="79">
        <f t="shared" si="23"/>
        <v>0</v>
      </c>
      <c r="R35" s="79">
        <f t="shared" si="23"/>
        <v>0</v>
      </c>
      <c r="S35" s="79">
        <f t="shared" si="23"/>
        <v>0</v>
      </c>
      <c r="T35" s="79">
        <f t="shared" si="23"/>
        <v>0</v>
      </c>
      <c r="U35" s="79">
        <f t="shared" si="23"/>
        <v>0</v>
      </c>
      <c r="V35" s="79">
        <f t="shared" si="23"/>
        <v>0</v>
      </c>
      <c r="W35" s="79">
        <f t="shared" si="23"/>
        <v>0</v>
      </c>
      <c r="X35" s="79">
        <f t="shared" si="23"/>
        <v>0</v>
      </c>
      <c r="Y35" s="79">
        <f t="shared" si="23"/>
        <v>0</v>
      </c>
      <c r="Z35" s="79">
        <f t="shared" si="23"/>
        <v>25.576463929081029</v>
      </c>
      <c r="AA35" s="79">
        <f t="shared" si="23"/>
        <v>8.6105554827618267</v>
      </c>
      <c r="AB35" s="79">
        <f t="shared" si="23"/>
        <v>0</v>
      </c>
      <c r="AC35" s="79">
        <f t="shared" si="23"/>
        <v>0</v>
      </c>
      <c r="AD35" s="79">
        <f t="shared" si="23"/>
        <v>0</v>
      </c>
      <c r="AE35" s="79">
        <f t="shared" si="23"/>
        <v>0</v>
      </c>
      <c r="AF35" s="79">
        <f t="shared" si="23"/>
        <v>0</v>
      </c>
      <c r="AG35" s="79">
        <f t="shared" si="23"/>
        <v>0</v>
      </c>
      <c r="AH35" s="79">
        <f t="shared" si="23"/>
        <v>0</v>
      </c>
      <c r="AI35" s="79">
        <f t="shared" si="23"/>
        <v>0</v>
      </c>
      <c r="AJ35" s="79">
        <f t="shared" si="23"/>
        <v>0</v>
      </c>
      <c r="AK35" s="79">
        <f t="shared" si="23"/>
        <v>0</v>
      </c>
      <c r="AL35" s="79">
        <f t="shared" si="23"/>
        <v>0</v>
      </c>
      <c r="AM35" s="79">
        <f t="shared" si="23"/>
        <v>0</v>
      </c>
      <c r="AN35" s="79">
        <f t="shared" si="23"/>
        <v>0</v>
      </c>
      <c r="AO35" s="79">
        <f t="shared" si="23"/>
        <v>25.195490896401477</v>
      </c>
      <c r="AP35" s="79">
        <f t="shared" si="23"/>
        <v>8.4822973527709404</v>
      </c>
      <c r="AQ35" s="79">
        <f t="shared" ref="AQ35:BV35" si="24" xml:space="preserve"> AQ25 / $G$29</f>
        <v>0</v>
      </c>
      <c r="AR35" s="79">
        <f t="shared" si="24"/>
        <v>0</v>
      </c>
      <c r="AS35" s="79">
        <f t="shared" si="24"/>
        <v>0</v>
      </c>
      <c r="AT35" s="79">
        <f t="shared" si="24"/>
        <v>0</v>
      </c>
      <c r="AU35" s="79">
        <f t="shared" si="24"/>
        <v>0</v>
      </c>
      <c r="AV35" s="79">
        <f t="shared" si="24"/>
        <v>0</v>
      </c>
      <c r="AW35" s="79">
        <f t="shared" si="24"/>
        <v>0</v>
      </c>
      <c r="AX35" s="79">
        <f t="shared" si="24"/>
        <v>0</v>
      </c>
      <c r="AY35" s="79">
        <f t="shared" si="24"/>
        <v>0</v>
      </c>
      <c r="AZ35" s="79">
        <f t="shared" si="24"/>
        <v>0</v>
      </c>
      <c r="BA35" s="79">
        <f t="shared" si="24"/>
        <v>0</v>
      </c>
      <c r="BB35" s="79">
        <f t="shared" si="24"/>
        <v>0</v>
      </c>
      <c r="BC35" s="79">
        <f t="shared" si="24"/>
        <v>0</v>
      </c>
      <c r="BD35" s="79">
        <f t="shared" si="24"/>
        <v>24.820192629867524</v>
      </c>
      <c r="BE35" s="79">
        <f t="shared" si="24"/>
        <v>8.3559496858090281</v>
      </c>
      <c r="BF35" s="79">
        <f t="shared" si="24"/>
        <v>0</v>
      </c>
      <c r="BG35" s="79">
        <f t="shared" si="24"/>
        <v>0</v>
      </c>
      <c r="BH35" s="79">
        <f t="shared" si="24"/>
        <v>0</v>
      </c>
      <c r="BI35" s="79">
        <f t="shared" si="24"/>
        <v>0</v>
      </c>
      <c r="BJ35" s="79">
        <f t="shared" si="24"/>
        <v>0</v>
      </c>
      <c r="BK35" s="79">
        <f t="shared" si="24"/>
        <v>0</v>
      </c>
      <c r="BL35" s="79">
        <f t="shared" si="24"/>
        <v>0</v>
      </c>
      <c r="BM35" s="79">
        <f t="shared" si="24"/>
        <v>0</v>
      </c>
      <c r="BN35" s="79">
        <f t="shared" si="24"/>
        <v>0</v>
      </c>
      <c r="BO35" s="79">
        <f t="shared" si="24"/>
        <v>0</v>
      </c>
      <c r="BP35" s="79">
        <f t="shared" si="24"/>
        <v>0</v>
      </c>
      <c r="BQ35" s="79">
        <f t="shared" si="24"/>
        <v>0</v>
      </c>
      <c r="BR35" s="79">
        <f t="shared" si="24"/>
        <v>0</v>
      </c>
      <c r="BS35" s="79">
        <f t="shared" si="24"/>
        <v>74.047554133755526</v>
      </c>
      <c r="BT35" s="79">
        <f t="shared" si="24"/>
        <v>24.799671642130367</v>
      </c>
      <c r="BU35" s="79">
        <f t="shared" si="24"/>
        <v>0</v>
      </c>
      <c r="BV35" s="79">
        <f t="shared" si="24"/>
        <v>0</v>
      </c>
      <c r="BW35" s="79">
        <f t="shared" ref="BW35:CO35" si="25" xml:space="preserve"> BW25 / $G$29</f>
        <v>0</v>
      </c>
      <c r="BX35" s="79">
        <f t="shared" si="25"/>
        <v>0</v>
      </c>
      <c r="BY35" s="79">
        <f t="shared" si="25"/>
        <v>0</v>
      </c>
      <c r="BZ35" s="79">
        <f t="shared" si="25"/>
        <v>0</v>
      </c>
      <c r="CA35" s="79">
        <f t="shared" si="25"/>
        <v>0</v>
      </c>
      <c r="CB35" s="79">
        <f t="shared" si="25"/>
        <v>0</v>
      </c>
      <c r="CC35" s="79">
        <f t="shared" si="25"/>
        <v>0</v>
      </c>
      <c r="CD35" s="79">
        <f t="shared" si="25"/>
        <v>0</v>
      </c>
      <c r="CE35" s="79">
        <f t="shared" si="25"/>
        <v>0</v>
      </c>
      <c r="CF35" s="79">
        <f t="shared" si="25"/>
        <v>0</v>
      </c>
      <c r="CG35" s="79">
        <f t="shared" si="25"/>
        <v>0</v>
      </c>
      <c r="CH35" s="79">
        <f t="shared" si="25"/>
        <v>24.08628354145846</v>
      </c>
      <c r="CI35" s="79">
        <f t="shared" si="25"/>
        <v>8.1088723360013333</v>
      </c>
      <c r="CJ35" s="79">
        <f t="shared" si="25"/>
        <v>0</v>
      </c>
      <c r="CK35" s="79">
        <f t="shared" si="25"/>
        <v>0</v>
      </c>
      <c r="CL35" s="79">
        <f t="shared" si="25"/>
        <v>0</v>
      </c>
      <c r="CM35" s="79">
        <f t="shared" si="25"/>
        <v>0</v>
      </c>
      <c r="CN35" s="79">
        <f t="shared" si="25"/>
        <v>0</v>
      </c>
      <c r="CO35" s="79">
        <f t="shared" si="25"/>
        <v>0</v>
      </c>
    </row>
    <row r="36" spans="2:93" outlineLevel="1" x14ac:dyDescent="0.2">
      <c r="B36" s="58"/>
      <c r="D36" s="39"/>
      <c r="E36" t="s">
        <v>342</v>
      </c>
      <c r="G36" s="345">
        <f t="shared" si="13"/>
        <v>18.044956586194832</v>
      </c>
      <c r="H36" s="449" t="s">
        <v>133</v>
      </c>
      <c r="I36" s="345">
        <f t="shared" si="9"/>
        <v>347.46093012504821</v>
      </c>
      <c r="K36" s="450">
        <f t="shared" ref="K36:AP36" si="26" xml:space="preserve"> K26 / $G$29</f>
        <v>0.48917292475788793</v>
      </c>
      <c r="L36" s="450">
        <f t="shared" si="26"/>
        <v>3.0590288762774795</v>
      </c>
      <c r="M36" s="450">
        <f t="shared" si="26"/>
        <v>5.1524363099968102</v>
      </c>
      <c r="N36" s="450">
        <f t="shared" si="26"/>
        <v>6.5363987228791744</v>
      </c>
      <c r="O36" s="450">
        <f t="shared" si="26"/>
        <v>7.6039093972234522</v>
      </c>
      <c r="P36" s="450">
        <f t="shared" si="26"/>
        <v>8.9293381298893149</v>
      </c>
      <c r="Q36" s="450">
        <f t="shared" si="26"/>
        <v>10.324423826212135</v>
      </c>
      <c r="R36" s="450">
        <f t="shared" si="26"/>
        <v>11.745022053490587</v>
      </c>
      <c r="S36" s="450">
        <f t="shared" si="26"/>
        <v>13.119862307348557</v>
      </c>
      <c r="T36" s="450">
        <f t="shared" si="26"/>
        <v>13.507426907317182</v>
      </c>
      <c r="U36" s="450">
        <f t="shared" si="26"/>
        <v>13.816015466985569</v>
      </c>
      <c r="V36" s="450">
        <f t="shared" si="26"/>
        <v>14.156354860960171</v>
      </c>
      <c r="W36" s="450">
        <f t="shared" si="26"/>
        <v>14.491549652330175</v>
      </c>
      <c r="X36" s="450">
        <f t="shared" si="26"/>
        <v>14.862216934015098</v>
      </c>
      <c r="Y36" s="450">
        <f t="shared" si="26"/>
        <v>15.146545041545526</v>
      </c>
      <c r="Z36" s="450">
        <f t="shared" si="26"/>
        <v>14.936373728570542</v>
      </c>
      <c r="AA36" s="450">
        <f t="shared" si="26"/>
        <v>15.260887372267916</v>
      </c>
      <c r="AB36" s="450">
        <f t="shared" si="26"/>
        <v>15.622995066749576</v>
      </c>
      <c r="AC36" s="450">
        <f t="shared" si="26"/>
        <v>15.894648730769635</v>
      </c>
      <c r="AD36" s="450">
        <f t="shared" si="26"/>
        <v>16.203914804996568</v>
      </c>
      <c r="AE36" s="450">
        <f t="shared" si="26"/>
        <v>16.508116464433147</v>
      </c>
      <c r="AF36" s="450">
        <f t="shared" si="26"/>
        <v>16.754370139215521</v>
      </c>
      <c r="AG36" s="450">
        <f t="shared" si="26"/>
        <v>16.907021787763501</v>
      </c>
      <c r="AH36" s="450">
        <f t="shared" si="26"/>
        <v>17.103412088946751</v>
      </c>
      <c r="AI36" s="450">
        <f t="shared" si="26"/>
        <v>17.297773765680326</v>
      </c>
      <c r="AJ36" s="450">
        <f t="shared" si="26"/>
        <v>17.538034550991863</v>
      </c>
      <c r="AK36" s="450">
        <f t="shared" si="26"/>
        <v>17.680449585385364</v>
      </c>
      <c r="AL36" s="450">
        <f t="shared" si="26"/>
        <v>17.868782689614541</v>
      </c>
      <c r="AM36" s="450">
        <f t="shared" si="26"/>
        <v>18.055125093674359</v>
      </c>
      <c r="AN36" s="450">
        <f t="shared" si="26"/>
        <v>18.289457268331841</v>
      </c>
      <c r="AO36" s="450">
        <f t="shared" si="26"/>
        <v>17.992213407339072</v>
      </c>
      <c r="AP36" s="450">
        <f t="shared" si="26"/>
        <v>18.178562493803998</v>
      </c>
      <c r="AQ36" s="450">
        <f t="shared" ref="AQ36:BV36" si="27" xml:space="preserve"> AQ26 / $G$29</f>
        <v>18.362953402390612</v>
      </c>
      <c r="AR36" s="450">
        <f t="shared" si="27"/>
        <v>18.596204439346316</v>
      </c>
      <c r="AS36" s="450">
        <f t="shared" si="27"/>
        <v>18.725896626633531</v>
      </c>
      <c r="AT36" s="450">
        <f t="shared" si="27"/>
        <v>18.904466720203882</v>
      </c>
      <c r="AU36" s="450">
        <f t="shared" si="27"/>
        <v>19.081114193325096</v>
      </c>
      <c r="AV36" s="450">
        <f t="shared" si="27"/>
        <v>19.308603493350525</v>
      </c>
      <c r="AW36" s="450">
        <f t="shared" si="27"/>
        <v>19.428676004499902</v>
      </c>
      <c r="AX36" s="450">
        <f t="shared" si="27"/>
        <v>19.599607521121204</v>
      </c>
      <c r="AY36" s="450">
        <f t="shared" si="27"/>
        <v>19.768650775951539</v>
      </c>
      <c r="AZ36" s="450">
        <f t="shared" si="27"/>
        <v>19.990432846090215</v>
      </c>
      <c r="BA36" s="450">
        <f t="shared" si="27"/>
        <v>20.101106061595246</v>
      </c>
      <c r="BB36" s="450">
        <f t="shared" si="27"/>
        <v>20.264534695995838</v>
      </c>
      <c r="BC36" s="450">
        <f t="shared" si="27"/>
        <v>20.42610827722816</v>
      </c>
      <c r="BD36" s="450">
        <f t="shared" si="27"/>
        <v>20.290853629105811</v>
      </c>
      <c r="BE36" s="450">
        <f t="shared" si="27"/>
        <v>20.399120541219116</v>
      </c>
      <c r="BF36" s="450">
        <f t="shared" si="27"/>
        <v>20.56099260872568</v>
      </c>
      <c r="BG36" s="450">
        <f t="shared" si="27"/>
        <v>20.721038305499214</v>
      </c>
      <c r="BH36" s="450">
        <f t="shared" si="27"/>
        <v>20.936468996923189</v>
      </c>
      <c r="BI36" s="450">
        <f t="shared" si="27"/>
        <v>21.035682113748731</v>
      </c>
      <c r="BJ36" s="450">
        <f t="shared" si="27"/>
        <v>21.190295824804537</v>
      </c>
      <c r="BK36" s="450">
        <f t="shared" si="27"/>
        <v>21.24550263798189</v>
      </c>
      <c r="BL36" s="450">
        <f t="shared" si="27"/>
        <v>21.324966072343472</v>
      </c>
      <c r="BM36" s="450">
        <f t="shared" si="27"/>
        <v>21.287858270196121</v>
      </c>
      <c r="BN36" s="450">
        <f t="shared" si="27"/>
        <v>21.308973972183317</v>
      </c>
      <c r="BO36" s="450">
        <f t="shared" si="27"/>
        <v>21.330048180324116</v>
      </c>
      <c r="BP36" s="450">
        <f t="shared" si="27"/>
        <v>21.409576942998349</v>
      </c>
      <c r="BQ36" s="450">
        <f t="shared" si="27"/>
        <v>21.372071860991745</v>
      </c>
      <c r="BR36" s="450">
        <f t="shared" si="27"/>
        <v>21.39302120615687</v>
      </c>
      <c r="BS36" s="450">
        <f t="shared" si="27"/>
        <v>21.095960140746371</v>
      </c>
      <c r="BT36" s="450">
        <f t="shared" si="27"/>
        <v>21.175302469361</v>
      </c>
      <c r="BU36" s="450">
        <f t="shared" si="27"/>
        <v>21.138891834377368</v>
      </c>
      <c r="BV36" s="450">
        <f t="shared" si="27"/>
        <v>21.160296226488189</v>
      </c>
      <c r="BW36" s="450">
        <f t="shared" ref="BW36:CO36" si="28" xml:space="preserve"> BW26 / $G$29</f>
        <v>21.181659565556163</v>
      </c>
      <c r="BX36" s="450">
        <f t="shared" si="28"/>
        <v>21.261072150058588</v>
      </c>
      <c r="BY36" s="450">
        <f t="shared" si="28"/>
        <v>21.224262834082548</v>
      </c>
      <c r="BZ36" s="450">
        <f t="shared" si="28"/>
        <v>21.245502637981897</v>
      </c>
      <c r="CA36" s="450">
        <f t="shared" si="28"/>
        <v>21.266701137719597</v>
      </c>
      <c r="CB36" s="450">
        <f t="shared" si="28"/>
        <v>21.34618116956651</v>
      </c>
      <c r="CC36" s="450">
        <f t="shared" si="28"/>
        <v>21.308973972183317</v>
      </c>
      <c r="CD36" s="450">
        <f t="shared" si="28"/>
        <v>21.33004818032412</v>
      </c>
      <c r="CE36" s="450">
        <f t="shared" si="28"/>
        <v>21.351080831132247</v>
      </c>
      <c r="CF36" s="450">
        <f t="shared" si="28"/>
        <v>21.430625482528704</v>
      </c>
      <c r="CG36" s="450">
        <f t="shared" si="28"/>
        <v>21.393021206156874</v>
      </c>
      <c r="CH36" s="450">
        <f t="shared" si="28"/>
        <v>21.095960140746371</v>
      </c>
      <c r="CI36" s="450">
        <f t="shared" si="28"/>
        <v>21.117446451685158</v>
      </c>
      <c r="CJ36" s="450">
        <f t="shared" si="28"/>
        <v>21.138891834377375</v>
      </c>
      <c r="CK36" s="450">
        <f t="shared" si="28"/>
        <v>21.160296226488192</v>
      </c>
      <c r="CL36" s="450">
        <f t="shared" si="28"/>
        <v>21.181659565556171</v>
      </c>
      <c r="CM36" s="450">
        <f t="shared" si="28"/>
        <v>21.202981788992876</v>
      </c>
      <c r="CN36" s="450">
        <f t="shared" si="28"/>
        <v>21.282411499381404</v>
      </c>
      <c r="CO36" s="450">
        <f t="shared" si="28"/>
        <v>21.2455026379819</v>
      </c>
    </row>
    <row r="37" spans="2:93" s="221" customFormat="1" ht="2.1" customHeight="1" outlineLevel="1" x14ac:dyDescent="0.2">
      <c r="B37" s="262"/>
      <c r="D37" s="263"/>
      <c r="E37" s="264"/>
      <c r="G37" s="265"/>
      <c r="H37" s="266"/>
      <c r="I37" s="267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</row>
    <row r="38" spans="2:93" outlineLevel="1" x14ac:dyDescent="0.2">
      <c r="B38" s="58"/>
      <c r="D38" s="39"/>
      <c r="E38" s="20" t="s">
        <v>343</v>
      </c>
      <c r="G38" s="79">
        <f>SUM(G31:G37)</f>
        <v>41.047981201193991</v>
      </c>
      <c r="H38" s="449" t="s">
        <v>133</v>
      </c>
      <c r="I38" s="79">
        <f>SUM(I31:I37)</f>
        <v>787.8653606340331</v>
      </c>
      <c r="K38" s="79">
        <f t="shared" ref="K38:AP38" si="29">SUM(K31:K37)</f>
        <v>26.003089247273184</v>
      </c>
      <c r="L38" s="79">
        <f t="shared" si="29"/>
        <v>16.145993311886276</v>
      </c>
      <c r="M38" s="79">
        <f t="shared" si="29"/>
        <v>9.0938136971328269</v>
      </c>
      <c r="N38" s="79">
        <f t="shared" si="29"/>
        <v>12.079857085631033</v>
      </c>
      <c r="O38" s="79">
        <f t="shared" si="29"/>
        <v>14.665988440797875</v>
      </c>
      <c r="P38" s="79">
        <f t="shared" si="29"/>
        <v>17.497061705579995</v>
      </c>
      <c r="Q38" s="79">
        <f t="shared" si="29"/>
        <v>20.418301929505969</v>
      </c>
      <c r="R38" s="79">
        <f t="shared" si="29"/>
        <v>23.367794122063863</v>
      </c>
      <c r="S38" s="79">
        <f t="shared" si="29"/>
        <v>26.270674534020024</v>
      </c>
      <c r="T38" s="79">
        <f t="shared" si="29"/>
        <v>26.944359348697517</v>
      </c>
      <c r="U38" s="79">
        <f t="shared" si="29"/>
        <v>27.533515787522816</v>
      </c>
      <c r="V38" s="79">
        <f t="shared" si="29"/>
        <v>28.151262689363513</v>
      </c>
      <c r="W38" s="79">
        <f t="shared" si="29"/>
        <v>28.76458882947415</v>
      </c>
      <c r="X38" s="79">
        <f t="shared" si="29"/>
        <v>29.412817713791476</v>
      </c>
      <c r="Y38" s="79">
        <f t="shared" si="29"/>
        <v>29.97543298870502</v>
      </c>
      <c r="Z38" s="79">
        <f t="shared" si="29"/>
        <v>55.616855848658574</v>
      </c>
      <c r="AA38" s="79">
        <f t="shared" si="29"/>
        <v>39.251318573899198</v>
      </c>
      <c r="AB38" s="79">
        <f t="shared" si="29"/>
        <v>31.278162005904655</v>
      </c>
      <c r="AC38" s="79">
        <f t="shared" si="29"/>
        <v>31.825835888889188</v>
      </c>
      <c r="AD38" s="79">
        <f t="shared" si="29"/>
        <v>32.407968687875673</v>
      </c>
      <c r="AE38" s="79">
        <f t="shared" si="29"/>
        <v>32.985767780825718</v>
      </c>
      <c r="AF38" s="79">
        <f t="shared" si="29"/>
        <v>33.505056001697724</v>
      </c>
      <c r="AG38" s="79">
        <f t="shared" si="29"/>
        <v>33.931474610586989</v>
      </c>
      <c r="AH38" s="79">
        <f t="shared" si="29"/>
        <v>34.398481788904917</v>
      </c>
      <c r="AI38" s="79">
        <f t="shared" si="29"/>
        <v>34.864194457956685</v>
      </c>
      <c r="AJ38" s="79">
        <f t="shared" si="29"/>
        <v>35.375246750029142</v>
      </c>
      <c r="AK38" s="79">
        <f t="shared" si="29"/>
        <v>35.789189102744501</v>
      </c>
      <c r="AL38" s="79">
        <f t="shared" si="29"/>
        <v>36.245902834846646</v>
      </c>
      <c r="AM38" s="79">
        <f t="shared" si="29"/>
        <v>36.701363370174739</v>
      </c>
      <c r="AN38" s="79">
        <f t="shared" si="29"/>
        <v>37.204257574214914</v>
      </c>
      <c r="AO38" s="79">
        <f t="shared" si="29"/>
        <v>62.371805829704407</v>
      </c>
      <c r="AP38" s="79">
        <f t="shared" si="29"/>
        <v>46.11111927677905</v>
      </c>
      <c r="AQ38" s="79">
        <f t="shared" ref="AQ38:BV38" si="30">SUM(AQ31:AQ37)</f>
        <v>38.080111610315583</v>
      </c>
      <c r="AR38" s="79">
        <f t="shared" si="30"/>
        <v>38.579708688674344</v>
      </c>
      <c r="AS38" s="79">
        <f t="shared" si="30"/>
        <v>38.976489469118746</v>
      </c>
      <c r="AT38" s="79">
        <f t="shared" si="30"/>
        <v>39.419008196555666</v>
      </c>
      <c r="AU38" s="79">
        <f t="shared" si="30"/>
        <v>39.860348529073462</v>
      </c>
      <c r="AV38" s="79">
        <f t="shared" si="30"/>
        <v>40.351981299732287</v>
      </c>
      <c r="AW38" s="79">
        <f t="shared" si="30"/>
        <v>40.736943176334599</v>
      </c>
      <c r="AX38" s="79">
        <f t="shared" si="30"/>
        <v>41.169627437700072</v>
      </c>
      <c r="AY38" s="79">
        <f t="shared" si="30"/>
        <v>41.6011709969085</v>
      </c>
      <c r="AZ38" s="79">
        <f t="shared" si="30"/>
        <v>42.084907312293694</v>
      </c>
      <c r="BA38" s="79">
        <f t="shared" si="30"/>
        <v>42.458283993029653</v>
      </c>
      <c r="BB38" s="79">
        <f t="shared" si="30"/>
        <v>42.881282792656208</v>
      </c>
      <c r="BC38" s="79">
        <f t="shared" si="30"/>
        <v>43.303177414996689</v>
      </c>
      <c r="BD38" s="79">
        <f t="shared" si="30"/>
        <v>68.24789369051679</v>
      </c>
      <c r="BE38" s="79">
        <f t="shared" si="30"/>
        <v>52.152448479684992</v>
      </c>
      <c r="BF38" s="79">
        <f t="shared" si="30"/>
        <v>44.215771685406196</v>
      </c>
      <c r="BG38" s="79">
        <f t="shared" si="30"/>
        <v>44.633972380567698</v>
      </c>
      <c r="BH38" s="79">
        <f t="shared" si="30"/>
        <v>45.107018617100849</v>
      </c>
      <c r="BI38" s="79">
        <f t="shared" si="30"/>
        <v>45.464603096006442</v>
      </c>
      <c r="BJ38" s="79">
        <f t="shared" si="30"/>
        <v>45.874461457268453</v>
      </c>
      <c r="BK38" s="79">
        <f t="shared" si="30"/>
        <v>45.977466826362438</v>
      </c>
      <c r="BL38" s="79">
        <f t="shared" si="30"/>
        <v>46.032709793613336</v>
      </c>
      <c r="BM38" s="79">
        <f t="shared" si="30"/>
        <v>45.972700194320453</v>
      </c>
      <c r="BN38" s="79">
        <f t="shared" si="30"/>
        <v>45.968349396412634</v>
      </c>
      <c r="BO38" s="79">
        <f t="shared" si="30"/>
        <v>45.965275726206883</v>
      </c>
      <c r="BP38" s="79">
        <f t="shared" si="30"/>
        <v>46.020680758412936</v>
      </c>
      <c r="BQ38" s="79">
        <f t="shared" si="30"/>
        <v>45.960370519166645</v>
      </c>
      <c r="BR38" s="79">
        <f t="shared" si="30"/>
        <v>45.95594990770271</v>
      </c>
      <c r="BS38" s="79">
        <f t="shared" si="30"/>
        <v>119.68239154442388</v>
      </c>
      <c r="BT38" s="79">
        <f t="shared" si="30"/>
        <v>70.489824001221123</v>
      </c>
      <c r="BU38" s="79">
        <f t="shared" si="30"/>
        <v>45.631032820793124</v>
      </c>
      <c r="BV38" s="79">
        <f t="shared" si="30"/>
        <v>45.627163413946647</v>
      </c>
      <c r="BW38" s="79">
        <f t="shared" ref="BW38:CO38" si="31">SUM(BW31:BW37)</f>
        <v>45.624571382904833</v>
      </c>
      <c r="BX38" s="79">
        <f t="shared" si="31"/>
        <v>45.680052552667618</v>
      </c>
      <c r="BY38" s="79">
        <f t="shared" si="31"/>
        <v>45.620630202864696</v>
      </c>
      <c r="BZ38" s="79">
        <f t="shared" si="31"/>
        <v>45.616691981424367</v>
      </c>
      <c r="CA38" s="79">
        <f t="shared" si="31"/>
        <v>45.614030788896315</v>
      </c>
      <c r="CB38" s="79">
        <f t="shared" si="31"/>
        <v>45.669674988169746</v>
      </c>
      <c r="CC38" s="79">
        <f t="shared" si="31"/>
        <v>45.609950243543686</v>
      </c>
      <c r="CD38" s="79">
        <f t="shared" si="31"/>
        <v>45.605941817442243</v>
      </c>
      <c r="CE38" s="79">
        <f t="shared" si="31"/>
        <v>45.603210071690924</v>
      </c>
      <c r="CF38" s="79">
        <f t="shared" si="31"/>
        <v>45.659014090924529</v>
      </c>
      <c r="CG38" s="79">
        <f t="shared" si="31"/>
        <v>45.598987372520035</v>
      </c>
      <c r="CH38" s="79">
        <f t="shared" si="31"/>
        <v>69.363222224430743</v>
      </c>
      <c r="CI38" s="79">
        <f t="shared" si="31"/>
        <v>53.383627848447858</v>
      </c>
      <c r="CJ38" s="79">
        <f t="shared" si="31"/>
        <v>45.272555083155666</v>
      </c>
      <c r="CK38" s="79">
        <f t="shared" si="31"/>
        <v>45.270337309095382</v>
      </c>
      <c r="CL38" s="79">
        <f t="shared" si="31"/>
        <v>45.268102104158437</v>
      </c>
      <c r="CM38" s="79">
        <f t="shared" si="31"/>
        <v>45.26584938213422</v>
      </c>
      <c r="CN38" s="79">
        <f t="shared" si="31"/>
        <v>45.32172772200731</v>
      </c>
      <c r="CO38" s="79">
        <f t="shared" si="31"/>
        <v>45.262585490960909</v>
      </c>
    </row>
    <row r="39" spans="2:93" outlineLevel="1" x14ac:dyDescent="0.2">
      <c r="B39" s="58"/>
      <c r="D39" s="39"/>
      <c r="F39" s="449"/>
      <c r="G39" s="449"/>
      <c r="H39" s="449"/>
      <c r="I39" s="204"/>
    </row>
    <row r="40" spans="2:93" outlineLevel="1" x14ac:dyDescent="0.2">
      <c r="B40" s="58" t="s">
        <v>344</v>
      </c>
      <c r="D40" s="39"/>
      <c r="E40" s="18"/>
      <c r="G40" s="456" t="s">
        <v>329</v>
      </c>
      <c r="H40" s="76"/>
      <c r="I40" s="58" t="s">
        <v>336</v>
      </c>
    </row>
    <row r="41" spans="2:93" s="20" customFormat="1" outlineLevel="1" x14ac:dyDescent="0.2">
      <c r="B41" s="34"/>
      <c r="D41" s="83"/>
      <c r="E41" s="20" t="str">
        <f>Costs!E62</f>
        <v>Total plots</v>
      </c>
      <c r="G41" s="90">
        <f>Costs!G62</f>
        <v>478</v>
      </c>
      <c r="H41" s="93" t="str">
        <f>Costs!H62</f>
        <v>Plots</v>
      </c>
    </row>
    <row r="42" spans="2:93" s="403" customFormat="1" ht="2.1" customHeight="1" outlineLevel="1" x14ac:dyDescent="0.2">
      <c r="B42" s="23"/>
      <c r="D42" s="297"/>
      <c r="E42" s="451"/>
      <c r="G42" s="255"/>
      <c r="H42" s="452"/>
      <c r="I42" s="453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  <c r="BK42" s="454"/>
      <c r="BL42" s="454"/>
      <c r="BM42" s="454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  <c r="BZ42" s="454"/>
      <c r="CA42" s="454"/>
      <c r="CB42" s="454"/>
      <c r="CC42" s="454"/>
      <c r="CD42" s="454"/>
      <c r="CE42" s="454"/>
      <c r="CF42" s="454"/>
      <c r="CG42" s="454"/>
      <c r="CH42" s="454"/>
      <c r="CI42" s="454"/>
      <c r="CJ42" s="454"/>
      <c r="CK42" s="454"/>
      <c r="CL42" s="454"/>
      <c r="CM42" s="454"/>
      <c r="CN42" s="454"/>
      <c r="CO42" s="454"/>
    </row>
    <row r="43" spans="2:93" outlineLevel="1" x14ac:dyDescent="0.2">
      <c r="B43" s="58"/>
      <c r="D43" s="39"/>
      <c r="E43" s="20" t="s">
        <v>345</v>
      </c>
      <c r="G43" s="345">
        <f xml:space="preserve"> AVERAGE(K43:CO43 )</f>
        <v>16.28800919190677</v>
      </c>
      <c r="H43" s="449" t="s">
        <v>133</v>
      </c>
      <c r="I43" s="345">
        <f t="shared" ref="I43:I48" si="32" xml:space="preserve"> SUMPRODUCT( $K$5:$CO$5, $K43:$CO43 )</f>
        <v>315.77434243402035</v>
      </c>
      <c r="K43" s="79">
        <f t="shared" ref="K43:AP43" si="33" xml:space="preserve"> K18 / $G$41</f>
        <v>21.168495761383266</v>
      </c>
      <c r="L43" s="79">
        <f t="shared" si="33"/>
        <v>10.573663632810943</v>
      </c>
      <c r="M43" s="79">
        <f t="shared" si="33"/>
        <v>2.5974083029723367</v>
      </c>
      <c r="N43" s="79">
        <f t="shared" si="33"/>
        <v>3.8922163420040454</v>
      </c>
      <c r="O43" s="79">
        <f t="shared" si="33"/>
        <v>5.1844321675493896</v>
      </c>
      <c r="P43" s="79">
        <f t="shared" si="33"/>
        <v>6.4740596692273016</v>
      </c>
      <c r="Q43" s="79">
        <f t="shared" si="33"/>
        <v>7.7611027314696868</v>
      </c>
      <c r="R43" s="79">
        <f t="shared" si="33"/>
        <v>9.0455652335279204</v>
      </c>
      <c r="S43" s="79">
        <f t="shared" si="33"/>
        <v>10.327451049479311</v>
      </c>
      <c r="T43" s="79">
        <f t="shared" si="33"/>
        <v>10.563595744694643</v>
      </c>
      <c r="U43" s="79">
        <f t="shared" si="33"/>
        <v>10.799257823068505</v>
      </c>
      <c r="V43" s="79">
        <f t="shared" si="33"/>
        <v>11.034438013689863</v>
      </c>
      <c r="W43" s="79">
        <f t="shared" si="33"/>
        <v>11.269137044672158</v>
      </c>
      <c r="X43" s="79">
        <f t="shared" si="33"/>
        <v>11.503355643154475</v>
      </c>
      <c r="Y43" s="79">
        <f t="shared" si="33"/>
        <v>11.73709453530279</v>
      </c>
      <c r="Z43" s="79">
        <f t="shared" si="33"/>
        <v>11.970354446311159</v>
      </c>
      <c r="AA43" s="79">
        <f t="shared" si="33"/>
        <v>12.203136100402977</v>
      </c>
      <c r="AB43" s="79">
        <f t="shared" si="33"/>
        <v>12.435440220832165</v>
      </c>
      <c r="AC43" s="79">
        <f t="shared" si="33"/>
        <v>12.667267529884397</v>
      </c>
      <c r="AD43" s="79">
        <f t="shared" si="33"/>
        <v>12.898618748878304</v>
      </c>
      <c r="AE43" s="79">
        <f t="shared" si="33"/>
        <v>13.129494598166685</v>
      </c>
      <c r="AF43" s="79">
        <f t="shared" si="33"/>
        <v>13.359895797137748</v>
      </c>
      <c r="AG43" s="79">
        <f t="shared" si="33"/>
        <v>13.589823064216271</v>
      </c>
      <c r="AH43" s="79">
        <f t="shared" si="33"/>
        <v>13.819277116864832</v>
      </c>
      <c r="AI43" s="79">
        <f t="shared" si="33"/>
        <v>14.048258671585048</v>
      </c>
      <c r="AJ43" s="79">
        <f t="shared" si="33"/>
        <v>14.276768443918685</v>
      </c>
      <c r="AK43" s="79">
        <f t="shared" si="33"/>
        <v>14.504807148448993</v>
      </c>
      <c r="AL43" s="79">
        <f t="shared" si="33"/>
        <v>14.732375498801805</v>
      </c>
      <c r="AM43" s="79">
        <f t="shared" si="33"/>
        <v>14.959474207646748</v>
      </c>
      <c r="AN43" s="79">
        <f t="shared" si="33"/>
        <v>15.186103986698514</v>
      </c>
      <c r="AO43" s="79">
        <f t="shared" si="33"/>
        <v>15.412265546717961</v>
      </c>
      <c r="AP43" s="79">
        <f t="shared" si="33"/>
        <v>15.637959597513387</v>
      </c>
      <c r="AQ43" s="79">
        <f t="shared" ref="AQ43:BV43" si="34" xml:space="preserve"> AQ18 / $G$41</f>
        <v>15.863186847941671</v>
      </c>
      <c r="AR43" s="79">
        <f t="shared" si="34"/>
        <v>16.087948005909503</v>
      </c>
      <c r="AS43" s="79">
        <f t="shared" si="34"/>
        <v>16.312243778374555</v>
      </c>
      <c r="AT43" s="79">
        <f t="shared" si="34"/>
        <v>16.536074871346674</v>
      </c>
      <c r="AU43" s="79">
        <f t="shared" si="34"/>
        <v>16.759441989889062</v>
      </c>
      <c r="AV43" s="79">
        <f t="shared" si="34"/>
        <v>16.982345838119489</v>
      </c>
      <c r="AW43" s="79">
        <f t="shared" si="34"/>
        <v>17.204787119211478</v>
      </c>
      <c r="AX43" s="79">
        <f t="shared" si="34"/>
        <v>17.426766535395437</v>
      </c>
      <c r="AY43" s="79">
        <f t="shared" si="34"/>
        <v>17.648284787959913</v>
      </c>
      <c r="AZ43" s="79">
        <f t="shared" si="34"/>
        <v>17.869342577252723</v>
      </c>
      <c r="BA43" s="79">
        <f t="shared" si="34"/>
        <v>18.089940602682159</v>
      </c>
      <c r="BB43" s="79">
        <f t="shared" si="34"/>
        <v>18.310079562718165</v>
      </c>
      <c r="BC43" s="79">
        <f t="shared" si="34"/>
        <v>18.529760154893491</v>
      </c>
      <c r="BD43" s="79">
        <f t="shared" si="34"/>
        <v>18.748983075804901</v>
      </c>
      <c r="BE43" s="79">
        <f t="shared" si="34"/>
        <v>18.967749021114336</v>
      </c>
      <c r="BF43" s="79">
        <f t="shared" si="34"/>
        <v>19.186058685550076</v>
      </c>
      <c r="BG43" s="79">
        <f t="shared" si="34"/>
        <v>19.403912762907932</v>
      </c>
      <c r="BH43" s="79">
        <f t="shared" si="34"/>
        <v>19.621311946052366</v>
      </c>
      <c r="BI43" s="79">
        <f t="shared" si="34"/>
        <v>19.838256926917769</v>
      </c>
      <c r="BJ43" s="79">
        <f t="shared" si="34"/>
        <v>20.054748396509485</v>
      </c>
      <c r="BK43" s="79">
        <f t="shared" si="34"/>
        <v>20.095341259667673</v>
      </c>
      <c r="BL43" s="79">
        <f t="shared" si="34"/>
        <v>20.075245918408022</v>
      </c>
      <c r="BM43" s="79">
        <f t="shared" si="34"/>
        <v>20.055170672489602</v>
      </c>
      <c r="BN43" s="79">
        <f t="shared" si="34"/>
        <v>20.035115501817113</v>
      </c>
      <c r="BO43" s="79">
        <f t="shared" si="34"/>
        <v>20.01508038631529</v>
      </c>
      <c r="BP43" s="79">
        <f t="shared" si="34"/>
        <v>19.995065305928993</v>
      </c>
      <c r="BQ43" s="79">
        <f t="shared" si="34"/>
        <v>19.975070240623051</v>
      </c>
      <c r="BR43" s="79">
        <f t="shared" si="34"/>
        <v>19.955095170382425</v>
      </c>
      <c r="BS43" s="79">
        <f t="shared" si="34"/>
        <v>19.935140075212043</v>
      </c>
      <c r="BT43" s="79">
        <f t="shared" si="34"/>
        <v>19.915204935136845</v>
      </c>
      <c r="BU43" s="79">
        <f t="shared" si="34"/>
        <v>19.895289730201693</v>
      </c>
      <c r="BV43" s="79">
        <f t="shared" si="34"/>
        <v>19.875394440471496</v>
      </c>
      <c r="BW43" s="79">
        <f t="shared" ref="BW43:CO43" si="35" xml:space="preserve"> BW18 / $G$41</f>
        <v>19.85551904603102</v>
      </c>
      <c r="BX43" s="79">
        <f t="shared" si="35"/>
        <v>19.835663526985005</v>
      </c>
      <c r="BY43" s="79">
        <f t="shared" si="35"/>
        <v>19.815827863458004</v>
      </c>
      <c r="BZ43" s="79">
        <f t="shared" si="35"/>
        <v>19.796012035594547</v>
      </c>
      <c r="CA43" s="79">
        <f t="shared" si="35"/>
        <v>19.776216023558952</v>
      </c>
      <c r="CB43" s="79">
        <f t="shared" si="35"/>
        <v>19.756439807535404</v>
      </c>
      <c r="CC43" s="79">
        <f t="shared" si="35"/>
        <v>19.736683367727856</v>
      </c>
      <c r="CD43" s="79">
        <f t="shared" si="35"/>
        <v>19.716946684360131</v>
      </c>
      <c r="CE43" s="79">
        <f t="shared" si="35"/>
        <v>19.697229737675769</v>
      </c>
      <c r="CF43" s="79">
        <f t="shared" si="35"/>
        <v>19.677532507938107</v>
      </c>
      <c r="CG43" s="79">
        <f t="shared" si="35"/>
        <v>19.657854975430158</v>
      </c>
      <c r="CH43" s="79">
        <f t="shared" si="35"/>
        <v>19.638197120454727</v>
      </c>
      <c r="CI43" s="79">
        <f t="shared" si="35"/>
        <v>19.618558923334273</v>
      </c>
      <c r="CJ43" s="79">
        <f t="shared" si="35"/>
        <v>19.598940364410939</v>
      </c>
      <c r="CK43" s="79">
        <f t="shared" si="35"/>
        <v>19.579341424046529</v>
      </c>
      <c r="CL43" s="79">
        <f t="shared" si="35"/>
        <v>19.559762082622484</v>
      </c>
      <c r="CM43" s="79">
        <f t="shared" si="35"/>
        <v>19.540202320539862</v>
      </c>
      <c r="CN43" s="79">
        <f t="shared" si="35"/>
        <v>19.520662118219335</v>
      </c>
      <c r="CO43" s="79">
        <f t="shared" si="35"/>
        <v>19.501141456101099</v>
      </c>
    </row>
    <row r="44" spans="2:93" outlineLevel="1" x14ac:dyDescent="0.2">
      <c r="B44" s="58"/>
      <c r="D44" s="39"/>
      <c r="E44" s="20" t="s">
        <v>346</v>
      </c>
      <c r="G44" s="345">
        <f t="shared" ref="G44:G48" si="36" xml:space="preserve"> AVERAGE(K44:CO44 )</f>
        <v>3.9307873947106411</v>
      </c>
      <c r="H44" s="449" t="s">
        <v>133</v>
      </c>
      <c r="I44" s="345">
        <f t="shared" si="32"/>
        <v>76.205863478358054</v>
      </c>
      <c r="K44" s="79">
        <f t="shared" ref="K44:AP44" si="37" xml:space="preserve"> K19 / $G$41</f>
        <v>5.1085958586747404</v>
      </c>
      <c r="L44" s="79">
        <f t="shared" si="37"/>
        <v>2.5517436314080326</v>
      </c>
      <c r="M44" s="79">
        <f t="shared" si="37"/>
        <v>0.62683288644713719</v>
      </c>
      <c r="N44" s="79">
        <f t="shared" si="37"/>
        <v>0.93930908034103522</v>
      </c>
      <c r="O44" s="79">
        <f t="shared" si="37"/>
        <v>1.2511596950142589</v>
      </c>
      <c r="P44" s="79">
        <f t="shared" si="37"/>
        <v>1.5623856691490563</v>
      </c>
      <c r="Q44" s="79">
        <f t="shared" si="37"/>
        <v>1.8729879401758878</v>
      </c>
      <c r="R44" s="79">
        <f t="shared" si="37"/>
        <v>2.1829674442749982</v>
      </c>
      <c r="S44" s="79">
        <f t="shared" si="37"/>
        <v>2.4923251163779687</v>
      </c>
      <c r="T44" s="79">
        <f t="shared" si="37"/>
        <v>2.5493139466483643</v>
      </c>
      <c r="U44" s="79">
        <f t="shared" si="37"/>
        <v>2.6061863069331044</v>
      </c>
      <c r="V44" s="79">
        <f t="shared" si="37"/>
        <v>2.6629423731833279</v>
      </c>
      <c r="W44" s="79">
        <f t="shared" si="37"/>
        <v>2.7195823211147427</v>
      </c>
      <c r="X44" s="79">
        <f t="shared" si="37"/>
        <v>2.776106326207922</v>
      </c>
      <c r="Y44" s="79">
        <f t="shared" si="37"/>
        <v>2.8325145637085956</v>
      </c>
      <c r="Z44" s="79">
        <f t="shared" si="37"/>
        <v>2.8888072086279393</v>
      </c>
      <c r="AA44" s="79">
        <f t="shared" si="37"/>
        <v>2.9449844357428812</v>
      </c>
      <c r="AB44" s="79">
        <f t="shared" si="37"/>
        <v>3.0010464195963844</v>
      </c>
      <c r="AC44" s="79">
        <f t="shared" si="37"/>
        <v>3.0569933344977471</v>
      </c>
      <c r="AD44" s="79">
        <f t="shared" si="37"/>
        <v>3.1128253545228852</v>
      </c>
      <c r="AE44" s="79">
        <f t="shared" si="37"/>
        <v>3.1685426535146388</v>
      </c>
      <c r="AF44" s="79">
        <f t="shared" si="37"/>
        <v>3.2241454050830529</v>
      </c>
      <c r="AG44" s="79">
        <f t="shared" si="37"/>
        <v>3.2796337826056798</v>
      </c>
      <c r="AH44" s="79">
        <f t="shared" si="37"/>
        <v>3.3350079592278541</v>
      </c>
      <c r="AI44" s="79">
        <f t="shared" si="37"/>
        <v>3.3902681078630033</v>
      </c>
      <c r="AJ44" s="79">
        <f t="shared" si="37"/>
        <v>3.4454144011929202</v>
      </c>
      <c r="AK44" s="79">
        <f t="shared" si="37"/>
        <v>3.5004470116680704</v>
      </c>
      <c r="AL44" s="79">
        <f t="shared" si="37"/>
        <v>3.5553661115078725</v>
      </c>
      <c r="AM44" s="79">
        <f t="shared" si="37"/>
        <v>3.6101718727009788</v>
      </c>
      <c r="AN44" s="79">
        <f t="shared" si="37"/>
        <v>3.6648644670055917</v>
      </c>
      <c r="AO44" s="79">
        <f t="shared" si="37"/>
        <v>3.7194440659497188</v>
      </c>
      <c r="AP44" s="79">
        <f t="shared" si="37"/>
        <v>3.7739108408314928</v>
      </c>
      <c r="AQ44" s="79">
        <f t="shared" ref="AQ44:BV44" si="38" xml:space="preserve"> AQ19 / $G$41</f>
        <v>3.8282649627194361</v>
      </c>
      <c r="AR44" s="79">
        <f t="shared" si="38"/>
        <v>3.8825066024527621</v>
      </c>
      <c r="AS44" s="79">
        <f t="shared" si="38"/>
        <v>3.9366359306416592</v>
      </c>
      <c r="AT44" s="79">
        <f t="shared" si="38"/>
        <v>3.9906531176675784</v>
      </c>
      <c r="AU44" s="79">
        <f t="shared" si="38"/>
        <v>4.0445583336835123</v>
      </c>
      <c r="AV44" s="79">
        <f t="shared" si="38"/>
        <v>4.098351748614296</v>
      </c>
      <c r="AW44" s="79">
        <f t="shared" si="38"/>
        <v>4.1520335321568886</v>
      </c>
      <c r="AX44" s="79">
        <f t="shared" si="38"/>
        <v>4.2056038537806462</v>
      </c>
      <c r="AY44" s="79">
        <f t="shared" si="38"/>
        <v>4.25906288272762</v>
      </c>
      <c r="AZ44" s="79">
        <f t="shared" si="38"/>
        <v>4.3124107880128495</v>
      </c>
      <c r="BA44" s="79">
        <f t="shared" si="38"/>
        <v>4.3656477384246228</v>
      </c>
      <c r="BB44" s="79">
        <f t="shared" si="38"/>
        <v>4.4187739025247881</v>
      </c>
      <c r="BC44" s="79">
        <f t="shared" si="38"/>
        <v>4.4717894486490142</v>
      </c>
      <c r="BD44" s="79">
        <f t="shared" si="38"/>
        <v>4.5246945449070912</v>
      </c>
      <c r="BE44" s="79">
        <f t="shared" si="38"/>
        <v>4.5774893591832013</v>
      </c>
      <c r="BF44" s="79">
        <f t="shared" si="38"/>
        <v>4.6301740591362135</v>
      </c>
      <c r="BG44" s="79">
        <f t="shared" si="38"/>
        <v>4.6827488121999599</v>
      </c>
      <c r="BH44" s="79">
        <f t="shared" si="38"/>
        <v>4.7352137855835181</v>
      </c>
      <c r="BI44" s="79">
        <f t="shared" si="38"/>
        <v>4.787569146271502</v>
      </c>
      <c r="BJ44" s="79">
        <f t="shared" si="38"/>
        <v>4.8398150610243214</v>
      </c>
      <c r="BK44" s="79">
        <f t="shared" si="38"/>
        <v>4.8496113420146783</v>
      </c>
      <c r="BL44" s="79">
        <f t="shared" si="38"/>
        <v>4.8447617306726665</v>
      </c>
      <c r="BM44" s="79">
        <f t="shared" si="38"/>
        <v>4.8399169689419903</v>
      </c>
      <c r="BN44" s="79">
        <f t="shared" si="38"/>
        <v>4.8350770519730499</v>
      </c>
      <c r="BO44" s="79">
        <f t="shared" si="38"/>
        <v>4.8302419749210737</v>
      </c>
      <c r="BP44" s="79">
        <f t="shared" si="38"/>
        <v>4.8254117329461605</v>
      </c>
      <c r="BQ44" s="79">
        <f t="shared" si="38"/>
        <v>4.8205863212132076</v>
      </c>
      <c r="BR44" s="79">
        <f t="shared" si="38"/>
        <v>4.815765734891996</v>
      </c>
      <c r="BS44" s="79">
        <f t="shared" si="38"/>
        <v>4.8109499691571038</v>
      </c>
      <c r="BT44" s="79">
        <f t="shared" si="38"/>
        <v>4.8061390191879507</v>
      </c>
      <c r="BU44" s="79">
        <f t="shared" si="38"/>
        <v>4.8013328801687587</v>
      </c>
      <c r="BV44" s="79">
        <f t="shared" si="38"/>
        <v>4.7965315472885903</v>
      </c>
      <c r="BW44" s="79">
        <f t="shared" ref="BW44:CO44" si="39" xml:space="preserve"> BW19 / $G$41</f>
        <v>4.7917350157413008</v>
      </c>
      <c r="BX44" s="79">
        <f t="shared" si="39"/>
        <v>4.7869432807255636</v>
      </c>
      <c r="BY44" s="79">
        <f t="shared" si="39"/>
        <v>4.7821563374448344</v>
      </c>
      <c r="BZ44" s="79">
        <f t="shared" si="39"/>
        <v>4.7773741811073869</v>
      </c>
      <c r="CA44" s="79">
        <f t="shared" si="39"/>
        <v>4.7725968069262805</v>
      </c>
      <c r="CB44" s="79">
        <f t="shared" si="39"/>
        <v>4.7678242101193602</v>
      </c>
      <c r="CC44" s="79">
        <f t="shared" si="39"/>
        <v>4.7630563859092376</v>
      </c>
      <c r="CD44" s="79">
        <f t="shared" si="39"/>
        <v>4.7582933295233252</v>
      </c>
      <c r="CE44" s="79">
        <f t="shared" si="39"/>
        <v>4.753535036193802</v>
      </c>
      <c r="CF44" s="79">
        <f t="shared" si="39"/>
        <v>4.7487815011576133</v>
      </c>
      <c r="CG44" s="79">
        <f t="shared" si="39"/>
        <v>4.7440327196564533</v>
      </c>
      <c r="CH44" s="79">
        <f t="shared" si="39"/>
        <v>4.7392886869367974</v>
      </c>
      <c r="CI44" s="79">
        <f t="shared" si="39"/>
        <v>4.734549398249861</v>
      </c>
      <c r="CJ44" s="79">
        <f t="shared" si="39"/>
        <v>4.7298148488516096</v>
      </c>
      <c r="CK44" s="79">
        <f t="shared" si="39"/>
        <v>4.7250850340027579</v>
      </c>
      <c r="CL44" s="79">
        <f t="shared" si="39"/>
        <v>4.7203599489687544</v>
      </c>
      <c r="CM44" s="79">
        <f t="shared" si="39"/>
        <v>4.7156395890197853</v>
      </c>
      <c r="CN44" s="79">
        <f t="shared" si="39"/>
        <v>4.7109239494307706</v>
      </c>
      <c r="CO44" s="79">
        <f t="shared" si="39"/>
        <v>4.706213025481337</v>
      </c>
    </row>
    <row r="45" spans="2:93" outlineLevel="1" x14ac:dyDescent="0.2">
      <c r="B45" s="58"/>
      <c r="D45" s="39"/>
      <c r="E45" t="s">
        <v>347</v>
      </c>
      <c r="G45" s="345">
        <f t="shared" si="36"/>
        <v>0.39469618358206099</v>
      </c>
      <c r="H45" s="449" t="s">
        <v>133</v>
      </c>
      <c r="I45" s="345">
        <f t="shared" si="32"/>
        <v>9.8638477388163448</v>
      </c>
      <c r="K45" s="79">
        <f t="shared" ref="K45:AP45" si="40" xml:space="preserve"> K20 / $G$41</f>
        <v>0.41110537002075309</v>
      </c>
      <c r="L45" s="79">
        <f t="shared" si="40"/>
        <v>0.41069426465073239</v>
      </c>
      <c r="M45" s="79">
        <f t="shared" si="40"/>
        <v>0.4102835703860816</v>
      </c>
      <c r="N45" s="79">
        <f t="shared" si="40"/>
        <v>0.40987328681569551</v>
      </c>
      <c r="O45" s="79">
        <f t="shared" si="40"/>
        <v>0.40946341352887977</v>
      </c>
      <c r="P45" s="79">
        <f t="shared" si="40"/>
        <v>0.40905395011535095</v>
      </c>
      <c r="Q45" s="79">
        <f t="shared" si="40"/>
        <v>0.40864489616523558</v>
      </c>
      <c r="R45" s="79">
        <f t="shared" si="40"/>
        <v>0.40823625126907037</v>
      </c>
      <c r="S45" s="79">
        <f t="shared" si="40"/>
        <v>0.4078280150178013</v>
      </c>
      <c r="T45" s="79">
        <f t="shared" si="40"/>
        <v>0.40742018700278348</v>
      </c>
      <c r="U45" s="79">
        <f t="shared" si="40"/>
        <v>0.40701276681578069</v>
      </c>
      <c r="V45" s="79">
        <f t="shared" si="40"/>
        <v>0.40660575404896487</v>
      </c>
      <c r="W45" s="79">
        <f t="shared" si="40"/>
        <v>0.40619914829491593</v>
      </c>
      <c r="X45" s="79">
        <f t="shared" si="40"/>
        <v>0.40579294914662106</v>
      </c>
      <c r="Y45" s="79">
        <f t="shared" si="40"/>
        <v>0.40538715619747445</v>
      </c>
      <c r="Z45" s="79">
        <f t="shared" si="40"/>
        <v>0.40498176904127692</v>
      </c>
      <c r="AA45" s="79">
        <f t="shared" si="40"/>
        <v>0.40457678727223562</v>
      </c>
      <c r="AB45" s="79">
        <f t="shared" si="40"/>
        <v>0.40417221048496343</v>
      </c>
      <c r="AC45" s="79">
        <f t="shared" si="40"/>
        <v>0.40376803827447849</v>
      </c>
      <c r="AD45" s="79">
        <f t="shared" si="40"/>
        <v>0.40336427023620403</v>
      </c>
      <c r="AE45" s="79">
        <f t="shared" si="40"/>
        <v>0.4029609059659679</v>
      </c>
      <c r="AF45" s="79">
        <f t="shared" si="40"/>
        <v>0.40255794506000181</v>
      </c>
      <c r="AG45" s="79">
        <f t="shared" si="40"/>
        <v>0.40215538711494186</v>
      </c>
      <c r="AH45" s="79">
        <f t="shared" si="40"/>
        <v>0.40175323172782684</v>
      </c>
      <c r="AI45" s="79">
        <f t="shared" si="40"/>
        <v>0.40135147849609915</v>
      </c>
      <c r="AJ45" s="79">
        <f t="shared" si="40"/>
        <v>0.40095012701760296</v>
      </c>
      <c r="AK45" s="79">
        <f t="shared" si="40"/>
        <v>0.40054917689058533</v>
      </c>
      <c r="AL45" s="79">
        <f t="shared" si="40"/>
        <v>0.4001486277136948</v>
      </c>
      <c r="AM45" s="79">
        <f t="shared" si="40"/>
        <v>0.39974847908598105</v>
      </c>
      <c r="AN45" s="79">
        <f t="shared" si="40"/>
        <v>0.39934873060689507</v>
      </c>
      <c r="AO45" s="79">
        <f t="shared" si="40"/>
        <v>0.3989493818762882</v>
      </c>
      <c r="AP45" s="79">
        <f t="shared" si="40"/>
        <v>0.39855043249441185</v>
      </c>
      <c r="AQ45" s="79">
        <f t="shared" ref="AQ45:BV45" si="41" xml:space="preserve"> AQ20 / $G$41</f>
        <v>0.39815188206191754</v>
      </c>
      <c r="AR45" s="79">
        <f t="shared" si="41"/>
        <v>0.39775373017985549</v>
      </c>
      <c r="AS45" s="79">
        <f t="shared" si="41"/>
        <v>0.39735597644967574</v>
      </c>
      <c r="AT45" s="79">
        <f t="shared" si="41"/>
        <v>0.396958620473226</v>
      </c>
      <c r="AU45" s="79">
        <f t="shared" si="41"/>
        <v>0.39656166185275271</v>
      </c>
      <c r="AV45" s="79">
        <f t="shared" si="41"/>
        <v>0.39616510019090001</v>
      </c>
      <c r="AW45" s="79">
        <f t="shared" si="41"/>
        <v>0.39576893509070915</v>
      </c>
      <c r="AX45" s="79">
        <f t="shared" si="41"/>
        <v>0.39537316615561841</v>
      </c>
      <c r="AY45" s="79">
        <f t="shared" si="41"/>
        <v>0.39497779298946278</v>
      </c>
      <c r="AZ45" s="79">
        <f t="shared" si="41"/>
        <v>0.39458281519647337</v>
      </c>
      <c r="BA45" s="79">
        <f t="shared" si="41"/>
        <v>0.39418823238127687</v>
      </c>
      <c r="BB45" s="79">
        <f t="shared" si="41"/>
        <v>0.39379404414889557</v>
      </c>
      <c r="BC45" s="79">
        <f t="shared" si="41"/>
        <v>0.39340025010474666</v>
      </c>
      <c r="BD45" s="79">
        <f t="shared" si="41"/>
        <v>0.3930068498546419</v>
      </c>
      <c r="BE45" s="79">
        <f t="shared" si="41"/>
        <v>0.39261384300478736</v>
      </c>
      <c r="BF45" s="79">
        <f t="shared" si="41"/>
        <v>0.39222122916178259</v>
      </c>
      <c r="BG45" s="79">
        <f t="shared" si="41"/>
        <v>0.39182900793262082</v>
      </c>
      <c r="BH45" s="79">
        <f t="shared" si="41"/>
        <v>0.39143717892468816</v>
      </c>
      <c r="BI45" s="79">
        <f t="shared" si="41"/>
        <v>0.39104574174576345</v>
      </c>
      <c r="BJ45" s="79">
        <f t="shared" si="41"/>
        <v>0.39065469600401775</v>
      </c>
      <c r="BK45" s="79">
        <f t="shared" si="41"/>
        <v>0.39026404130801362</v>
      </c>
      <c r="BL45" s="79">
        <f t="shared" si="41"/>
        <v>0.38987377726670569</v>
      </c>
      <c r="BM45" s="79">
        <f t="shared" si="41"/>
        <v>0.38948390348943895</v>
      </c>
      <c r="BN45" s="79">
        <f t="shared" si="41"/>
        <v>0.38909441958594954</v>
      </c>
      <c r="BO45" s="79">
        <f t="shared" si="41"/>
        <v>0.38870532516636352</v>
      </c>
      <c r="BP45" s="79">
        <f t="shared" si="41"/>
        <v>0.38831661984119725</v>
      </c>
      <c r="BQ45" s="79">
        <f t="shared" si="41"/>
        <v>0.38792830322135596</v>
      </c>
      <c r="BR45" s="79">
        <f t="shared" si="41"/>
        <v>0.38754037491813476</v>
      </c>
      <c r="BS45" s="79">
        <f t="shared" si="41"/>
        <v>0.38715283454321658</v>
      </c>
      <c r="BT45" s="79">
        <f t="shared" si="41"/>
        <v>0.38676568170867343</v>
      </c>
      <c r="BU45" s="79">
        <f t="shared" si="41"/>
        <v>0.38637891602696467</v>
      </c>
      <c r="BV45" s="79">
        <f t="shared" si="41"/>
        <v>0.38599253711093767</v>
      </c>
      <c r="BW45" s="79">
        <f t="shared" ref="BW45:CO45" si="42" xml:space="preserve"> BW20 / $G$41</f>
        <v>0.3856065445738267</v>
      </c>
      <c r="BX45" s="79">
        <f t="shared" si="42"/>
        <v>0.38522093802925295</v>
      </c>
      <c r="BY45" s="79">
        <f t="shared" si="42"/>
        <v>0.38483571709122366</v>
      </c>
      <c r="BZ45" s="79">
        <f t="shared" si="42"/>
        <v>0.38445088137413241</v>
      </c>
      <c r="CA45" s="79">
        <f t="shared" si="42"/>
        <v>0.38406643049275829</v>
      </c>
      <c r="CB45" s="79">
        <f t="shared" si="42"/>
        <v>0.38368236406226552</v>
      </c>
      <c r="CC45" s="79">
        <f t="shared" si="42"/>
        <v>0.3832986816982033</v>
      </c>
      <c r="CD45" s="79">
        <f t="shared" si="42"/>
        <v>0.38291538301650507</v>
      </c>
      <c r="CE45" s="79">
        <f t="shared" si="42"/>
        <v>0.38253246763348858</v>
      </c>
      <c r="CF45" s="79">
        <f t="shared" si="42"/>
        <v>0.3821499351658551</v>
      </c>
      <c r="CG45" s="79">
        <f t="shared" si="42"/>
        <v>0.38176778523068933</v>
      </c>
      <c r="CH45" s="79">
        <f t="shared" si="42"/>
        <v>0.38138601744545853</v>
      </c>
      <c r="CI45" s="79">
        <f t="shared" si="42"/>
        <v>0.38100463142801311</v>
      </c>
      <c r="CJ45" s="79">
        <f t="shared" si="42"/>
        <v>0.38062362679658507</v>
      </c>
      <c r="CK45" s="79">
        <f t="shared" si="42"/>
        <v>0.38024300316978848</v>
      </c>
      <c r="CL45" s="79">
        <f t="shared" si="42"/>
        <v>0.37986276016661874</v>
      </c>
      <c r="CM45" s="79">
        <f t="shared" si="42"/>
        <v>0.37948289740645214</v>
      </c>
      <c r="CN45" s="79">
        <f t="shared" si="42"/>
        <v>0.37910341450904567</v>
      </c>
      <c r="CO45" s="79">
        <f t="shared" si="42"/>
        <v>0.37872431109453658</v>
      </c>
    </row>
    <row r="46" spans="2:93" outlineLevel="1" x14ac:dyDescent="0.2">
      <c r="B46" s="58"/>
      <c r="D46" s="39"/>
      <c r="E46" s="20" t="s">
        <v>348</v>
      </c>
      <c r="G46" s="345">
        <f t="shared" si="36"/>
        <v>0.52336904629108805</v>
      </c>
      <c r="H46" s="449" t="s">
        <v>133</v>
      </c>
      <c r="I46" s="345">
        <f t="shared" si="32"/>
        <v>12.149956554132322</v>
      </c>
      <c r="K46" s="79">
        <f t="shared" ref="K46:AP46" si="43" xml:space="preserve"> K21 / $G$41</f>
        <v>0</v>
      </c>
      <c r="L46" s="79">
        <f t="shared" si="43"/>
        <v>0.15319181381731958</v>
      </c>
      <c r="M46" s="79">
        <f t="shared" si="43"/>
        <v>0.48825493385136604</v>
      </c>
      <c r="N46" s="79">
        <f t="shared" si="43"/>
        <v>0.55719790459639795</v>
      </c>
      <c r="O46" s="79">
        <f t="shared" si="43"/>
        <v>0.54205669417360325</v>
      </c>
      <c r="P46" s="79">
        <f t="shared" si="43"/>
        <v>0.51655466097552616</v>
      </c>
      <c r="Q46" s="79">
        <f t="shared" si="43"/>
        <v>0.51571433103211317</v>
      </c>
      <c r="R46" s="79">
        <f t="shared" si="43"/>
        <v>0.5209424397285074</v>
      </c>
      <c r="S46" s="79">
        <f t="shared" si="43"/>
        <v>0.52847555413691227</v>
      </c>
      <c r="T46" s="79">
        <f t="shared" si="43"/>
        <v>0.53503878418593909</v>
      </c>
      <c r="U46" s="79">
        <f t="shared" si="43"/>
        <v>0.53639281085755519</v>
      </c>
      <c r="V46" s="79">
        <f t="shared" si="43"/>
        <v>0.5350387841859392</v>
      </c>
      <c r="W46" s="79">
        <f t="shared" si="43"/>
        <v>0.53503878418593909</v>
      </c>
      <c r="X46" s="79">
        <f t="shared" si="43"/>
        <v>0.53503878418593898</v>
      </c>
      <c r="Y46" s="79">
        <f t="shared" si="43"/>
        <v>0.53639281085755508</v>
      </c>
      <c r="Z46" s="79">
        <f t="shared" si="43"/>
        <v>0.53503878418593931</v>
      </c>
      <c r="AA46" s="79">
        <f t="shared" si="43"/>
        <v>0.53503878418593931</v>
      </c>
      <c r="AB46" s="79">
        <f t="shared" si="43"/>
        <v>0.53503878418593931</v>
      </c>
      <c r="AC46" s="79">
        <f t="shared" si="43"/>
        <v>0.53639281085755519</v>
      </c>
      <c r="AD46" s="79">
        <f t="shared" si="43"/>
        <v>0.5350387841859392</v>
      </c>
      <c r="AE46" s="79">
        <f t="shared" si="43"/>
        <v>0.53503878418593942</v>
      </c>
      <c r="AF46" s="79">
        <f t="shared" si="43"/>
        <v>0.5350387841859392</v>
      </c>
      <c r="AG46" s="79">
        <f t="shared" si="43"/>
        <v>0.53639281085755486</v>
      </c>
      <c r="AH46" s="79">
        <f t="shared" si="43"/>
        <v>0.53503878418593909</v>
      </c>
      <c r="AI46" s="79">
        <f t="shared" si="43"/>
        <v>0.5350387841859392</v>
      </c>
      <c r="AJ46" s="79">
        <f t="shared" si="43"/>
        <v>0.53503878418593909</v>
      </c>
      <c r="AK46" s="79">
        <f t="shared" si="43"/>
        <v>0.53639281085755519</v>
      </c>
      <c r="AL46" s="79">
        <f t="shared" si="43"/>
        <v>0.53503878418593931</v>
      </c>
      <c r="AM46" s="79">
        <f t="shared" si="43"/>
        <v>0.53503878418593909</v>
      </c>
      <c r="AN46" s="79">
        <f t="shared" si="43"/>
        <v>0.53503878418593931</v>
      </c>
      <c r="AO46" s="79">
        <f t="shared" si="43"/>
        <v>0.53639281085755508</v>
      </c>
      <c r="AP46" s="79">
        <f t="shared" si="43"/>
        <v>0.53503878418593909</v>
      </c>
      <c r="AQ46" s="79">
        <f t="shared" ref="AQ46:BV46" si="44" xml:space="preserve"> AQ21 / $G$41</f>
        <v>0.53503878418593909</v>
      </c>
      <c r="AR46" s="79">
        <f t="shared" si="44"/>
        <v>0.53503878418593898</v>
      </c>
      <c r="AS46" s="79">
        <f t="shared" si="44"/>
        <v>0.53639281085755508</v>
      </c>
      <c r="AT46" s="79">
        <f t="shared" si="44"/>
        <v>0.53503878418593909</v>
      </c>
      <c r="AU46" s="79">
        <f t="shared" si="44"/>
        <v>0.5350387841859392</v>
      </c>
      <c r="AV46" s="79">
        <f t="shared" si="44"/>
        <v>0.53503878418593909</v>
      </c>
      <c r="AW46" s="79">
        <f t="shared" si="44"/>
        <v>0.53639281085755486</v>
      </c>
      <c r="AX46" s="79">
        <f t="shared" si="44"/>
        <v>0.53503878418593898</v>
      </c>
      <c r="AY46" s="79">
        <f t="shared" si="44"/>
        <v>0.53503878418593898</v>
      </c>
      <c r="AZ46" s="79">
        <f t="shared" si="44"/>
        <v>0.53503878418593909</v>
      </c>
      <c r="BA46" s="79">
        <f t="shared" si="44"/>
        <v>0.53639281085755486</v>
      </c>
      <c r="BB46" s="79">
        <f t="shared" si="44"/>
        <v>0.53503878418593898</v>
      </c>
      <c r="BC46" s="79">
        <f t="shared" si="44"/>
        <v>0.5350387841859392</v>
      </c>
      <c r="BD46" s="79">
        <f t="shared" si="44"/>
        <v>0.53503878418593909</v>
      </c>
      <c r="BE46" s="79">
        <f t="shared" si="44"/>
        <v>0.53639281085755497</v>
      </c>
      <c r="BF46" s="79">
        <f t="shared" si="44"/>
        <v>0.53503878418593909</v>
      </c>
      <c r="BG46" s="79">
        <f t="shared" si="44"/>
        <v>0.53503878418593909</v>
      </c>
      <c r="BH46" s="79">
        <f t="shared" si="44"/>
        <v>0.53503878418593909</v>
      </c>
      <c r="BI46" s="79">
        <f t="shared" si="44"/>
        <v>0.53639281085755497</v>
      </c>
      <c r="BJ46" s="79">
        <f t="shared" si="44"/>
        <v>0.53503878418593909</v>
      </c>
      <c r="BK46" s="79">
        <f t="shared" si="44"/>
        <v>0.53503878418593909</v>
      </c>
      <c r="BL46" s="79">
        <f t="shared" si="44"/>
        <v>0.53503878418593898</v>
      </c>
      <c r="BM46" s="79">
        <f t="shared" si="44"/>
        <v>0.53639281085755497</v>
      </c>
      <c r="BN46" s="79">
        <f t="shared" si="44"/>
        <v>0.53503878418593898</v>
      </c>
      <c r="BO46" s="79">
        <f t="shared" si="44"/>
        <v>0.53503878418593886</v>
      </c>
      <c r="BP46" s="79">
        <f t="shared" si="44"/>
        <v>0.53503878418593898</v>
      </c>
      <c r="BQ46" s="79">
        <f t="shared" si="44"/>
        <v>0.53639281085755475</v>
      </c>
      <c r="BR46" s="79">
        <f t="shared" si="44"/>
        <v>0.5350387841859392</v>
      </c>
      <c r="BS46" s="79">
        <f t="shared" si="44"/>
        <v>0.53503878418593898</v>
      </c>
      <c r="BT46" s="79">
        <f t="shared" si="44"/>
        <v>0.53503878418593886</v>
      </c>
      <c r="BU46" s="79">
        <f t="shared" si="44"/>
        <v>0.53639281085755497</v>
      </c>
      <c r="BV46" s="79">
        <f t="shared" si="44"/>
        <v>0.53503878418593909</v>
      </c>
      <c r="BW46" s="79">
        <f t="shared" ref="BW46:CO46" si="45" xml:space="preserve"> BW21 / $G$41</f>
        <v>0.53503878418593898</v>
      </c>
      <c r="BX46" s="79">
        <f t="shared" si="45"/>
        <v>0.53503878418593909</v>
      </c>
      <c r="BY46" s="79">
        <f t="shared" si="45"/>
        <v>0.53639281085755497</v>
      </c>
      <c r="BZ46" s="79">
        <f t="shared" si="45"/>
        <v>0.53503878418593898</v>
      </c>
      <c r="CA46" s="79">
        <f t="shared" si="45"/>
        <v>0.53503878418593886</v>
      </c>
      <c r="CB46" s="79">
        <f t="shared" si="45"/>
        <v>0.53503878418593909</v>
      </c>
      <c r="CC46" s="79">
        <f t="shared" si="45"/>
        <v>0.53639281085755497</v>
      </c>
      <c r="CD46" s="79">
        <f t="shared" si="45"/>
        <v>0.53503878418593909</v>
      </c>
      <c r="CE46" s="79">
        <f t="shared" si="45"/>
        <v>0.53503878418593931</v>
      </c>
      <c r="CF46" s="79">
        <f t="shared" si="45"/>
        <v>0.5350387841859392</v>
      </c>
      <c r="CG46" s="79">
        <f t="shared" si="45"/>
        <v>0.53639281085755497</v>
      </c>
      <c r="CH46" s="79">
        <f t="shared" si="45"/>
        <v>0.5350387841859392</v>
      </c>
      <c r="CI46" s="79">
        <f t="shared" si="45"/>
        <v>0.5350387841859392</v>
      </c>
      <c r="CJ46" s="79">
        <f t="shared" si="45"/>
        <v>0.5350387841859392</v>
      </c>
      <c r="CK46" s="79">
        <f t="shared" si="45"/>
        <v>0.53503878418593931</v>
      </c>
      <c r="CL46" s="79">
        <f t="shared" si="45"/>
        <v>0.53503878418593931</v>
      </c>
      <c r="CM46" s="79">
        <f t="shared" si="45"/>
        <v>0.53503878418593942</v>
      </c>
      <c r="CN46" s="79">
        <f t="shared" si="45"/>
        <v>0.53503878418593942</v>
      </c>
      <c r="CO46" s="79">
        <f t="shared" si="45"/>
        <v>0.53639281085755508</v>
      </c>
    </row>
    <row r="47" spans="2:93" outlineLevel="1" x14ac:dyDescent="0.2">
      <c r="B47" s="58"/>
      <c r="D47" s="39"/>
      <c r="E47" t="s">
        <v>349</v>
      </c>
      <c r="G47" s="345">
        <f t="shared" si="36"/>
        <v>2.9248794125880617</v>
      </c>
      <c r="H47" s="449" t="s">
        <v>133</v>
      </c>
      <c r="I47" s="345">
        <f t="shared" si="32"/>
        <v>46.680080285243029</v>
      </c>
      <c r="K47" s="165">
        <f t="shared" ref="K47:AP47" si="46" xml:space="preserve"> K25 / $G$41</f>
        <v>0</v>
      </c>
      <c r="L47" s="165">
        <f t="shared" si="46"/>
        <v>0</v>
      </c>
      <c r="M47" s="165">
        <f t="shared" si="46"/>
        <v>0</v>
      </c>
      <c r="N47" s="165">
        <f t="shared" si="46"/>
        <v>0</v>
      </c>
      <c r="O47" s="165">
        <f t="shared" si="46"/>
        <v>0</v>
      </c>
      <c r="P47" s="165">
        <f t="shared" si="46"/>
        <v>0</v>
      </c>
      <c r="Q47" s="165">
        <f t="shared" si="46"/>
        <v>0</v>
      </c>
      <c r="R47" s="165">
        <f t="shared" si="46"/>
        <v>0</v>
      </c>
      <c r="S47" s="165">
        <f t="shared" si="46"/>
        <v>0</v>
      </c>
      <c r="T47" s="165">
        <f t="shared" si="46"/>
        <v>0</v>
      </c>
      <c r="U47" s="165">
        <f t="shared" si="46"/>
        <v>0</v>
      </c>
      <c r="V47" s="165">
        <f t="shared" si="46"/>
        <v>0</v>
      </c>
      <c r="W47" s="165">
        <f t="shared" si="46"/>
        <v>0</v>
      </c>
      <c r="X47" s="165">
        <f t="shared" si="46"/>
        <v>0</v>
      </c>
      <c r="Y47" s="165">
        <f t="shared" si="46"/>
        <v>0</v>
      </c>
      <c r="Z47" s="165">
        <f t="shared" si="46"/>
        <v>26.753623356779322</v>
      </c>
      <c r="AA47" s="165">
        <f t="shared" si="46"/>
        <v>9.0068571995416598</v>
      </c>
      <c r="AB47" s="165">
        <f t="shared" si="46"/>
        <v>0</v>
      </c>
      <c r="AC47" s="165">
        <f t="shared" si="46"/>
        <v>0</v>
      </c>
      <c r="AD47" s="165">
        <f t="shared" si="46"/>
        <v>0</v>
      </c>
      <c r="AE47" s="165">
        <f t="shared" si="46"/>
        <v>0</v>
      </c>
      <c r="AF47" s="165">
        <f t="shared" si="46"/>
        <v>0</v>
      </c>
      <c r="AG47" s="165">
        <f t="shared" si="46"/>
        <v>0</v>
      </c>
      <c r="AH47" s="165">
        <f t="shared" si="46"/>
        <v>0</v>
      </c>
      <c r="AI47" s="165">
        <f t="shared" si="46"/>
        <v>0</v>
      </c>
      <c r="AJ47" s="165">
        <f t="shared" si="46"/>
        <v>0</v>
      </c>
      <c r="AK47" s="165">
        <f t="shared" si="46"/>
        <v>0</v>
      </c>
      <c r="AL47" s="165">
        <f t="shared" si="46"/>
        <v>0</v>
      </c>
      <c r="AM47" s="165">
        <f t="shared" si="46"/>
        <v>0</v>
      </c>
      <c r="AN47" s="165">
        <f t="shared" si="46"/>
        <v>0</v>
      </c>
      <c r="AO47" s="165">
        <f t="shared" si="46"/>
        <v>26.355116000419955</v>
      </c>
      <c r="AP47" s="165">
        <f t="shared" si="46"/>
        <v>8.87269597570182</v>
      </c>
      <c r="AQ47" s="165">
        <f t="shared" ref="AQ47:BV47" si="47" xml:space="preserve"> AQ25 / $G$41</f>
        <v>0</v>
      </c>
      <c r="AR47" s="165">
        <f t="shared" si="47"/>
        <v>0</v>
      </c>
      <c r="AS47" s="165">
        <f t="shared" si="47"/>
        <v>0</v>
      </c>
      <c r="AT47" s="165">
        <f t="shared" si="47"/>
        <v>0</v>
      </c>
      <c r="AU47" s="165">
        <f t="shared" si="47"/>
        <v>0</v>
      </c>
      <c r="AV47" s="165">
        <f t="shared" si="47"/>
        <v>0</v>
      </c>
      <c r="AW47" s="165">
        <f t="shared" si="47"/>
        <v>0</v>
      </c>
      <c r="AX47" s="165">
        <f t="shared" si="47"/>
        <v>0</v>
      </c>
      <c r="AY47" s="165">
        <f t="shared" si="47"/>
        <v>0</v>
      </c>
      <c r="AZ47" s="165">
        <f t="shared" si="47"/>
        <v>0</v>
      </c>
      <c r="BA47" s="165">
        <f t="shared" si="47"/>
        <v>0</v>
      </c>
      <c r="BB47" s="165">
        <f t="shared" si="47"/>
        <v>0</v>
      </c>
      <c r="BC47" s="165">
        <f t="shared" si="47"/>
        <v>0</v>
      </c>
      <c r="BD47" s="165">
        <f t="shared" si="47"/>
        <v>25.962544591911637</v>
      </c>
      <c r="BE47" s="165">
        <f t="shared" si="47"/>
        <v>8.7405331441517031</v>
      </c>
      <c r="BF47" s="165">
        <f t="shared" si="47"/>
        <v>0</v>
      </c>
      <c r="BG47" s="165">
        <f t="shared" si="47"/>
        <v>0</v>
      </c>
      <c r="BH47" s="165">
        <f t="shared" si="47"/>
        <v>0</v>
      </c>
      <c r="BI47" s="165">
        <f t="shared" si="47"/>
        <v>0</v>
      </c>
      <c r="BJ47" s="165">
        <f t="shared" si="47"/>
        <v>0</v>
      </c>
      <c r="BK47" s="165">
        <f t="shared" si="47"/>
        <v>0</v>
      </c>
      <c r="BL47" s="165">
        <f t="shared" si="47"/>
        <v>0</v>
      </c>
      <c r="BM47" s="165">
        <f t="shared" si="47"/>
        <v>0</v>
      </c>
      <c r="BN47" s="165">
        <f t="shared" si="47"/>
        <v>0</v>
      </c>
      <c r="BO47" s="165">
        <f t="shared" si="47"/>
        <v>0</v>
      </c>
      <c r="BP47" s="165">
        <f t="shared" si="47"/>
        <v>0</v>
      </c>
      <c r="BQ47" s="165">
        <f t="shared" si="47"/>
        <v>0</v>
      </c>
      <c r="BR47" s="165">
        <f t="shared" si="47"/>
        <v>0</v>
      </c>
      <c r="BS47" s="165">
        <f t="shared" si="47"/>
        <v>77.455600558321677</v>
      </c>
      <c r="BT47" s="165">
        <f t="shared" si="47"/>
        <v>25.941079123567331</v>
      </c>
      <c r="BU47" s="165">
        <f t="shared" si="47"/>
        <v>0</v>
      </c>
      <c r="BV47" s="165">
        <f t="shared" si="47"/>
        <v>0</v>
      </c>
      <c r="BW47" s="165">
        <f t="shared" ref="BW47:CO47" si="48" xml:space="preserve"> BW25 / $G$41</f>
        <v>0</v>
      </c>
      <c r="BX47" s="165">
        <f t="shared" si="48"/>
        <v>0</v>
      </c>
      <c r="BY47" s="165">
        <f t="shared" si="48"/>
        <v>0</v>
      </c>
      <c r="BZ47" s="165">
        <f t="shared" si="48"/>
        <v>0</v>
      </c>
      <c r="CA47" s="165">
        <f t="shared" si="48"/>
        <v>0</v>
      </c>
      <c r="CB47" s="165">
        <f t="shared" si="48"/>
        <v>0</v>
      </c>
      <c r="CC47" s="165">
        <f t="shared" si="48"/>
        <v>0</v>
      </c>
      <c r="CD47" s="165">
        <f t="shared" si="48"/>
        <v>0</v>
      </c>
      <c r="CE47" s="165">
        <f t="shared" si="48"/>
        <v>0</v>
      </c>
      <c r="CF47" s="165">
        <f t="shared" si="48"/>
        <v>0</v>
      </c>
      <c r="CG47" s="165">
        <f t="shared" si="48"/>
        <v>0</v>
      </c>
      <c r="CH47" s="165">
        <f t="shared" si="48"/>
        <v>25.194857260939809</v>
      </c>
      <c r="CI47" s="165">
        <f t="shared" si="48"/>
        <v>8.482084033474198</v>
      </c>
      <c r="CJ47" s="165">
        <f t="shared" si="48"/>
        <v>0</v>
      </c>
      <c r="CK47" s="165">
        <f t="shared" si="48"/>
        <v>0</v>
      </c>
      <c r="CL47" s="165">
        <f t="shared" si="48"/>
        <v>0</v>
      </c>
      <c r="CM47" s="165">
        <f t="shared" si="48"/>
        <v>0</v>
      </c>
      <c r="CN47" s="165">
        <f t="shared" si="48"/>
        <v>0</v>
      </c>
      <c r="CO47" s="165">
        <f t="shared" si="48"/>
        <v>0</v>
      </c>
    </row>
    <row r="48" spans="2:93" outlineLevel="1" x14ac:dyDescent="0.2">
      <c r="B48" s="58"/>
      <c r="D48" s="39"/>
      <c r="E48" t="s">
        <v>350</v>
      </c>
      <c r="G48" s="345">
        <f t="shared" si="36"/>
        <v>18.875477600622201</v>
      </c>
      <c r="H48" s="449" t="s">
        <v>133</v>
      </c>
      <c r="I48" s="345">
        <f t="shared" si="32"/>
        <v>363.45285577933919</v>
      </c>
      <c r="K48" s="165">
        <f t="shared" ref="K48:AP48" si="49" xml:space="preserve"> K26 / $G$41</f>
        <v>0.5116871597885857</v>
      </c>
      <c r="L48" s="165">
        <f t="shared" si="49"/>
        <v>3.1998210002902505</v>
      </c>
      <c r="M48" s="165">
        <f t="shared" si="49"/>
        <v>5.3895777301221868</v>
      </c>
      <c r="N48" s="165">
        <f t="shared" si="49"/>
        <v>6.837237157823405</v>
      </c>
      <c r="O48" s="165">
        <f t="shared" si="49"/>
        <v>7.9538801226186742</v>
      </c>
      <c r="P48" s="165">
        <f t="shared" si="49"/>
        <v>9.3403118513486554</v>
      </c>
      <c r="Q48" s="165">
        <f t="shared" si="49"/>
        <v>10.799606512774199</v>
      </c>
      <c r="R48" s="165">
        <f t="shared" si="49"/>
        <v>12.285587922061284</v>
      </c>
      <c r="S48" s="165">
        <f t="shared" si="49"/>
        <v>13.723705342414808</v>
      </c>
      <c r="T48" s="165">
        <f t="shared" si="49"/>
        <v>14.129107643637219</v>
      </c>
      <c r="U48" s="165">
        <f t="shared" si="49"/>
        <v>14.451899024043483</v>
      </c>
      <c r="V48" s="165">
        <f t="shared" si="49"/>
        <v>14.807902574226121</v>
      </c>
      <c r="W48" s="165">
        <f t="shared" si="49"/>
        <v>15.158524740931146</v>
      </c>
      <c r="X48" s="165">
        <f t="shared" si="49"/>
        <v>15.546252023028345</v>
      </c>
      <c r="Y48" s="165">
        <f t="shared" si="49"/>
        <v>15.843666361449294</v>
      </c>
      <c r="Z48" s="165">
        <f t="shared" si="49"/>
        <v>15.623821891810191</v>
      </c>
      <c r="AA48" s="165">
        <f t="shared" si="49"/>
        <v>15.963271309903678</v>
      </c>
      <c r="AB48" s="165">
        <f t="shared" si="49"/>
        <v>16.34204504890123</v>
      </c>
      <c r="AC48" s="165">
        <f t="shared" si="49"/>
        <v>16.626201601223467</v>
      </c>
      <c r="AD48" s="165">
        <f t="shared" si="49"/>
        <v>16.949701678866703</v>
      </c>
      <c r="AE48" s="165">
        <f t="shared" si="49"/>
        <v>17.267904251499107</v>
      </c>
      <c r="AF48" s="165">
        <f t="shared" si="49"/>
        <v>17.525491777422094</v>
      </c>
      <c r="AG48" s="165">
        <f t="shared" si="49"/>
        <v>17.68516923406224</v>
      </c>
      <c r="AH48" s="165">
        <f t="shared" si="49"/>
        <v>17.890598419400369</v>
      </c>
      <c r="AI48" s="165">
        <f t="shared" si="49"/>
        <v>18.093905612636323</v>
      </c>
      <c r="AJ48" s="165">
        <f t="shared" si="49"/>
        <v>18.345224425723707</v>
      </c>
      <c r="AK48" s="165">
        <f t="shared" si="49"/>
        <v>18.49419412697214</v>
      </c>
      <c r="AL48" s="165">
        <f t="shared" si="49"/>
        <v>18.691195282023578</v>
      </c>
      <c r="AM48" s="165">
        <f t="shared" si="49"/>
        <v>18.886114114722133</v>
      </c>
      <c r="AN48" s="165">
        <f t="shared" si="49"/>
        <v>19.131231452229958</v>
      </c>
      <c r="AO48" s="165">
        <f t="shared" si="49"/>
        <v>18.820306911442547</v>
      </c>
      <c r="AP48" s="165">
        <f t="shared" si="49"/>
        <v>19.0152327341046</v>
      </c>
      <c r="AQ48" s="165">
        <f t="shared" ref="AQ48:BV48" si="50" xml:space="preserve"> AQ26 / $G$41</f>
        <v>19.208110253546668</v>
      </c>
      <c r="AR48" s="165">
        <f t="shared" si="50"/>
        <v>19.4520966938769</v>
      </c>
      <c r="AS48" s="165">
        <f t="shared" si="50"/>
        <v>19.587757977650135</v>
      </c>
      <c r="AT48" s="165">
        <f t="shared" si="50"/>
        <v>19.774546778455942</v>
      </c>
      <c r="AU48" s="165">
        <f t="shared" si="50"/>
        <v>19.959324470005328</v>
      </c>
      <c r="AV48" s="165">
        <f t="shared" si="50"/>
        <v>20.197283988860381</v>
      </c>
      <c r="AW48" s="165">
        <f t="shared" si="50"/>
        <v>20.322882849895297</v>
      </c>
      <c r="AX48" s="165">
        <f t="shared" si="50"/>
        <v>20.501681507448957</v>
      </c>
      <c r="AY48" s="165">
        <f t="shared" si="50"/>
        <v>20.678504995765206</v>
      </c>
      <c r="AZ48" s="165">
        <f t="shared" si="50"/>
        <v>20.910494608880978</v>
      </c>
      <c r="BA48" s="165">
        <f t="shared" si="50"/>
        <v>21.026261570706321</v>
      </c>
      <c r="BB48" s="165">
        <f t="shared" si="50"/>
        <v>21.197212025100249</v>
      </c>
      <c r="BC48" s="165">
        <f t="shared" si="50"/>
        <v>21.36622204730979</v>
      </c>
      <c r="BD48" s="165">
        <f t="shared" si="50"/>
        <v>21.224742289859634</v>
      </c>
      <c r="BE48" s="165">
        <f t="shared" si="50"/>
        <v>21.337992197927946</v>
      </c>
      <c r="BF48" s="165">
        <f t="shared" si="50"/>
        <v>21.507314444273725</v>
      </c>
      <c r="BG48" s="165">
        <f t="shared" si="50"/>
        <v>21.674726260982439</v>
      </c>
      <c r="BH48" s="165">
        <f t="shared" si="50"/>
        <v>21.900072172513795</v>
      </c>
      <c r="BI48" s="165">
        <f t="shared" si="50"/>
        <v>22.003851583419173</v>
      </c>
      <c r="BJ48" s="165">
        <f t="shared" si="50"/>
        <v>22.165581406699307</v>
      </c>
      <c r="BK48" s="165">
        <f t="shared" si="50"/>
        <v>22.223329119227916</v>
      </c>
      <c r="BL48" s="165">
        <f t="shared" si="50"/>
        <v>22.306449866468068</v>
      </c>
      <c r="BM48" s="165">
        <f t="shared" si="50"/>
        <v>22.267634173845313</v>
      </c>
      <c r="BN48" s="165">
        <f t="shared" si="50"/>
        <v>22.289721728225228</v>
      </c>
      <c r="BO48" s="165">
        <f t="shared" si="50"/>
        <v>22.31176587900012</v>
      </c>
      <c r="BP48" s="165">
        <f t="shared" si="50"/>
        <v>22.394954961295344</v>
      </c>
      <c r="BQ48" s="165">
        <f t="shared" si="50"/>
        <v>22.355723703966262</v>
      </c>
      <c r="BR48" s="165">
        <f t="shared" si="50"/>
        <v>22.377637244933965</v>
      </c>
      <c r="BS48" s="165">
        <f t="shared" si="50"/>
        <v>22.066903912914615</v>
      </c>
      <c r="BT48" s="165">
        <f t="shared" si="50"/>
        <v>22.149897980503138</v>
      </c>
      <c r="BU48" s="165">
        <f t="shared" si="50"/>
        <v>22.111811542235742</v>
      </c>
      <c r="BV48" s="165">
        <f t="shared" si="50"/>
        <v>22.134201073732417</v>
      </c>
      <c r="BW48" s="165">
        <f t="shared" ref="BW48:CO48" si="51" xml:space="preserve"> BW26 / $G$41</f>
        <v>22.156547662715653</v>
      </c>
      <c r="BX48" s="165">
        <f t="shared" si="51"/>
        <v>22.239615219726559</v>
      </c>
      <c r="BY48" s="165">
        <f t="shared" si="51"/>
        <v>22.20111175113237</v>
      </c>
      <c r="BZ48" s="165">
        <f t="shared" si="51"/>
        <v>22.223329119227923</v>
      </c>
      <c r="CA48" s="165">
        <f t="shared" si="51"/>
        <v>22.24550328213347</v>
      </c>
      <c r="CB48" s="165">
        <f t="shared" si="51"/>
        <v>22.328641390759948</v>
      </c>
      <c r="CC48" s="165">
        <f t="shared" si="51"/>
        <v>22.289721728225228</v>
      </c>
      <c r="CD48" s="165">
        <f t="shared" si="51"/>
        <v>22.311765879000127</v>
      </c>
      <c r="CE48" s="165">
        <f t="shared" si="51"/>
        <v>22.333766559761767</v>
      </c>
      <c r="CF48" s="165">
        <f t="shared" si="51"/>
        <v>22.416972262059314</v>
      </c>
      <c r="CG48" s="165">
        <f t="shared" si="51"/>
        <v>22.377637244933968</v>
      </c>
      <c r="CH48" s="165">
        <f t="shared" si="51"/>
        <v>22.066903912914615</v>
      </c>
      <c r="CI48" s="165">
        <f t="shared" si="51"/>
        <v>22.089379133561881</v>
      </c>
      <c r="CJ48" s="165">
        <f t="shared" si="51"/>
        <v>22.111811542235749</v>
      </c>
      <c r="CK48" s="165">
        <f t="shared" si="51"/>
        <v>22.13420107373242</v>
      </c>
      <c r="CL48" s="165">
        <f t="shared" si="51"/>
        <v>22.15654766271566</v>
      </c>
      <c r="CM48" s="165">
        <f t="shared" si="51"/>
        <v>22.178851243716394</v>
      </c>
      <c r="CN48" s="165">
        <f t="shared" si="51"/>
        <v>22.261936714834103</v>
      </c>
      <c r="CO48" s="165">
        <f t="shared" si="51"/>
        <v>22.223329119227927</v>
      </c>
    </row>
    <row r="49" spans="2:93" s="221" customFormat="1" ht="2.1" customHeight="1" outlineLevel="1" x14ac:dyDescent="0.2">
      <c r="B49" s="262"/>
      <c r="D49" s="263"/>
      <c r="E49" s="264"/>
      <c r="G49" s="265"/>
      <c r="H49" s="266"/>
      <c r="I49" s="267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</row>
    <row r="50" spans="2:93" outlineLevel="1" x14ac:dyDescent="0.2">
      <c r="B50" s="58"/>
      <c r="D50" s="39"/>
      <c r="E50" s="20" t="s">
        <v>343</v>
      </c>
      <c r="G50" s="79">
        <f>SUM(G43:G49)</f>
        <v>42.937218829700825</v>
      </c>
      <c r="H50" s="449" t="s">
        <v>133</v>
      </c>
      <c r="I50" s="79">
        <f>SUM(I43:I49)</f>
        <v>824.12694626990924</v>
      </c>
      <c r="K50" s="79">
        <f t="shared" ref="K50:AP50" si="52">SUM(K43:K49)</f>
        <v>27.199884149867344</v>
      </c>
      <c r="L50" s="79">
        <f t="shared" si="52"/>
        <v>16.889114342977276</v>
      </c>
      <c r="M50" s="79">
        <f t="shared" si="52"/>
        <v>9.5123574237791075</v>
      </c>
      <c r="N50" s="79">
        <f t="shared" si="52"/>
        <v>12.635833771580579</v>
      </c>
      <c r="O50" s="79">
        <f t="shared" si="52"/>
        <v>15.340992092884807</v>
      </c>
      <c r="P50" s="79">
        <f t="shared" si="52"/>
        <v>18.302365800815892</v>
      </c>
      <c r="Q50" s="79">
        <f t="shared" si="52"/>
        <v>21.35805641161712</v>
      </c>
      <c r="R50" s="79">
        <f t="shared" si="52"/>
        <v>24.443299290861781</v>
      </c>
      <c r="S50" s="79">
        <f t="shared" si="52"/>
        <v>27.479785077426804</v>
      </c>
      <c r="T50" s="79">
        <f t="shared" si="52"/>
        <v>28.18447630616895</v>
      </c>
      <c r="U50" s="79">
        <f t="shared" si="52"/>
        <v>28.800748731718429</v>
      </c>
      <c r="V50" s="79">
        <f t="shared" si="52"/>
        <v>29.446927499334215</v>
      </c>
      <c r="W50" s="79">
        <f t="shared" si="52"/>
        <v>30.088482039198901</v>
      </c>
      <c r="X50" s="79">
        <f t="shared" si="52"/>
        <v>30.766545725723301</v>
      </c>
      <c r="Y50" s="79">
        <f t="shared" si="52"/>
        <v>31.355055427515708</v>
      </c>
      <c r="Z50" s="79">
        <f t="shared" si="52"/>
        <v>58.176627456755824</v>
      </c>
      <c r="AA50" s="79">
        <f t="shared" si="52"/>
        <v>41.057864617049376</v>
      </c>
      <c r="AB50" s="79">
        <f t="shared" si="52"/>
        <v>32.717742684000683</v>
      </c>
      <c r="AC50" s="79">
        <f t="shared" si="52"/>
        <v>33.290623314737644</v>
      </c>
      <c r="AD50" s="79">
        <f t="shared" si="52"/>
        <v>33.89954883669003</v>
      </c>
      <c r="AE50" s="79">
        <f t="shared" si="52"/>
        <v>34.503941193332338</v>
      </c>
      <c r="AF50" s="79">
        <f t="shared" si="52"/>
        <v>35.047129708888832</v>
      </c>
      <c r="AG50" s="79">
        <f t="shared" si="52"/>
        <v>35.493174278856685</v>
      </c>
      <c r="AH50" s="79">
        <f t="shared" si="52"/>
        <v>35.98167551140682</v>
      </c>
      <c r="AI50" s="79">
        <f t="shared" si="52"/>
        <v>36.468822654766413</v>
      </c>
      <c r="AJ50" s="79">
        <f t="shared" si="52"/>
        <v>37.003396182038855</v>
      </c>
      <c r="AK50" s="79">
        <f t="shared" si="52"/>
        <v>37.436390274837343</v>
      </c>
      <c r="AL50" s="79">
        <f t="shared" si="52"/>
        <v>37.914124304232885</v>
      </c>
      <c r="AM50" s="79">
        <f t="shared" si="52"/>
        <v>38.390547458341786</v>
      </c>
      <c r="AN50" s="79">
        <f t="shared" si="52"/>
        <v>38.916587420726898</v>
      </c>
      <c r="AO50" s="79">
        <f t="shared" si="52"/>
        <v>65.242474717264031</v>
      </c>
      <c r="AP50" s="79">
        <f t="shared" si="52"/>
        <v>48.233388364831654</v>
      </c>
      <c r="AQ50" s="79">
        <f t="shared" ref="AQ50:BV50" si="53">SUM(AQ43:AQ49)</f>
        <v>39.832752730455631</v>
      </c>
      <c r="AR50" s="79">
        <f t="shared" si="53"/>
        <v>40.355343816604957</v>
      </c>
      <c r="AS50" s="79">
        <f t="shared" si="53"/>
        <v>40.770386473973581</v>
      </c>
      <c r="AT50" s="79">
        <f t="shared" si="53"/>
        <v>41.233272172129361</v>
      </c>
      <c r="AU50" s="79">
        <f t="shared" si="53"/>
        <v>41.694925239616595</v>
      </c>
      <c r="AV50" s="79">
        <f t="shared" si="53"/>
        <v>42.209185459971003</v>
      </c>
      <c r="AW50" s="79">
        <f t="shared" si="53"/>
        <v>42.611865247211924</v>
      </c>
      <c r="AX50" s="79">
        <f t="shared" si="53"/>
        <v>43.064463846966596</v>
      </c>
      <c r="AY50" s="79">
        <f t="shared" si="53"/>
        <v>43.515869243628138</v>
      </c>
      <c r="AZ50" s="79">
        <f t="shared" si="53"/>
        <v>44.02186957352896</v>
      </c>
      <c r="BA50" s="79">
        <f t="shared" si="53"/>
        <v>44.412430955051938</v>
      </c>
      <c r="BB50" s="79">
        <f t="shared" si="53"/>
        <v>44.854898318678039</v>
      </c>
      <c r="BC50" s="79">
        <f t="shared" si="53"/>
        <v>45.296210685142981</v>
      </c>
      <c r="BD50" s="79">
        <f t="shared" si="53"/>
        <v>71.389010136523851</v>
      </c>
      <c r="BE50" s="79">
        <f t="shared" si="53"/>
        <v>54.552770376239529</v>
      </c>
      <c r="BF50" s="79">
        <f t="shared" si="53"/>
        <v>46.25080720230774</v>
      </c>
      <c r="BG50" s="79">
        <f t="shared" si="53"/>
        <v>46.688255628208893</v>
      </c>
      <c r="BH50" s="79">
        <f t="shared" si="53"/>
        <v>47.183073867260305</v>
      </c>
      <c r="BI50" s="79">
        <f t="shared" si="53"/>
        <v>47.557116209211763</v>
      </c>
      <c r="BJ50" s="79">
        <f t="shared" si="53"/>
        <v>47.985838344423072</v>
      </c>
      <c r="BK50" s="79">
        <f t="shared" si="53"/>
        <v>48.093584546404223</v>
      </c>
      <c r="BL50" s="79">
        <f t="shared" si="53"/>
        <v>48.151370077001403</v>
      </c>
      <c r="BM50" s="79">
        <f t="shared" si="53"/>
        <v>48.088598529623901</v>
      </c>
      <c r="BN50" s="79">
        <f t="shared" si="53"/>
        <v>48.084047485787281</v>
      </c>
      <c r="BO50" s="79">
        <f t="shared" si="53"/>
        <v>48.080832349588789</v>
      </c>
      <c r="BP50" s="79">
        <f t="shared" si="53"/>
        <v>48.138787404197636</v>
      </c>
      <c r="BQ50" s="79">
        <f t="shared" si="53"/>
        <v>48.075701379881437</v>
      </c>
      <c r="BR50" s="79">
        <f t="shared" si="53"/>
        <v>48.071077309312457</v>
      </c>
      <c r="BS50" s="79">
        <f t="shared" si="53"/>
        <v>125.19078613433459</v>
      </c>
      <c r="BT50" s="79">
        <f t="shared" si="53"/>
        <v>73.73412552428988</v>
      </c>
      <c r="BU50" s="79">
        <f t="shared" si="53"/>
        <v>47.731205879490716</v>
      </c>
      <c r="BV50" s="79">
        <f t="shared" si="53"/>
        <v>47.727158382789383</v>
      </c>
      <c r="BW50" s="79">
        <f t="shared" ref="BW50:CO50" si="54">SUM(BW43:BW49)</f>
        <v>47.724447053247744</v>
      </c>
      <c r="BX50" s="79">
        <f t="shared" si="54"/>
        <v>47.78248174965232</v>
      </c>
      <c r="BY50" s="79">
        <f t="shared" si="54"/>
        <v>47.720324479983987</v>
      </c>
      <c r="BZ50" s="79">
        <f t="shared" si="54"/>
        <v>47.716205001489925</v>
      </c>
      <c r="CA50" s="79">
        <f t="shared" si="54"/>
        <v>47.713421327297397</v>
      </c>
      <c r="CB50" s="79">
        <f t="shared" si="54"/>
        <v>47.771626556662923</v>
      </c>
      <c r="CC50" s="79">
        <f t="shared" si="54"/>
        <v>47.709152974418082</v>
      </c>
      <c r="CD50" s="79">
        <f t="shared" si="54"/>
        <v>47.70496006008603</v>
      </c>
      <c r="CE50" s="79">
        <f t="shared" si="54"/>
        <v>47.702102585450767</v>
      </c>
      <c r="CF50" s="79">
        <f t="shared" si="54"/>
        <v>47.760474990506829</v>
      </c>
      <c r="CG50" s="79">
        <f t="shared" si="54"/>
        <v>47.697685536108821</v>
      </c>
      <c r="CH50" s="79">
        <f t="shared" si="54"/>
        <v>72.55567178287734</v>
      </c>
      <c r="CI50" s="79">
        <f t="shared" si="54"/>
        <v>55.840614904234158</v>
      </c>
      <c r="CJ50" s="79">
        <f t="shared" si="54"/>
        <v>47.356229166480823</v>
      </c>
      <c r="CK50" s="79">
        <f t="shared" si="54"/>
        <v>47.353909319137429</v>
      </c>
      <c r="CL50" s="79">
        <f t="shared" si="54"/>
        <v>47.35157123865946</v>
      </c>
      <c r="CM50" s="79">
        <f t="shared" si="54"/>
        <v>47.349214834868434</v>
      </c>
      <c r="CN50" s="79">
        <f t="shared" si="54"/>
        <v>47.407664981179195</v>
      </c>
      <c r="CO50" s="79">
        <f t="shared" si="54"/>
        <v>47.345800722762455</v>
      </c>
    </row>
    <row r="51" spans="2:93" outlineLevel="1" x14ac:dyDescent="0.2">
      <c r="B51" s="58"/>
      <c r="D51" s="39"/>
      <c r="H51" s="74"/>
      <c r="I51" s="74"/>
    </row>
    <row r="52" spans="2:93" outlineLevel="1" x14ac:dyDescent="0.2">
      <c r="B52" s="58"/>
      <c r="D52" s="39"/>
      <c r="H52" s="74"/>
      <c r="I52" s="74"/>
    </row>
    <row r="53" spans="2:93" outlineLevel="1" x14ac:dyDescent="0.2">
      <c r="B53" s="58" t="s">
        <v>351</v>
      </c>
      <c r="D53" s="39"/>
      <c r="E53" s="18"/>
      <c r="G53" s="456"/>
      <c r="H53" s="76"/>
      <c r="I53" s="58"/>
    </row>
    <row r="54" spans="2:93" outlineLevel="1" x14ac:dyDescent="0.2">
      <c r="B54" s="58"/>
      <c r="D54" s="39"/>
      <c r="E54" s="18" t="str">
        <f>StandardCharges!E21</f>
        <v>Consumption by households</v>
      </c>
      <c r="G54" s="52">
        <f>StandardCharges!G21</f>
        <v>156.80203165044441</v>
      </c>
      <c r="H54" s="18" t="str">
        <f>StandardCharges!H21</f>
        <v>m3 / day</v>
      </c>
      <c r="I54" s="58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</row>
    <row r="55" spans="2:93" s="18" customFormat="1" outlineLevel="1" x14ac:dyDescent="0.2">
      <c r="B55" s="301"/>
      <c r="D55" s="302"/>
      <c r="E55" s="18" t="str">
        <f>InpS!E34</f>
        <v>Water: Household Standing charge</v>
      </c>
      <c r="G55" s="345">
        <f xml:space="preserve"> K55</f>
        <v>11.04</v>
      </c>
      <c r="H55" s="76" t="str">
        <f>InpS!H34</f>
        <v>£</v>
      </c>
      <c r="I55" s="301"/>
      <c r="J55" s="18">
        <f>InpS!J34</f>
        <v>0</v>
      </c>
      <c r="K55" s="62">
        <f>InpS!K34</f>
        <v>11.04</v>
      </c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</row>
    <row r="56" spans="2:93" s="18" customFormat="1" outlineLevel="1" x14ac:dyDescent="0.2">
      <c r="B56" s="301"/>
      <c r="D56" s="302"/>
      <c r="E56" s="18" t="str">
        <f>InpS!E35</f>
        <v>Water: standard volumetric rate</v>
      </c>
      <c r="G56" s="345">
        <f xml:space="preserve"> K56</f>
        <v>1.5827</v>
      </c>
      <c r="H56" s="76" t="str">
        <f>InpS!H35</f>
        <v>£/m3</v>
      </c>
      <c r="I56" s="301"/>
      <c r="J56" s="18">
        <f>InpS!J35</f>
        <v>0</v>
      </c>
      <c r="K56" s="62">
        <f>InpS!K35</f>
        <v>1.5827</v>
      </c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</row>
    <row r="57" spans="2:93" s="18" customFormat="1" outlineLevel="1" x14ac:dyDescent="0.2">
      <c r="B57" s="301"/>
      <c r="D57" s="302"/>
      <c r="G57" s="82"/>
      <c r="H57" s="76"/>
      <c r="I57" s="301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</row>
    <row r="58" spans="2:93" s="20" customFormat="1" outlineLevel="1" x14ac:dyDescent="0.2">
      <c r="B58" s="34"/>
      <c r="D58" s="83"/>
      <c r="E58" s="20" t="s">
        <v>352</v>
      </c>
      <c r="G58" s="162">
        <f xml:space="preserve"> G29 * G55 + G54 * G56 * K4</f>
        <v>96102.2600550028</v>
      </c>
      <c r="H58" s="93" t="s">
        <v>133</v>
      </c>
      <c r="I58" s="34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</row>
    <row r="59" spans="2:93" s="18" customFormat="1" outlineLevel="1" x14ac:dyDescent="0.2">
      <c r="B59" s="301"/>
      <c r="D59" s="302"/>
      <c r="E59" s="71" t="str">
        <f xml:space="preserve"> DiscountCalc!E43</f>
        <v>Total discount</v>
      </c>
      <c r="G59" s="77">
        <f xml:space="preserve"> DiscountCalc!G43</f>
        <v>0.3474571831221418</v>
      </c>
      <c r="H59" s="76" t="s">
        <v>66</v>
      </c>
      <c r="I59" s="301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</row>
    <row r="60" spans="2:93" s="20" customFormat="1" outlineLevel="1" x14ac:dyDescent="0.2">
      <c r="B60" s="34"/>
      <c r="D60" s="83"/>
      <c r="E60" s="20" t="s">
        <v>353</v>
      </c>
      <c r="G60" s="345">
        <f xml:space="preserve"> G58 * G59</f>
        <v>33391.420570382797</v>
      </c>
      <c r="H60" s="93" t="s">
        <v>133</v>
      </c>
      <c r="I60" s="34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</row>
    <row r="61" spans="2:93" s="18" customFormat="1" outlineLevel="1" x14ac:dyDescent="0.2">
      <c r="B61" s="301"/>
      <c r="D61" s="302"/>
      <c r="G61" s="82"/>
      <c r="H61" s="76"/>
      <c r="I61" s="301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</row>
    <row r="62" spans="2:93" s="20" customFormat="1" outlineLevel="1" x14ac:dyDescent="0.2">
      <c r="B62" s="34"/>
      <c r="D62" s="83"/>
      <c r="E62" s="20" t="s">
        <v>354</v>
      </c>
      <c r="G62" s="345">
        <f xml:space="preserve"> G60 / G41</f>
        <v>69.856528389922175</v>
      </c>
      <c r="H62" s="93" t="s">
        <v>133</v>
      </c>
      <c r="I62" s="34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</row>
    <row r="63" spans="2:93" outlineLevel="1" x14ac:dyDescent="0.2">
      <c r="B63" s="58"/>
      <c r="D63" s="39"/>
      <c r="F63" s="449"/>
      <c r="G63" s="449"/>
      <c r="H63" s="449"/>
      <c r="I63" s="204"/>
    </row>
    <row r="64" spans="2:93" s="464" customFormat="1" ht="25.5" outlineLevel="1" x14ac:dyDescent="0.2">
      <c r="B64" s="58" t="s">
        <v>351</v>
      </c>
      <c r="D64" s="465"/>
      <c r="E64" s="466"/>
      <c r="F64" s="464" t="s">
        <v>355</v>
      </c>
      <c r="G64" s="467" t="s">
        <v>356</v>
      </c>
      <c r="H64" s="468"/>
      <c r="I64" s="467" t="s">
        <v>357</v>
      </c>
      <c r="K64"/>
    </row>
    <row r="65" spans="1:93" outlineLevel="1" x14ac:dyDescent="0.2">
      <c r="B65" s="58"/>
      <c r="D65" s="39"/>
      <c r="E65" t="str">
        <f t="shared" ref="E65:E70" si="55" xml:space="preserve"> E43</f>
        <v>Infrastructure maintenance per plot</v>
      </c>
      <c r="F65" s="57">
        <f xml:space="preserve"> InpC!$G$50</f>
        <v>0.14604830459444257</v>
      </c>
      <c r="G65" s="463">
        <f t="shared" ref="G65:G70" si="56" xml:space="preserve"> I43 / $I$50</f>
        <v>0.38316225899814388</v>
      </c>
      <c r="H65" s="449" t="s">
        <v>133</v>
      </c>
      <c r="I65" s="460">
        <f t="shared" ref="I65:I70" si="57" xml:space="preserve"> G65 * $G$62</f>
        <v>26.766385223650552</v>
      </c>
    </row>
    <row r="66" spans="1:93" outlineLevel="1" x14ac:dyDescent="0.2">
      <c r="B66" s="58"/>
      <c r="D66" s="39"/>
      <c r="E66" t="str">
        <f t="shared" si="55"/>
        <v>Leakage control per plot</v>
      </c>
      <c r="F66" s="57">
        <f xml:space="preserve"> InpC!$G$50</f>
        <v>0.14604830459444257</v>
      </c>
      <c r="G66" s="461">
        <f t="shared" si="56"/>
        <v>9.246859822175979E-2</v>
      </c>
      <c r="H66" s="449" t="s">
        <v>133</v>
      </c>
      <c r="I66" s="460">
        <f t="shared" si="57"/>
        <v>6.4595352568546698</v>
      </c>
    </row>
    <row r="67" spans="1:93" outlineLevel="1" x14ac:dyDescent="0.2">
      <c r="B67" s="58"/>
      <c r="D67" s="39"/>
      <c r="E67" t="str">
        <f t="shared" si="55"/>
        <v>Sampling and testing per plot</v>
      </c>
      <c r="F67" s="57">
        <f xml:space="preserve"> InpC!$G$50</f>
        <v>0.14604830459444257</v>
      </c>
      <c r="G67" s="461">
        <f t="shared" si="56"/>
        <v>1.1968845071091564E-2</v>
      </c>
      <c r="H67" s="449" t="s">
        <v>133</v>
      </c>
      <c r="I67" s="460">
        <f t="shared" si="57"/>
        <v>0.83610196550328797</v>
      </c>
    </row>
    <row r="68" spans="1:93" outlineLevel="1" x14ac:dyDescent="0.2">
      <c r="B68" s="58"/>
      <c r="D68" s="39"/>
      <c r="E68" t="str">
        <f t="shared" si="55"/>
        <v>Ofwat and CCW fees per plot</v>
      </c>
      <c r="F68" s="449"/>
      <c r="G68" s="461">
        <f t="shared" si="56"/>
        <v>1.4742821611554366E-2</v>
      </c>
      <c r="H68" s="449" t="s">
        <v>133</v>
      </c>
      <c r="I68" s="460">
        <f t="shared" si="57"/>
        <v>1.0298823364551057</v>
      </c>
    </row>
    <row r="69" spans="1:93" outlineLevel="1" x14ac:dyDescent="0.2">
      <c r="B69" s="58"/>
      <c r="D69" s="39"/>
      <c r="E69" t="str">
        <f t="shared" si="55"/>
        <v>Metering cost per plot</v>
      </c>
      <c r="F69" s="57">
        <f xml:space="preserve"> InpC!$G$49</f>
        <v>5.1900000000000002E-2</v>
      </c>
      <c r="G69" s="461">
        <f t="shared" si="56"/>
        <v>5.6641856568969494E-2</v>
      </c>
      <c r="H69" s="449" t="s">
        <v>133</v>
      </c>
      <c r="I69" s="460">
        <f t="shared" si="57"/>
        <v>3.9568034614681173</v>
      </c>
    </row>
    <row r="70" spans="1:93" outlineLevel="1" x14ac:dyDescent="0.2">
      <c r="B70" s="58"/>
      <c r="D70" s="39"/>
      <c r="E70" t="str">
        <f t="shared" si="55"/>
        <v>Water losses per plot</v>
      </c>
      <c r="F70" s="449"/>
      <c r="G70" s="461">
        <f t="shared" si="56"/>
        <v>0.44101561952848101</v>
      </c>
      <c r="H70" s="449" t="s">
        <v>133</v>
      </c>
      <c r="I70" s="460">
        <f t="shared" si="57"/>
        <v>30.807820145990451</v>
      </c>
    </row>
    <row r="71" spans="1:93" s="221" customFormat="1" ht="2.1" customHeight="1" outlineLevel="1" x14ac:dyDescent="0.2">
      <c r="B71" s="262"/>
      <c r="D71" s="263"/>
      <c r="E71" s="264"/>
      <c r="G71" s="462"/>
      <c r="H71" s="266"/>
      <c r="I71" s="267"/>
      <c r="K71" s="403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</row>
    <row r="72" spans="1:93" outlineLevel="1" x14ac:dyDescent="0.2">
      <c r="B72" s="58"/>
      <c r="D72" s="39"/>
      <c r="E72" t="s">
        <v>358</v>
      </c>
      <c r="F72" s="449"/>
      <c r="G72" s="461">
        <f>SUM(G65:G71)</f>
        <v>1</v>
      </c>
      <c r="H72" s="449" t="s">
        <v>133</v>
      </c>
      <c r="I72" s="460">
        <f>SUM(I65:I71)</f>
        <v>69.85652838992219</v>
      </c>
    </row>
    <row r="73" spans="1:93" outlineLevel="1" x14ac:dyDescent="0.2">
      <c r="B73" s="58"/>
      <c r="D73" s="39"/>
      <c r="F73" s="449"/>
      <c r="G73" s="449"/>
      <c r="H73" s="449"/>
      <c r="I73" s="204"/>
    </row>
    <row r="74" spans="1:93" outlineLevel="1" x14ac:dyDescent="0.2">
      <c r="B74" s="58"/>
      <c r="D74" s="39"/>
      <c r="E74" t="s">
        <v>359</v>
      </c>
      <c r="F74" s="449"/>
      <c r="G74" s="460">
        <f xml:space="preserve"> SUMPRODUCT( I65:I71, F65:F71 )</f>
        <v>5.1800587289475857</v>
      </c>
      <c r="H74" s="449"/>
      <c r="I74" s="74"/>
    </row>
    <row r="75" spans="1:93" outlineLevel="1" x14ac:dyDescent="0.2">
      <c r="B75" s="58"/>
      <c r="D75" s="39"/>
      <c r="F75" s="449"/>
      <c r="G75" s="449"/>
      <c r="H75" s="449"/>
      <c r="I75" s="204"/>
    </row>
    <row r="76" spans="1:93" ht="13.5" thickBot="1" x14ac:dyDescent="0.25">
      <c r="A76" s="55" t="s">
        <v>360</v>
      </c>
      <c r="B76" s="9"/>
      <c r="C76" s="8"/>
      <c r="D76" s="68"/>
      <c r="E76" s="11"/>
      <c r="F76" s="12"/>
      <c r="G76" s="12"/>
      <c r="H76" s="12"/>
      <c r="I76" s="21"/>
      <c r="J76" s="13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</row>
    <row r="77" spans="1:93" ht="13.5" outlineLevel="1" thickTop="1" x14ac:dyDescent="0.2">
      <c r="B77" s="58"/>
      <c r="D77" s="39"/>
      <c r="H77" s="74"/>
      <c r="I77" s="200"/>
    </row>
    <row r="78" spans="1:93" outlineLevel="1" x14ac:dyDescent="0.2">
      <c r="B78" s="58" t="s">
        <v>328</v>
      </c>
      <c r="D78" s="39"/>
      <c r="E78" s="18"/>
      <c r="G78" s="456" t="s">
        <v>329</v>
      </c>
      <c r="H78" s="76"/>
      <c r="I78" s="455" t="s">
        <v>270</v>
      </c>
    </row>
    <row r="79" spans="1:93" s="78" customFormat="1" outlineLevel="1" x14ac:dyDescent="0.2">
      <c r="B79" s="97"/>
      <c r="D79" s="44"/>
      <c r="E79" s="131" t="s">
        <v>361</v>
      </c>
      <c r="F79" s="131">
        <f>Costs!F154</f>
        <v>0</v>
      </c>
      <c r="G79" s="345">
        <f xml:space="preserve"> AVERAGE( K79:CO79 )</f>
        <v>4562.1814786516088</v>
      </c>
      <c r="H79" s="350" t="s">
        <v>133</v>
      </c>
      <c r="I79" s="203">
        <f xml:space="preserve"> SUM( K79:CO79 )</f>
        <v>378661.06272808352</v>
      </c>
      <c r="J79" s="131">
        <f>Costs!J154</f>
        <v>0</v>
      </c>
      <c r="K79" s="52">
        <f>Costs!K255 * K$6</f>
        <v>4751.8506205494014</v>
      </c>
      <c r="L79" s="52">
        <f>Costs!L255 * L$6</f>
        <v>4747.0987699288517</v>
      </c>
      <c r="M79" s="52">
        <f>Costs!M255 * M$6</f>
        <v>4742.3516711589227</v>
      </c>
      <c r="N79" s="52">
        <f>Costs!N255 * N$6</f>
        <v>4737.609319487764</v>
      </c>
      <c r="O79" s="52">
        <f>Costs!O255 * O$6</f>
        <v>4732.871710168276</v>
      </c>
      <c r="P79" s="52">
        <f>Costs!P255 * P$6</f>
        <v>4728.1388384581078</v>
      </c>
      <c r="Q79" s="52">
        <f>Costs!Q255 * Q$6</f>
        <v>4723.4106996196497</v>
      </c>
      <c r="R79" s="52">
        <f>Costs!R255 * R$6</f>
        <v>4718.6872889200304</v>
      </c>
      <c r="S79" s="52">
        <f>Costs!S255 * S$6</f>
        <v>4713.9686016311107</v>
      </c>
      <c r="T79" s="52">
        <f>Costs!T255 * T$6</f>
        <v>4709.2546330294799</v>
      </c>
      <c r="U79" s="52">
        <f>Costs!U255 * U$6</f>
        <v>4704.5453783964504</v>
      </c>
      <c r="V79" s="52">
        <f>Costs!V255 * V$6</f>
        <v>4699.8408330180537</v>
      </c>
      <c r="W79" s="52">
        <f>Costs!W255 * W$6</f>
        <v>4695.1409921850354</v>
      </c>
      <c r="X79" s="52">
        <f>Costs!X255 * X$6</f>
        <v>4690.4458511928497</v>
      </c>
      <c r="Y79" s="52">
        <f>Costs!Y255 * Y$6</f>
        <v>4685.7554053416579</v>
      </c>
      <c r="Z79" s="52">
        <f>Costs!Z255 * Z$6</f>
        <v>4681.0696499363157</v>
      </c>
      <c r="AA79" s="52">
        <f>Costs!AA255 * AA$6</f>
        <v>4676.3885802863797</v>
      </c>
      <c r="AB79" s="52">
        <f>Costs!AB255 * AB$6</f>
        <v>4671.7121917060931</v>
      </c>
      <c r="AC79" s="52">
        <f>Costs!AC255 * AC$6</f>
        <v>4667.0404795143868</v>
      </c>
      <c r="AD79" s="52">
        <f>Costs!AD255 * AD$6</f>
        <v>4662.3734390348736</v>
      </c>
      <c r="AE79" s="52">
        <f>Costs!AE255 * AE$6</f>
        <v>4657.7110655958377</v>
      </c>
      <c r="AF79" s="52">
        <f>Costs!AF255 * AF$6</f>
        <v>4653.0533545302424</v>
      </c>
      <c r="AG79" s="52">
        <f>Costs!AG255 * AG$6</f>
        <v>4648.4003011757122</v>
      </c>
      <c r="AH79" s="52">
        <f>Costs!AH255 * AH$6</f>
        <v>4643.7519008745367</v>
      </c>
      <c r="AI79" s="52">
        <f>Costs!AI255 * AI$6</f>
        <v>4639.1081489736625</v>
      </c>
      <c r="AJ79" s="52">
        <f>Costs!AJ255 * AJ$6</f>
        <v>4634.4690408246879</v>
      </c>
      <c r="AK79" s="52">
        <f>Costs!AK255 * AK$6</f>
        <v>4629.8345717838629</v>
      </c>
      <c r="AL79" s="52">
        <f>Costs!AL255 * AL$6</f>
        <v>4625.2047372120796</v>
      </c>
      <c r="AM79" s="52">
        <f>Costs!AM255 * AM$6</f>
        <v>4620.5795324748678</v>
      </c>
      <c r="AN79" s="52">
        <f>Costs!AN255 * AN$6</f>
        <v>4615.9589529423929</v>
      </c>
      <c r="AO79" s="52">
        <f>Costs!AO255 * AO$6</f>
        <v>4611.3429939894504</v>
      </c>
      <c r="AP79" s="52">
        <f>Costs!AP255 * AP$6</f>
        <v>4606.7316509954599</v>
      </c>
      <c r="AQ79" s="52">
        <f>Costs!AQ255 * AQ$6</f>
        <v>4602.1249193444655</v>
      </c>
      <c r="AR79" s="52">
        <f>Costs!AR255 * AR$6</f>
        <v>4597.5227944251201</v>
      </c>
      <c r="AS79" s="52">
        <f>Costs!AS255 * AS$6</f>
        <v>4592.9252716306955</v>
      </c>
      <c r="AT79" s="52">
        <f>Costs!AT255 * AT$6</f>
        <v>4588.332346359065</v>
      </c>
      <c r="AU79" s="52">
        <f>Costs!AU255 * AU$6</f>
        <v>4583.7440140127055</v>
      </c>
      <c r="AV79" s="52">
        <f>Costs!AV255 * AV$6</f>
        <v>4579.1602699986925</v>
      </c>
      <c r="AW79" s="52">
        <f>Costs!AW255 * AW$6</f>
        <v>4574.5811097286942</v>
      </c>
      <c r="AX79" s="52">
        <f>Costs!AX255 * AX$6</f>
        <v>4570.0065286189647</v>
      </c>
      <c r="AY79" s="52">
        <f>Costs!AY255 * AY$6</f>
        <v>4565.4365220903464</v>
      </c>
      <c r="AZ79" s="52">
        <f>Costs!AZ255 * AZ$6</f>
        <v>4560.8710855682557</v>
      </c>
      <c r="BA79" s="52">
        <f>Costs!BA255 * BA$6</f>
        <v>4556.3102144826871</v>
      </c>
      <c r="BB79" s="52">
        <f>Costs!BB255 * BB$6</f>
        <v>4551.7539042682047</v>
      </c>
      <c r="BC79" s="52">
        <f>Costs!BC255 * BC$6</f>
        <v>4547.2021503639371</v>
      </c>
      <c r="BD79" s="52">
        <f>Costs!BD255 * BD$6</f>
        <v>4542.6549482135733</v>
      </c>
      <c r="BE79" s="52">
        <f>Costs!BE255 * BE$6</f>
        <v>4538.1122932653598</v>
      </c>
      <c r="BF79" s="52">
        <f>Costs!BF255 * BF$6</f>
        <v>4533.5741809720948</v>
      </c>
      <c r="BG79" s="52">
        <f>Costs!BG255 * BG$6</f>
        <v>4529.0406067911235</v>
      </c>
      <c r="BH79" s="52">
        <f>Costs!BH255 * BH$6</f>
        <v>4524.5115661843311</v>
      </c>
      <c r="BI79" s="52">
        <f>Costs!BI255 * BI$6</f>
        <v>4519.9870546181464</v>
      </c>
      <c r="BJ79" s="52">
        <f>Costs!BJ255 * BJ$6</f>
        <v>4515.467067563528</v>
      </c>
      <c r="BK79" s="52">
        <f>Costs!BK255 * BK$6</f>
        <v>4510.9516004959651</v>
      </c>
      <c r="BL79" s="52">
        <f>Costs!BL255 * BL$6</f>
        <v>4506.4406488954692</v>
      </c>
      <c r="BM79" s="52">
        <f>Costs!BM255 * BM$6</f>
        <v>4501.9342082465737</v>
      </c>
      <c r="BN79" s="52">
        <f>Costs!BN255 * BN$6</f>
        <v>4497.4322740383277</v>
      </c>
      <c r="BO79" s="52">
        <f>Costs!BO255 * BO$6</f>
        <v>4492.9348417642877</v>
      </c>
      <c r="BP79" s="52">
        <f>Costs!BP255 * BP$6</f>
        <v>4488.441906922525</v>
      </c>
      <c r="BQ79" s="52">
        <f>Costs!BQ255 * BQ$6</f>
        <v>4483.953465015602</v>
      </c>
      <c r="BR79" s="52">
        <f>Costs!BR255 * BR$6</f>
        <v>4479.4695115505856</v>
      </c>
      <c r="BS79" s="52">
        <f>Costs!BS255 * BS$6</f>
        <v>4474.9900420390368</v>
      </c>
      <c r="BT79" s="52">
        <f>Costs!BT255 * BT$6</f>
        <v>4470.5150519969975</v>
      </c>
      <c r="BU79" s="52">
        <f>Costs!BU255 * BU$6</f>
        <v>4466.0445369450008</v>
      </c>
      <c r="BV79" s="52">
        <f>Costs!BV255 * BV$6</f>
        <v>4461.5784924080554</v>
      </c>
      <c r="BW79" s="52">
        <f>Costs!BW255 * BW$6</f>
        <v>4457.1169139156464</v>
      </c>
      <c r="BX79" s="52">
        <f>Costs!BX255 * BX$6</f>
        <v>4452.6597970017319</v>
      </c>
      <c r="BY79" s="52">
        <f>Costs!BY255 * BY$6</f>
        <v>4448.2071372047303</v>
      </c>
      <c r="BZ79" s="52">
        <f>Costs!BZ255 * BZ$6</f>
        <v>4443.7589300675245</v>
      </c>
      <c r="CA79" s="52">
        <f>Costs!CA255 * CA$6</f>
        <v>4439.3151711374567</v>
      </c>
      <c r="CB79" s="52">
        <f>Costs!CB255 * CB$6</f>
        <v>4434.8758559663193</v>
      </c>
      <c r="CC79" s="52">
        <f>Costs!CC255 * CC$6</f>
        <v>4430.4409801103538</v>
      </c>
      <c r="CD79" s="52">
        <f>Costs!CD255 * CD$6</f>
        <v>4426.0105391302432</v>
      </c>
      <c r="CE79" s="52">
        <f>Costs!CE255 * CE$6</f>
        <v>4421.5845285911137</v>
      </c>
      <c r="CF79" s="52">
        <f>Costs!CF255 * CF$6</f>
        <v>4417.162944062522</v>
      </c>
      <c r="CG79" s="52">
        <f>Costs!CG255 * CG$6</f>
        <v>4412.7457811184595</v>
      </c>
      <c r="CH79" s="52">
        <f>Costs!CH255 * CH$6</f>
        <v>4408.3330353373422</v>
      </c>
      <c r="CI79" s="52">
        <f>Costs!CI255 * CI$6</f>
        <v>4403.9247023020034</v>
      </c>
      <c r="CJ79" s="52">
        <f>Costs!CJ255 * CJ$6</f>
        <v>4399.5207775997014</v>
      </c>
      <c r="CK79" s="52">
        <f>Costs!CK255 * CK$6</f>
        <v>4395.1212568221026</v>
      </c>
      <c r="CL79" s="52">
        <f>Costs!CL255 * CL$6</f>
        <v>4390.7261355652799</v>
      </c>
      <c r="CM79" s="52">
        <f>Costs!CM255 * CM$6</f>
        <v>4386.3354094297147</v>
      </c>
      <c r="CN79" s="52">
        <f>Costs!CN255 * CN$6</f>
        <v>4381.9490740202846</v>
      </c>
      <c r="CO79" s="52">
        <f>Costs!CO255 * CO$6</f>
        <v>4377.5671249462648</v>
      </c>
    </row>
    <row r="80" spans="1:93" outlineLevel="1" x14ac:dyDescent="0.2">
      <c r="B80" s="58"/>
      <c r="D80" s="39"/>
      <c r="E80" t="s">
        <v>362</v>
      </c>
      <c r="F80">
        <f>Costs!F251</f>
        <v>0</v>
      </c>
      <c r="G80" s="345">
        <f xml:space="preserve"> AVERAGE( K80:CO80 )</f>
        <v>280.98492868314622</v>
      </c>
      <c r="H80" s="74" t="s">
        <v>133</v>
      </c>
      <c r="I80" s="203">
        <f xml:space="preserve"> SUM( K80:CO80 )</f>
        <v>23321.749080701138</v>
      </c>
      <c r="J80">
        <f>Costs!J251</f>
        <v>0</v>
      </c>
      <c r="K80" s="19">
        <f xml:space="preserve"> Costs!K245 * K$6</f>
        <v>0</v>
      </c>
      <c r="L80" s="19">
        <f xml:space="preserve"> Costs!L245 * L$6</f>
        <v>40.26501294883537</v>
      </c>
      <c r="M80" s="19">
        <f xml:space="preserve"> Costs!M245 * M$6</f>
        <v>269.89494537208412</v>
      </c>
      <c r="N80" s="19">
        <f xml:space="preserve"> Costs!N245 * N$6</f>
        <v>290.34678484308967</v>
      </c>
      <c r="O80" s="19">
        <f xml:space="preserve"> Costs!O245 * O$6</f>
        <v>252.75491704099809</v>
      </c>
      <c r="P80" s="19">
        <f xml:space="preserve"> Costs!P245 * P$6</f>
        <v>257.14246491120252</v>
      </c>
      <c r="Q80" s="19">
        <f xml:space="preserve"> Costs!Q245 * Q$6</f>
        <v>265.79751469885929</v>
      </c>
      <c r="R80" s="19">
        <f xml:space="preserve"> Costs!R245 * R$6</f>
        <v>273.13893508887571</v>
      </c>
      <c r="S80" s="19">
        <f xml:space="preserve"> Costs!S245 * S$6</f>
        <v>280.72546697828153</v>
      </c>
      <c r="T80" s="19">
        <f xml:space="preserve"> Costs!T245 * T$6</f>
        <v>288.9910578109276</v>
      </c>
      <c r="U80" s="19">
        <f xml:space="preserve"> Costs!U245 * U$6</f>
        <v>289.34354452260948</v>
      </c>
      <c r="V80" s="19">
        <f xml:space="preserve"> Costs!V245 * V$6</f>
        <v>288.99105781092766</v>
      </c>
      <c r="W80" s="19">
        <f xml:space="preserve"> Costs!W245 * W$6</f>
        <v>288.9910578109276</v>
      </c>
      <c r="X80" s="19">
        <f xml:space="preserve"> Costs!X245 * X$6</f>
        <v>288.99105781092749</v>
      </c>
      <c r="Y80" s="19">
        <f xml:space="preserve"> Costs!Y245 * Y$6</f>
        <v>289.34354452260942</v>
      </c>
      <c r="Z80" s="19">
        <f xml:space="preserve"> Costs!Z245 * Z$6</f>
        <v>288.99105781092771</v>
      </c>
      <c r="AA80" s="19">
        <f xml:space="preserve"> Costs!AA245 * AA$6</f>
        <v>288.99105781092766</v>
      </c>
      <c r="AB80" s="19">
        <f xml:space="preserve"> Costs!AB245 * AB$6</f>
        <v>288.99105781092766</v>
      </c>
      <c r="AC80" s="19">
        <f xml:space="preserve"> Costs!AC245 * AC$6</f>
        <v>289.34354452260942</v>
      </c>
      <c r="AD80" s="19">
        <f xml:space="preserve"> Costs!AD245 * AD$6</f>
        <v>288.99105781092771</v>
      </c>
      <c r="AE80" s="19">
        <f xml:space="preserve"> Costs!AE245 * AE$6</f>
        <v>288.99105781092777</v>
      </c>
      <c r="AF80" s="19">
        <f xml:space="preserve"> Costs!AF245 * AF$6</f>
        <v>288.99105781092777</v>
      </c>
      <c r="AG80" s="19">
        <f xml:space="preserve"> Costs!AG245 * AG$6</f>
        <v>289.34354452260925</v>
      </c>
      <c r="AH80" s="19">
        <f xml:space="preserve"> Costs!AH245 * AH$6</f>
        <v>288.9910578109276</v>
      </c>
      <c r="AI80" s="19">
        <f xml:space="preserve"> Costs!AI245 * AI$6</f>
        <v>288.99105781092766</v>
      </c>
      <c r="AJ80" s="19">
        <f xml:space="preserve"> Costs!AJ245 * AJ$6</f>
        <v>288.99105781092766</v>
      </c>
      <c r="AK80" s="19">
        <f xml:space="preserve"> Costs!AK245 * AK$6</f>
        <v>289.34354452260942</v>
      </c>
      <c r="AL80" s="19">
        <f xml:space="preserve"> Costs!AL245 * AL$6</f>
        <v>288.99105781092766</v>
      </c>
      <c r="AM80" s="19">
        <f xml:space="preserve"> Costs!AM245 * AM$6</f>
        <v>288.99105781092766</v>
      </c>
      <c r="AN80" s="19">
        <f xml:space="preserve"> Costs!AN245 * AN$6</f>
        <v>288.99105781092766</v>
      </c>
      <c r="AO80" s="19">
        <f xml:space="preserve"> Costs!AO245 * AO$6</f>
        <v>289.34354452260936</v>
      </c>
      <c r="AP80" s="19">
        <f xml:space="preserve"> Costs!AP245 * AP$6</f>
        <v>288.99105781092754</v>
      </c>
      <c r="AQ80" s="19">
        <f xml:space="preserve"> Costs!AQ245 * AQ$6</f>
        <v>288.99105781092754</v>
      </c>
      <c r="AR80" s="19">
        <f xml:space="preserve"> Costs!AR245 * AR$6</f>
        <v>288.9910578109276</v>
      </c>
      <c r="AS80" s="19">
        <f xml:space="preserve"> Costs!AS245 * AS$6</f>
        <v>289.34354452260931</v>
      </c>
      <c r="AT80" s="19">
        <f xml:space="preserve"> Costs!AT245 * AT$6</f>
        <v>288.9910578109276</v>
      </c>
      <c r="AU80" s="19">
        <f xml:space="preserve"> Costs!AU245 * AU$6</f>
        <v>288.9910578109276</v>
      </c>
      <c r="AV80" s="19">
        <f xml:space="preserve"> Costs!AV245 * AV$6</f>
        <v>288.99105781092766</v>
      </c>
      <c r="AW80" s="19">
        <f xml:space="preserve"> Costs!AW245 * AW$6</f>
        <v>289.34354452260931</v>
      </c>
      <c r="AX80" s="19">
        <f xml:space="preserve"> Costs!AX245 * AX$6</f>
        <v>288.99105781092754</v>
      </c>
      <c r="AY80" s="19">
        <f xml:space="preserve"> Costs!AY245 * AY$6</f>
        <v>288.9910578109276</v>
      </c>
      <c r="AZ80" s="19">
        <f xml:space="preserve"> Costs!AZ245 * AZ$6</f>
        <v>288.99105781092754</v>
      </c>
      <c r="BA80" s="19">
        <f xml:space="preserve"> Costs!BA245 * BA$6</f>
        <v>289.34354452260931</v>
      </c>
      <c r="BB80" s="19">
        <f xml:space="preserve"> Costs!BB245 * BB$6</f>
        <v>288.99105781092754</v>
      </c>
      <c r="BC80" s="19">
        <f xml:space="preserve"> Costs!BC245 * BC$6</f>
        <v>288.9910578109276</v>
      </c>
      <c r="BD80" s="19">
        <f xml:space="preserve"> Costs!BD245 * BD$6</f>
        <v>288.99105781092766</v>
      </c>
      <c r="BE80" s="19">
        <f xml:space="preserve"> Costs!BE245 * BE$6</f>
        <v>289.34354452260936</v>
      </c>
      <c r="BF80" s="19">
        <f xml:space="preserve"> Costs!BF245 * BF$6</f>
        <v>288.9910578109276</v>
      </c>
      <c r="BG80" s="19">
        <f xml:space="preserve"> Costs!BG245 * BG$6</f>
        <v>288.99105781092766</v>
      </c>
      <c r="BH80" s="19">
        <f xml:space="preserve"> Costs!BH245 * BH$6</f>
        <v>288.9910578109276</v>
      </c>
      <c r="BI80" s="19">
        <f xml:space="preserve"> Costs!BI245 * BI$6</f>
        <v>289.34354452260931</v>
      </c>
      <c r="BJ80" s="19">
        <f xml:space="preserve"> Costs!BJ245 * BJ$6</f>
        <v>288.9910578109276</v>
      </c>
      <c r="BK80" s="19">
        <f xml:space="preserve"> Costs!BK245 * BK$6</f>
        <v>288.99105781092754</v>
      </c>
      <c r="BL80" s="19">
        <f xml:space="preserve"> Costs!BL245 * BL$6</f>
        <v>288.9910578109276</v>
      </c>
      <c r="BM80" s="19">
        <f xml:space="preserve"> Costs!BM245 * BM$6</f>
        <v>289.34354452260931</v>
      </c>
      <c r="BN80" s="19">
        <f xml:space="preserve"> Costs!BN245 * BN$6</f>
        <v>288.9910578109276</v>
      </c>
      <c r="BO80" s="19">
        <f xml:space="preserve"> Costs!BO245 * BO$6</f>
        <v>288.9910578109276</v>
      </c>
      <c r="BP80" s="19">
        <f xml:space="preserve"> Costs!BP245 * BP$6</f>
        <v>288.99105781092766</v>
      </c>
      <c r="BQ80" s="19">
        <f xml:space="preserve"> Costs!BQ245 * BQ$6</f>
        <v>289.34354452260931</v>
      </c>
      <c r="BR80" s="19">
        <f xml:space="preserve"> Costs!BR245 * BR$6</f>
        <v>288.99105781092771</v>
      </c>
      <c r="BS80" s="19">
        <f xml:space="preserve"> Costs!BS245 * BS$6</f>
        <v>288.99105781092766</v>
      </c>
      <c r="BT80" s="19">
        <f xml:space="preserve"> Costs!BT245 * BT$6</f>
        <v>288.99105781092766</v>
      </c>
      <c r="BU80" s="19">
        <f xml:space="preserve"> Costs!BU245 * BU$6</f>
        <v>289.34354452260936</v>
      </c>
      <c r="BV80" s="19">
        <f xml:space="preserve"> Costs!BV245 * BV$6</f>
        <v>288.99105781092766</v>
      </c>
      <c r="BW80" s="19">
        <f xml:space="preserve"> Costs!BW245 * BW$6</f>
        <v>288.9910578109276</v>
      </c>
      <c r="BX80" s="19">
        <f xml:space="preserve"> Costs!BX245 * BX$6</f>
        <v>288.9910578109276</v>
      </c>
      <c r="BY80" s="19">
        <f xml:space="preserve"> Costs!BY245 * BY$6</f>
        <v>289.34354452260936</v>
      </c>
      <c r="BZ80" s="19">
        <f xml:space="preserve"> Costs!BZ245 * BZ$6</f>
        <v>288.9910578109276</v>
      </c>
      <c r="CA80" s="19">
        <f xml:space="preserve"> Costs!CA245 * CA$6</f>
        <v>288.9910578109276</v>
      </c>
      <c r="CB80" s="19">
        <f xml:space="preserve"> Costs!CB245 * CB$6</f>
        <v>288.99105781092766</v>
      </c>
      <c r="CC80" s="19">
        <f xml:space="preserve"> Costs!CC245 * CC$6</f>
        <v>289.34354452260936</v>
      </c>
      <c r="CD80" s="19">
        <f xml:space="preserve"> Costs!CD245 * CD$6</f>
        <v>288.99105781092766</v>
      </c>
      <c r="CE80" s="19">
        <f xml:space="preserve"> Costs!CE245 * CE$6</f>
        <v>288.99105781092777</v>
      </c>
      <c r="CF80" s="19">
        <f xml:space="preserve"> Costs!CF245 * CF$6</f>
        <v>288.99105781092771</v>
      </c>
      <c r="CG80" s="19">
        <f xml:space="preserve"> Costs!CG245 * CG$6</f>
        <v>289.34354452260942</v>
      </c>
      <c r="CH80" s="19">
        <f xml:space="preserve"> Costs!CH245 * CH$6</f>
        <v>288.99105781092771</v>
      </c>
      <c r="CI80" s="19">
        <f xml:space="preserve"> Costs!CI245 * CI$6</f>
        <v>288.99105781092777</v>
      </c>
      <c r="CJ80" s="19">
        <f xml:space="preserve"> Costs!CJ245 * CJ$6</f>
        <v>288.99105781092777</v>
      </c>
      <c r="CK80" s="19">
        <f xml:space="preserve"> Costs!CK245 * CK$6</f>
        <v>288.99105781092771</v>
      </c>
      <c r="CL80" s="19">
        <f xml:space="preserve"> Costs!CL245 * CL$6</f>
        <v>288.99105781092771</v>
      </c>
      <c r="CM80" s="19">
        <f xml:space="preserve"> Costs!CM245 * CM$6</f>
        <v>288.99105781092777</v>
      </c>
      <c r="CN80" s="19">
        <f xml:space="preserve"> Costs!CN245 * CN$6</f>
        <v>288.99105781092777</v>
      </c>
      <c r="CO80" s="19">
        <f xml:space="preserve"> Costs!CO245 * CO$6</f>
        <v>289.34354452260942</v>
      </c>
    </row>
    <row r="81" spans="2:93" s="78" customFormat="1" outlineLevel="1" x14ac:dyDescent="0.2">
      <c r="B81" s="97"/>
      <c r="D81" s="44"/>
      <c r="E81" s="131"/>
      <c r="F81" s="131"/>
      <c r="G81" s="131"/>
      <c r="H81" s="350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</row>
    <row r="82" spans="2:93" outlineLevel="1" x14ac:dyDescent="0.2">
      <c r="B82" s="58" t="s">
        <v>335</v>
      </c>
      <c r="D82" s="39"/>
      <c r="E82" s="18"/>
      <c r="G82" s="456" t="s">
        <v>329</v>
      </c>
      <c r="H82" s="76"/>
      <c r="I82" s="58" t="s">
        <v>336</v>
      </c>
    </row>
    <row r="83" spans="2:93" s="20" customFormat="1" outlineLevel="1" x14ac:dyDescent="0.2">
      <c r="B83" s="34"/>
      <c r="D83" s="83"/>
      <c r="E83" s="20" t="str">
        <f xml:space="preserve"> E29</f>
        <v>Total properties</v>
      </c>
      <c r="G83" s="90">
        <f xml:space="preserve"> G29</f>
        <v>500</v>
      </c>
      <c r="H83" s="93" t="str">
        <f xml:space="preserve"> Costs!H102</f>
        <v>£</v>
      </c>
    </row>
    <row r="84" spans="2:93" s="403" customFormat="1" ht="2.1" customHeight="1" outlineLevel="1" x14ac:dyDescent="0.2">
      <c r="B84" s="23"/>
      <c r="D84" s="297"/>
      <c r="E84" s="451"/>
      <c r="G84" s="255"/>
      <c r="H84" s="452"/>
      <c r="I84" s="453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4"/>
      <c r="AT84" s="454"/>
      <c r="AU84" s="454"/>
      <c r="AV84" s="454"/>
      <c r="AW84" s="454"/>
      <c r="AX84" s="454"/>
      <c r="AY84" s="454"/>
      <c r="AZ84" s="454"/>
      <c r="BA84" s="454"/>
      <c r="BB84" s="454"/>
      <c r="BC84" s="454"/>
      <c r="BD84" s="454"/>
      <c r="BE84" s="454"/>
      <c r="BF84" s="454"/>
      <c r="BG84" s="454"/>
      <c r="BH84" s="454"/>
      <c r="BI84" s="454"/>
      <c r="BJ84" s="454"/>
      <c r="BK84" s="454"/>
      <c r="BL84" s="454"/>
      <c r="BM84" s="454"/>
      <c r="BN84" s="454"/>
      <c r="BO84" s="454"/>
      <c r="BP84" s="454"/>
      <c r="BQ84" s="454"/>
      <c r="BR84" s="454"/>
      <c r="BS84" s="454"/>
      <c r="BT84" s="454"/>
      <c r="BU84" s="454"/>
      <c r="BV84" s="454"/>
      <c r="BW84" s="454"/>
      <c r="BX84" s="454"/>
      <c r="BY84" s="454"/>
      <c r="BZ84" s="454"/>
      <c r="CA84" s="454"/>
      <c r="CB84" s="454"/>
      <c r="CC84" s="454"/>
      <c r="CD84" s="454"/>
      <c r="CE84" s="454"/>
      <c r="CF84" s="454"/>
      <c r="CG84" s="454"/>
      <c r="CH84" s="454"/>
      <c r="CI84" s="454"/>
      <c r="CJ84" s="454"/>
      <c r="CK84" s="454"/>
      <c r="CL84" s="454"/>
      <c r="CM84" s="454"/>
      <c r="CN84" s="454"/>
      <c r="CO84" s="454"/>
    </row>
    <row r="85" spans="2:93" s="20" customFormat="1" outlineLevel="1" x14ac:dyDescent="0.2">
      <c r="B85" s="34"/>
      <c r="D85" s="83"/>
      <c r="E85" s="20" t="s">
        <v>337</v>
      </c>
      <c r="G85" s="345">
        <f xml:space="preserve"> AVERAGE( K85:CO85 )</f>
        <v>9.1243629573032212</v>
      </c>
      <c r="H85" s="449" t="s">
        <v>133</v>
      </c>
      <c r="I85" s="345">
        <f xml:space="preserve"> SUMPRODUCT( $K$5:$CO$5, $K85:$CO85 )</f>
        <v>228.02684867061274</v>
      </c>
      <c r="K85" s="345">
        <f xml:space="preserve"> K79 / $G$83</f>
        <v>9.5037012410988027</v>
      </c>
      <c r="L85" s="345">
        <f t="shared" ref="L85:BW85" si="58" xml:space="preserve"> L79 / $G$83</f>
        <v>9.4941975398577032</v>
      </c>
      <c r="M85" s="345">
        <f t="shared" si="58"/>
        <v>9.4847033423178448</v>
      </c>
      <c r="N85" s="345">
        <f t="shared" si="58"/>
        <v>9.4752186389755284</v>
      </c>
      <c r="O85" s="345">
        <f t="shared" si="58"/>
        <v>9.4657434203365511</v>
      </c>
      <c r="P85" s="345">
        <f t="shared" si="58"/>
        <v>9.4562776769162156</v>
      </c>
      <c r="Q85" s="345">
        <f t="shared" si="58"/>
        <v>9.4468213992392993</v>
      </c>
      <c r="R85" s="345">
        <f t="shared" si="58"/>
        <v>9.4373745778400604</v>
      </c>
      <c r="S85" s="345">
        <f t="shared" si="58"/>
        <v>9.4279372032622213</v>
      </c>
      <c r="T85" s="345">
        <f t="shared" si="58"/>
        <v>9.41850926605896</v>
      </c>
      <c r="U85" s="345">
        <f t="shared" si="58"/>
        <v>9.4090907567929012</v>
      </c>
      <c r="V85" s="345">
        <f t="shared" si="58"/>
        <v>9.3996816660361073</v>
      </c>
      <c r="W85" s="345">
        <f t="shared" si="58"/>
        <v>9.3902819843700716</v>
      </c>
      <c r="X85" s="345">
        <f t="shared" si="58"/>
        <v>9.3808917023856999</v>
      </c>
      <c r="Y85" s="345">
        <f t="shared" si="58"/>
        <v>9.3715108106833167</v>
      </c>
      <c r="Z85" s="345">
        <f t="shared" si="58"/>
        <v>9.3621392998726307</v>
      </c>
      <c r="AA85" s="345">
        <f t="shared" si="58"/>
        <v>9.3527771605727601</v>
      </c>
      <c r="AB85" s="345">
        <f t="shared" si="58"/>
        <v>9.3434243834121862</v>
      </c>
      <c r="AC85" s="345">
        <f t="shared" si="58"/>
        <v>9.334080959028773</v>
      </c>
      <c r="AD85" s="345">
        <f t="shared" si="58"/>
        <v>9.3247468780697478</v>
      </c>
      <c r="AE85" s="345">
        <f t="shared" si="58"/>
        <v>9.3154221311916761</v>
      </c>
      <c r="AF85" s="345">
        <f t="shared" si="58"/>
        <v>9.3061067090604848</v>
      </c>
      <c r="AG85" s="345">
        <f t="shared" si="58"/>
        <v>9.2968006023514249</v>
      </c>
      <c r="AH85" s="345">
        <f t="shared" si="58"/>
        <v>9.2875038017490734</v>
      </c>
      <c r="AI85" s="345">
        <f t="shared" si="58"/>
        <v>9.2782162979473259</v>
      </c>
      <c r="AJ85" s="345">
        <f t="shared" si="58"/>
        <v>9.2689380816493756</v>
      </c>
      <c r="AK85" s="345">
        <f t="shared" si="58"/>
        <v>9.2596691435677254</v>
      </c>
      <c r="AL85" s="345">
        <f t="shared" si="58"/>
        <v>9.2504094744241598</v>
      </c>
      <c r="AM85" s="345">
        <f t="shared" si="58"/>
        <v>9.2411590649497359</v>
      </c>
      <c r="AN85" s="345">
        <f t="shared" si="58"/>
        <v>9.2319179058847851</v>
      </c>
      <c r="AO85" s="345">
        <f t="shared" si="58"/>
        <v>9.2226859879789007</v>
      </c>
      <c r="AP85" s="345">
        <f t="shared" si="58"/>
        <v>9.2134633019909202</v>
      </c>
      <c r="AQ85" s="345">
        <f t="shared" si="58"/>
        <v>9.2042498386889307</v>
      </c>
      <c r="AR85" s="345">
        <f t="shared" si="58"/>
        <v>9.19504558885024</v>
      </c>
      <c r="AS85" s="345">
        <f t="shared" si="58"/>
        <v>9.1858505432613917</v>
      </c>
      <c r="AT85" s="345">
        <f t="shared" si="58"/>
        <v>9.1766646927181306</v>
      </c>
      <c r="AU85" s="345">
        <f t="shared" si="58"/>
        <v>9.1674880280254119</v>
      </c>
      <c r="AV85" s="345">
        <f t="shared" si="58"/>
        <v>9.1583205399973853</v>
      </c>
      <c r="AW85" s="345">
        <f t="shared" si="58"/>
        <v>9.1491622194573878</v>
      </c>
      <c r="AX85" s="345">
        <f t="shared" si="58"/>
        <v>9.1400130572379297</v>
      </c>
      <c r="AY85" s="345">
        <f t="shared" si="58"/>
        <v>9.1308730441806922</v>
      </c>
      <c r="AZ85" s="345">
        <f t="shared" si="58"/>
        <v>9.1217421711365105</v>
      </c>
      <c r="BA85" s="345">
        <f t="shared" si="58"/>
        <v>9.1126204289653749</v>
      </c>
      <c r="BB85" s="345">
        <f t="shared" si="58"/>
        <v>9.1035078085364098</v>
      </c>
      <c r="BC85" s="345">
        <f t="shared" si="58"/>
        <v>9.0944043007278736</v>
      </c>
      <c r="BD85" s="345">
        <f t="shared" si="58"/>
        <v>9.0853098964271464</v>
      </c>
      <c r="BE85" s="345">
        <f t="shared" si="58"/>
        <v>9.076224586530719</v>
      </c>
      <c r="BF85" s="345">
        <f t="shared" si="58"/>
        <v>9.0671483619441897</v>
      </c>
      <c r="BG85" s="345">
        <f t="shared" si="58"/>
        <v>9.0580812135822466</v>
      </c>
      <c r="BH85" s="345">
        <f t="shared" si="58"/>
        <v>9.0490231323686618</v>
      </c>
      <c r="BI85" s="345">
        <f t="shared" si="58"/>
        <v>9.0399741092362937</v>
      </c>
      <c r="BJ85" s="345">
        <f t="shared" si="58"/>
        <v>9.0309341351270565</v>
      </c>
      <c r="BK85" s="345">
        <f t="shared" si="58"/>
        <v>9.0219032009919307</v>
      </c>
      <c r="BL85" s="345">
        <f t="shared" si="58"/>
        <v>9.0128812977909387</v>
      </c>
      <c r="BM85" s="345">
        <f t="shared" si="58"/>
        <v>9.0038684164931482</v>
      </c>
      <c r="BN85" s="345">
        <f t="shared" si="58"/>
        <v>8.9948645480766558</v>
      </c>
      <c r="BO85" s="345">
        <f t="shared" si="58"/>
        <v>8.9858696835285752</v>
      </c>
      <c r="BP85" s="345">
        <f t="shared" si="58"/>
        <v>8.9768838138450509</v>
      </c>
      <c r="BQ85" s="345">
        <f t="shared" si="58"/>
        <v>8.9679069300312033</v>
      </c>
      <c r="BR85" s="345">
        <f t="shared" si="58"/>
        <v>8.9589390231011716</v>
      </c>
      <c r="BS85" s="345">
        <f t="shared" si="58"/>
        <v>8.9499800840780743</v>
      </c>
      <c r="BT85" s="345">
        <f t="shared" si="58"/>
        <v>8.9410301039939952</v>
      </c>
      <c r="BU85" s="345">
        <f t="shared" si="58"/>
        <v>8.9320890738900012</v>
      </c>
      <c r="BV85" s="345">
        <f t="shared" si="58"/>
        <v>8.9231569848161101</v>
      </c>
      <c r="BW85" s="345">
        <f t="shared" si="58"/>
        <v>8.9142338278312927</v>
      </c>
      <c r="BX85" s="345">
        <f t="shared" ref="BX85:CO85" si="59" xml:space="preserve"> BX79 / $G$83</f>
        <v>8.9053195940034637</v>
      </c>
      <c r="BY85" s="345">
        <f t="shared" si="59"/>
        <v>8.8964142744094605</v>
      </c>
      <c r="BZ85" s="345">
        <f t="shared" si="59"/>
        <v>8.8875178601350484</v>
      </c>
      <c r="CA85" s="345">
        <f t="shared" si="59"/>
        <v>8.8786303422749135</v>
      </c>
      <c r="CB85" s="345">
        <f t="shared" si="59"/>
        <v>8.8697517119326381</v>
      </c>
      <c r="CC85" s="345">
        <f t="shared" si="59"/>
        <v>8.8608819602207074</v>
      </c>
      <c r="CD85" s="345">
        <f t="shared" si="59"/>
        <v>8.8520210782604867</v>
      </c>
      <c r="CE85" s="345">
        <f t="shared" si="59"/>
        <v>8.8431690571822266</v>
      </c>
      <c r="CF85" s="345">
        <f t="shared" si="59"/>
        <v>8.8343258881250435</v>
      </c>
      <c r="CG85" s="345">
        <f t="shared" si="59"/>
        <v>8.8254915622369197</v>
      </c>
      <c r="CH85" s="345">
        <f t="shared" si="59"/>
        <v>8.8166660706746836</v>
      </c>
      <c r="CI85" s="345">
        <f t="shared" si="59"/>
        <v>8.8078494046040063</v>
      </c>
      <c r="CJ85" s="345">
        <f t="shared" si="59"/>
        <v>8.7990415551994037</v>
      </c>
      <c r="CK85" s="345">
        <f t="shared" si="59"/>
        <v>8.7902425136442055</v>
      </c>
      <c r="CL85" s="345">
        <f t="shared" si="59"/>
        <v>8.7814522711305596</v>
      </c>
      <c r="CM85" s="345">
        <f t="shared" si="59"/>
        <v>8.7726708188594298</v>
      </c>
      <c r="CN85" s="345">
        <f t="shared" si="59"/>
        <v>8.7638981480405693</v>
      </c>
      <c r="CO85" s="345">
        <f t="shared" si="59"/>
        <v>8.7551342498925298</v>
      </c>
    </row>
    <row r="86" spans="2:93" s="20" customFormat="1" outlineLevel="1" x14ac:dyDescent="0.2">
      <c r="B86" s="34"/>
      <c r="D86" s="83"/>
      <c r="E86" s="20" t="s">
        <v>340</v>
      </c>
      <c r="G86" s="345">
        <f xml:space="preserve"> AVERAGE( K86:CO86 )</f>
        <v>0.56196985736629268</v>
      </c>
      <c r="H86" s="449" t="s">
        <v>133</v>
      </c>
      <c r="I86" s="345">
        <f xml:space="preserve"> SUMPRODUCT( $K$5:$CO$5, $K86:$CO86 )</f>
        <v>12.889409648166611</v>
      </c>
      <c r="K86" s="345">
        <f t="shared" ref="K86:BV86" si="60" xml:space="preserve"> K80 / $G$83</f>
        <v>0</v>
      </c>
      <c r="L86" s="345">
        <f t="shared" si="60"/>
        <v>8.0530025897670734E-2</v>
      </c>
      <c r="M86" s="345">
        <f t="shared" si="60"/>
        <v>0.53978989074416828</v>
      </c>
      <c r="N86" s="345">
        <f t="shared" si="60"/>
        <v>0.58069356968617936</v>
      </c>
      <c r="O86" s="345">
        <f t="shared" si="60"/>
        <v>0.50550983408199623</v>
      </c>
      <c r="P86" s="345">
        <f t="shared" si="60"/>
        <v>0.51428492982240503</v>
      </c>
      <c r="Q86" s="345">
        <f t="shared" si="60"/>
        <v>0.53159502939771852</v>
      </c>
      <c r="R86" s="345">
        <f t="shared" si="60"/>
        <v>0.54627787017775142</v>
      </c>
      <c r="S86" s="345">
        <f t="shared" si="60"/>
        <v>0.56145093395656309</v>
      </c>
      <c r="T86" s="345">
        <f t="shared" si="60"/>
        <v>0.5779821156218552</v>
      </c>
      <c r="U86" s="345">
        <f t="shared" si="60"/>
        <v>0.57868708904521893</v>
      </c>
      <c r="V86" s="345">
        <f t="shared" si="60"/>
        <v>0.57798211562185531</v>
      </c>
      <c r="W86" s="345">
        <f t="shared" si="60"/>
        <v>0.5779821156218552</v>
      </c>
      <c r="X86" s="345">
        <f t="shared" si="60"/>
        <v>0.57798211562185497</v>
      </c>
      <c r="Y86" s="345">
        <f t="shared" si="60"/>
        <v>0.57868708904521882</v>
      </c>
      <c r="Z86" s="345">
        <f t="shared" si="60"/>
        <v>0.57798211562185542</v>
      </c>
      <c r="AA86" s="345">
        <f t="shared" si="60"/>
        <v>0.57798211562185531</v>
      </c>
      <c r="AB86" s="345">
        <f t="shared" si="60"/>
        <v>0.57798211562185531</v>
      </c>
      <c r="AC86" s="345">
        <f t="shared" si="60"/>
        <v>0.57868708904521882</v>
      </c>
      <c r="AD86" s="345">
        <f t="shared" si="60"/>
        <v>0.57798211562185542</v>
      </c>
      <c r="AE86" s="345">
        <f t="shared" si="60"/>
        <v>0.57798211562185553</v>
      </c>
      <c r="AF86" s="345">
        <f t="shared" si="60"/>
        <v>0.57798211562185553</v>
      </c>
      <c r="AG86" s="345">
        <f t="shared" si="60"/>
        <v>0.57868708904521848</v>
      </c>
      <c r="AH86" s="345">
        <f t="shared" si="60"/>
        <v>0.5779821156218552</v>
      </c>
      <c r="AI86" s="345">
        <f t="shared" si="60"/>
        <v>0.57798211562185531</v>
      </c>
      <c r="AJ86" s="345">
        <f t="shared" si="60"/>
        <v>0.57798211562185531</v>
      </c>
      <c r="AK86" s="345">
        <f t="shared" si="60"/>
        <v>0.57868708904521882</v>
      </c>
      <c r="AL86" s="345">
        <f t="shared" si="60"/>
        <v>0.57798211562185531</v>
      </c>
      <c r="AM86" s="345">
        <f t="shared" si="60"/>
        <v>0.57798211562185531</v>
      </c>
      <c r="AN86" s="345">
        <f t="shared" si="60"/>
        <v>0.57798211562185531</v>
      </c>
      <c r="AO86" s="345">
        <f t="shared" si="60"/>
        <v>0.57868708904521871</v>
      </c>
      <c r="AP86" s="345">
        <f t="shared" si="60"/>
        <v>0.57798211562185509</v>
      </c>
      <c r="AQ86" s="345">
        <f t="shared" si="60"/>
        <v>0.57798211562185509</v>
      </c>
      <c r="AR86" s="345">
        <f t="shared" si="60"/>
        <v>0.5779821156218552</v>
      </c>
      <c r="AS86" s="345">
        <f t="shared" si="60"/>
        <v>0.57868708904521859</v>
      </c>
      <c r="AT86" s="345">
        <f t="shared" si="60"/>
        <v>0.5779821156218552</v>
      </c>
      <c r="AU86" s="345">
        <f t="shared" si="60"/>
        <v>0.5779821156218552</v>
      </c>
      <c r="AV86" s="345">
        <f t="shared" si="60"/>
        <v>0.57798211562185531</v>
      </c>
      <c r="AW86" s="345">
        <f t="shared" si="60"/>
        <v>0.57868708904521859</v>
      </c>
      <c r="AX86" s="345">
        <f t="shared" si="60"/>
        <v>0.57798211562185509</v>
      </c>
      <c r="AY86" s="345">
        <f t="shared" si="60"/>
        <v>0.5779821156218552</v>
      </c>
      <c r="AZ86" s="345">
        <f t="shared" si="60"/>
        <v>0.57798211562185509</v>
      </c>
      <c r="BA86" s="345">
        <f t="shared" si="60"/>
        <v>0.57868708904521859</v>
      </c>
      <c r="BB86" s="345">
        <f t="shared" si="60"/>
        <v>0.57798211562185509</v>
      </c>
      <c r="BC86" s="345">
        <f t="shared" si="60"/>
        <v>0.5779821156218552</v>
      </c>
      <c r="BD86" s="345">
        <f t="shared" si="60"/>
        <v>0.57798211562185531</v>
      </c>
      <c r="BE86" s="345">
        <f t="shared" si="60"/>
        <v>0.57868708904521871</v>
      </c>
      <c r="BF86" s="345">
        <f t="shared" si="60"/>
        <v>0.5779821156218552</v>
      </c>
      <c r="BG86" s="345">
        <f t="shared" si="60"/>
        <v>0.57798211562185531</v>
      </c>
      <c r="BH86" s="345">
        <f t="shared" si="60"/>
        <v>0.5779821156218552</v>
      </c>
      <c r="BI86" s="345">
        <f t="shared" si="60"/>
        <v>0.57868708904521859</v>
      </c>
      <c r="BJ86" s="345">
        <f t="shared" si="60"/>
        <v>0.5779821156218552</v>
      </c>
      <c r="BK86" s="345">
        <f t="shared" si="60"/>
        <v>0.57798211562185509</v>
      </c>
      <c r="BL86" s="345">
        <f t="shared" si="60"/>
        <v>0.5779821156218552</v>
      </c>
      <c r="BM86" s="345">
        <f t="shared" si="60"/>
        <v>0.57868708904521859</v>
      </c>
      <c r="BN86" s="345">
        <f t="shared" si="60"/>
        <v>0.5779821156218552</v>
      </c>
      <c r="BO86" s="345">
        <f t="shared" si="60"/>
        <v>0.5779821156218552</v>
      </c>
      <c r="BP86" s="345">
        <f t="shared" si="60"/>
        <v>0.57798211562185531</v>
      </c>
      <c r="BQ86" s="345">
        <f t="shared" si="60"/>
        <v>0.57868708904521859</v>
      </c>
      <c r="BR86" s="345">
        <f t="shared" si="60"/>
        <v>0.57798211562185542</v>
      </c>
      <c r="BS86" s="345">
        <f t="shared" si="60"/>
        <v>0.57798211562185531</v>
      </c>
      <c r="BT86" s="345">
        <f t="shared" si="60"/>
        <v>0.57798211562185531</v>
      </c>
      <c r="BU86" s="345">
        <f t="shared" si="60"/>
        <v>0.57868708904521871</v>
      </c>
      <c r="BV86" s="345">
        <f t="shared" si="60"/>
        <v>0.57798211562185531</v>
      </c>
      <c r="BW86" s="345">
        <f t="shared" ref="BW86:CO86" si="61" xml:space="preserve"> BW80 / $G$83</f>
        <v>0.5779821156218552</v>
      </c>
      <c r="BX86" s="345">
        <f t="shared" si="61"/>
        <v>0.5779821156218552</v>
      </c>
      <c r="BY86" s="345">
        <f t="shared" si="61"/>
        <v>0.57868708904521871</v>
      </c>
      <c r="BZ86" s="345">
        <f t="shared" si="61"/>
        <v>0.5779821156218552</v>
      </c>
      <c r="CA86" s="345">
        <f t="shared" si="61"/>
        <v>0.5779821156218552</v>
      </c>
      <c r="CB86" s="345">
        <f t="shared" si="61"/>
        <v>0.57798211562185531</v>
      </c>
      <c r="CC86" s="345">
        <f t="shared" si="61"/>
        <v>0.57868708904521871</v>
      </c>
      <c r="CD86" s="345">
        <f t="shared" si="61"/>
        <v>0.57798211562185531</v>
      </c>
      <c r="CE86" s="345">
        <f t="shared" si="61"/>
        <v>0.57798211562185553</v>
      </c>
      <c r="CF86" s="345">
        <f t="shared" si="61"/>
        <v>0.57798211562185542</v>
      </c>
      <c r="CG86" s="345">
        <f t="shared" si="61"/>
        <v>0.57868708904521882</v>
      </c>
      <c r="CH86" s="345">
        <f t="shared" si="61"/>
        <v>0.57798211562185542</v>
      </c>
      <c r="CI86" s="345">
        <f t="shared" si="61"/>
        <v>0.57798211562185553</v>
      </c>
      <c r="CJ86" s="345">
        <f t="shared" si="61"/>
        <v>0.57798211562185553</v>
      </c>
      <c r="CK86" s="345">
        <f t="shared" si="61"/>
        <v>0.57798211562185542</v>
      </c>
      <c r="CL86" s="345">
        <f t="shared" si="61"/>
        <v>0.57798211562185542</v>
      </c>
      <c r="CM86" s="345">
        <f t="shared" si="61"/>
        <v>0.57798211562185553</v>
      </c>
      <c r="CN86" s="345">
        <f t="shared" si="61"/>
        <v>0.57798211562185553</v>
      </c>
      <c r="CO86" s="345">
        <f t="shared" si="61"/>
        <v>0.57868708904521882</v>
      </c>
    </row>
    <row r="87" spans="2:93" s="221" customFormat="1" ht="2.1" customHeight="1" outlineLevel="1" x14ac:dyDescent="0.2">
      <c r="B87" s="262"/>
      <c r="D87" s="263"/>
      <c r="E87" s="264"/>
      <c r="G87" s="265"/>
      <c r="H87" s="266"/>
      <c r="I87" s="267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  <c r="CH87" s="265"/>
      <c r="CI87" s="265"/>
      <c r="CJ87" s="265"/>
      <c r="CK87" s="265"/>
      <c r="CL87" s="265"/>
      <c r="CM87" s="265"/>
      <c r="CN87" s="265"/>
      <c r="CO87" s="265"/>
    </row>
    <row r="88" spans="2:93" outlineLevel="1" x14ac:dyDescent="0.2">
      <c r="B88" s="58"/>
      <c r="D88" s="39"/>
      <c r="E88" s="20" t="s">
        <v>343</v>
      </c>
      <c r="G88" s="79">
        <f>SUM(G85:G87)</f>
        <v>9.6863328146695142</v>
      </c>
      <c r="H88" s="449" t="s">
        <v>133</v>
      </c>
      <c r="I88" s="79">
        <f>SUM(I85:I87)</f>
        <v>240.91625831877934</v>
      </c>
      <c r="K88" s="79">
        <f t="shared" ref="K88:AP88" si="62">SUM(K85:K87)</f>
        <v>9.5037012410988027</v>
      </c>
      <c r="L88" s="79">
        <f t="shared" si="62"/>
        <v>9.5747275657553743</v>
      </c>
      <c r="M88" s="79">
        <f t="shared" si="62"/>
        <v>10.024493233062014</v>
      </c>
      <c r="N88" s="79">
        <f t="shared" si="62"/>
        <v>10.055912208661708</v>
      </c>
      <c r="O88" s="79">
        <f t="shared" si="62"/>
        <v>9.9712532544185475</v>
      </c>
      <c r="P88" s="79">
        <f t="shared" si="62"/>
        <v>9.9705626067386213</v>
      </c>
      <c r="Q88" s="79">
        <f t="shared" si="62"/>
        <v>9.9784164286370185</v>
      </c>
      <c r="R88" s="79">
        <f t="shared" si="62"/>
        <v>9.9836524480178124</v>
      </c>
      <c r="S88" s="79">
        <f t="shared" si="62"/>
        <v>9.9893881372187838</v>
      </c>
      <c r="T88" s="79">
        <f t="shared" si="62"/>
        <v>9.9964913816808156</v>
      </c>
      <c r="U88" s="79">
        <f t="shared" si="62"/>
        <v>9.9877778458381208</v>
      </c>
      <c r="V88" s="79">
        <f t="shared" si="62"/>
        <v>9.977663781657963</v>
      </c>
      <c r="W88" s="79">
        <f t="shared" si="62"/>
        <v>9.9682640999919272</v>
      </c>
      <c r="X88" s="79">
        <f t="shared" si="62"/>
        <v>9.9588738180075556</v>
      </c>
      <c r="Y88" s="79">
        <f t="shared" si="62"/>
        <v>9.9501978997285363</v>
      </c>
      <c r="Z88" s="79">
        <f t="shared" si="62"/>
        <v>9.9401214154944864</v>
      </c>
      <c r="AA88" s="79">
        <f t="shared" si="62"/>
        <v>9.9307592761946157</v>
      </c>
      <c r="AB88" s="79">
        <f t="shared" si="62"/>
        <v>9.9214064990340418</v>
      </c>
      <c r="AC88" s="79">
        <f t="shared" si="62"/>
        <v>9.9127680480739926</v>
      </c>
      <c r="AD88" s="79">
        <f t="shared" si="62"/>
        <v>9.9027289936916034</v>
      </c>
      <c r="AE88" s="79">
        <f t="shared" si="62"/>
        <v>9.8934042468135317</v>
      </c>
      <c r="AF88" s="79">
        <f t="shared" si="62"/>
        <v>9.8840888246823404</v>
      </c>
      <c r="AG88" s="79">
        <f t="shared" si="62"/>
        <v>9.8754876913966427</v>
      </c>
      <c r="AH88" s="79">
        <f t="shared" si="62"/>
        <v>9.8654859173709291</v>
      </c>
      <c r="AI88" s="79">
        <f t="shared" si="62"/>
        <v>9.8561984135691816</v>
      </c>
      <c r="AJ88" s="79">
        <f t="shared" si="62"/>
        <v>9.8469201972712312</v>
      </c>
      <c r="AK88" s="79">
        <f t="shared" si="62"/>
        <v>9.838356232612945</v>
      </c>
      <c r="AL88" s="79">
        <f t="shared" si="62"/>
        <v>9.8283915900460155</v>
      </c>
      <c r="AM88" s="79">
        <f t="shared" si="62"/>
        <v>9.8191411805715916</v>
      </c>
      <c r="AN88" s="79">
        <f t="shared" si="62"/>
        <v>9.8099000215066408</v>
      </c>
      <c r="AO88" s="79">
        <f t="shared" si="62"/>
        <v>9.8013730770241203</v>
      </c>
      <c r="AP88" s="79">
        <f t="shared" si="62"/>
        <v>9.7914454176127759</v>
      </c>
      <c r="AQ88" s="79">
        <f t="shared" ref="AQ88:BV88" si="63">SUM(AQ85:AQ87)</f>
        <v>9.7822319543107863</v>
      </c>
      <c r="AR88" s="79">
        <f t="shared" si="63"/>
        <v>9.7730277044720957</v>
      </c>
      <c r="AS88" s="79">
        <f t="shared" si="63"/>
        <v>9.7645376323066095</v>
      </c>
      <c r="AT88" s="79">
        <f t="shared" si="63"/>
        <v>9.7546468083399862</v>
      </c>
      <c r="AU88" s="79">
        <f t="shared" si="63"/>
        <v>9.7454701436472675</v>
      </c>
      <c r="AV88" s="79">
        <f t="shared" si="63"/>
        <v>9.7363026556192409</v>
      </c>
      <c r="AW88" s="79">
        <f t="shared" si="63"/>
        <v>9.7278493085026057</v>
      </c>
      <c r="AX88" s="79">
        <f t="shared" si="63"/>
        <v>9.7179951728597853</v>
      </c>
      <c r="AY88" s="79">
        <f t="shared" si="63"/>
        <v>9.7088551598025479</v>
      </c>
      <c r="AZ88" s="79">
        <f t="shared" si="63"/>
        <v>9.6997242867583662</v>
      </c>
      <c r="BA88" s="79">
        <f t="shared" si="63"/>
        <v>9.6913075180105928</v>
      </c>
      <c r="BB88" s="79">
        <f t="shared" si="63"/>
        <v>9.6814899241582655</v>
      </c>
      <c r="BC88" s="79">
        <f t="shared" si="63"/>
        <v>9.6723864163497293</v>
      </c>
      <c r="BD88" s="79">
        <f t="shared" si="63"/>
        <v>9.663292012049002</v>
      </c>
      <c r="BE88" s="79">
        <f t="shared" si="63"/>
        <v>9.6549116755759385</v>
      </c>
      <c r="BF88" s="79">
        <f t="shared" si="63"/>
        <v>9.6451304775660454</v>
      </c>
      <c r="BG88" s="79">
        <f t="shared" si="63"/>
        <v>9.6360633292041022</v>
      </c>
      <c r="BH88" s="79">
        <f t="shared" si="63"/>
        <v>9.6270052479905175</v>
      </c>
      <c r="BI88" s="79">
        <f t="shared" si="63"/>
        <v>9.6186611982815116</v>
      </c>
      <c r="BJ88" s="79">
        <f t="shared" si="63"/>
        <v>9.6089162507489121</v>
      </c>
      <c r="BK88" s="79">
        <f t="shared" si="63"/>
        <v>9.5998853166137863</v>
      </c>
      <c r="BL88" s="79">
        <f t="shared" si="63"/>
        <v>9.5908634134127944</v>
      </c>
      <c r="BM88" s="79">
        <f t="shared" si="63"/>
        <v>9.582555505538366</v>
      </c>
      <c r="BN88" s="79">
        <f t="shared" si="63"/>
        <v>9.5728466636985114</v>
      </c>
      <c r="BO88" s="79">
        <f t="shared" si="63"/>
        <v>9.5638517991504308</v>
      </c>
      <c r="BP88" s="79">
        <f t="shared" si="63"/>
        <v>9.5548659294669065</v>
      </c>
      <c r="BQ88" s="79">
        <f t="shared" si="63"/>
        <v>9.5465940190764211</v>
      </c>
      <c r="BR88" s="79">
        <f t="shared" si="63"/>
        <v>9.5369211387230273</v>
      </c>
      <c r="BS88" s="79">
        <f t="shared" si="63"/>
        <v>9.52796219969993</v>
      </c>
      <c r="BT88" s="79">
        <f t="shared" si="63"/>
        <v>9.5190122196158509</v>
      </c>
      <c r="BU88" s="79">
        <f t="shared" si="63"/>
        <v>9.510776162935219</v>
      </c>
      <c r="BV88" s="79">
        <f t="shared" si="63"/>
        <v>9.5011391004379657</v>
      </c>
      <c r="BW88" s="79">
        <f t="shared" ref="BW88:CO88" si="64">SUM(BW85:BW87)</f>
        <v>9.4922159434531483</v>
      </c>
      <c r="BX88" s="79">
        <f t="shared" si="64"/>
        <v>9.4833017096253194</v>
      </c>
      <c r="BY88" s="79">
        <f t="shared" si="64"/>
        <v>9.4751013634546801</v>
      </c>
      <c r="BZ88" s="79">
        <f t="shared" si="64"/>
        <v>9.465499975756904</v>
      </c>
      <c r="CA88" s="79">
        <f t="shared" si="64"/>
        <v>9.4566124578967692</v>
      </c>
      <c r="CB88" s="79">
        <f t="shared" si="64"/>
        <v>9.4477338275544938</v>
      </c>
      <c r="CC88" s="79">
        <f t="shared" si="64"/>
        <v>9.439569049265927</v>
      </c>
      <c r="CD88" s="79">
        <f t="shared" si="64"/>
        <v>9.4300031938823423</v>
      </c>
      <c r="CE88" s="79">
        <f t="shared" si="64"/>
        <v>9.4211511728040822</v>
      </c>
      <c r="CF88" s="79">
        <f t="shared" si="64"/>
        <v>9.4123080037468991</v>
      </c>
      <c r="CG88" s="79">
        <f t="shared" si="64"/>
        <v>9.4041786512821393</v>
      </c>
      <c r="CH88" s="79">
        <f t="shared" si="64"/>
        <v>9.3946481862965392</v>
      </c>
      <c r="CI88" s="79">
        <f t="shared" si="64"/>
        <v>9.385831520225862</v>
      </c>
      <c r="CJ88" s="79">
        <f t="shared" si="64"/>
        <v>9.3770236708212593</v>
      </c>
      <c r="CK88" s="79">
        <f t="shared" si="64"/>
        <v>9.3682246292660611</v>
      </c>
      <c r="CL88" s="79">
        <f t="shared" si="64"/>
        <v>9.3594343867524152</v>
      </c>
      <c r="CM88" s="79">
        <f t="shared" si="64"/>
        <v>9.3506529344812854</v>
      </c>
      <c r="CN88" s="79">
        <f t="shared" si="64"/>
        <v>9.341880263662425</v>
      </c>
      <c r="CO88" s="79">
        <f t="shared" si="64"/>
        <v>9.3338213389377493</v>
      </c>
    </row>
    <row r="89" spans="2:93" outlineLevel="1" x14ac:dyDescent="0.2">
      <c r="B89" s="58"/>
      <c r="D89" s="39"/>
      <c r="F89" s="449"/>
      <c r="G89" s="449"/>
      <c r="H89" s="449"/>
      <c r="I89" s="204"/>
    </row>
    <row r="90" spans="2:93" outlineLevel="1" x14ac:dyDescent="0.2">
      <c r="B90" s="58" t="s">
        <v>344</v>
      </c>
      <c r="D90" s="39"/>
      <c r="E90" s="18"/>
      <c r="G90" s="456" t="s">
        <v>329</v>
      </c>
      <c r="H90" s="76"/>
      <c r="I90" s="58" t="s">
        <v>336</v>
      </c>
    </row>
    <row r="91" spans="2:93" s="20" customFormat="1" outlineLevel="1" x14ac:dyDescent="0.2">
      <c r="B91" s="34"/>
      <c r="D91" s="83"/>
      <c r="E91" s="20" t="str">
        <f xml:space="preserve"> E41</f>
        <v>Total plots</v>
      </c>
      <c r="G91" s="90">
        <f xml:space="preserve"> G41</f>
        <v>478</v>
      </c>
      <c r="H91" s="93" t="str">
        <f>Costs!H129</f>
        <v>Nr</v>
      </c>
    </row>
    <row r="92" spans="2:93" s="403" customFormat="1" ht="2.1" customHeight="1" outlineLevel="1" x14ac:dyDescent="0.2">
      <c r="B92" s="23"/>
      <c r="D92" s="297"/>
      <c r="E92" s="451"/>
      <c r="G92" s="255"/>
      <c r="H92" s="452"/>
      <c r="I92" s="453"/>
      <c r="K92" s="454"/>
      <c r="L92" s="454"/>
      <c r="M92" s="454"/>
      <c r="N92" s="454"/>
      <c r="O92" s="454"/>
      <c r="P92" s="454"/>
      <c r="Q92" s="454"/>
      <c r="R92" s="454"/>
      <c r="S92" s="454"/>
      <c r="T92" s="454"/>
      <c r="U92" s="454"/>
      <c r="V92" s="454"/>
      <c r="W92" s="454"/>
      <c r="X92" s="454"/>
      <c r="Y92" s="454"/>
      <c r="Z92" s="454"/>
      <c r="AA92" s="454"/>
      <c r="AB92" s="454"/>
      <c r="AC92" s="454"/>
      <c r="AD92" s="454"/>
      <c r="AE92" s="454"/>
      <c r="AF92" s="454"/>
      <c r="AG92" s="454"/>
      <c r="AH92" s="454"/>
      <c r="AI92" s="454"/>
      <c r="AJ92" s="454"/>
      <c r="AK92" s="454"/>
      <c r="AL92" s="454"/>
      <c r="AM92" s="454"/>
      <c r="AN92" s="454"/>
      <c r="AO92" s="454"/>
      <c r="AP92" s="454"/>
      <c r="AQ92" s="454"/>
      <c r="AR92" s="454"/>
      <c r="AS92" s="454"/>
      <c r="AT92" s="454"/>
      <c r="AU92" s="454"/>
      <c r="AV92" s="454"/>
      <c r="AW92" s="454"/>
      <c r="AX92" s="454"/>
      <c r="AY92" s="454"/>
      <c r="AZ92" s="454"/>
      <c r="BA92" s="454"/>
      <c r="BB92" s="454"/>
      <c r="BC92" s="454"/>
      <c r="BD92" s="454"/>
      <c r="BE92" s="454"/>
      <c r="BF92" s="454"/>
      <c r="BG92" s="454"/>
      <c r="BH92" s="454"/>
      <c r="BI92" s="454"/>
      <c r="BJ92" s="454"/>
      <c r="BK92" s="454"/>
      <c r="BL92" s="454"/>
      <c r="BM92" s="454"/>
      <c r="BN92" s="454"/>
      <c r="BO92" s="454"/>
      <c r="BP92" s="454"/>
      <c r="BQ92" s="454"/>
      <c r="BR92" s="454"/>
      <c r="BS92" s="454"/>
      <c r="BT92" s="454"/>
      <c r="BU92" s="454"/>
      <c r="BV92" s="454"/>
      <c r="BW92" s="454"/>
      <c r="BX92" s="454"/>
      <c r="BY92" s="454"/>
      <c r="BZ92" s="454"/>
      <c r="CA92" s="454"/>
      <c r="CB92" s="454"/>
      <c r="CC92" s="454"/>
      <c r="CD92" s="454"/>
      <c r="CE92" s="454"/>
      <c r="CF92" s="454"/>
      <c r="CG92" s="454"/>
      <c r="CH92" s="454"/>
      <c r="CI92" s="454"/>
      <c r="CJ92" s="454"/>
      <c r="CK92" s="454"/>
      <c r="CL92" s="454"/>
      <c r="CM92" s="454"/>
      <c r="CN92" s="454"/>
      <c r="CO92" s="454"/>
    </row>
    <row r="93" spans="2:93" outlineLevel="1" x14ac:dyDescent="0.2">
      <c r="B93" s="58"/>
      <c r="D93" s="39"/>
      <c r="E93" s="20" t="s">
        <v>345</v>
      </c>
      <c r="G93" s="345">
        <f t="shared" ref="G93:G94" si="65" xml:space="preserve"> AVERAGE( K93:CO93 )</f>
        <v>9.5443127168443738</v>
      </c>
      <c r="H93" s="449" t="s">
        <v>133</v>
      </c>
      <c r="I93" s="345">
        <f xml:space="preserve"> SUMPRODUCT( $K$5:$CO$5, $K93:$CO93 )</f>
        <v>238.52180823285849</v>
      </c>
      <c r="K93" s="79">
        <f xml:space="preserve"> K79 / $G$91</f>
        <v>9.9411100848313829</v>
      </c>
      <c r="L93" s="79">
        <f t="shared" ref="L93:BW93" si="66" xml:space="preserve"> L79 / $G$91</f>
        <v>9.9311689747465515</v>
      </c>
      <c r="M93" s="79">
        <f t="shared" si="66"/>
        <v>9.9212378057718045</v>
      </c>
      <c r="N93" s="79">
        <f t="shared" si="66"/>
        <v>9.9113165679660327</v>
      </c>
      <c r="O93" s="79">
        <f t="shared" si="66"/>
        <v>9.9014052513980673</v>
      </c>
      <c r="P93" s="79">
        <f t="shared" si="66"/>
        <v>9.8915038461466693</v>
      </c>
      <c r="Q93" s="79">
        <f t="shared" si="66"/>
        <v>9.8816123423005227</v>
      </c>
      <c r="R93" s="79">
        <f t="shared" si="66"/>
        <v>9.8717307299582231</v>
      </c>
      <c r="S93" s="79">
        <f t="shared" si="66"/>
        <v>9.8618589992282644</v>
      </c>
      <c r="T93" s="79">
        <f t="shared" si="66"/>
        <v>9.8519971402290381</v>
      </c>
      <c r="U93" s="79">
        <f t="shared" si="66"/>
        <v>9.8421451430888087</v>
      </c>
      <c r="V93" s="79">
        <f t="shared" si="66"/>
        <v>9.8323029979457193</v>
      </c>
      <c r="W93" s="79">
        <f t="shared" si="66"/>
        <v>9.8224706949477731</v>
      </c>
      <c r="X93" s="79">
        <f t="shared" si="66"/>
        <v>9.8126482242528237</v>
      </c>
      <c r="Y93" s="79">
        <f t="shared" si="66"/>
        <v>9.8028355760285724</v>
      </c>
      <c r="Z93" s="79">
        <f t="shared" si="66"/>
        <v>9.7930327404525439</v>
      </c>
      <c r="AA93" s="79">
        <f t="shared" si="66"/>
        <v>9.7832397077120916</v>
      </c>
      <c r="AB93" s="79">
        <f t="shared" si="66"/>
        <v>9.7734564680043796</v>
      </c>
      <c r="AC93" s="79">
        <f t="shared" si="66"/>
        <v>9.763683011536374</v>
      </c>
      <c r="AD93" s="79">
        <f t="shared" si="66"/>
        <v>9.7539193285248409</v>
      </c>
      <c r="AE93" s="79">
        <f t="shared" si="66"/>
        <v>9.744165409196313</v>
      </c>
      <c r="AF93" s="79">
        <f t="shared" si="66"/>
        <v>9.7344212437871178</v>
      </c>
      <c r="AG93" s="79">
        <f t="shared" si="66"/>
        <v>9.7246868225433314</v>
      </c>
      <c r="AH93" s="79">
        <f t="shared" si="66"/>
        <v>9.7149621357207874</v>
      </c>
      <c r="AI93" s="79">
        <f t="shared" si="66"/>
        <v>9.7052471735850681</v>
      </c>
      <c r="AJ93" s="79">
        <f t="shared" si="66"/>
        <v>9.6955419264114813</v>
      </c>
      <c r="AK93" s="79">
        <f t="shared" si="66"/>
        <v>9.6858463844850693</v>
      </c>
      <c r="AL93" s="79">
        <f t="shared" si="66"/>
        <v>9.6761605381005857</v>
      </c>
      <c r="AM93" s="79">
        <f t="shared" si="66"/>
        <v>9.6664843775624849</v>
      </c>
      <c r="AN93" s="79">
        <f t="shared" si="66"/>
        <v>9.6568178931849218</v>
      </c>
      <c r="AO93" s="79">
        <f t="shared" si="66"/>
        <v>9.6471610752917378</v>
      </c>
      <c r="AP93" s="79">
        <f t="shared" si="66"/>
        <v>9.6375139142164432</v>
      </c>
      <c r="AQ93" s="79">
        <f t="shared" si="66"/>
        <v>9.6278764003022292</v>
      </c>
      <c r="AR93" s="79">
        <f t="shared" si="66"/>
        <v>9.618248523901924</v>
      </c>
      <c r="AS93" s="79">
        <f t="shared" si="66"/>
        <v>9.6086302753780242</v>
      </c>
      <c r="AT93" s="79">
        <f t="shared" si="66"/>
        <v>9.5990216451026473</v>
      </c>
      <c r="AU93" s="79">
        <f t="shared" si="66"/>
        <v>9.5894226234575424</v>
      </c>
      <c r="AV93" s="79">
        <f t="shared" si="66"/>
        <v>9.5798332008340843</v>
      </c>
      <c r="AW93" s="79">
        <f t="shared" si="66"/>
        <v>9.5702533676332511</v>
      </c>
      <c r="AX93" s="79">
        <f t="shared" si="66"/>
        <v>9.5606831142656166</v>
      </c>
      <c r="AY93" s="79">
        <f t="shared" si="66"/>
        <v>9.5511224311513523</v>
      </c>
      <c r="AZ93" s="79">
        <f t="shared" si="66"/>
        <v>9.5415713087202008</v>
      </c>
      <c r="BA93" s="79">
        <f t="shared" si="66"/>
        <v>9.5320297374114791</v>
      </c>
      <c r="BB93" s="79">
        <f t="shared" si="66"/>
        <v>9.5224977076740682</v>
      </c>
      <c r="BC93" s="79">
        <f t="shared" si="66"/>
        <v>9.5129752099663953</v>
      </c>
      <c r="BD93" s="79">
        <f t="shared" si="66"/>
        <v>9.5034622347564301</v>
      </c>
      <c r="BE93" s="79">
        <f t="shared" si="66"/>
        <v>9.4939587725216725</v>
      </c>
      <c r="BF93" s="79">
        <f t="shared" si="66"/>
        <v>9.4844648137491525</v>
      </c>
      <c r="BG93" s="79">
        <f t="shared" si="66"/>
        <v>9.4749803489354054</v>
      </c>
      <c r="BH93" s="79">
        <f t="shared" si="66"/>
        <v>9.4655053685864665</v>
      </c>
      <c r="BI93" s="79">
        <f t="shared" si="66"/>
        <v>9.4560398632178799</v>
      </c>
      <c r="BJ93" s="79">
        <f t="shared" si="66"/>
        <v>9.4465838233546613</v>
      </c>
      <c r="BK93" s="79">
        <f t="shared" si="66"/>
        <v>9.4371372395313085</v>
      </c>
      <c r="BL93" s="79">
        <f t="shared" si="66"/>
        <v>9.4277001022917766</v>
      </c>
      <c r="BM93" s="79">
        <f t="shared" si="66"/>
        <v>9.4182724021894852</v>
      </c>
      <c r="BN93" s="79">
        <f t="shared" si="66"/>
        <v>9.4088541297872972</v>
      </c>
      <c r="BO93" s="79">
        <f t="shared" si="66"/>
        <v>9.3994452756575058</v>
      </c>
      <c r="BP93" s="79">
        <f t="shared" si="66"/>
        <v>9.390045830381851</v>
      </c>
      <c r="BQ93" s="79">
        <f t="shared" si="66"/>
        <v>9.3806557845514682</v>
      </c>
      <c r="BR93" s="79">
        <f t="shared" si="66"/>
        <v>9.371275128766916</v>
      </c>
      <c r="BS93" s="79">
        <f t="shared" si="66"/>
        <v>9.361903853638152</v>
      </c>
      <c r="BT93" s="79">
        <f t="shared" si="66"/>
        <v>9.3525419497845128</v>
      </c>
      <c r="BU93" s="79">
        <f t="shared" si="66"/>
        <v>9.3431894078347302</v>
      </c>
      <c r="BV93" s="79">
        <f t="shared" si="66"/>
        <v>9.3338462184268938</v>
      </c>
      <c r="BW93" s="79">
        <f t="shared" si="66"/>
        <v>9.3245123722084653</v>
      </c>
      <c r="BX93" s="79">
        <f t="shared" ref="BX93:CO93" si="67" xml:space="preserve"> BX79 / $G$91</f>
        <v>9.315187859836259</v>
      </c>
      <c r="BY93" s="79">
        <f t="shared" si="67"/>
        <v>9.3058726719764238</v>
      </c>
      <c r="BZ93" s="79">
        <f t="shared" si="67"/>
        <v>9.2965667993044452</v>
      </c>
      <c r="CA93" s="79">
        <f t="shared" si="67"/>
        <v>9.2872702325051399</v>
      </c>
      <c r="CB93" s="79">
        <f t="shared" si="67"/>
        <v>9.2779829622726346</v>
      </c>
      <c r="CC93" s="79">
        <f t="shared" si="67"/>
        <v>9.268704979310364</v>
      </c>
      <c r="CD93" s="79">
        <f t="shared" si="67"/>
        <v>9.259436274331053</v>
      </c>
      <c r="CE93" s="79">
        <f t="shared" si="67"/>
        <v>9.2501768380567224</v>
      </c>
      <c r="CF93" s="79">
        <f t="shared" si="67"/>
        <v>9.2409266612186656</v>
      </c>
      <c r="CG93" s="79">
        <f t="shared" si="67"/>
        <v>9.2316857345574466</v>
      </c>
      <c r="CH93" s="79">
        <f t="shared" si="67"/>
        <v>9.2224540488228914</v>
      </c>
      <c r="CI93" s="79">
        <f t="shared" si="67"/>
        <v>9.2132315947740651</v>
      </c>
      <c r="CJ93" s="79">
        <f t="shared" si="67"/>
        <v>9.2040183631792925</v>
      </c>
      <c r="CK93" s="79">
        <f t="shared" si="67"/>
        <v>9.1948143448161144</v>
      </c>
      <c r="CL93" s="79">
        <f t="shared" si="67"/>
        <v>9.1856195304712962</v>
      </c>
      <c r="CM93" s="79">
        <f t="shared" si="67"/>
        <v>9.1764339109408262</v>
      </c>
      <c r="CN93" s="79">
        <f t="shared" si="67"/>
        <v>9.1672574770298834</v>
      </c>
      <c r="CO93" s="79">
        <f t="shared" si="67"/>
        <v>9.1580902195528555</v>
      </c>
    </row>
    <row r="94" spans="2:93" outlineLevel="1" x14ac:dyDescent="0.2">
      <c r="B94" s="58"/>
      <c r="D94" s="39"/>
      <c r="E94" s="20" t="s">
        <v>348</v>
      </c>
      <c r="G94" s="345">
        <f t="shared" si="65"/>
        <v>0.58783457883503343</v>
      </c>
      <c r="H94" s="449" t="s">
        <v>133</v>
      </c>
      <c r="I94" s="345">
        <f xml:space="preserve"> SUMPRODUCT( $K$5:$CO$5, $K94:$CO94 )</f>
        <v>13.482646075488089</v>
      </c>
      <c r="K94" s="79">
        <f t="shared" ref="K94:BV94" si="68" xml:space="preserve"> K80 / $G$91</f>
        <v>0</v>
      </c>
      <c r="L94" s="79">
        <f t="shared" si="68"/>
        <v>8.4236428763253907E-2</v>
      </c>
      <c r="M94" s="79">
        <f t="shared" si="68"/>
        <v>0.56463377692904626</v>
      </c>
      <c r="N94" s="79">
        <f t="shared" si="68"/>
        <v>0.60742005197299098</v>
      </c>
      <c r="O94" s="79">
        <f t="shared" si="68"/>
        <v>0.52877597707321777</v>
      </c>
      <c r="P94" s="79">
        <f t="shared" si="68"/>
        <v>0.53795494751297601</v>
      </c>
      <c r="Q94" s="79">
        <f t="shared" si="68"/>
        <v>0.55606174623192317</v>
      </c>
      <c r="R94" s="79">
        <f t="shared" si="68"/>
        <v>0.57142036629471904</v>
      </c>
      <c r="S94" s="79">
        <f t="shared" si="68"/>
        <v>0.58729177192109105</v>
      </c>
      <c r="T94" s="79">
        <f t="shared" si="68"/>
        <v>0.60458380295173142</v>
      </c>
      <c r="U94" s="79">
        <f t="shared" si="68"/>
        <v>0.60532122285064749</v>
      </c>
      <c r="V94" s="79">
        <f t="shared" si="68"/>
        <v>0.60458380295173153</v>
      </c>
      <c r="W94" s="79">
        <f t="shared" si="68"/>
        <v>0.60458380295173142</v>
      </c>
      <c r="X94" s="79">
        <f t="shared" si="68"/>
        <v>0.6045838029517312</v>
      </c>
      <c r="Y94" s="79">
        <f t="shared" si="68"/>
        <v>0.60532122285064738</v>
      </c>
      <c r="Z94" s="79">
        <f t="shared" si="68"/>
        <v>0.60458380295173164</v>
      </c>
      <c r="AA94" s="79">
        <f t="shared" si="68"/>
        <v>0.60458380295173153</v>
      </c>
      <c r="AB94" s="79">
        <f t="shared" si="68"/>
        <v>0.60458380295173153</v>
      </c>
      <c r="AC94" s="79">
        <f t="shared" si="68"/>
        <v>0.60532122285064738</v>
      </c>
      <c r="AD94" s="79">
        <f t="shared" si="68"/>
        <v>0.60458380295173164</v>
      </c>
      <c r="AE94" s="79">
        <f t="shared" si="68"/>
        <v>0.60458380295173175</v>
      </c>
      <c r="AF94" s="79">
        <f t="shared" si="68"/>
        <v>0.60458380295173175</v>
      </c>
      <c r="AG94" s="79">
        <f t="shared" si="68"/>
        <v>0.60532122285064693</v>
      </c>
      <c r="AH94" s="79">
        <f t="shared" si="68"/>
        <v>0.60458380295173142</v>
      </c>
      <c r="AI94" s="79">
        <f t="shared" si="68"/>
        <v>0.60458380295173153</v>
      </c>
      <c r="AJ94" s="79">
        <f t="shared" si="68"/>
        <v>0.60458380295173153</v>
      </c>
      <c r="AK94" s="79">
        <f t="shared" si="68"/>
        <v>0.60532122285064738</v>
      </c>
      <c r="AL94" s="79">
        <f t="shared" si="68"/>
        <v>0.60458380295173153</v>
      </c>
      <c r="AM94" s="79">
        <f t="shared" si="68"/>
        <v>0.60458380295173153</v>
      </c>
      <c r="AN94" s="79">
        <f t="shared" si="68"/>
        <v>0.60458380295173153</v>
      </c>
      <c r="AO94" s="79">
        <f t="shared" si="68"/>
        <v>0.60532122285064716</v>
      </c>
      <c r="AP94" s="79">
        <f t="shared" si="68"/>
        <v>0.60458380295173131</v>
      </c>
      <c r="AQ94" s="79">
        <f t="shared" si="68"/>
        <v>0.60458380295173131</v>
      </c>
      <c r="AR94" s="79">
        <f t="shared" si="68"/>
        <v>0.60458380295173142</v>
      </c>
      <c r="AS94" s="79">
        <f t="shared" si="68"/>
        <v>0.60532122285064704</v>
      </c>
      <c r="AT94" s="79">
        <f t="shared" si="68"/>
        <v>0.60458380295173142</v>
      </c>
      <c r="AU94" s="79">
        <f t="shared" si="68"/>
        <v>0.60458380295173142</v>
      </c>
      <c r="AV94" s="79">
        <f t="shared" si="68"/>
        <v>0.60458380295173153</v>
      </c>
      <c r="AW94" s="79">
        <f t="shared" si="68"/>
        <v>0.60532122285064704</v>
      </c>
      <c r="AX94" s="79">
        <f t="shared" si="68"/>
        <v>0.60458380295173131</v>
      </c>
      <c r="AY94" s="79">
        <f t="shared" si="68"/>
        <v>0.60458380295173142</v>
      </c>
      <c r="AZ94" s="79">
        <f t="shared" si="68"/>
        <v>0.60458380295173131</v>
      </c>
      <c r="BA94" s="79">
        <f t="shared" si="68"/>
        <v>0.60532122285064704</v>
      </c>
      <c r="BB94" s="79">
        <f t="shared" si="68"/>
        <v>0.60458380295173131</v>
      </c>
      <c r="BC94" s="79">
        <f t="shared" si="68"/>
        <v>0.60458380295173142</v>
      </c>
      <c r="BD94" s="79">
        <f t="shared" si="68"/>
        <v>0.60458380295173153</v>
      </c>
      <c r="BE94" s="79">
        <f t="shared" si="68"/>
        <v>0.60532122285064716</v>
      </c>
      <c r="BF94" s="79">
        <f t="shared" si="68"/>
        <v>0.60458380295173142</v>
      </c>
      <c r="BG94" s="79">
        <f t="shared" si="68"/>
        <v>0.60458380295173153</v>
      </c>
      <c r="BH94" s="79">
        <f t="shared" si="68"/>
        <v>0.60458380295173142</v>
      </c>
      <c r="BI94" s="79">
        <f t="shared" si="68"/>
        <v>0.60532122285064704</v>
      </c>
      <c r="BJ94" s="79">
        <f t="shared" si="68"/>
        <v>0.60458380295173142</v>
      </c>
      <c r="BK94" s="79">
        <f t="shared" si="68"/>
        <v>0.60458380295173131</v>
      </c>
      <c r="BL94" s="79">
        <f t="shared" si="68"/>
        <v>0.60458380295173142</v>
      </c>
      <c r="BM94" s="79">
        <f t="shared" si="68"/>
        <v>0.60532122285064704</v>
      </c>
      <c r="BN94" s="79">
        <f t="shared" si="68"/>
        <v>0.60458380295173142</v>
      </c>
      <c r="BO94" s="79">
        <f t="shared" si="68"/>
        <v>0.60458380295173142</v>
      </c>
      <c r="BP94" s="79">
        <f t="shared" si="68"/>
        <v>0.60458380295173153</v>
      </c>
      <c r="BQ94" s="79">
        <f t="shared" si="68"/>
        <v>0.60532122285064704</v>
      </c>
      <c r="BR94" s="79">
        <f t="shared" si="68"/>
        <v>0.60458380295173164</v>
      </c>
      <c r="BS94" s="79">
        <f t="shared" si="68"/>
        <v>0.60458380295173153</v>
      </c>
      <c r="BT94" s="79">
        <f t="shared" si="68"/>
        <v>0.60458380295173153</v>
      </c>
      <c r="BU94" s="79">
        <f t="shared" si="68"/>
        <v>0.60532122285064716</v>
      </c>
      <c r="BV94" s="79">
        <f t="shared" si="68"/>
        <v>0.60458380295173153</v>
      </c>
      <c r="BW94" s="79">
        <f t="shared" ref="BW94:CO94" si="69" xml:space="preserve"> BW80 / $G$91</f>
        <v>0.60458380295173142</v>
      </c>
      <c r="BX94" s="79">
        <f t="shared" si="69"/>
        <v>0.60458380295173142</v>
      </c>
      <c r="BY94" s="79">
        <f t="shared" si="69"/>
        <v>0.60532122285064716</v>
      </c>
      <c r="BZ94" s="79">
        <f t="shared" si="69"/>
        <v>0.60458380295173142</v>
      </c>
      <c r="CA94" s="79">
        <f t="shared" si="69"/>
        <v>0.60458380295173142</v>
      </c>
      <c r="CB94" s="79">
        <f t="shared" si="69"/>
        <v>0.60458380295173153</v>
      </c>
      <c r="CC94" s="79">
        <f t="shared" si="69"/>
        <v>0.60532122285064716</v>
      </c>
      <c r="CD94" s="79">
        <f t="shared" si="69"/>
        <v>0.60458380295173153</v>
      </c>
      <c r="CE94" s="79">
        <f t="shared" si="69"/>
        <v>0.60458380295173175</v>
      </c>
      <c r="CF94" s="79">
        <f t="shared" si="69"/>
        <v>0.60458380295173164</v>
      </c>
      <c r="CG94" s="79">
        <f t="shared" si="69"/>
        <v>0.60532122285064738</v>
      </c>
      <c r="CH94" s="79">
        <f t="shared" si="69"/>
        <v>0.60458380295173164</v>
      </c>
      <c r="CI94" s="79">
        <f t="shared" si="69"/>
        <v>0.60458380295173175</v>
      </c>
      <c r="CJ94" s="79">
        <f t="shared" si="69"/>
        <v>0.60458380295173175</v>
      </c>
      <c r="CK94" s="79">
        <f t="shared" si="69"/>
        <v>0.60458380295173164</v>
      </c>
      <c r="CL94" s="79">
        <f t="shared" si="69"/>
        <v>0.60458380295173164</v>
      </c>
      <c r="CM94" s="79">
        <f t="shared" si="69"/>
        <v>0.60458380295173175</v>
      </c>
      <c r="CN94" s="79">
        <f t="shared" si="69"/>
        <v>0.60458380295173175</v>
      </c>
      <c r="CO94" s="79">
        <f t="shared" si="69"/>
        <v>0.60532122285064738</v>
      </c>
    </row>
    <row r="95" spans="2:93" s="221" customFormat="1" ht="2.1" customHeight="1" outlineLevel="1" x14ac:dyDescent="0.2">
      <c r="B95" s="262"/>
      <c r="D95" s="263"/>
      <c r="E95" s="264"/>
      <c r="G95" s="265"/>
      <c r="H95" s="266"/>
      <c r="I95" s="267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  <c r="CH95" s="265"/>
      <c r="CI95" s="265"/>
      <c r="CJ95" s="265"/>
      <c r="CK95" s="265"/>
      <c r="CL95" s="265"/>
      <c r="CM95" s="265"/>
      <c r="CN95" s="265"/>
      <c r="CO95" s="265"/>
    </row>
    <row r="96" spans="2:93" outlineLevel="1" x14ac:dyDescent="0.2">
      <c r="B96" s="58"/>
      <c r="D96" s="39"/>
      <c r="E96" s="20" t="s">
        <v>343</v>
      </c>
      <c r="G96" s="79">
        <f>SUM(G93:G95)</f>
        <v>10.132147295679408</v>
      </c>
      <c r="H96" s="449" t="s">
        <v>133</v>
      </c>
      <c r="I96" s="79">
        <f>SUM(I93:I95)</f>
        <v>252.00445430834657</v>
      </c>
      <c r="K96" s="79">
        <f t="shared" ref="K96:AP96" si="70">SUM(K93:K95)</f>
        <v>9.9411100848313829</v>
      </c>
      <c r="L96" s="79">
        <f t="shared" si="70"/>
        <v>10.015405403509805</v>
      </c>
      <c r="M96" s="79">
        <f t="shared" si="70"/>
        <v>10.485871582700851</v>
      </c>
      <c r="N96" s="79">
        <f t="shared" si="70"/>
        <v>10.518736619939023</v>
      </c>
      <c r="O96" s="79">
        <f t="shared" si="70"/>
        <v>10.430181228471286</v>
      </c>
      <c r="P96" s="79">
        <f t="shared" si="70"/>
        <v>10.429458793659645</v>
      </c>
      <c r="Q96" s="79">
        <f t="shared" si="70"/>
        <v>10.437674088532447</v>
      </c>
      <c r="R96" s="79">
        <f t="shared" si="70"/>
        <v>10.443151096252942</v>
      </c>
      <c r="S96" s="79">
        <f t="shared" si="70"/>
        <v>10.449150771149355</v>
      </c>
      <c r="T96" s="79">
        <f t="shared" si="70"/>
        <v>10.45658094318077</v>
      </c>
      <c r="U96" s="79">
        <f t="shared" si="70"/>
        <v>10.447466365939457</v>
      </c>
      <c r="V96" s="79">
        <f t="shared" si="70"/>
        <v>10.436886800897451</v>
      </c>
      <c r="W96" s="79">
        <f t="shared" si="70"/>
        <v>10.427054497899505</v>
      </c>
      <c r="X96" s="79">
        <f t="shared" si="70"/>
        <v>10.417232027204555</v>
      </c>
      <c r="Y96" s="79">
        <f t="shared" si="70"/>
        <v>10.408156798879221</v>
      </c>
      <c r="Z96" s="79">
        <f t="shared" si="70"/>
        <v>10.397616543404276</v>
      </c>
      <c r="AA96" s="79">
        <f t="shared" si="70"/>
        <v>10.387823510663823</v>
      </c>
      <c r="AB96" s="79">
        <f t="shared" si="70"/>
        <v>10.378040270956111</v>
      </c>
      <c r="AC96" s="79">
        <f t="shared" si="70"/>
        <v>10.369004234387022</v>
      </c>
      <c r="AD96" s="79">
        <f t="shared" si="70"/>
        <v>10.358503131476573</v>
      </c>
      <c r="AE96" s="79">
        <f t="shared" si="70"/>
        <v>10.348749212148045</v>
      </c>
      <c r="AF96" s="79">
        <f t="shared" si="70"/>
        <v>10.339005046738849</v>
      </c>
      <c r="AG96" s="79">
        <f t="shared" si="70"/>
        <v>10.330008045393978</v>
      </c>
      <c r="AH96" s="79">
        <f t="shared" si="70"/>
        <v>10.319545938672519</v>
      </c>
      <c r="AI96" s="79">
        <f t="shared" si="70"/>
        <v>10.3098309765368</v>
      </c>
      <c r="AJ96" s="79">
        <f t="shared" si="70"/>
        <v>10.300125729363213</v>
      </c>
      <c r="AK96" s="79">
        <f t="shared" si="70"/>
        <v>10.291167607335717</v>
      </c>
      <c r="AL96" s="79">
        <f t="shared" si="70"/>
        <v>10.280744341052317</v>
      </c>
      <c r="AM96" s="79">
        <f t="shared" si="70"/>
        <v>10.271068180514217</v>
      </c>
      <c r="AN96" s="79">
        <f t="shared" si="70"/>
        <v>10.261401696136653</v>
      </c>
      <c r="AO96" s="79">
        <f t="shared" si="70"/>
        <v>10.252482298142384</v>
      </c>
      <c r="AP96" s="79">
        <f t="shared" si="70"/>
        <v>10.242097717168175</v>
      </c>
      <c r="AQ96" s="79">
        <f t="shared" ref="AQ96:BV96" si="71">SUM(AQ93:AQ95)</f>
        <v>10.232460203253961</v>
      </c>
      <c r="AR96" s="79">
        <f t="shared" si="71"/>
        <v>10.222832326853656</v>
      </c>
      <c r="AS96" s="79">
        <f t="shared" si="71"/>
        <v>10.213951498228671</v>
      </c>
      <c r="AT96" s="79">
        <f t="shared" si="71"/>
        <v>10.203605448054379</v>
      </c>
      <c r="AU96" s="79">
        <f t="shared" si="71"/>
        <v>10.194006426409274</v>
      </c>
      <c r="AV96" s="79">
        <f t="shared" si="71"/>
        <v>10.184417003785816</v>
      </c>
      <c r="AW96" s="79">
        <f t="shared" si="71"/>
        <v>10.175574590483897</v>
      </c>
      <c r="AX96" s="79">
        <f t="shared" si="71"/>
        <v>10.165266917217348</v>
      </c>
      <c r="AY96" s="79">
        <f t="shared" si="71"/>
        <v>10.155706234103084</v>
      </c>
      <c r="AZ96" s="79">
        <f t="shared" si="71"/>
        <v>10.146155111671932</v>
      </c>
      <c r="BA96" s="79">
        <f t="shared" si="71"/>
        <v>10.137350960262125</v>
      </c>
      <c r="BB96" s="79">
        <f t="shared" si="71"/>
        <v>10.1270815106258</v>
      </c>
      <c r="BC96" s="79">
        <f t="shared" si="71"/>
        <v>10.117559012918127</v>
      </c>
      <c r="BD96" s="79">
        <f t="shared" si="71"/>
        <v>10.108046037708162</v>
      </c>
      <c r="BE96" s="79">
        <f t="shared" si="71"/>
        <v>10.099279995372319</v>
      </c>
      <c r="BF96" s="79">
        <f t="shared" si="71"/>
        <v>10.089048616700884</v>
      </c>
      <c r="BG96" s="79">
        <f t="shared" si="71"/>
        <v>10.079564151887137</v>
      </c>
      <c r="BH96" s="79">
        <f t="shared" si="71"/>
        <v>10.070089171538198</v>
      </c>
      <c r="BI96" s="79">
        <f t="shared" si="71"/>
        <v>10.061361086068526</v>
      </c>
      <c r="BJ96" s="79">
        <f t="shared" si="71"/>
        <v>10.051167626306393</v>
      </c>
      <c r="BK96" s="79">
        <f t="shared" si="71"/>
        <v>10.04172104248304</v>
      </c>
      <c r="BL96" s="79">
        <f t="shared" si="71"/>
        <v>10.032283905243508</v>
      </c>
      <c r="BM96" s="79">
        <f t="shared" si="71"/>
        <v>10.023593625040132</v>
      </c>
      <c r="BN96" s="79">
        <f t="shared" si="71"/>
        <v>10.013437932739029</v>
      </c>
      <c r="BO96" s="79">
        <f t="shared" si="71"/>
        <v>10.004029078609237</v>
      </c>
      <c r="BP96" s="79">
        <f t="shared" si="71"/>
        <v>9.9946296333335827</v>
      </c>
      <c r="BQ96" s="79">
        <f t="shared" si="71"/>
        <v>9.9859770074021146</v>
      </c>
      <c r="BR96" s="79">
        <f t="shared" si="71"/>
        <v>9.9758589317186477</v>
      </c>
      <c r="BS96" s="79">
        <f t="shared" si="71"/>
        <v>9.9664876565898837</v>
      </c>
      <c r="BT96" s="79">
        <f t="shared" si="71"/>
        <v>9.9571257527362445</v>
      </c>
      <c r="BU96" s="79">
        <f t="shared" si="71"/>
        <v>9.9485106306853766</v>
      </c>
      <c r="BV96" s="79">
        <f t="shared" si="71"/>
        <v>9.9384300213786254</v>
      </c>
      <c r="BW96" s="79">
        <f t="shared" ref="BW96:CO96" si="72">SUM(BW93:BW95)</f>
        <v>9.9290961751601969</v>
      </c>
      <c r="BX96" s="79">
        <f t="shared" si="72"/>
        <v>9.9197716627879906</v>
      </c>
      <c r="BY96" s="79">
        <f t="shared" si="72"/>
        <v>9.9111938948270701</v>
      </c>
      <c r="BZ96" s="79">
        <f t="shared" si="72"/>
        <v>9.9011506022561768</v>
      </c>
      <c r="CA96" s="79">
        <f t="shared" si="72"/>
        <v>9.8918540354568716</v>
      </c>
      <c r="CB96" s="79">
        <f t="shared" si="72"/>
        <v>9.8825667652243663</v>
      </c>
      <c r="CC96" s="79">
        <f t="shared" si="72"/>
        <v>9.8740262021610103</v>
      </c>
      <c r="CD96" s="79">
        <f t="shared" si="72"/>
        <v>9.8640200772827846</v>
      </c>
      <c r="CE96" s="79">
        <f t="shared" si="72"/>
        <v>9.8547606410084541</v>
      </c>
      <c r="CF96" s="79">
        <f t="shared" si="72"/>
        <v>9.8455104641703972</v>
      </c>
      <c r="CG96" s="79">
        <f t="shared" si="72"/>
        <v>9.8370069574080947</v>
      </c>
      <c r="CH96" s="79">
        <f t="shared" si="72"/>
        <v>9.8270378517746231</v>
      </c>
      <c r="CI96" s="79">
        <f t="shared" si="72"/>
        <v>9.8178153977257967</v>
      </c>
      <c r="CJ96" s="79">
        <f t="shared" si="72"/>
        <v>9.8086021661310241</v>
      </c>
      <c r="CK96" s="79">
        <f t="shared" si="72"/>
        <v>9.799398147767846</v>
      </c>
      <c r="CL96" s="79">
        <f t="shared" si="72"/>
        <v>9.7902033334230278</v>
      </c>
      <c r="CM96" s="79">
        <f t="shared" si="72"/>
        <v>9.7810177138925578</v>
      </c>
      <c r="CN96" s="79">
        <f t="shared" si="72"/>
        <v>9.771841279981615</v>
      </c>
      <c r="CO96" s="79">
        <f t="shared" si="72"/>
        <v>9.7634114424035037</v>
      </c>
    </row>
    <row r="97" spans="2:93" outlineLevel="1" x14ac:dyDescent="0.2">
      <c r="B97" s="58"/>
      <c r="D97" s="39"/>
      <c r="H97" s="74"/>
      <c r="I97" s="74"/>
    </row>
    <row r="98" spans="2:93" outlineLevel="1" x14ac:dyDescent="0.2">
      <c r="B98" s="58"/>
      <c r="D98" s="39"/>
      <c r="H98" s="74"/>
      <c r="I98" s="74"/>
    </row>
    <row r="99" spans="2:93" outlineLevel="1" x14ac:dyDescent="0.2">
      <c r="B99" s="58" t="s">
        <v>351</v>
      </c>
      <c r="D99" s="39"/>
      <c r="E99" s="18"/>
      <c r="G99" s="456"/>
      <c r="H99" s="76"/>
      <c r="I99" s="58"/>
    </row>
    <row r="100" spans="2:93" outlineLevel="1" x14ac:dyDescent="0.2">
      <c r="B100" s="58"/>
      <c r="D100" s="39"/>
      <c r="E100" s="20" t="str">
        <f xml:space="preserve"> E54</f>
        <v>Consumption by households</v>
      </c>
      <c r="F100" s="20"/>
      <c r="G100" s="162">
        <f xml:space="preserve"> G54</f>
        <v>156.80203165044441</v>
      </c>
      <c r="H100" s="20" t="str">
        <f xml:space="preserve"> H54</f>
        <v>m3 / day</v>
      </c>
      <c r="I100" s="58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</row>
    <row r="101" spans="2:93" outlineLevel="1" x14ac:dyDescent="0.2">
      <c r="B101" s="58"/>
      <c r="D101" s="39"/>
      <c r="E101" s="18" t="str">
        <f xml:space="preserve"> InpC!E96</f>
        <v>Non-return to sewer allowance</v>
      </c>
      <c r="F101" s="18"/>
      <c r="G101" s="57">
        <f xml:space="preserve"> InpC!G96</f>
        <v>0.95</v>
      </c>
      <c r="H101" s="124" t="str">
        <f xml:space="preserve"> InpC!H96</f>
        <v>%</v>
      </c>
      <c r="I101" s="58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</row>
    <row r="102" spans="2:93" outlineLevel="1" x14ac:dyDescent="0.2">
      <c r="B102" s="58"/>
      <c r="D102" s="39"/>
      <c r="E102" s="20" t="s">
        <v>363</v>
      </c>
      <c r="F102" s="20"/>
      <c r="G102" s="159">
        <f xml:space="preserve"> G100 * G101</f>
        <v>148.96193006792217</v>
      </c>
      <c r="H102" s="20" t="s">
        <v>364</v>
      </c>
      <c r="I102" s="58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</row>
    <row r="103" spans="2:93" outlineLevel="1" x14ac:dyDescent="0.2">
      <c r="B103" s="58"/>
      <c r="D103" s="39"/>
      <c r="E103" s="20"/>
      <c r="F103" s="20"/>
      <c r="G103" s="131"/>
      <c r="H103" s="20"/>
      <c r="I103" s="58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</row>
    <row r="104" spans="2:93" s="18" customFormat="1" outlineLevel="1" x14ac:dyDescent="0.2">
      <c r="B104" s="301"/>
      <c r="D104" s="302"/>
      <c r="E104" s="18" t="str">
        <f xml:space="preserve"> InpS!E24</f>
        <v>Waste: Household Standing charge</v>
      </c>
      <c r="G104" s="19">
        <f xml:space="preserve"> StandardCharges!G180</f>
        <v>500</v>
      </c>
      <c r="H104" s="18" t="str">
        <f xml:space="preserve"> InpS!H24</f>
        <v>£</v>
      </c>
      <c r="I104" s="301"/>
      <c r="J104" s="18">
        <f>InpS!J101</f>
        <v>0</v>
      </c>
      <c r="K104" s="62">
        <f>InpS!K40</f>
        <v>0.44</v>
      </c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</row>
    <row r="105" spans="2:93" s="18" customFormat="1" outlineLevel="1" x14ac:dyDescent="0.2">
      <c r="B105" s="301"/>
      <c r="D105" s="302"/>
      <c r="E105" s="18" t="str">
        <f xml:space="preserve"> InpS!E25</f>
        <v>Waste: Highway Drainage Charge</v>
      </c>
      <c r="G105" s="52">
        <f xml:space="preserve"> StandardCharges!G181</f>
        <v>500</v>
      </c>
      <c r="H105" s="18" t="str">
        <f xml:space="preserve"> InpS!H25</f>
        <v>£</v>
      </c>
      <c r="I105" s="301"/>
      <c r="J105" s="18">
        <f>InpS!J102</f>
        <v>0</v>
      </c>
      <c r="K105" s="62">
        <f>InpS!K41</f>
        <v>15</v>
      </c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</row>
    <row r="106" spans="2:93" s="18" customFormat="1" outlineLevel="1" x14ac:dyDescent="0.2">
      <c r="B106" s="301"/>
      <c r="D106" s="302"/>
      <c r="E106" s="18" t="str">
        <f xml:space="preserve"> InpS!E26</f>
        <v>Waste: standard volumetric rate</v>
      </c>
      <c r="G106" s="162">
        <f xml:space="preserve"> G102 * K4</f>
        <v>54371.104474791595</v>
      </c>
      <c r="H106" s="18" t="str">
        <f xml:space="preserve"> InpS!H26</f>
        <v>£/m3</v>
      </c>
      <c r="I106" s="301"/>
      <c r="J106" s="18">
        <f>InpS!J103</f>
        <v>0</v>
      </c>
      <c r="K106" s="62">
        <f>InpS!K42</f>
        <v>1.0779000000000001</v>
      </c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</row>
    <row r="107" spans="2:93" s="18" customFormat="1" outlineLevel="1" x14ac:dyDescent="0.2">
      <c r="B107" s="301"/>
      <c r="D107" s="302"/>
      <c r="E107" s="18" t="str">
        <f xml:space="preserve"> InpS!E27</f>
        <v>Surface water - other</v>
      </c>
      <c r="G107" s="19">
        <f xml:space="preserve"> StandardCharges!G170 + StandardCharges!G171</f>
        <v>194</v>
      </c>
      <c r="H107" s="18" t="str">
        <f xml:space="preserve"> InpS!H27</f>
        <v>£</v>
      </c>
      <c r="I107" s="301"/>
      <c r="J107" s="18">
        <f>InpS!J104</f>
        <v>0</v>
      </c>
      <c r="K107" s="62">
        <f>InpS!K43</f>
        <v>19.14</v>
      </c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</row>
    <row r="108" spans="2:93" s="18" customFormat="1" outlineLevel="1" x14ac:dyDescent="0.2">
      <c r="B108" s="301"/>
      <c r="D108" s="302"/>
      <c r="E108" s="18" t="str">
        <f xml:space="preserve"> InpS!E28</f>
        <v>Surface water - semi detached</v>
      </c>
      <c r="G108" s="19">
        <f xml:space="preserve">  StandardCharges!G172</f>
        <v>148</v>
      </c>
      <c r="H108" s="18" t="str">
        <f xml:space="preserve"> InpS!H28</f>
        <v>£</v>
      </c>
      <c r="I108" s="301"/>
      <c r="J108" s="18">
        <f>InpS!J105</f>
        <v>0</v>
      </c>
      <c r="K108" s="62">
        <f>InpS!K44</f>
        <v>38.270000000000003</v>
      </c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</row>
    <row r="109" spans="2:93" s="18" customFormat="1" outlineLevel="1" x14ac:dyDescent="0.2">
      <c r="B109" s="301"/>
      <c r="D109" s="302"/>
      <c r="E109" s="18" t="str">
        <f xml:space="preserve"> InpS!E29</f>
        <v>Surface water - detached</v>
      </c>
      <c r="G109" s="19">
        <f xml:space="preserve">  StandardCharges!G173</f>
        <v>158</v>
      </c>
      <c r="H109" s="18" t="str">
        <f xml:space="preserve"> InpS!H29</f>
        <v>£</v>
      </c>
      <c r="I109" s="301"/>
      <c r="K109" s="62">
        <f>InpS!K45</f>
        <v>57.41</v>
      </c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</row>
    <row r="110" spans="2:93" s="18" customFormat="1" outlineLevel="1" x14ac:dyDescent="0.2">
      <c r="B110" s="301"/>
      <c r="D110" s="302"/>
      <c r="G110" s="82"/>
      <c r="H110" s="76"/>
      <c r="I110" s="301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</row>
    <row r="111" spans="2:93" s="20" customFormat="1" outlineLevel="1" x14ac:dyDescent="0.2">
      <c r="B111" s="34"/>
      <c r="D111" s="83"/>
      <c r="E111" s="20" t="s">
        <v>352</v>
      </c>
      <c r="G111" s="162">
        <f xml:space="preserve"> SUMPRODUCT( G104:G109, K104:K109 )</f>
        <v>84774.513513377882</v>
      </c>
      <c r="H111" s="93" t="s">
        <v>133</v>
      </c>
      <c r="I111" s="34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</row>
    <row r="112" spans="2:93" s="18" customFormat="1" outlineLevel="1" x14ac:dyDescent="0.2">
      <c r="B112" s="301"/>
      <c r="D112" s="302"/>
      <c r="E112" s="71" t="str">
        <f xml:space="preserve"> DiscountCalc!E83</f>
        <v>Total discount required</v>
      </c>
      <c r="G112" s="57">
        <f xml:space="preserve"> DiscountCalc!G83</f>
        <v>8.7178950659556276E-2</v>
      </c>
      <c r="H112" s="76" t="str">
        <f xml:space="preserve"> DiscountCalc!H83</f>
        <v>%</v>
      </c>
      <c r="I112" s="301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</row>
    <row r="113" spans="1:93" s="20" customFormat="1" outlineLevel="1" x14ac:dyDescent="0.2">
      <c r="B113" s="34"/>
      <c r="D113" s="83"/>
      <c r="E113" s="20" t="s">
        <v>353</v>
      </c>
      <c r="G113" s="231">
        <f xml:space="preserve"> G111 * G112</f>
        <v>7390.5531307706569</v>
      </c>
      <c r="H113" s="93" t="s">
        <v>133</v>
      </c>
      <c r="I113" s="34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</row>
    <row r="114" spans="1:93" s="18" customFormat="1" outlineLevel="1" x14ac:dyDescent="0.2">
      <c r="B114" s="301"/>
      <c r="D114" s="302"/>
      <c r="G114" s="82"/>
      <c r="H114" s="76"/>
      <c r="I114" s="301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</row>
    <row r="115" spans="1:93" s="20" customFormat="1" outlineLevel="1" x14ac:dyDescent="0.2">
      <c r="B115" s="34"/>
      <c r="D115" s="83"/>
      <c r="E115" s="20" t="s">
        <v>354</v>
      </c>
      <c r="G115" s="345">
        <f xml:space="preserve"> G113 / G91</f>
        <v>15.461408223369576</v>
      </c>
      <c r="H115" s="93" t="s">
        <v>133</v>
      </c>
      <c r="I115" s="34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</row>
    <row r="116" spans="1:93" outlineLevel="1" x14ac:dyDescent="0.2">
      <c r="B116" s="58"/>
      <c r="D116" s="39"/>
      <c r="F116" s="449"/>
      <c r="G116" s="449"/>
      <c r="H116" s="449"/>
      <c r="I116" s="204"/>
    </row>
    <row r="117" spans="1:93" s="464" customFormat="1" ht="25.5" outlineLevel="1" x14ac:dyDescent="0.2">
      <c r="B117" s="58" t="s">
        <v>351</v>
      </c>
      <c r="D117" s="465"/>
      <c r="E117" s="466"/>
      <c r="F117" s="464" t="s">
        <v>355</v>
      </c>
      <c r="G117" s="467" t="s">
        <v>356</v>
      </c>
      <c r="H117" s="468"/>
      <c r="I117" s="467" t="s">
        <v>357</v>
      </c>
      <c r="K117"/>
    </row>
    <row r="118" spans="1:93" outlineLevel="1" x14ac:dyDescent="0.2">
      <c r="B118" s="58"/>
      <c r="D118" s="39"/>
      <c r="E118" t="str">
        <f xml:space="preserve"> E93</f>
        <v>Infrastructure maintenance per plot</v>
      </c>
      <c r="F118" s="57">
        <f xml:space="preserve"> InpC!$G$51</f>
        <v>0.11522003596587985</v>
      </c>
      <c r="G118" s="463">
        <f xml:space="preserve"> I93 / $I$50</f>
        <v>0.28942362497966467</v>
      </c>
      <c r="H118" s="449" t="s">
        <v>133</v>
      </c>
      <c r="I118" s="460">
        <f xml:space="preserve"> G118 * $G$62</f>
        <v>20.218129675106134</v>
      </c>
    </row>
    <row r="119" spans="1:93" outlineLevel="1" x14ac:dyDescent="0.2">
      <c r="B119" s="58"/>
      <c r="D119" s="39"/>
      <c r="E119" t="str">
        <f xml:space="preserve"> E94</f>
        <v>Ofwat and CCW fees per plot</v>
      </c>
      <c r="F119" s="449"/>
      <c r="G119" s="461">
        <f xml:space="preserve"> I94 / $I$50</f>
        <v>1.6359914132782642E-2</v>
      </c>
      <c r="H119" s="449" t="s">
        <v>133</v>
      </c>
      <c r="I119" s="460">
        <f xml:space="preserve"> G119 * $G$62</f>
        <v>1.1428468060734196</v>
      </c>
    </row>
    <row r="120" spans="1:93" s="221" customFormat="1" ht="2.1" customHeight="1" outlineLevel="1" x14ac:dyDescent="0.2">
      <c r="B120" s="262"/>
      <c r="D120" s="263"/>
      <c r="E120" s="264"/>
      <c r="G120" s="462"/>
      <c r="H120" s="266"/>
      <c r="I120" s="267"/>
      <c r="K120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  <c r="CH120" s="265"/>
      <c r="CI120" s="265"/>
      <c r="CJ120" s="265"/>
      <c r="CK120" s="265"/>
      <c r="CL120" s="265"/>
      <c r="CM120" s="265"/>
      <c r="CN120" s="265"/>
      <c r="CO120" s="265"/>
    </row>
    <row r="121" spans="1:93" outlineLevel="1" x14ac:dyDescent="0.2">
      <c r="B121" s="58"/>
      <c r="D121" s="39"/>
      <c r="E121" t="s">
        <v>358</v>
      </c>
      <c r="F121" s="449"/>
      <c r="G121" s="461">
        <f>SUM(G118:G120)</f>
        <v>0.30578353911244732</v>
      </c>
      <c r="H121" s="449" t="s">
        <v>133</v>
      </c>
      <c r="I121" s="460">
        <f>SUM(I118:I120)</f>
        <v>21.360976481179552</v>
      </c>
    </row>
    <row r="122" spans="1:93" outlineLevel="1" x14ac:dyDescent="0.2">
      <c r="B122" s="58"/>
      <c r="D122" s="39"/>
      <c r="F122" s="449"/>
      <c r="G122" s="449"/>
      <c r="H122" s="449"/>
      <c r="I122" s="204"/>
    </row>
    <row r="123" spans="1:93" outlineLevel="1" x14ac:dyDescent="0.2">
      <c r="B123" s="58"/>
      <c r="D123" s="39"/>
      <c r="E123" t="s">
        <v>359</v>
      </c>
      <c r="F123" s="449"/>
      <c r="G123" s="460">
        <f xml:space="preserve"> SUMPRODUCT( I118:I120, F118:F120 )</f>
        <v>2.3295336283285515</v>
      </c>
      <c r="H123" s="449"/>
      <c r="I123" s="74"/>
    </row>
    <row r="124" spans="1:93" outlineLevel="1" x14ac:dyDescent="0.2">
      <c r="B124" s="58"/>
      <c r="D124" s="39"/>
      <c r="F124" s="449"/>
      <c r="G124" s="449"/>
      <c r="H124" s="449"/>
      <c r="I124" s="204"/>
    </row>
    <row r="125" spans="1:93" ht="13.5" thickBot="1" x14ac:dyDescent="0.25">
      <c r="A125" s="55" t="s">
        <v>149</v>
      </c>
      <c r="B125" s="9"/>
      <c r="C125" s="8"/>
      <c r="D125" s="68"/>
      <c r="E125" s="11"/>
      <c r="F125" s="12"/>
      <c r="G125" s="12"/>
      <c r="H125" s="12"/>
      <c r="I125" s="21"/>
      <c r="J125" s="13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</row>
    <row r="126" spans="1:93" ht="13.5" thickTop="1" x14ac:dyDescent="0.2"/>
  </sheetData>
  <conditionalFormatting sqref="K1:CO1">
    <cfRule type="cellIs" dxfId="251" priority="5" operator="equal">
      <formula>OverallError</formula>
    </cfRule>
  </conditionalFormatting>
  <conditionalFormatting sqref="H1">
    <cfRule type="cellIs" dxfId="250" priority="6" operator="equal">
      <formula>OverallError</formula>
    </cfRule>
  </conditionalFormatting>
  <conditionalFormatting sqref="D3:F8 H3:H8">
    <cfRule type="cellIs" dxfId="249" priority="4" operator="lessThan">
      <formula>0</formula>
    </cfRule>
  </conditionalFormatting>
  <conditionalFormatting sqref="K3:K8 K6:CO6">
    <cfRule type="cellIs" dxfId="248" priority="3" operator="lessThan">
      <formula>0</formula>
    </cfRule>
  </conditionalFormatting>
  <conditionalFormatting sqref="I1">
    <cfRule type="cellIs" dxfId="247" priority="2" operator="equal">
      <formula>OverallError</formula>
    </cfRule>
  </conditionalFormatting>
  <conditionalFormatting sqref="I3:I8">
    <cfRule type="cellIs" dxfId="246" priority="1" operator="lessThan">
      <formula>0</formula>
    </cfRule>
  </conditionalFormatting>
  <pageMargins left="0.7" right="0.7" top="0.75" bottom="0.75" header="0.3" footer="0.3"/>
  <pageSetup paperSize="9" orientation="portrait" horizontalDpi="4294967293" r:id="rId1"/>
  <headerFooter>
    <oddHeader>&amp;L&amp;"Calibri"&amp;10&amp;K000000ST Classification: OFFICIAL COMMERCIAL&amp;1#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/>
    <outlinePr summaryBelow="0" summaryRight="0"/>
  </sheetPr>
  <dimension ref="A1:CO292"/>
  <sheetViews>
    <sheetView showGridLines="0" workbookViewId="0">
      <pane xSplit="10" ySplit="9" topLeftCell="K28" activePane="bottomRight" state="frozen"/>
      <selection activeCell="G124" sqref="G124"/>
      <selection pane="topRight" activeCell="G124" sqref="G124"/>
      <selection pane="bottomLeft" activeCell="G124" sqref="G124"/>
      <selection pane="bottomRight" activeCell="G124" sqref="G124"/>
    </sheetView>
  </sheetViews>
  <sheetFormatPr defaultColWidth="0" defaultRowHeight="12.75" outlineLevelRow="1" x14ac:dyDescent="0.2"/>
  <cols>
    <col min="1" max="1" width="1.6640625" customWidth="1"/>
    <col min="2" max="2" width="1.6640625" style="58" customWidth="1"/>
    <col min="3" max="3" width="1.6640625" customWidth="1"/>
    <col min="4" max="4" width="1.6640625" style="39" customWidth="1"/>
    <col min="5" max="5" width="54" bestFit="1" customWidth="1"/>
    <col min="6" max="6" width="11.6640625" customWidth="1"/>
    <col min="7" max="7" width="15.83203125" customWidth="1"/>
    <col min="8" max="8" width="10.1640625" style="74" bestFit="1" customWidth="1"/>
    <col min="9" max="9" width="9.83203125" style="74" bestFit="1" customWidth="1"/>
    <col min="10" max="10" width="1" customWidth="1"/>
    <col min="11" max="11" width="10.83203125" bestFit="1" customWidth="1"/>
    <col min="12" max="13" width="10.1640625" bestFit="1" customWidth="1"/>
    <col min="14" max="76" width="9.33203125" customWidth="1"/>
    <col min="77" max="93" width="11.83203125" bestFit="1" customWidth="1"/>
    <col min="94" max="16384" width="9.33203125" hidden="1"/>
  </cols>
  <sheetData>
    <row r="1" spans="1:93" ht="18" x14ac:dyDescent="0.25">
      <c r="A1" s="54" t="s">
        <v>365</v>
      </c>
      <c r="B1" s="2"/>
      <c r="C1" s="3"/>
      <c r="D1" s="67"/>
      <c r="E1" s="5"/>
      <c r="F1" s="5"/>
      <c r="G1" s="3"/>
      <c r="H1" s="6"/>
      <c r="I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13.5" thickBot="1" x14ac:dyDescent="0.25">
      <c r="A2" s="55"/>
      <c r="B2" s="9"/>
      <c r="C2" s="8"/>
      <c r="D2" s="68"/>
      <c r="E2" s="11" t="s">
        <v>51</v>
      </c>
      <c r="F2" s="12"/>
      <c r="G2" s="12" t="s">
        <v>269</v>
      </c>
      <c r="H2" s="12" t="s">
        <v>53</v>
      </c>
      <c r="I2" s="12" t="s">
        <v>270</v>
      </c>
      <c r="J2" s="13"/>
      <c r="K2" s="21" t="str">
        <f xml:space="preserve"> InpS!K2</f>
        <v>2022-23</v>
      </c>
      <c r="L2" s="21" t="str">
        <f xml:space="preserve"> InpS!L2</f>
        <v>2023-24</v>
      </c>
      <c r="M2" s="21" t="str">
        <f xml:space="preserve"> InpS!M2</f>
        <v>2024-25</v>
      </c>
      <c r="N2" s="21" t="str">
        <f xml:space="preserve"> InpS!N2</f>
        <v>2025-26</v>
      </c>
      <c r="O2" s="21" t="str">
        <f xml:space="preserve"> InpS!O2</f>
        <v>2026-27</v>
      </c>
      <c r="P2" s="21" t="str">
        <f xml:space="preserve"> InpS!P2</f>
        <v>2027-28</v>
      </c>
      <c r="Q2" s="21" t="str">
        <f xml:space="preserve"> InpS!Q2</f>
        <v>2028-29</v>
      </c>
      <c r="R2" s="21" t="str">
        <f xml:space="preserve"> InpS!R2</f>
        <v>2029-30</v>
      </c>
      <c r="S2" s="21" t="str">
        <f xml:space="preserve"> InpS!S2</f>
        <v>2030-31</v>
      </c>
      <c r="T2" s="21" t="str">
        <f xml:space="preserve"> InpS!T2</f>
        <v>2031-32</v>
      </c>
      <c r="U2" s="21" t="str">
        <f xml:space="preserve"> InpS!U2</f>
        <v>2032-33</v>
      </c>
      <c r="V2" s="21" t="str">
        <f xml:space="preserve"> InpS!V2</f>
        <v>2033-34</v>
      </c>
      <c r="W2" s="21" t="str">
        <f xml:space="preserve"> InpS!W2</f>
        <v>2034-35</v>
      </c>
      <c r="X2" s="21" t="str">
        <f xml:space="preserve"> InpS!X2</f>
        <v>2035-36</v>
      </c>
      <c r="Y2" s="21" t="str">
        <f xml:space="preserve"> InpS!Y2</f>
        <v>2036-37</v>
      </c>
      <c r="Z2" s="21" t="str">
        <f xml:space="preserve"> InpS!Z2</f>
        <v>2037-38</v>
      </c>
      <c r="AA2" s="21" t="str">
        <f xml:space="preserve"> InpS!AA2</f>
        <v>2038-39</v>
      </c>
      <c r="AB2" s="21" t="str">
        <f xml:space="preserve"> InpS!AB2</f>
        <v>2039-40</v>
      </c>
      <c r="AC2" s="21" t="str">
        <f xml:space="preserve"> InpS!AC2</f>
        <v>2040-41</v>
      </c>
      <c r="AD2" s="21" t="str">
        <f xml:space="preserve"> InpS!AD2</f>
        <v>2041-42</v>
      </c>
      <c r="AE2" s="21" t="str">
        <f xml:space="preserve"> InpS!AE2</f>
        <v>2042-43</v>
      </c>
      <c r="AF2" s="21" t="str">
        <f xml:space="preserve"> InpS!AF2</f>
        <v>2043-44</v>
      </c>
      <c r="AG2" s="21" t="str">
        <f xml:space="preserve"> InpS!AG2</f>
        <v>2044-45</v>
      </c>
      <c r="AH2" s="21" t="str">
        <f xml:space="preserve"> InpS!AH2</f>
        <v>2045-46</v>
      </c>
      <c r="AI2" s="21" t="str">
        <f xml:space="preserve"> InpS!AI2</f>
        <v>2046-47</v>
      </c>
      <c r="AJ2" s="21" t="str">
        <f xml:space="preserve"> InpS!AJ2</f>
        <v>2047-48</v>
      </c>
      <c r="AK2" s="21" t="str">
        <f xml:space="preserve"> InpS!AK2</f>
        <v>2048-49</v>
      </c>
      <c r="AL2" s="21" t="str">
        <f xml:space="preserve"> InpS!AL2</f>
        <v>2049-50</v>
      </c>
      <c r="AM2" s="21" t="str">
        <f xml:space="preserve"> InpS!AM2</f>
        <v>2050-51</v>
      </c>
      <c r="AN2" s="21" t="str">
        <f xml:space="preserve"> InpS!AN2</f>
        <v>2051-52</v>
      </c>
      <c r="AO2" s="21" t="str">
        <f xml:space="preserve"> InpS!AO2</f>
        <v>2052-53</v>
      </c>
      <c r="AP2" s="21" t="str">
        <f xml:space="preserve"> InpS!AP2</f>
        <v>2053-54</v>
      </c>
      <c r="AQ2" s="21" t="str">
        <f xml:space="preserve"> InpS!AQ2</f>
        <v>2054-55</v>
      </c>
      <c r="AR2" s="21" t="str">
        <f xml:space="preserve"> InpS!AR2</f>
        <v>2055-56</v>
      </c>
      <c r="AS2" s="21" t="str">
        <f xml:space="preserve"> InpS!AS2</f>
        <v>2056-57</v>
      </c>
      <c r="AT2" s="21" t="str">
        <f xml:space="preserve"> InpS!AT2</f>
        <v>2057-58</v>
      </c>
      <c r="AU2" s="21" t="str">
        <f xml:space="preserve"> InpS!AU2</f>
        <v>2058-59</v>
      </c>
      <c r="AV2" s="21" t="str">
        <f xml:space="preserve"> InpS!AV2</f>
        <v>2059-60</v>
      </c>
      <c r="AW2" s="21" t="str">
        <f xml:space="preserve"> InpS!AW2</f>
        <v>2060-61</v>
      </c>
      <c r="AX2" s="21" t="str">
        <f xml:space="preserve"> InpS!AX2</f>
        <v>2061-62</v>
      </c>
      <c r="AY2" s="21" t="str">
        <f xml:space="preserve"> InpS!AY2</f>
        <v>2062-63</v>
      </c>
      <c r="AZ2" s="21" t="str">
        <f xml:space="preserve"> InpS!AZ2</f>
        <v>2063-64</v>
      </c>
      <c r="BA2" s="21" t="str">
        <f xml:space="preserve"> InpS!BA2</f>
        <v>2064-65</v>
      </c>
      <c r="BB2" s="21" t="str">
        <f xml:space="preserve"> InpS!BB2</f>
        <v>2065-66</v>
      </c>
      <c r="BC2" s="21" t="str">
        <f xml:space="preserve"> InpS!BC2</f>
        <v>2066-67</v>
      </c>
      <c r="BD2" s="21" t="str">
        <f xml:space="preserve"> InpS!BD2</f>
        <v>2067-68</v>
      </c>
      <c r="BE2" s="21" t="str">
        <f xml:space="preserve"> InpS!BE2</f>
        <v>2068-69</v>
      </c>
      <c r="BF2" s="21" t="str">
        <f xml:space="preserve"> InpS!BF2</f>
        <v>2069-70</v>
      </c>
      <c r="BG2" s="21" t="str">
        <f xml:space="preserve"> InpS!BG2</f>
        <v>2070-71</v>
      </c>
      <c r="BH2" s="21" t="str">
        <f xml:space="preserve"> InpS!BH2</f>
        <v>2071-72</v>
      </c>
      <c r="BI2" s="21" t="str">
        <f xml:space="preserve"> InpS!BI2</f>
        <v>2072-73</v>
      </c>
      <c r="BJ2" s="21" t="str">
        <f xml:space="preserve"> InpS!BJ2</f>
        <v>2073-74</v>
      </c>
      <c r="BK2" s="21" t="str">
        <f xml:space="preserve"> InpS!BK2</f>
        <v>2074-75</v>
      </c>
      <c r="BL2" s="21" t="str">
        <f xml:space="preserve"> InpS!BL2</f>
        <v>2075-76</v>
      </c>
      <c r="BM2" s="21" t="str">
        <f xml:space="preserve"> InpS!BM2</f>
        <v>2076-77</v>
      </c>
      <c r="BN2" s="21" t="str">
        <f xml:space="preserve"> InpS!BN2</f>
        <v>2077-78</v>
      </c>
      <c r="BO2" s="21" t="str">
        <f xml:space="preserve"> InpS!BO2</f>
        <v>2078-79</v>
      </c>
      <c r="BP2" s="21" t="str">
        <f xml:space="preserve"> InpS!BP2</f>
        <v>2079-80</v>
      </c>
      <c r="BQ2" s="21" t="str">
        <f xml:space="preserve"> InpS!BQ2</f>
        <v>2080-81</v>
      </c>
      <c r="BR2" s="21" t="str">
        <f xml:space="preserve"> InpS!BR2</f>
        <v>2081-82</v>
      </c>
      <c r="BS2" s="21" t="str">
        <f xml:space="preserve"> InpS!BS2</f>
        <v>2082-83</v>
      </c>
      <c r="BT2" s="21" t="str">
        <f xml:space="preserve"> InpS!BT2</f>
        <v>2083-84</v>
      </c>
      <c r="BU2" s="21" t="str">
        <f xml:space="preserve"> InpS!BU2</f>
        <v>2084-85</v>
      </c>
      <c r="BV2" s="21" t="str">
        <f xml:space="preserve"> InpS!BV2</f>
        <v>2085-86</v>
      </c>
      <c r="BW2" s="21" t="str">
        <f xml:space="preserve"> InpS!BW2</f>
        <v>2086-87</v>
      </c>
      <c r="BX2" s="21" t="str">
        <f xml:space="preserve"> InpS!BX2</f>
        <v>2087-88</v>
      </c>
      <c r="BY2" s="21" t="str">
        <f xml:space="preserve"> InpS!BY2</f>
        <v>2088-89</v>
      </c>
      <c r="BZ2" s="21" t="str">
        <f xml:space="preserve"> InpS!BZ2</f>
        <v>2089-90</v>
      </c>
      <c r="CA2" s="21" t="str">
        <f xml:space="preserve"> InpS!CA2</f>
        <v>2090-91</v>
      </c>
      <c r="CB2" s="21" t="str">
        <f xml:space="preserve"> InpS!CB2</f>
        <v>2091-92</v>
      </c>
      <c r="CC2" s="21" t="str">
        <f xml:space="preserve"> InpS!CC2</f>
        <v>2092-93</v>
      </c>
      <c r="CD2" s="21" t="str">
        <f xml:space="preserve"> InpS!CD2</f>
        <v>2093-94</v>
      </c>
      <c r="CE2" s="21" t="str">
        <f xml:space="preserve"> InpS!CE2</f>
        <v>2094-95</v>
      </c>
      <c r="CF2" s="21" t="str">
        <f xml:space="preserve"> InpS!CF2</f>
        <v>2095-96</v>
      </c>
      <c r="CG2" s="21" t="str">
        <f xml:space="preserve"> InpS!CG2</f>
        <v>2096-97</v>
      </c>
      <c r="CH2" s="21" t="str">
        <f xml:space="preserve"> InpS!CH2</f>
        <v>2097-98</v>
      </c>
      <c r="CI2" s="21" t="str">
        <f xml:space="preserve"> InpS!CI2</f>
        <v>2098-99</v>
      </c>
      <c r="CJ2" s="21" t="str">
        <f xml:space="preserve"> InpS!CJ2</f>
        <v>2099-00</v>
      </c>
      <c r="CK2" s="21" t="str">
        <f xml:space="preserve"> InpS!CK2</f>
        <v>2100-01</v>
      </c>
      <c r="CL2" s="21" t="str">
        <f xml:space="preserve"> InpS!CL2</f>
        <v>2101-02</v>
      </c>
      <c r="CM2" s="21" t="str">
        <f xml:space="preserve"> InpS!CM2</f>
        <v>2102-03</v>
      </c>
      <c r="CN2" s="21" t="str">
        <f xml:space="preserve"> InpS!CN2</f>
        <v>2103-04</v>
      </c>
      <c r="CO2" s="21" t="str">
        <f xml:space="preserve"> InpS!CO2</f>
        <v>2104-05</v>
      </c>
    </row>
    <row r="3" spans="1:93" ht="3" customHeight="1" thickTop="1" x14ac:dyDescent="0.2">
      <c r="A3" s="14"/>
      <c r="B3" s="14"/>
      <c r="C3" s="7"/>
      <c r="D3" s="69"/>
      <c r="E3" s="16"/>
      <c r="F3" s="17"/>
      <c r="G3" s="16"/>
      <c r="H3" s="72"/>
      <c r="I3" s="197"/>
      <c r="J3" s="13"/>
      <c r="K3" s="16"/>
    </row>
    <row r="4" spans="1:93" x14ac:dyDescent="0.2">
      <c r="E4" s="18" t="str">
        <f xml:space="preserve"> InpS!E4</f>
        <v>Year end</v>
      </c>
      <c r="G4" s="24">
        <f xml:space="preserve"> InpS!G4</f>
        <v>2023</v>
      </c>
      <c r="H4" s="73"/>
      <c r="I4" s="198"/>
      <c r="J4" s="25"/>
      <c r="K4" s="24">
        <f xml:space="preserve"> InpS!K4</f>
        <v>2023</v>
      </c>
      <c r="L4" s="24">
        <f xml:space="preserve"> InpS!L4</f>
        <v>2024</v>
      </c>
      <c r="M4" s="24">
        <f xml:space="preserve"> InpS!M4</f>
        <v>2025</v>
      </c>
      <c r="N4" s="24">
        <f xml:space="preserve"> InpS!N4</f>
        <v>2026</v>
      </c>
      <c r="O4" s="24">
        <f xml:space="preserve"> InpS!O4</f>
        <v>2027</v>
      </c>
      <c r="P4" s="24">
        <f xml:space="preserve"> InpS!P4</f>
        <v>2028</v>
      </c>
      <c r="Q4" s="24">
        <f xml:space="preserve"> InpS!Q4</f>
        <v>2029</v>
      </c>
      <c r="R4" s="24">
        <f xml:space="preserve"> InpS!R4</f>
        <v>2030</v>
      </c>
      <c r="S4" s="24">
        <f xml:space="preserve"> InpS!S4</f>
        <v>2031</v>
      </c>
      <c r="T4" s="24">
        <f xml:space="preserve"> InpS!T4</f>
        <v>2032</v>
      </c>
      <c r="U4" s="24">
        <f xml:space="preserve"> InpS!U4</f>
        <v>2033</v>
      </c>
      <c r="V4" s="24">
        <f xml:space="preserve"> InpS!V4</f>
        <v>2034</v>
      </c>
      <c r="W4" s="24">
        <f xml:space="preserve"> InpS!W4</f>
        <v>2035</v>
      </c>
      <c r="X4" s="24">
        <f xml:space="preserve"> InpS!X4</f>
        <v>2036</v>
      </c>
      <c r="Y4" s="24">
        <f xml:space="preserve"> InpS!Y4</f>
        <v>2037</v>
      </c>
      <c r="Z4" s="24">
        <f xml:space="preserve"> InpS!Z4</f>
        <v>2038</v>
      </c>
      <c r="AA4" s="24">
        <f xml:space="preserve"> InpS!AA4</f>
        <v>2039</v>
      </c>
      <c r="AB4" s="24">
        <f xml:space="preserve"> InpS!AB4</f>
        <v>2040</v>
      </c>
      <c r="AC4" s="24">
        <f xml:space="preserve"> InpS!AC4</f>
        <v>2041</v>
      </c>
      <c r="AD4" s="24">
        <f xml:space="preserve"> InpS!AD4</f>
        <v>2042</v>
      </c>
      <c r="AE4" s="24">
        <f xml:space="preserve"> InpS!AE4</f>
        <v>2043</v>
      </c>
      <c r="AF4" s="24">
        <f xml:space="preserve"> InpS!AF4</f>
        <v>2044</v>
      </c>
      <c r="AG4" s="24">
        <f xml:space="preserve"> InpS!AG4</f>
        <v>2045</v>
      </c>
      <c r="AH4" s="24">
        <f xml:space="preserve"> InpS!AH4</f>
        <v>2046</v>
      </c>
      <c r="AI4" s="24">
        <f xml:space="preserve"> InpS!AI4</f>
        <v>2047</v>
      </c>
      <c r="AJ4" s="24">
        <f xml:space="preserve"> InpS!AJ4</f>
        <v>2048</v>
      </c>
      <c r="AK4" s="24">
        <f xml:space="preserve"> InpS!AK4</f>
        <v>2049</v>
      </c>
      <c r="AL4" s="24">
        <f xml:space="preserve"> InpS!AL4</f>
        <v>2050</v>
      </c>
      <c r="AM4" s="24">
        <f xml:space="preserve"> InpS!AM4</f>
        <v>2051</v>
      </c>
      <c r="AN4" s="24">
        <f xml:space="preserve"> InpS!AN4</f>
        <v>2052</v>
      </c>
      <c r="AO4" s="24">
        <f xml:space="preserve"> InpS!AO4</f>
        <v>2053</v>
      </c>
      <c r="AP4" s="24">
        <f xml:space="preserve"> InpS!AP4</f>
        <v>2054</v>
      </c>
      <c r="AQ4" s="24">
        <f xml:space="preserve"> InpS!AQ4</f>
        <v>2055</v>
      </c>
      <c r="AR4" s="24">
        <f xml:space="preserve"> InpS!AR4</f>
        <v>2056</v>
      </c>
      <c r="AS4" s="24">
        <f xml:space="preserve"> InpS!AS4</f>
        <v>2057</v>
      </c>
      <c r="AT4" s="24">
        <f xml:space="preserve"> InpS!AT4</f>
        <v>2058</v>
      </c>
      <c r="AU4" s="24">
        <f xml:space="preserve"> InpS!AU4</f>
        <v>2059</v>
      </c>
      <c r="AV4" s="24">
        <f xml:space="preserve"> InpS!AV4</f>
        <v>2060</v>
      </c>
      <c r="AW4" s="24">
        <f xml:space="preserve"> InpS!AW4</f>
        <v>2061</v>
      </c>
      <c r="AX4" s="24">
        <f xml:space="preserve"> InpS!AX4</f>
        <v>2062</v>
      </c>
      <c r="AY4" s="24">
        <f xml:space="preserve"> InpS!AY4</f>
        <v>2063</v>
      </c>
      <c r="AZ4" s="24">
        <f xml:space="preserve"> InpS!AZ4</f>
        <v>2064</v>
      </c>
      <c r="BA4" s="24">
        <f xml:space="preserve"> InpS!BA4</f>
        <v>2065</v>
      </c>
      <c r="BB4" s="24">
        <f xml:space="preserve"> InpS!BB4</f>
        <v>2066</v>
      </c>
      <c r="BC4" s="24">
        <f xml:space="preserve"> InpS!BC4</f>
        <v>2067</v>
      </c>
      <c r="BD4" s="24">
        <f xml:space="preserve"> InpS!BD4</f>
        <v>2068</v>
      </c>
      <c r="BE4" s="24">
        <f xml:space="preserve"> InpS!BE4</f>
        <v>2069</v>
      </c>
      <c r="BF4" s="24">
        <f xml:space="preserve"> InpS!BF4</f>
        <v>2070</v>
      </c>
      <c r="BG4" s="24">
        <f xml:space="preserve"> InpS!BG4</f>
        <v>2071</v>
      </c>
      <c r="BH4" s="24">
        <f xml:space="preserve"> InpS!BH4</f>
        <v>2072</v>
      </c>
      <c r="BI4" s="24">
        <f xml:space="preserve"> InpS!BI4</f>
        <v>2073</v>
      </c>
      <c r="BJ4" s="24">
        <f xml:space="preserve"> InpS!BJ4</f>
        <v>2074</v>
      </c>
      <c r="BK4" s="24">
        <f xml:space="preserve"> InpS!BK4</f>
        <v>2075</v>
      </c>
      <c r="BL4" s="24">
        <f xml:space="preserve"> InpS!BL4</f>
        <v>2076</v>
      </c>
      <c r="BM4" s="24">
        <f xml:space="preserve"> InpS!BM4</f>
        <v>2077</v>
      </c>
      <c r="BN4" s="24">
        <f xml:space="preserve"> InpS!BN4</f>
        <v>2078</v>
      </c>
      <c r="BO4" s="24">
        <f xml:space="preserve"> InpS!BO4</f>
        <v>2079</v>
      </c>
      <c r="BP4" s="24">
        <f xml:space="preserve"> InpS!BP4</f>
        <v>2080</v>
      </c>
      <c r="BQ4" s="24">
        <f xml:space="preserve"> InpS!BQ4</f>
        <v>2081</v>
      </c>
      <c r="BR4" s="24">
        <f xml:space="preserve"> InpS!BR4</f>
        <v>2082</v>
      </c>
      <c r="BS4" s="24">
        <f xml:space="preserve"> InpS!BS4</f>
        <v>2083</v>
      </c>
      <c r="BT4" s="24">
        <f xml:space="preserve"> InpS!BT4</f>
        <v>2084</v>
      </c>
      <c r="BU4" s="24">
        <f xml:space="preserve"> InpS!BU4</f>
        <v>2085</v>
      </c>
      <c r="BV4" s="24">
        <f xml:space="preserve"> InpS!BV4</f>
        <v>2086</v>
      </c>
      <c r="BW4" s="24">
        <f xml:space="preserve"> InpS!BW4</f>
        <v>2087</v>
      </c>
      <c r="BX4" s="24">
        <f xml:space="preserve"> InpS!BX4</f>
        <v>2088</v>
      </c>
      <c r="BY4" s="24">
        <f xml:space="preserve"> InpS!BY4</f>
        <v>2089</v>
      </c>
      <c r="BZ4" s="24">
        <f xml:space="preserve"> InpS!BZ4</f>
        <v>2090</v>
      </c>
      <c r="CA4" s="24">
        <f xml:space="preserve"> InpS!CA4</f>
        <v>2091</v>
      </c>
      <c r="CB4" s="24">
        <f xml:space="preserve"> InpS!CB4</f>
        <v>2092</v>
      </c>
      <c r="CC4" s="24">
        <f xml:space="preserve"> InpS!CC4</f>
        <v>2093</v>
      </c>
      <c r="CD4" s="24">
        <f xml:space="preserve"> InpS!CD4</f>
        <v>2094</v>
      </c>
      <c r="CE4" s="24">
        <f xml:space="preserve"> InpS!CE4</f>
        <v>2095</v>
      </c>
      <c r="CF4" s="24">
        <f xml:space="preserve"> InpS!CF4</f>
        <v>2096</v>
      </c>
      <c r="CG4" s="24">
        <f xml:space="preserve"> InpS!CG4</f>
        <v>2097</v>
      </c>
      <c r="CH4" s="24">
        <f xml:space="preserve"> InpS!CH4</f>
        <v>2098</v>
      </c>
      <c r="CI4" s="24">
        <f xml:space="preserve"> InpS!CI4</f>
        <v>2099</v>
      </c>
      <c r="CJ4" s="24">
        <f xml:space="preserve"> InpS!CJ4</f>
        <v>2100</v>
      </c>
      <c r="CK4" s="24">
        <f xml:space="preserve"> InpS!CK4</f>
        <v>2101</v>
      </c>
      <c r="CL4" s="24">
        <f xml:space="preserve"> InpS!CL4</f>
        <v>2102</v>
      </c>
      <c r="CM4" s="24">
        <f xml:space="preserve"> InpS!CM4</f>
        <v>2103</v>
      </c>
      <c r="CN4" s="24">
        <f xml:space="preserve"> InpS!CN4</f>
        <v>2104</v>
      </c>
      <c r="CO4" s="24">
        <f xml:space="preserve"> InpS!CO4</f>
        <v>2105</v>
      </c>
    </row>
    <row r="5" spans="1:93" x14ac:dyDescent="0.2">
      <c r="E5" s="71" t="str">
        <f xml:space="preserve"> InpS!E$7</f>
        <v>CPIH (Financial Year Average)</v>
      </c>
      <c r="F5" s="71"/>
      <c r="G5" s="71">
        <f xml:space="preserve"> InpS!G$7</f>
        <v>0</v>
      </c>
      <c r="H5" s="124" t="str">
        <f xml:space="preserve"> InpS!H$7</f>
        <v>%</v>
      </c>
      <c r="I5" s="199">
        <f xml:space="preserve"> InpS!I$7</f>
        <v>0</v>
      </c>
      <c r="J5" s="71">
        <f xml:space="preserve"> InpS!J$7</f>
        <v>0</v>
      </c>
      <c r="K5" s="77">
        <f xml:space="preserve"> InpS!K$7</f>
        <v>8.8817553044510555E-2</v>
      </c>
      <c r="L5" s="57">
        <f xml:space="preserve"> InpS!L$7</f>
        <v>5.3700617884633761E-2</v>
      </c>
      <c r="M5" s="57">
        <f xml:space="preserve"> InpS!M$7</f>
        <v>2.0493636657569647E-2</v>
      </c>
      <c r="N5" s="57">
        <f xml:space="preserve"> InpS!N$7</f>
        <v>1.0626340913025389E-2</v>
      </c>
      <c r="O5" s="57">
        <f xml:space="preserve"> InpS!O$7</f>
        <v>1.2078447738505416E-2</v>
      </c>
      <c r="P5" s="57">
        <f xml:space="preserve"> InpS!P$7</f>
        <v>1.5476883961447419E-2</v>
      </c>
      <c r="Q5" s="57">
        <f xml:space="preserve"> InpS!Q$7</f>
        <v>1.7922725638666037E-2</v>
      </c>
      <c r="R5" s="57">
        <f xml:space="preserve"> InpS!R$7</f>
        <v>1.9996805127965755E-2</v>
      </c>
      <c r="S5" s="57">
        <f xml:space="preserve"> InpS!S$7</f>
        <v>1.99968051279662E-2</v>
      </c>
      <c r="T5" s="57">
        <f xml:space="preserve"> InpS!T$7</f>
        <v>1.9996805127965533E-2</v>
      </c>
      <c r="U5" s="57">
        <f xml:space="preserve"> InpS!U$7</f>
        <v>1.9996805127965978E-2</v>
      </c>
      <c r="V5" s="57">
        <f xml:space="preserve"> InpS!V$7</f>
        <v>1.99968051279662E-2</v>
      </c>
      <c r="W5" s="57">
        <f xml:space="preserve"> InpS!W$7</f>
        <v>1.99968051279662E-2</v>
      </c>
      <c r="X5" s="57">
        <f xml:space="preserve"> InpS!X$7</f>
        <v>1.9996805127965755E-2</v>
      </c>
      <c r="Y5" s="57">
        <f xml:space="preserve"> InpS!Y$7</f>
        <v>1.9996805127965755E-2</v>
      </c>
      <c r="Z5" s="57">
        <f xml:space="preserve"> InpS!Z$7</f>
        <v>1.9996805127965978E-2</v>
      </c>
      <c r="AA5" s="57">
        <f xml:space="preserve"> InpS!AA$7</f>
        <v>1.9996805127965978E-2</v>
      </c>
      <c r="AB5" s="57">
        <f xml:space="preserve"> InpS!AB$7</f>
        <v>1.9996805127965978E-2</v>
      </c>
      <c r="AC5" s="57">
        <f xml:space="preserve"> InpS!AC$7</f>
        <v>1.9996805127965755E-2</v>
      </c>
      <c r="AD5" s="57">
        <f xml:space="preserve"> InpS!AD$7</f>
        <v>1.9996805127965978E-2</v>
      </c>
      <c r="AE5" s="57">
        <f xml:space="preserve"> InpS!AE$7</f>
        <v>1.99968051279662E-2</v>
      </c>
      <c r="AF5" s="57">
        <f xml:space="preserve"> InpS!AF$7</f>
        <v>1.99968051279662E-2</v>
      </c>
      <c r="AG5" s="57">
        <f xml:space="preserve"> InpS!AG$7</f>
        <v>1.9996805127965755E-2</v>
      </c>
      <c r="AH5" s="57">
        <f xml:space="preserve"> InpS!AH$7</f>
        <v>1.9996805127965978E-2</v>
      </c>
      <c r="AI5" s="57">
        <f xml:space="preserve"> InpS!AI$7</f>
        <v>1.9996805127965755E-2</v>
      </c>
      <c r="AJ5" s="57">
        <f xml:space="preserve"> InpS!AJ$7</f>
        <v>1.9996805127965978E-2</v>
      </c>
      <c r="AK5" s="57">
        <f xml:space="preserve"> InpS!AK$7</f>
        <v>1.9996805127965978E-2</v>
      </c>
      <c r="AL5" s="57">
        <f xml:space="preserve"> InpS!AL$7</f>
        <v>1.9996805127965978E-2</v>
      </c>
      <c r="AM5" s="57">
        <f xml:space="preserve"> InpS!AM$7</f>
        <v>1.9996805127965978E-2</v>
      </c>
      <c r="AN5" s="57">
        <f xml:space="preserve"> InpS!AN$7</f>
        <v>1.9996805127965978E-2</v>
      </c>
      <c r="AO5" s="57">
        <f xml:space="preserve"> InpS!AO$7</f>
        <v>1.9996805127965978E-2</v>
      </c>
      <c r="AP5" s="57">
        <f xml:space="preserve"> InpS!AP$7</f>
        <v>1.9996805127965978E-2</v>
      </c>
      <c r="AQ5" s="57">
        <f xml:space="preserve"> InpS!AQ$7</f>
        <v>1.9996805127965978E-2</v>
      </c>
      <c r="AR5" s="57">
        <f xml:space="preserve"> InpS!AR$7</f>
        <v>1.9996805127965978E-2</v>
      </c>
      <c r="AS5" s="57">
        <f xml:space="preserve"> InpS!AS$7</f>
        <v>1.9996805127965978E-2</v>
      </c>
      <c r="AT5" s="57">
        <f xml:space="preserve"> InpS!AT$7</f>
        <v>1.9996805127965978E-2</v>
      </c>
      <c r="AU5" s="57">
        <f xml:space="preserve"> InpS!AU$7</f>
        <v>1.9996805127965978E-2</v>
      </c>
      <c r="AV5" s="57">
        <f xml:space="preserve"> InpS!AV$7</f>
        <v>1.9996805127965978E-2</v>
      </c>
      <c r="AW5" s="57">
        <f xml:space="preserve"> InpS!AW$7</f>
        <v>1.9996805127965978E-2</v>
      </c>
      <c r="AX5" s="57">
        <f xml:space="preserve"> InpS!AX$7</f>
        <v>1.9996805127965978E-2</v>
      </c>
      <c r="AY5" s="57">
        <f xml:space="preserve"> InpS!AY$7</f>
        <v>1.9996805127965978E-2</v>
      </c>
      <c r="AZ5" s="57">
        <f xml:space="preserve"> InpS!AZ$7</f>
        <v>1.9996805127965978E-2</v>
      </c>
      <c r="BA5" s="57">
        <f xml:space="preserve"> InpS!BA$7</f>
        <v>1.9996805127965978E-2</v>
      </c>
      <c r="BB5" s="57">
        <f xml:space="preserve"> InpS!BB$7</f>
        <v>1.9996805127965978E-2</v>
      </c>
      <c r="BC5" s="57">
        <f xml:space="preserve"> InpS!BC$7</f>
        <v>1.9996805127965978E-2</v>
      </c>
      <c r="BD5" s="57">
        <f xml:space="preserve"> InpS!BD$7</f>
        <v>1.9996805127965978E-2</v>
      </c>
      <c r="BE5" s="57">
        <f xml:space="preserve"> InpS!BE$7</f>
        <v>1.9996805127965978E-2</v>
      </c>
      <c r="BF5" s="57">
        <f xml:space="preserve"> InpS!BF$7</f>
        <v>1.9996805127965978E-2</v>
      </c>
      <c r="BG5" s="57">
        <f xml:space="preserve"> InpS!BG$7</f>
        <v>1.9996805127965978E-2</v>
      </c>
      <c r="BH5" s="57">
        <f xml:space="preserve"> InpS!BH$7</f>
        <v>1.9996805127965978E-2</v>
      </c>
      <c r="BI5" s="57">
        <f xml:space="preserve"> InpS!BI$7</f>
        <v>1.9996805127965978E-2</v>
      </c>
      <c r="BJ5" s="57">
        <f xml:space="preserve"> InpS!BJ$7</f>
        <v>1.9996805127965978E-2</v>
      </c>
      <c r="BK5" s="57">
        <f xml:space="preserve"> InpS!BK$7</f>
        <v>1.9996805127965978E-2</v>
      </c>
      <c r="BL5" s="57">
        <f xml:space="preserve"> InpS!BL$7</f>
        <v>1.9996805127965978E-2</v>
      </c>
      <c r="BM5" s="57">
        <f xml:space="preserve"> InpS!BM$7</f>
        <v>1.9996805127965978E-2</v>
      </c>
      <c r="BN5" s="57">
        <f xml:space="preserve"> InpS!BN$7</f>
        <v>1.9996805127965978E-2</v>
      </c>
      <c r="BO5" s="57">
        <f xml:space="preserve"> InpS!BO$7</f>
        <v>1.9996805127965978E-2</v>
      </c>
      <c r="BP5" s="57">
        <f xml:space="preserve"> InpS!BP$7</f>
        <v>1.9996805127965978E-2</v>
      </c>
      <c r="BQ5" s="57">
        <f xml:space="preserve"> InpS!BQ$7</f>
        <v>1.9996805127965978E-2</v>
      </c>
      <c r="BR5" s="57">
        <f xml:space="preserve"> InpS!BR$7</f>
        <v>1.9996805127965978E-2</v>
      </c>
      <c r="BS5" s="57">
        <f xml:space="preserve"> InpS!BS$7</f>
        <v>1.9996805127965978E-2</v>
      </c>
      <c r="BT5" s="57">
        <f xml:space="preserve"> InpS!BT$7</f>
        <v>1.9996805127965978E-2</v>
      </c>
      <c r="BU5" s="57">
        <f xml:space="preserve"> InpS!BU$7</f>
        <v>1.9996805127965978E-2</v>
      </c>
      <c r="BV5" s="57">
        <f xml:space="preserve"> InpS!BV$7</f>
        <v>1.9996805127965978E-2</v>
      </c>
      <c r="BW5" s="57">
        <f xml:space="preserve"> InpS!BW$7</f>
        <v>1.9996805127965978E-2</v>
      </c>
      <c r="BX5" s="57">
        <f xml:space="preserve"> InpS!BX$7</f>
        <v>1.9996805127965978E-2</v>
      </c>
      <c r="BY5" s="57">
        <f xml:space="preserve"> InpS!BY$7</f>
        <v>1.9996805127965978E-2</v>
      </c>
      <c r="BZ5" s="57">
        <f xml:space="preserve"> InpS!BZ$7</f>
        <v>1.9996805127965978E-2</v>
      </c>
      <c r="CA5" s="57">
        <f xml:space="preserve"> InpS!CA$7</f>
        <v>1.9996805127965978E-2</v>
      </c>
      <c r="CB5" s="57">
        <f xml:space="preserve"> InpS!CB$7</f>
        <v>1.9996805127965978E-2</v>
      </c>
      <c r="CC5" s="57">
        <f xml:space="preserve"> InpS!CC$7</f>
        <v>1.9996805127965978E-2</v>
      </c>
      <c r="CD5" s="57">
        <f xml:space="preserve"> InpS!CD$7</f>
        <v>1.9996805127965978E-2</v>
      </c>
      <c r="CE5" s="57">
        <f xml:space="preserve"> InpS!CE$7</f>
        <v>1.9996805127965978E-2</v>
      </c>
      <c r="CF5" s="57">
        <f xml:space="preserve"> InpS!CF$7</f>
        <v>1.9996805127965978E-2</v>
      </c>
      <c r="CG5" s="57">
        <f xml:space="preserve"> InpS!CG$7</f>
        <v>1.9996805127965978E-2</v>
      </c>
      <c r="CH5" s="57">
        <f xml:space="preserve"> InpS!CH$7</f>
        <v>1.9996805127965978E-2</v>
      </c>
      <c r="CI5" s="57">
        <f xml:space="preserve"> InpS!CI$7</f>
        <v>1.9996805127965978E-2</v>
      </c>
      <c r="CJ5" s="57">
        <f xml:space="preserve"> InpS!CJ$7</f>
        <v>1.9996805127965978E-2</v>
      </c>
      <c r="CK5" s="57">
        <f xml:space="preserve"> InpS!CK$7</f>
        <v>1.9996805127965978E-2</v>
      </c>
      <c r="CL5" s="57">
        <f xml:space="preserve"> InpS!CL$7</f>
        <v>1.9996805127965978E-2</v>
      </c>
      <c r="CM5" s="57">
        <f xml:space="preserve"> InpS!CM$7</f>
        <v>1.9996805127965978E-2</v>
      </c>
      <c r="CN5" s="57">
        <f xml:space="preserve"> InpS!CN$7</f>
        <v>1.9996805127965978E-2</v>
      </c>
      <c r="CO5" s="57">
        <f xml:space="preserve"> InpS!CO$7</f>
        <v>1.9996805127965978E-2</v>
      </c>
    </row>
    <row r="6" spans="1:93" x14ac:dyDescent="0.2">
      <c r="E6" t="s">
        <v>366</v>
      </c>
      <c r="H6" s="74" t="s">
        <v>325</v>
      </c>
      <c r="I6" s="200"/>
      <c r="K6" s="322">
        <f t="shared" ref="K6:AP6" si="0">IF( J6 = "", 1, J6 * ( 1 + K5 ) )</f>
        <v>1</v>
      </c>
      <c r="L6" s="322">
        <f t="shared" si="0"/>
        <v>1.0537006178846338</v>
      </c>
      <c r="M6" s="322">
        <f t="shared" si="0"/>
        <v>1.0752947754934181</v>
      </c>
      <c r="N6" s="322">
        <f t="shared" si="0"/>
        <v>1.0867212243598063</v>
      </c>
      <c r="O6" s="322">
        <f t="shared" si="0"/>
        <v>1.0998471298745609</v>
      </c>
      <c r="P6" s="322">
        <f t="shared" si="0"/>
        <v>1.1168693362789606</v>
      </c>
      <c r="Q6" s="322">
        <f t="shared" si="0"/>
        <v>1.1368866789673273</v>
      </c>
      <c r="R6" s="322">
        <f t="shared" si="0"/>
        <v>1.1596207803392171</v>
      </c>
      <c r="S6" s="322">
        <f t="shared" si="0"/>
        <v>1.1828094911060005</v>
      </c>
      <c r="T6" s="322">
        <f t="shared" si="0"/>
        <v>1.2064619020031553</v>
      </c>
      <c r="U6" s="322">
        <f t="shared" si="0"/>
        <v>1.2305872855518276</v>
      </c>
      <c r="V6" s="322">
        <f t="shared" si="0"/>
        <v>1.2551950996939605</v>
      </c>
      <c r="W6" s="322">
        <f t="shared" si="0"/>
        <v>1.2802949915001187</v>
      </c>
      <c r="X6" s="322">
        <f t="shared" si="0"/>
        <v>1.3058968009514571</v>
      </c>
      <c r="Y6" s="322">
        <f t="shared" si="0"/>
        <v>1.3320105647973173</v>
      </c>
      <c r="Z6" s="322">
        <f t="shared" si="0"/>
        <v>1.3586465204899612</v>
      </c>
      <c r="AA6" s="322">
        <f t="shared" si="0"/>
        <v>1.3858151101979879</v>
      </c>
      <c r="AB6" s="322">
        <f t="shared" si="0"/>
        <v>1.4135269849000078</v>
      </c>
      <c r="AC6" s="322">
        <f t="shared" si="0"/>
        <v>1.4417930085601742</v>
      </c>
      <c r="AD6" s="322">
        <f t="shared" si="0"/>
        <v>1.4706242623872159</v>
      </c>
      <c r="AE6" s="322">
        <f t="shared" si="0"/>
        <v>1.5000320491786321</v>
      </c>
      <c r="AF6" s="322">
        <f t="shared" si="0"/>
        <v>1.530027897751761</v>
      </c>
      <c r="AG6" s="322">
        <f t="shared" si="0"/>
        <v>1.5606235674634541</v>
      </c>
      <c r="AH6" s="322">
        <f t="shared" si="0"/>
        <v>1.5918310528201318</v>
      </c>
      <c r="AI6" s="322">
        <f t="shared" si="0"/>
        <v>1.6236625881800206</v>
      </c>
      <c r="AJ6" s="322">
        <f t="shared" si="0"/>
        <v>1.6561306525494253</v>
      </c>
      <c r="AK6" s="322">
        <f t="shared" si="0"/>
        <v>1.6892479744749072</v>
      </c>
      <c r="AL6" s="322">
        <f t="shared" si="0"/>
        <v>1.723027537033293</v>
      </c>
      <c r="AM6" s="322">
        <f t="shared" si="0"/>
        <v>1.7574825829214671</v>
      </c>
      <c r="AN6" s="322">
        <f t="shared" si="0"/>
        <v>1.7926266196479419</v>
      </c>
      <c r="AO6" s="322">
        <f t="shared" si="0"/>
        <v>1.8284734248282462</v>
      </c>
      <c r="AP6" s="322">
        <f t="shared" si="0"/>
        <v>1.8650370515862011</v>
      </c>
      <c r="AQ6" s="322">
        <f t="shared" ref="AQ6:BV6" si="1">IF( AP6 = "", 1, AP6 * ( 1 + AQ5 ) )</f>
        <v>1.9023318340632067</v>
      </c>
      <c r="AR6" s="322">
        <f t="shared" si="1"/>
        <v>1.9403723930376948</v>
      </c>
      <c r="AS6" s="322">
        <f t="shared" si="1"/>
        <v>1.9791736416569545</v>
      </c>
      <c r="AT6" s="322">
        <f t="shared" si="1"/>
        <v>2.0187507912835754</v>
      </c>
      <c r="AU6" s="322">
        <f t="shared" si="1"/>
        <v>2.0591193574588003</v>
      </c>
      <c r="AV6" s="322">
        <f t="shared" si="1"/>
        <v>2.1002951659851266</v>
      </c>
      <c r="AW6" s="322">
        <f t="shared" si="1"/>
        <v>2.1422943591305401</v>
      </c>
      <c r="AX6" s="322">
        <f t="shared" si="1"/>
        <v>2.1851334019568145</v>
      </c>
      <c r="AY6" s="322">
        <f t="shared" si="1"/>
        <v>2.2288290887743543</v>
      </c>
      <c r="AZ6" s="322">
        <f t="shared" si="1"/>
        <v>2.2733985497261169</v>
      </c>
      <c r="BA6" s="322">
        <f t="shared" si="1"/>
        <v>2.3188592575031906</v>
      </c>
      <c r="BB6" s="322">
        <f t="shared" si="1"/>
        <v>2.3652290341946616</v>
      </c>
      <c r="BC6" s="322">
        <f t="shared" si="1"/>
        <v>2.4125260582744592</v>
      </c>
      <c r="BD6" s="322">
        <f t="shared" si="1"/>
        <v>2.4607688717279133</v>
      </c>
      <c r="BE6" s="322">
        <f t="shared" si="1"/>
        <v>2.5099763873208212</v>
      </c>
      <c r="BF6" s="322">
        <f t="shared" si="1"/>
        <v>2.5601678960138718</v>
      </c>
      <c r="BG6" s="322">
        <f t="shared" si="1"/>
        <v>2.611363074525336</v>
      </c>
      <c r="BH6" s="322">
        <f t="shared" si="1"/>
        <v>2.6635819930449851</v>
      </c>
      <c r="BI6" s="322">
        <f t="shared" si="1"/>
        <v>2.716845123102265</v>
      </c>
      <c r="BJ6" s="322">
        <f t="shared" si="1"/>
        <v>2.7711733455918059</v>
      </c>
      <c r="BK6" s="322">
        <f t="shared" si="1"/>
        <v>2.8265879589594189</v>
      </c>
      <c r="BL6" s="322">
        <f t="shared" si="1"/>
        <v>2.8831106875517856</v>
      </c>
      <c r="BM6" s="322">
        <f t="shared" si="1"/>
        <v>2.9407636901331147</v>
      </c>
      <c r="BN6" s="322">
        <f t="shared" si="1"/>
        <v>2.9995695685721047</v>
      </c>
      <c r="BO6" s="322">
        <f t="shared" si="1"/>
        <v>3.0595513767026179</v>
      </c>
      <c r="BP6" s="322">
        <f t="shared" si="1"/>
        <v>3.1207326293615401</v>
      </c>
      <c r="BQ6" s="322">
        <f t="shared" si="1"/>
        <v>3.1831373116073678</v>
      </c>
      <c r="BR6" s="322">
        <f t="shared" si="1"/>
        <v>3.2467898881231378</v>
      </c>
      <c r="BS6" s="322">
        <f t="shared" si="1"/>
        <v>3.3117153128073866</v>
      </c>
      <c r="BT6" s="322">
        <f t="shared" si="1"/>
        <v>3.3779390385568968</v>
      </c>
      <c r="BU6" s="322">
        <f t="shared" si="1"/>
        <v>3.4454870272450679</v>
      </c>
      <c r="BV6" s="322">
        <f t="shared" si="1"/>
        <v>3.5143857598998225</v>
      </c>
      <c r="BW6" s="322">
        <f t="shared" ref="BW6:CO6" si="2">IF( BV6 = "", 1, BV6 * ( 1 + BW5 ) )</f>
        <v>3.584662247085038</v>
      </c>
      <c r="BX6" s="322">
        <f t="shared" si="2"/>
        <v>3.6563440394895741</v>
      </c>
      <c r="BY6" s="322">
        <f t="shared" si="2"/>
        <v>3.729459238728047</v>
      </c>
      <c r="BZ6" s="322">
        <f t="shared" si="2"/>
        <v>3.804036508357584</v>
      </c>
      <c r="CA6" s="322">
        <f t="shared" si="2"/>
        <v>3.8801050851148786</v>
      </c>
      <c r="CB6" s="322">
        <f t="shared" si="2"/>
        <v>3.9576947903779507</v>
      </c>
      <c r="CC6" s="322">
        <f t="shared" si="2"/>
        <v>4.0368360418571045</v>
      </c>
      <c r="CD6" s="322">
        <f t="shared" si="2"/>
        <v>4.1175598655196701</v>
      </c>
      <c r="CE6" s="322">
        <f t="shared" si="2"/>
        <v>4.1998979077532006</v>
      </c>
      <c r="CF6" s="322">
        <f t="shared" si="2"/>
        <v>4.2838824477718935</v>
      </c>
      <c r="CG6" s="322">
        <f t="shared" si="2"/>
        <v>4.3695464102711021</v>
      </c>
      <c r="CH6" s="322">
        <f t="shared" si="2"/>
        <v>4.4569233783348965</v>
      </c>
      <c r="CI6" s="322">
        <f t="shared" si="2"/>
        <v>4.5460476066017348</v>
      </c>
      <c r="CJ6" s="322">
        <f t="shared" si="2"/>
        <v>4.6369540346934057</v>
      </c>
      <c r="CK6" s="322">
        <f t="shared" si="2"/>
        <v>4.7296783009125054</v>
      </c>
      <c r="CL6" s="322">
        <f t="shared" si="2"/>
        <v>4.8242567562138223</v>
      </c>
      <c r="CM6" s="322">
        <f t="shared" si="2"/>
        <v>4.9207264784551032</v>
      </c>
      <c r="CN6" s="322">
        <f t="shared" si="2"/>
        <v>5.019125286932792</v>
      </c>
      <c r="CO6" s="322">
        <f t="shared" si="2"/>
        <v>5.1194917572084337</v>
      </c>
    </row>
    <row r="7" spans="1:93" s="126" customFormat="1" x14ac:dyDescent="0.2">
      <c r="B7" s="127"/>
      <c r="D7" s="128"/>
      <c r="E7" s="71" t="str">
        <f xml:space="preserve"> InpS!E15</f>
        <v>Cost efficiency assumptions</v>
      </c>
      <c r="F7" s="71">
        <f xml:space="preserve"> InpS!F15</f>
        <v>0</v>
      </c>
      <c r="G7" s="71">
        <f xml:space="preserve"> InpS!G15</f>
        <v>0</v>
      </c>
      <c r="H7" s="124" t="str">
        <f xml:space="preserve"> InpS!H15</f>
        <v>%</v>
      </c>
      <c r="I7" s="199">
        <f xml:space="preserve"> InpS!I15</f>
        <v>0</v>
      </c>
      <c r="J7" s="71">
        <f xml:space="preserve"> InpS!J15</f>
        <v>0</v>
      </c>
      <c r="K7" s="57">
        <f xml:space="preserve"> InpS!K15</f>
        <v>1E-3</v>
      </c>
      <c r="L7" s="57">
        <f xml:space="preserve"> InpS!L15</f>
        <v>1E-3</v>
      </c>
      <c r="M7" s="57">
        <f xml:space="preserve"> InpS!M15</f>
        <v>1E-3</v>
      </c>
      <c r="N7" s="57">
        <f xml:space="preserve"> InpS!N15</f>
        <v>1E-3</v>
      </c>
      <c r="O7" s="57">
        <f xml:space="preserve"> InpS!O15</f>
        <v>1E-3</v>
      </c>
      <c r="P7" s="57">
        <f xml:space="preserve"> InpS!P15</f>
        <v>1E-3</v>
      </c>
      <c r="Q7" s="57">
        <f xml:space="preserve"> InpS!Q15</f>
        <v>1E-3</v>
      </c>
      <c r="R7" s="57">
        <f xml:space="preserve"> InpS!R15</f>
        <v>1E-3</v>
      </c>
      <c r="S7" s="57">
        <f xml:space="preserve"> InpS!S15</f>
        <v>1E-3</v>
      </c>
      <c r="T7" s="57">
        <f xml:space="preserve"> InpS!T15</f>
        <v>1E-3</v>
      </c>
      <c r="U7" s="57">
        <f xml:space="preserve"> InpS!U15</f>
        <v>1E-3</v>
      </c>
      <c r="V7" s="57">
        <f xml:space="preserve"> InpS!V15</f>
        <v>1E-3</v>
      </c>
      <c r="W7" s="57">
        <f xml:space="preserve"> InpS!W15</f>
        <v>1E-3</v>
      </c>
      <c r="X7" s="57">
        <f xml:space="preserve"> InpS!X15</f>
        <v>1E-3</v>
      </c>
      <c r="Y7" s="57">
        <f xml:space="preserve"> InpS!Y15</f>
        <v>1E-3</v>
      </c>
      <c r="Z7" s="57">
        <f xml:space="preserve"> InpS!Z15</f>
        <v>1E-3</v>
      </c>
      <c r="AA7" s="57">
        <f xml:space="preserve"> InpS!AA15</f>
        <v>1E-3</v>
      </c>
      <c r="AB7" s="57">
        <f xml:space="preserve"> InpS!AB15</f>
        <v>1E-3</v>
      </c>
      <c r="AC7" s="57">
        <f xml:space="preserve"> InpS!AC15</f>
        <v>1E-3</v>
      </c>
      <c r="AD7" s="57">
        <f xml:space="preserve"> InpS!AD15</f>
        <v>1E-3</v>
      </c>
      <c r="AE7" s="57">
        <f xml:space="preserve"> InpS!AE15</f>
        <v>1E-3</v>
      </c>
      <c r="AF7" s="57">
        <f xml:space="preserve"> InpS!AF15</f>
        <v>1E-3</v>
      </c>
      <c r="AG7" s="57">
        <f xml:space="preserve"> InpS!AG15</f>
        <v>1E-3</v>
      </c>
      <c r="AH7" s="57">
        <f xml:space="preserve"> InpS!AH15</f>
        <v>1E-3</v>
      </c>
      <c r="AI7" s="57">
        <f xml:space="preserve"> InpS!AI15</f>
        <v>1E-3</v>
      </c>
      <c r="AJ7" s="57">
        <f xml:space="preserve"> InpS!AJ15</f>
        <v>1E-3</v>
      </c>
      <c r="AK7" s="57">
        <f xml:space="preserve"> InpS!AK15</f>
        <v>1E-3</v>
      </c>
      <c r="AL7" s="57">
        <f xml:space="preserve"> InpS!AL15</f>
        <v>1E-3</v>
      </c>
      <c r="AM7" s="57">
        <f xml:space="preserve"> InpS!AM15</f>
        <v>1E-3</v>
      </c>
      <c r="AN7" s="57">
        <f xml:space="preserve"> InpS!AN15</f>
        <v>1E-3</v>
      </c>
      <c r="AO7" s="57">
        <f xml:space="preserve"> InpS!AO15</f>
        <v>1E-3</v>
      </c>
      <c r="AP7" s="57">
        <f xml:space="preserve"> InpS!AP15</f>
        <v>1E-3</v>
      </c>
      <c r="AQ7" s="57">
        <f xml:space="preserve"> InpS!AQ15</f>
        <v>1E-3</v>
      </c>
      <c r="AR7" s="57">
        <f xml:space="preserve"> InpS!AR15</f>
        <v>1E-3</v>
      </c>
      <c r="AS7" s="57">
        <f xml:space="preserve"> InpS!AS15</f>
        <v>1E-3</v>
      </c>
      <c r="AT7" s="57">
        <f xml:space="preserve"> InpS!AT15</f>
        <v>1E-3</v>
      </c>
      <c r="AU7" s="57">
        <f xml:space="preserve"> InpS!AU15</f>
        <v>1E-3</v>
      </c>
      <c r="AV7" s="57">
        <f xml:space="preserve"> InpS!AV15</f>
        <v>1E-3</v>
      </c>
      <c r="AW7" s="57">
        <f xml:space="preserve"> InpS!AW15</f>
        <v>1E-3</v>
      </c>
      <c r="AX7" s="57">
        <f xml:space="preserve"> InpS!AX15</f>
        <v>1E-3</v>
      </c>
      <c r="AY7" s="57">
        <f xml:space="preserve"> InpS!AY15</f>
        <v>1E-3</v>
      </c>
      <c r="AZ7" s="57">
        <f xml:space="preserve"> InpS!AZ15</f>
        <v>1E-3</v>
      </c>
      <c r="BA7" s="57">
        <f xml:space="preserve"> InpS!BA15</f>
        <v>1E-3</v>
      </c>
      <c r="BB7" s="57">
        <f xml:space="preserve"> InpS!BB15</f>
        <v>1E-3</v>
      </c>
      <c r="BC7" s="57">
        <f xml:space="preserve"> InpS!BC15</f>
        <v>1E-3</v>
      </c>
      <c r="BD7" s="57">
        <f xml:space="preserve"> InpS!BD15</f>
        <v>1E-3</v>
      </c>
      <c r="BE7" s="57">
        <f xml:space="preserve"> InpS!BE15</f>
        <v>1E-3</v>
      </c>
      <c r="BF7" s="57">
        <f xml:space="preserve"> InpS!BF15</f>
        <v>1E-3</v>
      </c>
      <c r="BG7" s="57">
        <f xml:space="preserve"> InpS!BG15</f>
        <v>1E-3</v>
      </c>
      <c r="BH7" s="57">
        <f xml:space="preserve"> InpS!BH15</f>
        <v>1E-3</v>
      </c>
      <c r="BI7" s="57">
        <f xml:space="preserve"> InpS!BI15</f>
        <v>1E-3</v>
      </c>
      <c r="BJ7" s="57">
        <f xml:space="preserve"> InpS!BJ15</f>
        <v>1E-3</v>
      </c>
      <c r="BK7" s="57">
        <f xml:space="preserve"> InpS!BK15</f>
        <v>1E-3</v>
      </c>
      <c r="BL7" s="57">
        <f xml:space="preserve"> InpS!BL15</f>
        <v>1E-3</v>
      </c>
      <c r="BM7" s="57">
        <f xml:space="preserve"> InpS!BM15</f>
        <v>1E-3</v>
      </c>
      <c r="BN7" s="57">
        <f xml:space="preserve"> InpS!BN15</f>
        <v>1E-3</v>
      </c>
      <c r="BO7" s="57">
        <f xml:space="preserve"> InpS!BO15</f>
        <v>1E-3</v>
      </c>
      <c r="BP7" s="57">
        <f xml:space="preserve"> InpS!BP15</f>
        <v>1E-3</v>
      </c>
      <c r="BQ7" s="57">
        <f xml:space="preserve"> InpS!BQ15</f>
        <v>1E-3</v>
      </c>
      <c r="BR7" s="57">
        <f xml:space="preserve"> InpS!BR15</f>
        <v>1E-3</v>
      </c>
      <c r="BS7" s="57">
        <f xml:space="preserve"> InpS!BS15</f>
        <v>1E-3</v>
      </c>
      <c r="BT7" s="57">
        <f xml:space="preserve"> InpS!BT15</f>
        <v>1E-3</v>
      </c>
      <c r="BU7" s="57">
        <f xml:space="preserve"> InpS!BU15</f>
        <v>1E-3</v>
      </c>
      <c r="BV7" s="57">
        <f xml:space="preserve"> InpS!BV15</f>
        <v>1E-3</v>
      </c>
      <c r="BW7" s="57">
        <f xml:space="preserve"> InpS!BW15</f>
        <v>1E-3</v>
      </c>
      <c r="BX7" s="57">
        <f xml:space="preserve"> InpS!BX15</f>
        <v>1E-3</v>
      </c>
      <c r="BY7" s="57">
        <f xml:space="preserve"> InpS!BY15</f>
        <v>1E-3</v>
      </c>
      <c r="BZ7" s="57">
        <f xml:space="preserve"> InpS!BZ15</f>
        <v>1E-3</v>
      </c>
      <c r="CA7" s="57">
        <f xml:space="preserve"> InpS!CA15</f>
        <v>1E-3</v>
      </c>
      <c r="CB7" s="57">
        <f xml:space="preserve"> InpS!CB15</f>
        <v>1E-3</v>
      </c>
      <c r="CC7" s="57">
        <f xml:space="preserve"> InpS!CC15</f>
        <v>1E-3</v>
      </c>
      <c r="CD7" s="57">
        <f xml:space="preserve"> InpS!CD15</f>
        <v>1E-3</v>
      </c>
      <c r="CE7" s="57">
        <f xml:space="preserve"> InpS!CE15</f>
        <v>1E-3</v>
      </c>
      <c r="CF7" s="57">
        <f xml:space="preserve"> InpS!CF15</f>
        <v>1E-3</v>
      </c>
      <c r="CG7" s="57">
        <f xml:space="preserve"> InpS!CG15</f>
        <v>1E-3</v>
      </c>
      <c r="CH7" s="57">
        <f xml:space="preserve"> InpS!CH15</f>
        <v>1E-3</v>
      </c>
      <c r="CI7" s="57">
        <f xml:space="preserve"> InpS!CI15</f>
        <v>1E-3</v>
      </c>
      <c r="CJ7" s="57">
        <f xml:space="preserve"> InpS!CJ15</f>
        <v>1E-3</v>
      </c>
      <c r="CK7" s="57">
        <f xml:space="preserve"> InpS!CK15</f>
        <v>1E-3</v>
      </c>
      <c r="CL7" s="57">
        <f xml:space="preserve"> InpS!CL15</f>
        <v>1E-3</v>
      </c>
      <c r="CM7" s="57">
        <f xml:space="preserve"> InpS!CM15</f>
        <v>1E-3</v>
      </c>
      <c r="CN7" s="57">
        <f xml:space="preserve"> InpS!CN15</f>
        <v>1E-3</v>
      </c>
      <c r="CO7" s="57">
        <f xml:space="preserve"> InpS!CO15</f>
        <v>1E-3</v>
      </c>
    </row>
    <row r="8" spans="1:93" x14ac:dyDescent="0.2">
      <c r="E8" t="s">
        <v>367</v>
      </c>
      <c r="H8" s="74" t="s">
        <v>325</v>
      </c>
      <c r="I8" s="200"/>
      <c r="K8" s="323">
        <f t="shared" ref="K8:AP8" si="3">IF( J8 = "", 1, J8 * ( 1 - K7 ) )</f>
        <v>1</v>
      </c>
      <c r="L8" s="323">
        <f t="shared" si="3"/>
        <v>0.999</v>
      </c>
      <c r="M8" s="323">
        <f t="shared" si="3"/>
        <v>0.99800100000000003</v>
      </c>
      <c r="N8" s="323">
        <f t="shared" si="3"/>
        <v>0.997002999</v>
      </c>
      <c r="O8" s="323">
        <f t="shared" si="3"/>
        <v>0.99600599600100004</v>
      </c>
      <c r="P8" s="323">
        <f t="shared" si="3"/>
        <v>0.99500999000499901</v>
      </c>
      <c r="Q8" s="323">
        <f t="shared" si="3"/>
        <v>0.994014980014994</v>
      </c>
      <c r="R8" s="323">
        <f t="shared" si="3"/>
        <v>0.99302096503497905</v>
      </c>
      <c r="S8" s="323">
        <f t="shared" si="3"/>
        <v>0.9920279440699441</v>
      </c>
      <c r="T8" s="323">
        <f t="shared" si="3"/>
        <v>0.99103591612587416</v>
      </c>
      <c r="U8" s="323">
        <f t="shared" si="3"/>
        <v>0.99004488020974823</v>
      </c>
      <c r="V8" s="323">
        <f t="shared" si="3"/>
        <v>0.98905483532953853</v>
      </c>
      <c r="W8" s="323">
        <f t="shared" si="3"/>
        <v>0.98806578049420901</v>
      </c>
      <c r="X8" s="323">
        <f t="shared" si="3"/>
        <v>0.98707771471371475</v>
      </c>
      <c r="Y8" s="323">
        <f t="shared" si="3"/>
        <v>0.98609063699900101</v>
      </c>
      <c r="Z8" s="323">
        <f t="shared" si="3"/>
        <v>0.98510454636200206</v>
      </c>
      <c r="AA8" s="323">
        <f t="shared" si="3"/>
        <v>0.98411944181564004</v>
      </c>
      <c r="AB8" s="323">
        <f t="shared" si="3"/>
        <v>0.98313532237382439</v>
      </c>
      <c r="AC8" s="323">
        <f t="shared" si="3"/>
        <v>0.98215218705145058</v>
      </c>
      <c r="AD8" s="323">
        <f t="shared" si="3"/>
        <v>0.98117003486439913</v>
      </c>
      <c r="AE8" s="323">
        <f t="shared" si="3"/>
        <v>0.98018886482953471</v>
      </c>
      <c r="AF8" s="323">
        <f t="shared" si="3"/>
        <v>0.97920867596470518</v>
      </c>
      <c r="AG8" s="323">
        <f t="shared" si="3"/>
        <v>0.9782294672887405</v>
      </c>
      <c r="AH8" s="323">
        <f t="shared" si="3"/>
        <v>0.97725123782145173</v>
      </c>
      <c r="AI8" s="323">
        <f t="shared" si="3"/>
        <v>0.97627398658363029</v>
      </c>
      <c r="AJ8" s="323">
        <f t="shared" si="3"/>
        <v>0.97529771259704667</v>
      </c>
      <c r="AK8" s="323">
        <f t="shared" si="3"/>
        <v>0.97432241488444959</v>
      </c>
      <c r="AL8" s="323">
        <f t="shared" si="3"/>
        <v>0.97334809246956511</v>
      </c>
      <c r="AM8" s="323">
        <f t="shared" si="3"/>
        <v>0.97237474437709559</v>
      </c>
      <c r="AN8" s="323">
        <f t="shared" si="3"/>
        <v>0.97140236963271853</v>
      </c>
      <c r="AO8" s="323">
        <f t="shared" si="3"/>
        <v>0.97043096726308586</v>
      </c>
      <c r="AP8" s="323">
        <f t="shared" si="3"/>
        <v>0.96946053629582274</v>
      </c>
      <c r="AQ8" s="323">
        <f t="shared" ref="AQ8:BV8" si="4">IF( AP8 = "", 1, AP8 * ( 1 - AQ7 ) )</f>
        <v>0.96849107575952686</v>
      </c>
      <c r="AR8" s="323">
        <f t="shared" si="4"/>
        <v>0.96752258468376728</v>
      </c>
      <c r="AS8" s="323">
        <f t="shared" si="4"/>
        <v>0.96655506209908348</v>
      </c>
      <c r="AT8" s="323">
        <f t="shared" si="4"/>
        <v>0.9655885070369844</v>
      </c>
      <c r="AU8" s="323">
        <f t="shared" si="4"/>
        <v>0.96462291852994742</v>
      </c>
      <c r="AV8" s="323">
        <f t="shared" si="4"/>
        <v>0.96365829561141747</v>
      </c>
      <c r="AW8" s="323">
        <f t="shared" si="4"/>
        <v>0.96269463731580607</v>
      </c>
      <c r="AX8" s="323">
        <f t="shared" si="4"/>
        <v>0.96173194267849027</v>
      </c>
      <c r="AY8" s="323">
        <f t="shared" si="4"/>
        <v>0.96077021073581181</v>
      </c>
      <c r="AZ8" s="323">
        <f t="shared" si="4"/>
        <v>0.959809440525076</v>
      </c>
      <c r="BA8" s="323">
        <f t="shared" si="4"/>
        <v>0.9588496310845509</v>
      </c>
      <c r="BB8" s="323">
        <f t="shared" si="4"/>
        <v>0.9578907814534664</v>
      </c>
      <c r="BC8" s="323">
        <f t="shared" si="4"/>
        <v>0.95693289067201293</v>
      </c>
      <c r="BD8" s="323">
        <f t="shared" si="4"/>
        <v>0.95597595778134092</v>
      </c>
      <c r="BE8" s="323">
        <f t="shared" si="4"/>
        <v>0.95501998182355963</v>
      </c>
      <c r="BF8" s="323">
        <f t="shared" si="4"/>
        <v>0.95406496184173606</v>
      </c>
      <c r="BG8" s="323">
        <f t="shared" si="4"/>
        <v>0.95311089687989436</v>
      </c>
      <c r="BH8" s="323">
        <f t="shared" si="4"/>
        <v>0.95215778598301448</v>
      </c>
      <c r="BI8" s="323">
        <f t="shared" si="4"/>
        <v>0.95120562819703147</v>
      </c>
      <c r="BJ8" s="323">
        <f t="shared" si="4"/>
        <v>0.95025442256883441</v>
      </c>
      <c r="BK8" s="323">
        <f t="shared" si="4"/>
        <v>0.94930416814626561</v>
      </c>
      <c r="BL8" s="323">
        <f t="shared" si="4"/>
        <v>0.9483548639781193</v>
      </c>
      <c r="BM8" s="323">
        <f t="shared" si="4"/>
        <v>0.94740650911414115</v>
      </c>
      <c r="BN8" s="323">
        <f t="shared" si="4"/>
        <v>0.94645910260502697</v>
      </c>
      <c r="BO8" s="323">
        <f t="shared" si="4"/>
        <v>0.94551264350242192</v>
      </c>
      <c r="BP8" s="323">
        <f t="shared" si="4"/>
        <v>0.94456713085891952</v>
      </c>
      <c r="BQ8" s="323">
        <f t="shared" si="4"/>
        <v>0.94362256372806064</v>
      </c>
      <c r="BR8" s="323">
        <f t="shared" si="4"/>
        <v>0.9426789411643326</v>
      </c>
      <c r="BS8" s="323">
        <f t="shared" si="4"/>
        <v>0.94173626222316831</v>
      </c>
      <c r="BT8" s="323">
        <f t="shared" si="4"/>
        <v>0.94079452596094515</v>
      </c>
      <c r="BU8" s="323">
        <f t="shared" si="4"/>
        <v>0.93985373143498419</v>
      </c>
      <c r="BV8" s="323">
        <f t="shared" si="4"/>
        <v>0.93891387770354917</v>
      </c>
      <c r="BW8" s="323">
        <f t="shared" ref="BW8:CO8" si="5">IF( BV8 = "", 1, BV8 * ( 1 - BW7 ) )</f>
        <v>0.93797496382584566</v>
      </c>
      <c r="BX8" s="323">
        <f t="shared" si="5"/>
        <v>0.9370369888620198</v>
      </c>
      <c r="BY8" s="323">
        <f t="shared" si="5"/>
        <v>0.93609995187315775</v>
      </c>
      <c r="BZ8" s="323">
        <f t="shared" si="5"/>
        <v>0.93516385192128459</v>
      </c>
      <c r="CA8" s="323">
        <f t="shared" si="5"/>
        <v>0.93422868806936332</v>
      </c>
      <c r="CB8" s="323">
        <f t="shared" si="5"/>
        <v>0.93329445938129396</v>
      </c>
      <c r="CC8" s="323">
        <f t="shared" si="5"/>
        <v>0.93236116492191268</v>
      </c>
      <c r="CD8" s="323">
        <f t="shared" si="5"/>
        <v>0.93142880375699078</v>
      </c>
      <c r="CE8" s="323">
        <f t="shared" si="5"/>
        <v>0.93049737495323381</v>
      </c>
      <c r="CF8" s="323">
        <f t="shared" si="5"/>
        <v>0.9295668775782806</v>
      </c>
      <c r="CG8" s="323">
        <f t="shared" si="5"/>
        <v>0.92863731070070232</v>
      </c>
      <c r="CH8" s="323">
        <f t="shared" si="5"/>
        <v>0.92770867339000163</v>
      </c>
      <c r="CI8" s="323">
        <f t="shared" si="5"/>
        <v>0.92678096471661164</v>
      </c>
      <c r="CJ8" s="323">
        <f t="shared" si="5"/>
        <v>0.92585418375189499</v>
      </c>
      <c r="CK8" s="323">
        <f t="shared" si="5"/>
        <v>0.92492832956814308</v>
      </c>
      <c r="CL8" s="323">
        <f t="shared" si="5"/>
        <v>0.92400340123857494</v>
      </c>
      <c r="CM8" s="323">
        <f t="shared" si="5"/>
        <v>0.92307939783733639</v>
      </c>
      <c r="CN8" s="323">
        <f t="shared" si="5"/>
        <v>0.92215631843949908</v>
      </c>
      <c r="CO8" s="323">
        <f t="shared" si="5"/>
        <v>0.92123416212105957</v>
      </c>
    </row>
    <row r="9" spans="1:93" ht="3" customHeight="1" x14ac:dyDescent="0.2">
      <c r="A9" s="14"/>
      <c r="B9" s="14"/>
      <c r="C9" s="7"/>
      <c r="D9" s="69"/>
      <c r="E9" s="16"/>
      <c r="F9" s="17"/>
      <c r="G9" s="16"/>
      <c r="H9" s="72"/>
      <c r="I9" s="197"/>
      <c r="J9" s="7"/>
      <c r="K9" s="16"/>
      <c r="L9" t="s">
        <v>368</v>
      </c>
    </row>
    <row r="10" spans="1:93" x14ac:dyDescent="0.2">
      <c r="I10" s="200"/>
    </row>
    <row r="11" spans="1:93" ht="13.5" thickBot="1" x14ac:dyDescent="0.25">
      <c r="A11" s="55" t="s">
        <v>369</v>
      </c>
      <c r="B11" s="9"/>
      <c r="C11" s="8"/>
      <c r="D11" s="68"/>
      <c r="E11" s="11"/>
      <c r="F11" s="12"/>
      <c r="G11" s="12"/>
      <c r="H11" s="12"/>
      <c r="I11" s="21"/>
      <c r="J11" s="1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</row>
    <row r="12" spans="1:93" ht="3" customHeight="1" outlineLevel="1" thickTop="1" x14ac:dyDescent="0.2">
      <c r="A12" s="14"/>
      <c r="B12" s="14"/>
      <c r="C12" s="7"/>
      <c r="D12" s="69"/>
      <c r="E12" s="16"/>
      <c r="F12" s="17"/>
      <c r="G12" s="16"/>
      <c r="H12" s="72"/>
      <c r="I12" s="197"/>
      <c r="J12" s="13"/>
      <c r="K12" s="16"/>
    </row>
    <row r="13" spans="1:93" outlineLevel="1" x14ac:dyDescent="0.2">
      <c r="B13" s="58" t="s">
        <v>370</v>
      </c>
      <c r="I13" s="200"/>
    </row>
    <row r="14" spans="1:93" outlineLevel="1" x14ac:dyDescent="0.2">
      <c r="E14" s="18" t="str">
        <f xml:space="preserve"> UserInput!E16</f>
        <v>Length of mains per plot (including comm pipe)</v>
      </c>
      <c r="F14" s="18">
        <f xml:space="preserve"> UserInput!F16</f>
        <v>0</v>
      </c>
      <c r="G14" s="19">
        <f xml:space="preserve"> UserInput!G16</f>
        <v>8</v>
      </c>
      <c r="H14" s="76" t="str">
        <f xml:space="preserve"> UserInput!H16</f>
        <v>m/plot</v>
      </c>
      <c r="I14" s="200"/>
    </row>
    <row r="15" spans="1:93" outlineLevel="1" x14ac:dyDescent="0.2">
      <c r="E15" s="18" t="str">
        <f xml:space="preserve"> UserInput!E11</f>
        <v>Fewer than 10 plots - no boundary meter</v>
      </c>
      <c r="G15" s="196" t="b">
        <f xml:space="preserve"> UserInput!G11</f>
        <v>0</v>
      </c>
      <c r="H15" s="76" t="str">
        <f xml:space="preserve"> UserInput!H11</f>
        <v>Boolean</v>
      </c>
      <c r="I15" s="204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</row>
    <row r="16" spans="1:93" outlineLevel="1" x14ac:dyDescent="0.2">
      <c r="E16" s="18" t="str">
        <f xml:space="preserve"> UserInput!E17</f>
        <v>Comm pipe length</v>
      </c>
      <c r="G16" s="19">
        <f xml:space="preserve"> UserInput!G17</f>
        <v>4</v>
      </c>
      <c r="H16" s="76" t="str">
        <f xml:space="preserve"> UserInput!H17</f>
        <v>m</v>
      </c>
      <c r="I16" s="204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</row>
    <row r="17" spans="2:10" outlineLevel="1" x14ac:dyDescent="0.2">
      <c r="E17" s="45" t="str">
        <f xml:space="preserve"> InpC!E33</f>
        <v>Water: mains laying cost</v>
      </c>
      <c r="G17" s="19">
        <f xml:space="preserve"> InpC!G33</f>
        <v>98.794634498005493</v>
      </c>
      <c r="H17" s="222" t="str">
        <f xml:space="preserve"> InpC!H33</f>
        <v>£/m</v>
      </c>
      <c r="I17" s="200"/>
    </row>
    <row r="18" spans="2:10" outlineLevel="1" x14ac:dyDescent="0.2">
      <c r="E18" s="18" t="str">
        <f xml:space="preserve"> InpC!E$49</f>
        <v>Overhead rate</v>
      </c>
      <c r="G18" s="57">
        <f xml:space="preserve"> InpC!G$49</f>
        <v>5.1900000000000002E-2</v>
      </c>
      <c r="H18" s="76" t="str">
        <f xml:space="preserve"> InpC!H$49</f>
        <v>%</v>
      </c>
      <c r="I18" s="201"/>
    </row>
    <row r="19" spans="2:10" outlineLevel="1" x14ac:dyDescent="0.2">
      <c r="E19" t="s">
        <v>371</v>
      </c>
      <c r="G19" s="84">
        <f xml:space="preserve"> G17 * ( 1 + G18 )</f>
        <v>103.92207602845198</v>
      </c>
      <c r="H19" s="93" t="s">
        <v>177</v>
      </c>
      <c r="I19" s="200"/>
    </row>
    <row r="20" spans="2:10" outlineLevel="1" x14ac:dyDescent="0.2">
      <c r="E20" t="s">
        <v>372</v>
      </c>
      <c r="G20" s="53">
        <f xml:space="preserve"> IF( G15, G16, G14 )</f>
        <v>8</v>
      </c>
      <c r="H20" s="93" t="s">
        <v>75</v>
      </c>
      <c r="I20" s="200"/>
    </row>
    <row r="21" spans="2:10" outlineLevel="1" x14ac:dyDescent="0.2">
      <c r="I21" s="200"/>
    </row>
    <row r="22" spans="2:10" outlineLevel="1" x14ac:dyDescent="0.2">
      <c r="B22" s="58" t="s">
        <v>373</v>
      </c>
      <c r="I22" s="200"/>
    </row>
    <row r="23" spans="2:10" outlineLevel="1" x14ac:dyDescent="0.2">
      <c r="D23" s="39" t="s">
        <v>374</v>
      </c>
      <c r="I23" s="200"/>
    </row>
    <row r="24" spans="2:10" outlineLevel="1" x14ac:dyDescent="0.2">
      <c r="E24" s="18" t="str">
        <f xml:space="preserve"> UserInput!E$22</f>
        <v>Flats</v>
      </c>
      <c r="F24" s="18"/>
      <c r="G24" s="19">
        <f xml:space="preserve"> UserInput!G$22</f>
        <v>33</v>
      </c>
      <c r="H24" s="76" t="str">
        <f xml:space="preserve"> UserInput!H$22</f>
        <v>Properties</v>
      </c>
      <c r="I24" s="202"/>
      <c r="J24" t="s">
        <v>368</v>
      </c>
    </row>
    <row r="25" spans="2:10" outlineLevel="1" x14ac:dyDescent="0.2">
      <c r="E25" s="18" t="str">
        <f xml:space="preserve"> UserInput!E$23</f>
        <v>Terraced houses</v>
      </c>
      <c r="F25" s="18"/>
      <c r="G25" s="19">
        <f xml:space="preserve"> UserInput!G$23</f>
        <v>161</v>
      </c>
      <c r="H25" s="76" t="str">
        <f xml:space="preserve"> UserInput!H$23</f>
        <v>Properties</v>
      </c>
      <c r="I25" s="202"/>
    </row>
    <row r="26" spans="2:10" outlineLevel="1" x14ac:dyDescent="0.2">
      <c r="E26" s="18" t="str">
        <f xml:space="preserve"> UserInput!E$24</f>
        <v>Semi-detached houses</v>
      </c>
      <c r="F26" s="18"/>
      <c r="G26" s="52">
        <f xml:space="preserve"> UserInput!G$24</f>
        <v>148</v>
      </c>
      <c r="H26" s="76" t="str">
        <f xml:space="preserve"> UserInput!H$24</f>
        <v>Properties</v>
      </c>
      <c r="I26" s="202"/>
    </row>
    <row r="27" spans="2:10" outlineLevel="1" x14ac:dyDescent="0.2">
      <c r="E27" s="18" t="str">
        <f xml:space="preserve"> UserInput!E$25</f>
        <v>Detached houses</v>
      </c>
      <c r="F27" s="18"/>
      <c r="G27" s="52">
        <f xml:space="preserve"> UserInput!G$25</f>
        <v>158</v>
      </c>
      <c r="H27" s="76" t="str">
        <f xml:space="preserve"> UserInput!H$25</f>
        <v>Properties</v>
      </c>
      <c r="I27" s="202"/>
    </row>
    <row r="28" spans="2:10" s="20" customFormat="1" outlineLevel="1" x14ac:dyDescent="0.2">
      <c r="B28" s="34"/>
      <c r="D28" s="83"/>
      <c r="E28" s="20" t="s">
        <v>375</v>
      </c>
      <c r="G28" s="285">
        <f>SUM(G24:G27)</f>
        <v>500</v>
      </c>
      <c r="H28" s="93" t="s">
        <v>81</v>
      </c>
      <c r="I28" s="422"/>
    </row>
    <row r="29" spans="2:10" s="252" customFormat="1" outlineLevel="1" x14ac:dyDescent="0.2">
      <c r="B29" s="14"/>
      <c r="D29" s="253"/>
      <c r="E29" s="254"/>
      <c r="F29" s="254"/>
      <c r="G29" s="254"/>
      <c r="H29" s="346"/>
      <c r="I29" s="423"/>
    </row>
    <row r="30" spans="2:10" outlineLevel="1" x14ac:dyDescent="0.2">
      <c r="E30" s="18" t="str">
        <f xml:space="preserve"> UserInput!E42</f>
        <v>Number of standard users</v>
      </c>
      <c r="F30" s="18"/>
      <c r="G30" s="52">
        <f xml:space="preserve"> UserInput!G42</f>
        <v>0</v>
      </c>
      <c r="H30" s="76" t="str">
        <f xml:space="preserve"> UserInput!H42</f>
        <v>Properties</v>
      </c>
      <c r="I30" s="202"/>
    </row>
    <row r="31" spans="2:10" outlineLevel="1" x14ac:dyDescent="0.2">
      <c r="E31" s="18" t="str">
        <f xml:space="preserve"> UserInput!E43</f>
        <v>Number of intermediate users</v>
      </c>
      <c r="F31" s="18"/>
      <c r="G31" s="52">
        <f xml:space="preserve"> UserInput!G43</f>
        <v>0</v>
      </c>
      <c r="H31" s="76" t="str">
        <f xml:space="preserve"> UserInput!H43</f>
        <v>Properties</v>
      </c>
      <c r="I31" s="202"/>
    </row>
    <row r="32" spans="2:10" outlineLevel="1" x14ac:dyDescent="0.2">
      <c r="E32" s="18" t="str">
        <f xml:space="preserve"> UserInput!E44</f>
        <v>Number of large users</v>
      </c>
      <c r="F32" s="18"/>
      <c r="G32" s="52">
        <f xml:space="preserve"> UserInput!G44</f>
        <v>0</v>
      </c>
      <c r="H32" s="76" t="str">
        <f xml:space="preserve"> UserInput!H44</f>
        <v>Properties</v>
      </c>
      <c r="I32" s="202"/>
    </row>
    <row r="33" spans="2:10" s="20" customFormat="1" outlineLevel="1" x14ac:dyDescent="0.2">
      <c r="B33" s="34"/>
      <c r="D33" s="83"/>
      <c r="E33" s="20" t="s">
        <v>376</v>
      </c>
      <c r="G33" s="285">
        <f>SUM(G30:G32)</f>
        <v>0</v>
      </c>
      <c r="H33" s="93" t="s">
        <v>81</v>
      </c>
      <c r="I33" s="422"/>
    </row>
    <row r="34" spans="2:10" s="78" customFormat="1" outlineLevel="1" x14ac:dyDescent="0.2">
      <c r="B34" s="97"/>
      <c r="D34" s="44"/>
      <c r="E34" s="45"/>
      <c r="F34" s="45"/>
      <c r="G34" s="45"/>
      <c r="H34" s="222"/>
      <c r="I34" s="275"/>
    </row>
    <row r="35" spans="2:10" outlineLevel="1" x14ac:dyDescent="0.2">
      <c r="E35" s="173" t="s">
        <v>377</v>
      </c>
      <c r="F35" s="173"/>
      <c r="G35" s="426">
        <f xml:space="preserve"> G28 + G33</f>
        <v>500</v>
      </c>
      <c r="H35" s="227" t="s">
        <v>81</v>
      </c>
      <c r="I35" s="202"/>
    </row>
    <row r="36" spans="2:10" s="252" customFormat="1" outlineLevel="1" x14ac:dyDescent="0.2">
      <c r="B36" s="14"/>
      <c r="D36" s="253"/>
      <c r="E36" s="254"/>
      <c r="F36" s="254"/>
      <c r="G36" s="254"/>
      <c r="H36" s="346"/>
      <c r="I36" s="423"/>
    </row>
    <row r="37" spans="2:10" outlineLevel="1" x14ac:dyDescent="0.2">
      <c r="D37" s="39" t="s">
        <v>378</v>
      </c>
      <c r="I37" s="200"/>
    </row>
    <row r="38" spans="2:10" outlineLevel="1" x14ac:dyDescent="0.2">
      <c r="E38" s="71" t="str">
        <f>InpC!E19</f>
        <v>Flat - sales</v>
      </c>
      <c r="F38" s="71"/>
      <c r="G38" s="421">
        <f>InpC!G19</f>
        <v>6.7453091414250446E-2</v>
      </c>
      <c r="H38" s="124" t="str">
        <f>InpC!H19</f>
        <v>%</v>
      </c>
      <c r="I38" s="202"/>
      <c r="J38" t="s">
        <v>368</v>
      </c>
    </row>
    <row r="39" spans="2:10" outlineLevel="1" x14ac:dyDescent="0.2">
      <c r="E39" s="71" t="str">
        <f>InpC!E20</f>
        <v>Terrace - sales</v>
      </c>
      <c r="F39" s="71"/>
      <c r="G39" s="421">
        <f>InpC!G20</f>
        <v>0.32289016961243511</v>
      </c>
      <c r="H39" s="124" t="str">
        <f>InpC!H20</f>
        <v>%</v>
      </c>
      <c r="I39" s="202"/>
    </row>
    <row r="40" spans="2:10" outlineLevel="1" x14ac:dyDescent="0.2">
      <c r="E40" s="71" t="str">
        <f>InpC!E21</f>
        <v>Semi - sales</v>
      </c>
      <c r="F40" s="71"/>
      <c r="G40" s="425">
        <f>InpC!G21</f>
        <v>0.29635713414119036</v>
      </c>
      <c r="H40" s="124" t="str">
        <f>InpC!H21</f>
        <v>%</v>
      </c>
      <c r="I40" s="202"/>
    </row>
    <row r="41" spans="2:10" outlineLevel="1" x14ac:dyDescent="0.2">
      <c r="E41" s="71" t="str">
        <f>InpC!E22</f>
        <v>Detached - sales</v>
      </c>
      <c r="F41" s="71"/>
      <c r="G41" s="421">
        <f xml:space="preserve"> 1 - SUM(G38:G40 )</f>
        <v>0.31329960483212416</v>
      </c>
      <c r="H41" s="124" t="str">
        <f>InpC!H22</f>
        <v>%</v>
      </c>
      <c r="I41" s="202"/>
    </row>
    <row r="42" spans="2:10" outlineLevel="1" x14ac:dyDescent="0.2">
      <c r="I42" s="200"/>
    </row>
    <row r="43" spans="2:10" outlineLevel="1" x14ac:dyDescent="0.2">
      <c r="E43" s="18" t="str">
        <f xml:space="preserve"> InpC!E$13</f>
        <v>Number of flats to each plot</v>
      </c>
      <c r="F43" s="18"/>
      <c r="G43" s="19">
        <f xml:space="preserve"> InpC!G$13</f>
        <v>3</v>
      </c>
      <c r="H43" s="76" t="str">
        <f xml:space="preserve"> InpC!H$13</f>
        <v>Properties</v>
      </c>
      <c r="I43" s="202"/>
    </row>
    <row r="44" spans="2:10" outlineLevel="1" x14ac:dyDescent="0.2">
      <c r="I44" s="200"/>
    </row>
    <row r="45" spans="2:10" outlineLevel="1" x14ac:dyDescent="0.2">
      <c r="E45" s="173" t="str">
        <f xml:space="preserve"> UserInput!E$22</f>
        <v>Flats</v>
      </c>
      <c r="F45" s="173"/>
      <c r="G45" s="195">
        <f xml:space="preserve"> ROUND( ROUND( G$28 * G38, 0 ) / G$43, 0 ) * $G$43</f>
        <v>33</v>
      </c>
      <c r="H45" s="227" t="str">
        <f xml:space="preserve"> UserInput!H$22</f>
        <v>Properties</v>
      </c>
      <c r="I45" s="202"/>
      <c r="J45" t="s">
        <v>368</v>
      </c>
    </row>
    <row r="46" spans="2:10" outlineLevel="1" x14ac:dyDescent="0.2">
      <c r="E46" s="173" t="str">
        <f xml:space="preserve"> UserInput!E$23</f>
        <v>Terraced houses</v>
      </c>
      <c r="F46" s="173"/>
      <c r="G46" s="195">
        <f xml:space="preserve"> ROUND( G$28 * G39, 0 )</f>
        <v>161</v>
      </c>
      <c r="H46" s="227" t="str">
        <f xml:space="preserve"> UserInput!H$23</f>
        <v>Properties</v>
      </c>
      <c r="I46" s="202"/>
    </row>
    <row r="47" spans="2:10" outlineLevel="1" x14ac:dyDescent="0.2">
      <c r="E47" s="173" t="str">
        <f xml:space="preserve"> UserInput!E$24</f>
        <v>Semi-detached houses</v>
      </c>
      <c r="F47" s="173"/>
      <c r="G47" s="195">
        <f xml:space="preserve"> ROUND( G$28 * G40, 0 )</f>
        <v>148</v>
      </c>
      <c r="H47" s="227" t="str">
        <f xml:space="preserve"> UserInput!H$24</f>
        <v>Properties</v>
      </c>
      <c r="I47" s="202"/>
    </row>
    <row r="48" spans="2:10" outlineLevel="1" x14ac:dyDescent="0.2">
      <c r="E48" s="173" t="str">
        <f xml:space="preserve"> UserInput!E$25</f>
        <v>Detached houses</v>
      </c>
      <c r="F48" s="173"/>
      <c r="G48" s="195">
        <f xml:space="preserve"> MAX( 0, G28 - SUM( G45:G47 ) )</f>
        <v>158</v>
      </c>
      <c r="H48" s="227" t="str">
        <f xml:space="preserve"> UserInput!H$25</f>
        <v>Properties</v>
      </c>
      <c r="I48" s="202"/>
    </row>
    <row r="49" spans="2:10" s="20" customFormat="1" outlineLevel="1" x14ac:dyDescent="0.2">
      <c r="B49" s="34"/>
      <c r="D49" s="83"/>
      <c r="E49" s="20" t="s">
        <v>375</v>
      </c>
      <c r="G49" s="285">
        <f>SUM(G45:G48)</f>
        <v>500</v>
      </c>
      <c r="H49" s="93" t="s">
        <v>81</v>
      </c>
      <c r="I49" s="422"/>
    </row>
    <row r="50" spans="2:10" outlineLevel="1" x14ac:dyDescent="0.2">
      <c r="I50" s="200"/>
    </row>
    <row r="51" spans="2:10" outlineLevel="1" x14ac:dyDescent="0.2">
      <c r="E51" s="18" t="str">
        <f xml:space="preserve"> UserInput!E$22</f>
        <v>Flats</v>
      </c>
      <c r="F51" s="18"/>
      <c r="G51" s="62">
        <f xml:space="preserve"> InpC!G9</f>
        <v>2.14</v>
      </c>
      <c r="H51" s="76" t="str">
        <f xml:space="preserve"> InpC!H9</f>
        <v>People</v>
      </c>
      <c r="I51" s="202"/>
      <c r="J51" t="s">
        <v>368</v>
      </c>
    </row>
    <row r="52" spans="2:10" outlineLevel="1" x14ac:dyDescent="0.2">
      <c r="E52" s="18" t="str">
        <f xml:space="preserve"> UserInput!E$23</f>
        <v>Terraced houses</v>
      </c>
      <c r="F52" s="18"/>
      <c r="G52" s="62">
        <f xml:space="preserve"> InpC!G10</f>
        <v>2.3449999999999998</v>
      </c>
      <c r="H52" s="76" t="str">
        <f xml:space="preserve"> InpC!H10</f>
        <v>People</v>
      </c>
      <c r="I52" s="202"/>
    </row>
    <row r="53" spans="2:10" outlineLevel="1" x14ac:dyDescent="0.2">
      <c r="E53" s="18" t="str">
        <f xml:space="preserve"> UserInput!E$24</f>
        <v>Semi-detached houses</v>
      </c>
      <c r="F53" s="18"/>
      <c r="G53" s="62">
        <f xml:space="preserve"> InpC!G11</f>
        <v>2.4916666666666671</v>
      </c>
      <c r="H53" s="76" t="str">
        <f xml:space="preserve"> InpC!H11</f>
        <v>People</v>
      </c>
      <c r="I53" s="202"/>
    </row>
    <row r="54" spans="2:10" outlineLevel="1" x14ac:dyDescent="0.2">
      <c r="E54" s="18" t="str">
        <f xml:space="preserve"> UserInput!E$25</f>
        <v>Detached houses</v>
      </c>
      <c r="F54" s="18"/>
      <c r="G54" s="62">
        <f xml:space="preserve"> InpC!G12</f>
        <v>2.5383333333333327</v>
      </c>
      <c r="H54" s="76" t="str">
        <f xml:space="preserve"> InpC!H12</f>
        <v>People</v>
      </c>
      <c r="I54" s="202"/>
    </row>
    <row r="55" spans="2:10" outlineLevel="1" x14ac:dyDescent="0.2">
      <c r="G55" s="78"/>
      <c r="I55" s="200"/>
    </row>
    <row r="56" spans="2:10" outlineLevel="1" x14ac:dyDescent="0.2">
      <c r="E56" t="s">
        <v>379</v>
      </c>
      <c r="G56" s="90">
        <f xml:space="preserve"> SUMPRODUCT( G45:G48, G51:G54 )</f>
        <v>1217.9883333333332</v>
      </c>
      <c r="H56" s="74" t="s">
        <v>156</v>
      </c>
      <c r="I56" s="200"/>
    </row>
    <row r="57" spans="2:10" outlineLevel="1" x14ac:dyDescent="0.2">
      <c r="G57" s="78"/>
      <c r="I57" s="200"/>
    </row>
    <row r="58" spans="2:10" outlineLevel="1" x14ac:dyDescent="0.2">
      <c r="E58" t="str">
        <f xml:space="preserve"> E49</f>
        <v>Total households</v>
      </c>
      <c r="G58" s="84">
        <f xml:space="preserve"> G49</f>
        <v>500</v>
      </c>
      <c r="H58" s="182" t="str">
        <f xml:space="preserve"> H49</f>
        <v>Properties</v>
      </c>
      <c r="I58" s="200"/>
    </row>
    <row r="59" spans="2:10" outlineLevel="1" x14ac:dyDescent="0.2">
      <c r="E59" t="str">
        <f xml:space="preserve"> E33</f>
        <v>Total non-households</v>
      </c>
      <c r="G59" s="84">
        <f xml:space="preserve"> G33</f>
        <v>0</v>
      </c>
      <c r="H59" s="182" t="str">
        <f xml:space="preserve"> H33</f>
        <v>Properties</v>
      </c>
      <c r="I59" s="200"/>
    </row>
    <row r="60" spans="2:10" outlineLevel="1" x14ac:dyDescent="0.2">
      <c r="E60" t="str">
        <f xml:space="preserve"> E45</f>
        <v>Flats</v>
      </c>
      <c r="G60" s="53">
        <f xml:space="preserve"> G45</f>
        <v>33</v>
      </c>
      <c r="H60" s="182" t="str">
        <f xml:space="preserve"> H45</f>
        <v>Properties</v>
      </c>
      <c r="I60" s="200"/>
    </row>
    <row r="61" spans="2:10" outlineLevel="1" x14ac:dyDescent="0.2">
      <c r="E61" s="18" t="str">
        <f xml:space="preserve"> InpC!E$13</f>
        <v>Number of flats to each plot</v>
      </c>
      <c r="F61" s="18"/>
      <c r="G61" s="196">
        <f xml:space="preserve"> InpC!G$13</f>
        <v>3</v>
      </c>
      <c r="H61" s="76" t="str">
        <f xml:space="preserve"> InpC!H$13</f>
        <v>Properties</v>
      </c>
      <c r="I61" s="202"/>
    </row>
    <row r="62" spans="2:10" outlineLevel="1" x14ac:dyDescent="0.2">
      <c r="E62" t="s">
        <v>380</v>
      </c>
      <c r="G62" s="53">
        <f xml:space="preserve"> G58 + G59 - G60 + G60 / G61</f>
        <v>478</v>
      </c>
      <c r="H62" s="74" t="s">
        <v>381</v>
      </c>
      <c r="I62" s="200"/>
    </row>
    <row r="63" spans="2:10" outlineLevel="1" x14ac:dyDescent="0.2">
      <c r="G63" s="78"/>
      <c r="I63" s="200"/>
    </row>
    <row r="64" spans="2:10" outlineLevel="1" x14ac:dyDescent="0.2">
      <c r="E64" s="18" t="str">
        <f xml:space="preserve"> UserInput!E$8</f>
        <v>Pre-AMP7 NAV</v>
      </c>
      <c r="G64" s="19" t="b">
        <f xml:space="preserve"> UserInput!G$8</f>
        <v>0</v>
      </c>
      <c r="H64" s="222" t="str">
        <f xml:space="preserve"> UserInput!H$8</f>
        <v>Boolean</v>
      </c>
      <c r="I64" s="200"/>
    </row>
    <row r="65" spans="2:93" outlineLevel="1" x14ac:dyDescent="0.2">
      <c r="E65" s="20" t="s">
        <v>382</v>
      </c>
      <c r="G65" s="19" t="b">
        <f xml:space="preserve"> NOT( UserInput!G6 )</f>
        <v>1</v>
      </c>
      <c r="H65" s="350" t="s">
        <v>55</v>
      </c>
      <c r="I65" s="200"/>
    </row>
    <row r="66" spans="2:93" outlineLevel="1" x14ac:dyDescent="0.2">
      <c r="E66" s="18" t="str">
        <f xml:space="preserve"> InpC!E105</f>
        <v>Mains application design and agreement</v>
      </c>
      <c r="G66" s="19">
        <f xml:space="preserve"> InpC!G105 * OR( $G$64, $G$65 )</f>
        <v>1781.92</v>
      </c>
      <c r="H66" s="76" t="str">
        <f xml:space="preserve"> InpC!H105</f>
        <v>£</v>
      </c>
      <c r="I66" s="203">
        <f xml:space="preserve"> SUM( K66:CO66 )</f>
        <v>1781.92</v>
      </c>
      <c r="K66" s="53">
        <f t="shared" ref="K66:AP66" si="6" xml:space="preserve"> IF( J66 = "", $G66, 0 )</f>
        <v>1781.92</v>
      </c>
      <c r="L66" s="53">
        <f t="shared" si="6"/>
        <v>0</v>
      </c>
      <c r="M66" s="53">
        <f t="shared" si="6"/>
        <v>0</v>
      </c>
      <c r="N66" s="53">
        <f t="shared" si="6"/>
        <v>0</v>
      </c>
      <c r="O66" s="53">
        <f t="shared" si="6"/>
        <v>0</v>
      </c>
      <c r="P66" s="53">
        <f t="shared" si="6"/>
        <v>0</v>
      </c>
      <c r="Q66" s="53">
        <f t="shared" si="6"/>
        <v>0</v>
      </c>
      <c r="R66" s="53">
        <f t="shared" si="6"/>
        <v>0</v>
      </c>
      <c r="S66" s="53">
        <f t="shared" si="6"/>
        <v>0</v>
      </c>
      <c r="T66" s="53">
        <f t="shared" si="6"/>
        <v>0</v>
      </c>
      <c r="U66" s="53">
        <f t="shared" si="6"/>
        <v>0</v>
      </c>
      <c r="V66" s="53">
        <f t="shared" si="6"/>
        <v>0</v>
      </c>
      <c r="W66" s="53">
        <f t="shared" si="6"/>
        <v>0</v>
      </c>
      <c r="X66" s="53">
        <f t="shared" si="6"/>
        <v>0</v>
      </c>
      <c r="Y66" s="53">
        <f t="shared" si="6"/>
        <v>0</v>
      </c>
      <c r="Z66" s="53">
        <f t="shared" si="6"/>
        <v>0</v>
      </c>
      <c r="AA66" s="53">
        <f t="shared" si="6"/>
        <v>0</v>
      </c>
      <c r="AB66" s="53">
        <f t="shared" si="6"/>
        <v>0</v>
      </c>
      <c r="AC66" s="53">
        <f t="shared" si="6"/>
        <v>0</v>
      </c>
      <c r="AD66" s="53">
        <f t="shared" si="6"/>
        <v>0</v>
      </c>
      <c r="AE66" s="53">
        <f t="shared" si="6"/>
        <v>0</v>
      </c>
      <c r="AF66" s="53">
        <f t="shared" si="6"/>
        <v>0</v>
      </c>
      <c r="AG66" s="53">
        <f t="shared" si="6"/>
        <v>0</v>
      </c>
      <c r="AH66" s="53">
        <f t="shared" si="6"/>
        <v>0</v>
      </c>
      <c r="AI66" s="53">
        <f t="shared" si="6"/>
        <v>0</v>
      </c>
      <c r="AJ66" s="53">
        <f t="shared" si="6"/>
        <v>0</v>
      </c>
      <c r="AK66" s="53">
        <f t="shared" si="6"/>
        <v>0</v>
      </c>
      <c r="AL66" s="53">
        <f t="shared" si="6"/>
        <v>0</v>
      </c>
      <c r="AM66" s="53">
        <f t="shared" si="6"/>
        <v>0</v>
      </c>
      <c r="AN66" s="53">
        <f t="shared" si="6"/>
        <v>0</v>
      </c>
      <c r="AO66" s="53">
        <f t="shared" si="6"/>
        <v>0</v>
      </c>
      <c r="AP66" s="53">
        <f t="shared" si="6"/>
        <v>0</v>
      </c>
      <c r="AQ66" s="53">
        <f t="shared" ref="AQ66:BV66" si="7" xml:space="preserve"> IF( AP66 = "", $G66, 0 )</f>
        <v>0</v>
      </c>
      <c r="AR66" s="53">
        <f t="shared" si="7"/>
        <v>0</v>
      </c>
      <c r="AS66" s="53">
        <f t="shared" si="7"/>
        <v>0</v>
      </c>
      <c r="AT66" s="53">
        <f t="shared" si="7"/>
        <v>0</v>
      </c>
      <c r="AU66" s="53">
        <f t="shared" si="7"/>
        <v>0</v>
      </c>
      <c r="AV66" s="53">
        <f t="shared" si="7"/>
        <v>0</v>
      </c>
      <c r="AW66" s="53">
        <f t="shared" si="7"/>
        <v>0</v>
      </c>
      <c r="AX66" s="53">
        <f t="shared" si="7"/>
        <v>0</v>
      </c>
      <c r="AY66" s="53">
        <f t="shared" si="7"/>
        <v>0</v>
      </c>
      <c r="AZ66" s="53">
        <f t="shared" si="7"/>
        <v>0</v>
      </c>
      <c r="BA66" s="53">
        <f t="shared" si="7"/>
        <v>0</v>
      </c>
      <c r="BB66" s="53">
        <f t="shared" si="7"/>
        <v>0</v>
      </c>
      <c r="BC66" s="53">
        <f t="shared" si="7"/>
        <v>0</v>
      </c>
      <c r="BD66" s="53">
        <f t="shared" si="7"/>
        <v>0</v>
      </c>
      <c r="BE66" s="53">
        <f t="shared" si="7"/>
        <v>0</v>
      </c>
      <c r="BF66" s="53">
        <f t="shared" si="7"/>
        <v>0</v>
      </c>
      <c r="BG66" s="53">
        <f t="shared" si="7"/>
        <v>0</v>
      </c>
      <c r="BH66" s="53">
        <f t="shared" si="7"/>
        <v>0</v>
      </c>
      <c r="BI66" s="53">
        <f t="shared" si="7"/>
        <v>0</v>
      </c>
      <c r="BJ66" s="53">
        <f t="shared" si="7"/>
        <v>0</v>
      </c>
      <c r="BK66" s="53">
        <f t="shared" si="7"/>
        <v>0</v>
      </c>
      <c r="BL66" s="53">
        <f t="shared" si="7"/>
        <v>0</v>
      </c>
      <c r="BM66" s="53">
        <f t="shared" si="7"/>
        <v>0</v>
      </c>
      <c r="BN66" s="53">
        <f t="shared" si="7"/>
        <v>0</v>
      </c>
      <c r="BO66" s="53">
        <f t="shared" si="7"/>
        <v>0</v>
      </c>
      <c r="BP66" s="53">
        <f t="shared" si="7"/>
        <v>0</v>
      </c>
      <c r="BQ66" s="53">
        <f t="shared" si="7"/>
        <v>0</v>
      </c>
      <c r="BR66" s="53">
        <f t="shared" si="7"/>
        <v>0</v>
      </c>
      <c r="BS66" s="53">
        <f t="shared" si="7"/>
        <v>0</v>
      </c>
      <c r="BT66" s="53">
        <f t="shared" si="7"/>
        <v>0</v>
      </c>
      <c r="BU66" s="53">
        <f t="shared" si="7"/>
        <v>0</v>
      </c>
      <c r="BV66" s="53">
        <f t="shared" si="7"/>
        <v>0</v>
      </c>
      <c r="BW66" s="53">
        <f t="shared" ref="BW66:CO66" si="8" xml:space="preserve"> IF( BV66 = "", $G66, 0 )</f>
        <v>0</v>
      </c>
      <c r="BX66" s="53">
        <f t="shared" si="8"/>
        <v>0</v>
      </c>
      <c r="BY66" s="53">
        <f t="shared" si="8"/>
        <v>0</v>
      </c>
      <c r="BZ66" s="53">
        <f t="shared" si="8"/>
        <v>0</v>
      </c>
      <c r="CA66" s="53">
        <f t="shared" si="8"/>
        <v>0</v>
      </c>
      <c r="CB66" s="53">
        <f t="shared" si="8"/>
        <v>0</v>
      </c>
      <c r="CC66" s="53">
        <f t="shared" si="8"/>
        <v>0</v>
      </c>
      <c r="CD66" s="53">
        <f t="shared" si="8"/>
        <v>0</v>
      </c>
      <c r="CE66" s="53">
        <f t="shared" si="8"/>
        <v>0</v>
      </c>
      <c r="CF66" s="53">
        <f t="shared" si="8"/>
        <v>0</v>
      </c>
      <c r="CG66" s="53">
        <f t="shared" si="8"/>
        <v>0</v>
      </c>
      <c r="CH66" s="53">
        <f t="shared" si="8"/>
        <v>0</v>
      </c>
      <c r="CI66" s="53">
        <f t="shared" si="8"/>
        <v>0</v>
      </c>
      <c r="CJ66" s="53">
        <f t="shared" si="8"/>
        <v>0</v>
      </c>
      <c r="CK66" s="53">
        <f t="shared" si="8"/>
        <v>0</v>
      </c>
      <c r="CL66" s="53">
        <f t="shared" si="8"/>
        <v>0</v>
      </c>
      <c r="CM66" s="53">
        <f t="shared" si="8"/>
        <v>0</v>
      </c>
      <c r="CN66" s="53">
        <f t="shared" si="8"/>
        <v>0</v>
      </c>
      <c r="CO66" s="53">
        <f t="shared" si="8"/>
        <v>0</v>
      </c>
    </row>
    <row r="67" spans="2:93" outlineLevel="1" x14ac:dyDescent="0.2">
      <c r="G67" s="78"/>
      <c r="I67" s="200"/>
    </row>
    <row r="68" spans="2:93" outlineLevel="1" x14ac:dyDescent="0.2">
      <c r="E68" t="s">
        <v>383</v>
      </c>
      <c r="G68" s="125">
        <f xml:space="preserve"> G19 * G62 * G20 * OR( $G$64, $G$65 )</f>
        <v>397398.01873280038</v>
      </c>
      <c r="H68" s="74" t="s">
        <v>133</v>
      </c>
      <c r="I68" s="205">
        <f xml:space="preserve"> SUM( K68:CO68 )</f>
        <v>397398.01873280038</v>
      </c>
      <c r="K68" s="84">
        <f t="shared" ref="K68:AP68" si="9" xml:space="preserve"> IF( J68 = "", $G68, 0 )</f>
        <v>397398.01873280038</v>
      </c>
      <c r="L68" s="84">
        <f t="shared" si="9"/>
        <v>0</v>
      </c>
      <c r="M68" s="84">
        <f t="shared" si="9"/>
        <v>0</v>
      </c>
      <c r="N68" s="84">
        <f t="shared" si="9"/>
        <v>0</v>
      </c>
      <c r="O68" s="84">
        <f t="shared" si="9"/>
        <v>0</v>
      </c>
      <c r="P68" s="84">
        <f t="shared" si="9"/>
        <v>0</v>
      </c>
      <c r="Q68" s="84">
        <f t="shared" si="9"/>
        <v>0</v>
      </c>
      <c r="R68" s="84">
        <f t="shared" si="9"/>
        <v>0</v>
      </c>
      <c r="S68" s="84">
        <f t="shared" si="9"/>
        <v>0</v>
      </c>
      <c r="T68" s="84">
        <f t="shared" si="9"/>
        <v>0</v>
      </c>
      <c r="U68" s="84">
        <f t="shared" si="9"/>
        <v>0</v>
      </c>
      <c r="V68" s="84">
        <f t="shared" si="9"/>
        <v>0</v>
      </c>
      <c r="W68" s="84">
        <f t="shared" si="9"/>
        <v>0</v>
      </c>
      <c r="X68" s="84">
        <f t="shared" si="9"/>
        <v>0</v>
      </c>
      <c r="Y68" s="84">
        <f t="shared" si="9"/>
        <v>0</v>
      </c>
      <c r="Z68" s="84">
        <f t="shared" si="9"/>
        <v>0</v>
      </c>
      <c r="AA68" s="84">
        <f t="shared" si="9"/>
        <v>0</v>
      </c>
      <c r="AB68" s="84">
        <f t="shared" si="9"/>
        <v>0</v>
      </c>
      <c r="AC68" s="84">
        <f t="shared" si="9"/>
        <v>0</v>
      </c>
      <c r="AD68" s="84">
        <f t="shared" si="9"/>
        <v>0</v>
      </c>
      <c r="AE68" s="84">
        <f t="shared" si="9"/>
        <v>0</v>
      </c>
      <c r="AF68" s="84">
        <f t="shared" si="9"/>
        <v>0</v>
      </c>
      <c r="AG68" s="84">
        <f t="shared" si="9"/>
        <v>0</v>
      </c>
      <c r="AH68" s="84">
        <f t="shared" si="9"/>
        <v>0</v>
      </c>
      <c r="AI68" s="84">
        <f t="shared" si="9"/>
        <v>0</v>
      </c>
      <c r="AJ68" s="84">
        <f t="shared" si="9"/>
        <v>0</v>
      </c>
      <c r="AK68" s="84">
        <f t="shared" si="9"/>
        <v>0</v>
      </c>
      <c r="AL68" s="84">
        <f t="shared" si="9"/>
        <v>0</v>
      </c>
      <c r="AM68" s="84">
        <f t="shared" si="9"/>
        <v>0</v>
      </c>
      <c r="AN68" s="84">
        <f t="shared" si="9"/>
        <v>0</v>
      </c>
      <c r="AO68" s="84">
        <f t="shared" si="9"/>
        <v>0</v>
      </c>
      <c r="AP68" s="84">
        <f t="shared" si="9"/>
        <v>0</v>
      </c>
      <c r="AQ68" s="84">
        <f t="shared" ref="AQ68:BV68" si="10" xml:space="preserve"> IF( AP68 = "", $G68, 0 )</f>
        <v>0</v>
      </c>
      <c r="AR68" s="84">
        <f t="shared" si="10"/>
        <v>0</v>
      </c>
      <c r="AS68" s="84">
        <f t="shared" si="10"/>
        <v>0</v>
      </c>
      <c r="AT68" s="84">
        <f t="shared" si="10"/>
        <v>0</v>
      </c>
      <c r="AU68" s="84">
        <f t="shared" si="10"/>
        <v>0</v>
      </c>
      <c r="AV68" s="84">
        <f t="shared" si="10"/>
        <v>0</v>
      </c>
      <c r="AW68" s="84">
        <f t="shared" si="10"/>
        <v>0</v>
      </c>
      <c r="AX68" s="84">
        <f t="shared" si="10"/>
        <v>0</v>
      </c>
      <c r="AY68" s="84">
        <f t="shared" si="10"/>
        <v>0</v>
      </c>
      <c r="AZ68" s="84">
        <f t="shared" si="10"/>
        <v>0</v>
      </c>
      <c r="BA68" s="84">
        <f t="shared" si="10"/>
        <v>0</v>
      </c>
      <c r="BB68" s="84">
        <f t="shared" si="10"/>
        <v>0</v>
      </c>
      <c r="BC68" s="84">
        <f t="shared" si="10"/>
        <v>0</v>
      </c>
      <c r="BD68" s="84">
        <f t="shared" si="10"/>
        <v>0</v>
      </c>
      <c r="BE68" s="84">
        <f t="shared" si="10"/>
        <v>0</v>
      </c>
      <c r="BF68" s="84">
        <f t="shared" si="10"/>
        <v>0</v>
      </c>
      <c r="BG68" s="84">
        <f t="shared" si="10"/>
        <v>0</v>
      </c>
      <c r="BH68" s="84">
        <f t="shared" si="10"/>
        <v>0</v>
      </c>
      <c r="BI68" s="84">
        <f t="shared" si="10"/>
        <v>0</v>
      </c>
      <c r="BJ68" s="84">
        <f t="shared" si="10"/>
        <v>0</v>
      </c>
      <c r="BK68" s="84">
        <f t="shared" si="10"/>
        <v>0</v>
      </c>
      <c r="BL68" s="84">
        <f t="shared" si="10"/>
        <v>0</v>
      </c>
      <c r="BM68" s="84">
        <f t="shared" si="10"/>
        <v>0</v>
      </c>
      <c r="BN68" s="84">
        <f t="shared" si="10"/>
        <v>0</v>
      </c>
      <c r="BO68" s="84">
        <f t="shared" si="10"/>
        <v>0</v>
      </c>
      <c r="BP68" s="84">
        <f t="shared" si="10"/>
        <v>0</v>
      </c>
      <c r="BQ68" s="84">
        <f t="shared" si="10"/>
        <v>0</v>
      </c>
      <c r="BR68" s="84">
        <f t="shared" si="10"/>
        <v>0</v>
      </c>
      <c r="BS68" s="84">
        <f t="shared" si="10"/>
        <v>0</v>
      </c>
      <c r="BT68" s="84">
        <f t="shared" si="10"/>
        <v>0</v>
      </c>
      <c r="BU68" s="84">
        <f t="shared" si="10"/>
        <v>0</v>
      </c>
      <c r="BV68" s="84">
        <f t="shared" si="10"/>
        <v>0</v>
      </c>
      <c r="BW68" s="84">
        <f t="shared" ref="BW68:CO68" si="11" xml:space="preserve"> IF( BV68 = "", $G68, 0 )</f>
        <v>0</v>
      </c>
      <c r="BX68" s="84">
        <f t="shared" si="11"/>
        <v>0</v>
      </c>
      <c r="BY68" s="84">
        <f t="shared" si="11"/>
        <v>0</v>
      </c>
      <c r="BZ68" s="84">
        <f t="shared" si="11"/>
        <v>0</v>
      </c>
      <c r="CA68" s="84">
        <f t="shared" si="11"/>
        <v>0</v>
      </c>
      <c r="CB68" s="84">
        <f t="shared" si="11"/>
        <v>0</v>
      </c>
      <c r="CC68" s="84">
        <f t="shared" si="11"/>
        <v>0</v>
      </c>
      <c r="CD68" s="84">
        <f t="shared" si="11"/>
        <v>0</v>
      </c>
      <c r="CE68" s="84">
        <f t="shared" si="11"/>
        <v>0</v>
      </c>
      <c r="CF68" s="84">
        <f t="shared" si="11"/>
        <v>0</v>
      </c>
      <c r="CG68" s="84">
        <f t="shared" si="11"/>
        <v>0</v>
      </c>
      <c r="CH68" s="84">
        <f t="shared" si="11"/>
        <v>0</v>
      </c>
      <c r="CI68" s="84">
        <f t="shared" si="11"/>
        <v>0</v>
      </c>
      <c r="CJ68" s="84">
        <f t="shared" si="11"/>
        <v>0</v>
      </c>
      <c r="CK68" s="84">
        <f t="shared" si="11"/>
        <v>0</v>
      </c>
      <c r="CL68" s="84">
        <f t="shared" si="11"/>
        <v>0</v>
      </c>
      <c r="CM68" s="84">
        <f t="shared" si="11"/>
        <v>0</v>
      </c>
      <c r="CN68" s="84">
        <f t="shared" si="11"/>
        <v>0</v>
      </c>
      <c r="CO68" s="84">
        <f t="shared" si="11"/>
        <v>0</v>
      </c>
    </row>
    <row r="69" spans="2:93" outlineLevel="1" x14ac:dyDescent="0.2">
      <c r="E69" t="str">
        <f xml:space="preserve"> E66</f>
        <v>Mains application design and agreement</v>
      </c>
      <c r="F69">
        <f xml:space="preserve"> F66</f>
        <v>0</v>
      </c>
      <c r="G69" s="53">
        <f xml:space="preserve"> G66</f>
        <v>1781.92</v>
      </c>
      <c r="H69" s="182" t="str">
        <f xml:space="preserve"> H66</f>
        <v>£</v>
      </c>
      <c r="I69" s="205">
        <f xml:space="preserve"> SUM( K69:CO69 )</f>
        <v>1781.92</v>
      </c>
      <c r="K69" s="53">
        <f t="shared" ref="K69:AP69" si="12" xml:space="preserve"> IF( $G$15, 0, K66 )</f>
        <v>1781.92</v>
      </c>
      <c r="L69" s="53">
        <f t="shared" si="12"/>
        <v>0</v>
      </c>
      <c r="M69" s="53">
        <f t="shared" si="12"/>
        <v>0</v>
      </c>
      <c r="N69" s="53">
        <f t="shared" si="12"/>
        <v>0</v>
      </c>
      <c r="O69" s="53">
        <f t="shared" si="12"/>
        <v>0</v>
      </c>
      <c r="P69" s="53">
        <f t="shared" si="12"/>
        <v>0</v>
      </c>
      <c r="Q69" s="53">
        <f t="shared" si="12"/>
        <v>0</v>
      </c>
      <c r="R69" s="53">
        <f t="shared" si="12"/>
        <v>0</v>
      </c>
      <c r="S69" s="53">
        <f t="shared" si="12"/>
        <v>0</v>
      </c>
      <c r="T69" s="53">
        <f t="shared" si="12"/>
        <v>0</v>
      </c>
      <c r="U69" s="53">
        <f t="shared" si="12"/>
        <v>0</v>
      </c>
      <c r="V69" s="53">
        <f t="shared" si="12"/>
        <v>0</v>
      </c>
      <c r="W69" s="53">
        <f t="shared" si="12"/>
        <v>0</v>
      </c>
      <c r="X69" s="53">
        <f t="shared" si="12"/>
        <v>0</v>
      </c>
      <c r="Y69" s="53">
        <f t="shared" si="12"/>
        <v>0</v>
      </c>
      <c r="Z69" s="53">
        <f t="shared" si="12"/>
        <v>0</v>
      </c>
      <c r="AA69" s="53">
        <f t="shared" si="12"/>
        <v>0</v>
      </c>
      <c r="AB69" s="53">
        <f t="shared" si="12"/>
        <v>0</v>
      </c>
      <c r="AC69" s="53">
        <f t="shared" si="12"/>
        <v>0</v>
      </c>
      <c r="AD69" s="53">
        <f t="shared" si="12"/>
        <v>0</v>
      </c>
      <c r="AE69" s="53">
        <f t="shared" si="12"/>
        <v>0</v>
      </c>
      <c r="AF69" s="53">
        <f t="shared" si="12"/>
        <v>0</v>
      </c>
      <c r="AG69" s="53">
        <f t="shared" si="12"/>
        <v>0</v>
      </c>
      <c r="AH69" s="53">
        <f t="shared" si="12"/>
        <v>0</v>
      </c>
      <c r="AI69" s="53">
        <f t="shared" si="12"/>
        <v>0</v>
      </c>
      <c r="AJ69" s="53">
        <f t="shared" si="12"/>
        <v>0</v>
      </c>
      <c r="AK69" s="53">
        <f t="shared" si="12"/>
        <v>0</v>
      </c>
      <c r="AL69" s="53">
        <f t="shared" si="12"/>
        <v>0</v>
      </c>
      <c r="AM69" s="53">
        <f t="shared" si="12"/>
        <v>0</v>
      </c>
      <c r="AN69" s="53">
        <f t="shared" si="12"/>
        <v>0</v>
      </c>
      <c r="AO69" s="53">
        <f t="shared" si="12"/>
        <v>0</v>
      </c>
      <c r="AP69" s="53">
        <f t="shared" si="12"/>
        <v>0</v>
      </c>
      <c r="AQ69" s="53">
        <f t="shared" ref="AQ69:BV69" si="13" xml:space="preserve"> IF( $G$15, 0, AQ66 )</f>
        <v>0</v>
      </c>
      <c r="AR69" s="53">
        <f t="shared" si="13"/>
        <v>0</v>
      </c>
      <c r="AS69" s="53">
        <f t="shared" si="13"/>
        <v>0</v>
      </c>
      <c r="AT69" s="53">
        <f t="shared" si="13"/>
        <v>0</v>
      </c>
      <c r="AU69" s="53">
        <f t="shared" si="13"/>
        <v>0</v>
      </c>
      <c r="AV69" s="53">
        <f t="shared" si="13"/>
        <v>0</v>
      </c>
      <c r="AW69" s="53">
        <f t="shared" si="13"/>
        <v>0</v>
      </c>
      <c r="AX69" s="53">
        <f t="shared" si="13"/>
        <v>0</v>
      </c>
      <c r="AY69" s="53">
        <f t="shared" si="13"/>
        <v>0</v>
      </c>
      <c r="AZ69" s="53">
        <f t="shared" si="13"/>
        <v>0</v>
      </c>
      <c r="BA69" s="53">
        <f t="shared" si="13"/>
        <v>0</v>
      </c>
      <c r="BB69" s="53">
        <f t="shared" si="13"/>
        <v>0</v>
      </c>
      <c r="BC69" s="53">
        <f t="shared" si="13"/>
        <v>0</v>
      </c>
      <c r="BD69" s="53">
        <f t="shared" si="13"/>
        <v>0</v>
      </c>
      <c r="BE69" s="53">
        <f t="shared" si="13"/>
        <v>0</v>
      </c>
      <c r="BF69" s="53">
        <f t="shared" si="13"/>
        <v>0</v>
      </c>
      <c r="BG69" s="53">
        <f t="shared" si="13"/>
        <v>0</v>
      </c>
      <c r="BH69" s="53">
        <f t="shared" si="13"/>
        <v>0</v>
      </c>
      <c r="BI69" s="53">
        <f t="shared" si="13"/>
        <v>0</v>
      </c>
      <c r="BJ69" s="53">
        <f t="shared" si="13"/>
        <v>0</v>
      </c>
      <c r="BK69" s="53">
        <f t="shared" si="13"/>
        <v>0</v>
      </c>
      <c r="BL69" s="53">
        <f t="shared" si="13"/>
        <v>0</v>
      </c>
      <c r="BM69" s="53">
        <f t="shared" si="13"/>
        <v>0</v>
      </c>
      <c r="BN69" s="53">
        <f t="shared" si="13"/>
        <v>0</v>
      </c>
      <c r="BO69" s="53">
        <f t="shared" si="13"/>
        <v>0</v>
      </c>
      <c r="BP69" s="53">
        <f t="shared" si="13"/>
        <v>0</v>
      </c>
      <c r="BQ69" s="53">
        <f t="shared" si="13"/>
        <v>0</v>
      </c>
      <c r="BR69" s="53">
        <f t="shared" si="13"/>
        <v>0</v>
      </c>
      <c r="BS69" s="53">
        <f t="shared" si="13"/>
        <v>0</v>
      </c>
      <c r="BT69" s="53">
        <f t="shared" si="13"/>
        <v>0</v>
      </c>
      <c r="BU69" s="53">
        <f t="shared" si="13"/>
        <v>0</v>
      </c>
      <c r="BV69" s="53">
        <f t="shared" si="13"/>
        <v>0</v>
      </c>
      <c r="BW69" s="53">
        <f t="shared" ref="BW69:CO69" si="14" xml:space="preserve"> IF( $G$15, 0, BW66 )</f>
        <v>0</v>
      </c>
      <c r="BX69" s="53">
        <f t="shared" si="14"/>
        <v>0</v>
      </c>
      <c r="BY69" s="53">
        <f t="shared" si="14"/>
        <v>0</v>
      </c>
      <c r="BZ69" s="53">
        <f t="shared" si="14"/>
        <v>0</v>
      </c>
      <c r="CA69" s="53">
        <f t="shared" si="14"/>
        <v>0</v>
      </c>
      <c r="CB69" s="53">
        <f t="shared" si="14"/>
        <v>0</v>
      </c>
      <c r="CC69" s="53">
        <f t="shared" si="14"/>
        <v>0</v>
      </c>
      <c r="CD69" s="53">
        <f t="shared" si="14"/>
        <v>0</v>
      </c>
      <c r="CE69" s="53">
        <f t="shared" si="14"/>
        <v>0</v>
      </c>
      <c r="CF69" s="53">
        <f t="shared" si="14"/>
        <v>0</v>
      </c>
      <c r="CG69" s="53">
        <f t="shared" si="14"/>
        <v>0</v>
      </c>
      <c r="CH69" s="53">
        <f t="shared" si="14"/>
        <v>0</v>
      </c>
      <c r="CI69" s="53">
        <f t="shared" si="14"/>
        <v>0</v>
      </c>
      <c r="CJ69" s="53">
        <f t="shared" si="14"/>
        <v>0</v>
      </c>
      <c r="CK69" s="53">
        <f t="shared" si="14"/>
        <v>0</v>
      </c>
      <c r="CL69" s="53">
        <f t="shared" si="14"/>
        <v>0</v>
      </c>
      <c r="CM69" s="53">
        <f t="shared" si="14"/>
        <v>0</v>
      </c>
      <c r="CN69" s="53">
        <f t="shared" si="14"/>
        <v>0</v>
      </c>
      <c r="CO69" s="53">
        <f t="shared" si="14"/>
        <v>0</v>
      </c>
    </row>
    <row r="70" spans="2:93" outlineLevel="1" x14ac:dyDescent="0.2">
      <c r="E70" s="45" t="str">
        <f xml:space="preserve"> ComSum!E130</f>
        <v>Contribution required from developer</v>
      </c>
      <c r="G70" s="196">
        <f xml:space="preserve"> ComSum!G130</f>
        <v>0</v>
      </c>
      <c r="H70" s="222" t="str">
        <f xml:space="preserve"> ComSum!H130</f>
        <v>£</v>
      </c>
      <c r="I70" s="206">
        <f xml:space="preserve"> SUM( K70:CO70 )</f>
        <v>0</v>
      </c>
      <c r="K70" s="129">
        <f t="shared" ref="K70:AP70" si="15" xml:space="preserve"> IF( J70 = "", $G70, 0 )</f>
        <v>0</v>
      </c>
      <c r="L70" s="122">
        <f t="shared" si="15"/>
        <v>0</v>
      </c>
      <c r="M70" s="122">
        <f t="shared" si="15"/>
        <v>0</v>
      </c>
      <c r="N70" s="122">
        <f t="shared" si="15"/>
        <v>0</v>
      </c>
      <c r="O70" s="122">
        <f t="shared" si="15"/>
        <v>0</v>
      </c>
      <c r="P70" s="122">
        <f t="shared" si="15"/>
        <v>0</v>
      </c>
      <c r="Q70" s="122">
        <f t="shared" si="15"/>
        <v>0</v>
      </c>
      <c r="R70" s="122">
        <f t="shared" si="15"/>
        <v>0</v>
      </c>
      <c r="S70" s="122">
        <f t="shared" si="15"/>
        <v>0</v>
      </c>
      <c r="T70" s="122">
        <f t="shared" si="15"/>
        <v>0</v>
      </c>
      <c r="U70" s="122">
        <f t="shared" si="15"/>
        <v>0</v>
      </c>
      <c r="V70" s="122">
        <f t="shared" si="15"/>
        <v>0</v>
      </c>
      <c r="W70" s="122">
        <f t="shared" si="15"/>
        <v>0</v>
      </c>
      <c r="X70" s="122">
        <f t="shared" si="15"/>
        <v>0</v>
      </c>
      <c r="Y70" s="122">
        <f t="shared" si="15"/>
        <v>0</v>
      </c>
      <c r="Z70" s="122">
        <f t="shared" si="15"/>
        <v>0</v>
      </c>
      <c r="AA70" s="122">
        <f t="shared" si="15"/>
        <v>0</v>
      </c>
      <c r="AB70" s="122">
        <f t="shared" si="15"/>
        <v>0</v>
      </c>
      <c r="AC70" s="122">
        <f t="shared" si="15"/>
        <v>0</v>
      </c>
      <c r="AD70" s="122">
        <f t="shared" si="15"/>
        <v>0</v>
      </c>
      <c r="AE70" s="122">
        <f t="shared" si="15"/>
        <v>0</v>
      </c>
      <c r="AF70" s="122">
        <f t="shared" si="15"/>
        <v>0</v>
      </c>
      <c r="AG70" s="122">
        <f t="shared" si="15"/>
        <v>0</v>
      </c>
      <c r="AH70" s="122">
        <f t="shared" si="15"/>
        <v>0</v>
      </c>
      <c r="AI70" s="122">
        <f t="shared" si="15"/>
        <v>0</v>
      </c>
      <c r="AJ70" s="122">
        <f t="shared" si="15"/>
        <v>0</v>
      </c>
      <c r="AK70" s="122">
        <f t="shared" si="15"/>
        <v>0</v>
      </c>
      <c r="AL70" s="122">
        <f t="shared" si="15"/>
        <v>0</v>
      </c>
      <c r="AM70" s="122">
        <f t="shared" si="15"/>
        <v>0</v>
      </c>
      <c r="AN70" s="122">
        <f t="shared" si="15"/>
        <v>0</v>
      </c>
      <c r="AO70" s="122">
        <f t="shared" si="15"/>
        <v>0</v>
      </c>
      <c r="AP70" s="122">
        <f t="shared" si="15"/>
        <v>0</v>
      </c>
      <c r="AQ70" s="122">
        <f t="shared" ref="AQ70:BV70" si="16" xml:space="preserve"> IF( AP70 = "", $G70, 0 )</f>
        <v>0</v>
      </c>
      <c r="AR70" s="122">
        <f t="shared" si="16"/>
        <v>0</v>
      </c>
      <c r="AS70" s="122">
        <f t="shared" si="16"/>
        <v>0</v>
      </c>
      <c r="AT70" s="122">
        <f t="shared" si="16"/>
        <v>0</v>
      </c>
      <c r="AU70" s="122">
        <f t="shared" si="16"/>
        <v>0</v>
      </c>
      <c r="AV70" s="122">
        <f t="shared" si="16"/>
        <v>0</v>
      </c>
      <c r="AW70" s="122">
        <f t="shared" si="16"/>
        <v>0</v>
      </c>
      <c r="AX70" s="122">
        <f t="shared" si="16"/>
        <v>0</v>
      </c>
      <c r="AY70" s="122">
        <f t="shared" si="16"/>
        <v>0</v>
      </c>
      <c r="AZ70" s="122">
        <f t="shared" si="16"/>
        <v>0</v>
      </c>
      <c r="BA70" s="122">
        <f t="shared" si="16"/>
        <v>0</v>
      </c>
      <c r="BB70" s="122">
        <f t="shared" si="16"/>
        <v>0</v>
      </c>
      <c r="BC70" s="122">
        <f t="shared" si="16"/>
        <v>0</v>
      </c>
      <c r="BD70" s="122">
        <f t="shared" si="16"/>
        <v>0</v>
      </c>
      <c r="BE70" s="122">
        <f t="shared" si="16"/>
        <v>0</v>
      </c>
      <c r="BF70" s="122">
        <f t="shared" si="16"/>
        <v>0</v>
      </c>
      <c r="BG70" s="122">
        <f t="shared" si="16"/>
        <v>0</v>
      </c>
      <c r="BH70" s="122">
        <f t="shared" si="16"/>
        <v>0</v>
      </c>
      <c r="BI70" s="122">
        <f t="shared" si="16"/>
        <v>0</v>
      </c>
      <c r="BJ70" s="122">
        <f t="shared" si="16"/>
        <v>0</v>
      </c>
      <c r="BK70" s="122">
        <f t="shared" si="16"/>
        <v>0</v>
      </c>
      <c r="BL70" s="122">
        <f t="shared" si="16"/>
        <v>0</v>
      </c>
      <c r="BM70" s="122">
        <f t="shared" si="16"/>
        <v>0</v>
      </c>
      <c r="BN70" s="122">
        <f t="shared" si="16"/>
        <v>0</v>
      </c>
      <c r="BO70" s="122">
        <f t="shared" si="16"/>
        <v>0</v>
      </c>
      <c r="BP70" s="122">
        <f t="shared" si="16"/>
        <v>0</v>
      </c>
      <c r="BQ70" s="122">
        <f t="shared" si="16"/>
        <v>0</v>
      </c>
      <c r="BR70" s="122">
        <f t="shared" si="16"/>
        <v>0</v>
      </c>
      <c r="BS70" s="122">
        <f t="shared" si="16"/>
        <v>0</v>
      </c>
      <c r="BT70" s="122">
        <f t="shared" si="16"/>
        <v>0</v>
      </c>
      <c r="BU70" s="122">
        <f t="shared" si="16"/>
        <v>0</v>
      </c>
      <c r="BV70" s="122">
        <f t="shared" si="16"/>
        <v>0</v>
      </c>
      <c r="BW70" s="122">
        <f t="shared" ref="BW70:CO70" si="17" xml:space="preserve"> IF( BV70 = "", $G70, 0 )</f>
        <v>0</v>
      </c>
      <c r="BX70" s="122">
        <f t="shared" si="17"/>
        <v>0</v>
      </c>
      <c r="BY70" s="122">
        <f t="shared" si="17"/>
        <v>0</v>
      </c>
      <c r="BZ70" s="122">
        <f t="shared" si="17"/>
        <v>0</v>
      </c>
      <c r="CA70" s="122">
        <f t="shared" si="17"/>
        <v>0</v>
      </c>
      <c r="CB70" s="122">
        <f t="shared" si="17"/>
        <v>0</v>
      </c>
      <c r="CC70" s="122">
        <f t="shared" si="17"/>
        <v>0</v>
      </c>
      <c r="CD70" s="122">
        <f t="shared" si="17"/>
        <v>0</v>
      </c>
      <c r="CE70" s="122">
        <f t="shared" si="17"/>
        <v>0</v>
      </c>
      <c r="CF70" s="122">
        <f t="shared" si="17"/>
        <v>0</v>
      </c>
      <c r="CG70" s="122">
        <f t="shared" si="17"/>
        <v>0</v>
      </c>
      <c r="CH70" s="122">
        <f t="shared" si="17"/>
        <v>0</v>
      </c>
      <c r="CI70" s="122">
        <f t="shared" si="17"/>
        <v>0</v>
      </c>
      <c r="CJ70" s="122">
        <f t="shared" si="17"/>
        <v>0</v>
      </c>
      <c r="CK70" s="122">
        <f t="shared" si="17"/>
        <v>0</v>
      </c>
      <c r="CL70" s="122">
        <f t="shared" si="17"/>
        <v>0</v>
      </c>
      <c r="CM70" s="122">
        <f t="shared" si="17"/>
        <v>0</v>
      </c>
      <c r="CN70" s="122">
        <f t="shared" si="17"/>
        <v>0</v>
      </c>
      <c r="CO70" s="122">
        <f t="shared" si="17"/>
        <v>0</v>
      </c>
    </row>
    <row r="71" spans="2:93" s="173" customFormat="1" outlineLevel="1" x14ac:dyDescent="0.2">
      <c r="B71" s="174"/>
      <c r="D71" s="175"/>
      <c r="E71" s="120" t="s">
        <v>384</v>
      </c>
      <c r="G71" s="195">
        <f xml:space="preserve"> G68 + G69 - G70</f>
        <v>399179.93873280036</v>
      </c>
      <c r="H71" s="171" t="s">
        <v>133</v>
      </c>
      <c r="I71" s="218">
        <f xml:space="preserve"> SUM( K71:CO71 )</f>
        <v>399179.93873280036</v>
      </c>
      <c r="K71" s="195">
        <f t="shared" ref="K71:AP71" si="18" xml:space="preserve"> K68 + K69 - K70</f>
        <v>399179.93873280036</v>
      </c>
      <c r="L71" s="195">
        <f t="shared" si="18"/>
        <v>0</v>
      </c>
      <c r="M71" s="195">
        <f t="shared" si="18"/>
        <v>0</v>
      </c>
      <c r="N71" s="195">
        <f t="shared" si="18"/>
        <v>0</v>
      </c>
      <c r="O71" s="195">
        <f t="shared" si="18"/>
        <v>0</v>
      </c>
      <c r="P71" s="195">
        <f t="shared" si="18"/>
        <v>0</v>
      </c>
      <c r="Q71" s="195">
        <f t="shared" si="18"/>
        <v>0</v>
      </c>
      <c r="R71" s="195">
        <f t="shared" si="18"/>
        <v>0</v>
      </c>
      <c r="S71" s="195">
        <f t="shared" si="18"/>
        <v>0</v>
      </c>
      <c r="T71" s="195">
        <f t="shared" si="18"/>
        <v>0</v>
      </c>
      <c r="U71" s="195">
        <f t="shared" si="18"/>
        <v>0</v>
      </c>
      <c r="V71" s="195">
        <f t="shared" si="18"/>
        <v>0</v>
      </c>
      <c r="W71" s="195">
        <f t="shared" si="18"/>
        <v>0</v>
      </c>
      <c r="X71" s="195">
        <f t="shared" si="18"/>
        <v>0</v>
      </c>
      <c r="Y71" s="195">
        <f t="shared" si="18"/>
        <v>0</v>
      </c>
      <c r="Z71" s="195">
        <f t="shared" si="18"/>
        <v>0</v>
      </c>
      <c r="AA71" s="195">
        <f t="shared" si="18"/>
        <v>0</v>
      </c>
      <c r="AB71" s="195">
        <f t="shared" si="18"/>
        <v>0</v>
      </c>
      <c r="AC71" s="195">
        <f t="shared" si="18"/>
        <v>0</v>
      </c>
      <c r="AD71" s="195">
        <f t="shared" si="18"/>
        <v>0</v>
      </c>
      <c r="AE71" s="195">
        <f t="shared" si="18"/>
        <v>0</v>
      </c>
      <c r="AF71" s="195">
        <f t="shared" si="18"/>
        <v>0</v>
      </c>
      <c r="AG71" s="195">
        <f t="shared" si="18"/>
        <v>0</v>
      </c>
      <c r="AH71" s="195">
        <f t="shared" si="18"/>
        <v>0</v>
      </c>
      <c r="AI71" s="195">
        <f t="shared" si="18"/>
        <v>0</v>
      </c>
      <c r="AJ71" s="195">
        <f t="shared" si="18"/>
        <v>0</v>
      </c>
      <c r="AK71" s="195">
        <f t="shared" si="18"/>
        <v>0</v>
      </c>
      <c r="AL71" s="195">
        <f t="shared" si="18"/>
        <v>0</v>
      </c>
      <c r="AM71" s="195">
        <f t="shared" si="18"/>
        <v>0</v>
      </c>
      <c r="AN71" s="195">
        <f t="shared" si="18"/>
        <v>0</v>
      </c>
      <c r="AO71" s="195">
        <f t="shared" si="18"/>
        <v>0</v>
      </c>
      <c r="AP71" s="195">
        <f t="shared" si="18"/>
        <v>0</v>
      </c>
      <c r="AQ71" s="195">
        <f t="shared" ref="AQ71:BV71" si="19" xml:space="preserve"> AQ68 + AQ69 - AQ70</f>
        <v>0</v>
      </c>
      <c r="AR71" s="195">
        <f t="shared" si="19"/>
        <v>0</v>
      </c>
      <c r="AS71" s="195">
        <f t="shared" si="19"/>
        <v>0</v>
      </c>
      <c r="AT71" s="195">
        <f t="shared" si="19"/>
        <v>0</v>
      </c>
      <c r="AU71" s="195">
        <f t="shared" si="19"/>
        <v>0</v>
      </c>
      <c r="AV71" s="195">
        <f t="shared" si="19"/>
        <v>0</v>
      </c>
      <c r="AW71" s="195">
        <f t="shared" si="19"/>
        <v>0</v>
      </c>
      <c r="AX71" s="195">
        <f t="shared" si="19"/>
        <v>0</v>
      </c>
      <c r="AY71" s="195">
        <f t="shared" si="19"/>
        <v>0</v>
      </c>
      <c r="AZ71" s="195">
        <f t="shared" si="19"/>
        <v>0</v>
      </c>
      <c r="BA71" s="195">
        <f t="shared" si="19"/>
        <v>0</v>
      </c>
      <c r="BB71" s="195">
        <f t="shared" si="19"/>
        <v>0</v>
      </c>
      <c r="BC71" s="195">
        <f t="shared" si="19"/>
        <v>0</v>
      </c>
      <c r="BD71" s="195">
        <f t="shared" si="19"/>
        <v>0</v>
      </c>
      <c r="BE71" s="195">
        <f t="shared" si="19"/>
        <v>0</v>
      </c>
      <c r="BF71" s="195">
        <f t="shared" si="19"/>
        <v>0</v>
      </c>
      <c r="BG71" s="195">
        <f t="shared" si="19"/>
        <v>0</v>
      </c>
      <c r="BH71" s="195">
        <f t="shared" si="19"/>
        <v>0</v>
      </c>
      <c r="BI71" s="195">
        <f t="shared" si="19"/>
        <v>0</v>
      </c>
      <c r="BJ71" s="195">
        <f t="shared" si="19"/>
        <v>0</v>
      </c>
      <c r="BK71" s="195">
        <f t="shared" si="19"/>
        <v>0</v>
      </c>
      <c r="BL71" s="195">
        <f t="shared" si="19"/>
        <v>0</v>
      </c>
      <c r="BM71" s="195">
        <f t="shared" si="19"/>
        <v>0</v>
      </c>
      <c r="BN71" s="195">
        <f t="shared" si="19"/>
        <v>0</v>
      </c>
      <c r="BO71" s="195">
        <f t="shared" si="19"/>
        <v>0</v>
      </c>
      <c r="BP71" s="195">
        <f t="shared" si="19"/>
        <v>0</v>
      </c>
      <c r="BQ71" s="195">
        <f t="shared" si="19"/>
        <v>0</v>
      </c>
      <c r="BR71" s="195">
        <f t="shared" si="19"/>
        <v>0</v>
      </c>
      <c r="BS71" s="195">
        <f t="shared" si="19"/>
        <v>0</v>
      </c>
      <c r="BT71" s="195">
        <f t="shared" si="19"/>
        <v>0</v>
      </c>
      <c r="BU71" s="195">
        <f t="shared" si="19"/>
        <v>0</v>
      </c>
      <c r="BV71" s="195">
        <f t="shared" si="19"/>
        <v>0</v>
      </c>
      <c r="BW71" s="195">
        <f t="shared" ref="BW71:CO71" si="20" xml:space="preserve"> BW68 + BW69 - BW70</f>
        <v>0</v>
      </c>
      <c r="BX71" s="195">
        <f t="shared" si="20"/>
        <v>0</v>
      </c>
      <c r="BY71" s="195">
        <f t="shared" si="20"/>
        <v>0</v>
      </c>
      <c r="BZ71" s="195">
        <f t="shared" si="20"/>
        <v>0</v>
      </c>
      <c r="CA71" s="195">
        <f t="shared" si="20"/>
        <v>0</v>
      </c>
      <c r="CB71" s="195">
        <f t="shared" si="20"/>
        <v>0</v>
      </c>
      <c r="CC71" s="195">
        <f t="shared" si="20"/>
        <v>0</v>
      </c>
      <c r="CD71" s="195">
        <f t="shared" si="20"/>
        <v>0</v>
      </c>
      <c r="CE71" s="195">
        <f t="shared" si="20"/>
        <v>0</v>
      </c>
      <c r="CF71" s="195">
        <f t="shared" si="20"/>
        <v>0</v>
      </c>
      <c r="CG71" s="195">
        <f t="shared" si="20"/>
        <v>0</v>
      </c>
      <c r="CH71" s="195">
        <f t="shared" si="20"/>
        <v>0</v>
      </c>
      <c r="CI71" s="195">
        <f t="shared" si="20"/>
        <v>0</v>
      </c>
      <c r="CJ71" s="195">
        <f t="shared" si="20"/>
        <v>0</v>
      </c>
      <c r="CK71" s="195">
        <f t="shared" si="20"/>
        <v>0</v>
      </c>
      <c r="CL71" s="195">
        <f t="shared" si="20"/>
        <v>0</v>
      </c>
      <c r="CM71" s="195">
        <f t="shared" si="20"/>
        <v>0</v>
      </c>
      <c r="CN71" s="195">
        <f t="shared" si="20"/>
        <v>0</v>
      </c>
      <c r="CO71" s="195">
        <f t="shared" si="20"/>
        <v>0</v>
      </c>
    </row>
    <row r="72" spans="2:93" ht="6.75" customHeight="1" outlineLevel="1" x14ac:dyDescent="0.2">
      <c r="I72" s="200"/>
    </row>
    <row r="73" spans="2:93" outlineLevel="1" x14ac:dyDescent="0.2">
      <c r="E73" t="s">
        <v>385</v>
      </c>
      <c r="H73" s="74" t="s">
        <v>133</v>
      </c>
      <c r="K73" s="53">
        <f xml:space="preserve"> K71 / $G$62</f>
        <v>835.1044743364024</v>
      </c>
    </row>
    <row r="74" spans="2:93" outlineLevel="1" x14ac:dyDescent="0.2">
      <c r="I74" s="200"/>
    </row>
    <row r="75" spans="2:93" outlineLevel="1" x14ac:dyDescent="0.2">
      <c r="B75" s="58" t="s">
        <v>386</v>
      </c>
      <c r="I75" s="200"/>
    </row>
    <row r="76" spans="2:93" outlineLevel="1" x14ac:dyDescent="0.2">
      <c r="E76" s="18" t="str">
        <f xml:space="preserve"> InpC!E35</f>
        <v>Network average infrastructure maintenance cost</v>
      </c>
      <c r="G76" s="62">
        <f xml:space="preserve"> InpC!G35</f>
        <v>2.6460619701729082</v>
      </c>
      <c r="H76" s="76" t="str">
        <f xml:space="preserve"> InpC!H35</f>
        <v>£/m</v>
      </c>
      <c r="I76" s="200"/>
    </row>
    <row r="77" spans="2:93" outlineLevel="1" x14ac:dyDescent="0.2">
      <c r="E77" s="18" t="str">
        <f xml:space="preserve"> InpC!E36</f>
        <v>Leakage monitoring and control</v>
      </c>
      <c r="G77" s="62">
        <f xml:space="preserve"> InpC!G36</f>
        <v>0.63857448233434255</v>
      </c>
      <c r="H77" s="76" t="str">
        <f xml:space="preserve"> InpC!H36</f>
        <v>£/m</v>
      </c>
      <c r="I77" s="200"/>
    </row>
    <row r="78" spans="2:93" s="18" customFormat="1" outlineLevel="1" x14ac:dyDescent="0.2">
      <c r="B78" s="301"/>
      <c r="D78" s="302"/>
      <c r="E78" s="71" t="str">
        <f>StandardCharges!E100</f>
        <v>Proportion of network average leakage</v>
      </c>
      <c r="F78" s="71">
        <f>StandardCharges!F100</f>
        <v>0</v>
      </c>
      <c r="G78" s="77">
        <f>StandardCharges!G100</f>
        <v>8.3717377224825345E-3</v>
      </c>
      <c r="H78" s="124" t="str">
        <f>StandardCharges!H100</f>
        <v>%</v>
      </c>
      <c r="I78" s="71"/>
      <c r="J78" s="71">
        <f>StandardCharges!J100</f>
        <v>0</v>
      </c>
      <c r="K78" s="77">
        <f>StandardCharges!K100</f>
        <v>0</v>
      </c>
      <c r="L78" s="57">
        <f>StandardCharges!L100</f>
        <v>6.1473685979937499E-2</v>
      </c>
      <c r="M78" s="57">
        <f>StandardCharges!M100</f>
        <v>0.12294737195987503</v>
      </c>
      <c r="N78" s="57">
        <f>StandardCharges!N100</f>
        <v>0.1844210579398125</v>
      </c>
      <c r="O78" s="57">
        <f>StandardCharges!O100</f>
        <v>0.24589474391975005</v>
      </c>
      <c r="P78" s="57">
        <f>StandardCharges!P100</f>
        <v>0.3073684298996876</v>
      </c>
      <c r="Q78" s="57">
        <f>StandardCharges!Q100</f>
        <v>0.36884211587962501</v>
      </c>
      <c r="R78" s="57">
        <f>StandardCharges!R100</f>
        <v>0.43031580185956259</v>
      </c>
      <c r="S78" s="57">
        <f>StandardCharges!S100</f>
        <v>0.49178948783950011</v>
      </c>
      <c r="T78" s="57">
        <f>StandardCharges!T100</f>
        <v>0.50353815106155586</v>
      </c>
      <c r="U78" s="57">
        <f>StandardCharges!U100</f>
        <v>0.51528681428361167</v>
      </c>
      <c r="V78" s="57">
        <f>StandardCharges!V100</f>
        <v>0.52703547750566737</v>
      </c>
      <c r="W78" s="57">
        <f>StandardCharges!W100</f>
        <v>0.53878414072772296</v>
      </c>
      <c r="X78" s="57">
        <f>StandardCharges!X100</f>
        <v>0.55053280394977866</v>
      </c>
      <c r="Y78" s="57">
        <f>StandardCharges!Y100</f>
        <v>0.56228146717183447</v>
      </c>
      <c r="Z78" s="57">
        <f>StandardCharges!Z100</f>
        <v>0.57403013039389017</v>
      </c>
      <c r="AA78" s="57">
        <f>StandardCharges!AA100</f>
        <v>0.58577879361594598</v>
      </c>
      <c r="AB78" s="57">
        <f>StandardCharges!AB100</f>
        <v>0.59752745683800157</v>
      </c>
      <c r="AC78" s="57">
        <f>StandardCharges!AC100</f>
        <v>0.6092761200600576</v>
      </c>
      <c r="AD78" s="57">
        <f>StandardCharges!AD100</f>
        <v>0.6210247832821133</v>
      </c>
      <c r="AE78" s="57">
        <f>StandardCharges!AE100</f>
        <v>0.63277344650416889</v>
      </c>
      <c r="AF78" s="57">
        <f>StandardCharges!AF100</f>
        <v>0.6445221097262247</v>
      </c>
      <c r="AG78" s="57">
        <f>StandardCharges!AG100</f>
        <v>0.6562707729482804</v>
      </c>
      <c r="AH78" s="57">
        <f>StandardCharges!AH100</f>
        <v>0.66801943617033599</v>
      </c>
      <c r="AI78" s="57">
        <f>StandardCharges!AI100</f>
        <v>0.67976809939239202</v>
      </c>
      <c r="AJ78" s="57">
        <f>StandardCharges!AJ100</f>
        <v>0.6915167626144475</v>
      </c>
      <c r="AK78" s="57">
        <f>StandardCharges!AK100</f>
        <v>0.70326542583650331</v>
      </c>
      <c r="AL78" s="57">
        <f>StandardCharges!AL100</f>
        <v>0.71501408905855923</v>
      </c>
      <c r="AM78" s="57">
        <f>StandardCharges!AM100</f>
        <v>0.72676275228061482</v>
      </c>
      <c r="AN78" s="57">
        <f>StandardCharges!AN100</f>
        <v>0.73851141550267063</v>
      </c>
      <c r="AO78" s="57">
        <f>StandardCharges!AO100</f>
        <v>0.75026007872472622</v>
      </c>
      <c r="AP78" s="57">
        <f>StandardCharges!AP100</f>
        <v>0.76200874194678192</v>
      </c>
      <c r="AQ78" s="57">
        <f>StandardCharges!AQ100</f>
        <v>0.77375740516883773</v>
      </c>
      <c r="AR78" s="57">
        <f>StandardCharges!AR100</f>
        <v>0.78550606839089354</v>
      </c>
      <c r="AS78" s="57">
        <f>StandardCharges!AS100</f>
        <v>0.79725473161294913</v>
      </c>
      <c r="AT78" s="57">
        <f>StandardCharges!AT100</f>
        <v>0.80900339483500516</v>
      </c>
      <c r="AU78" s="57">
        <f>StandardCharges!AU100</f>
        <v>0.82075205805706075</v>
      </c>
      <c r="AV78" s="57">
        <f>StandardCharges!AV100</f>
        <v>0.83250072127911634</v>
      </c>
      <c r="AW78" s="57">
        <f>StandardCharges!AW100</f>
        <v>0.84424938450117226</v>
      </c>
      <c r="AX78" s="57">
        <f>StandardCharges!AX100</f>
        <v>0.85599804772322785</v>
      </c>
      <c r="AY78" s="57">
        <f>StandardCharges!AY100</f>
        <v>0.86774671094528355</v>
      </c>
      <c r="AZ78" s="57">
        <f>StandardCharges!AZ100</f>
        <v>0.87949537416733936</v>
      </c>
      <c r="BA78" s="57">
        <f>StandardCharges!BA100</f>
        <v>0.89124403738939484</v>
      </c>
      <c r="BB78" s="57">
        <f>StandardCharges!BB100</f>
        <v>0.90299270061145098</v>
      </c>
      <c r="BC78" s="57">
        <f>StandardCharges!BC100</f>
        <v>0.91474136383350668</v>
      </c>
      <c r="BD78" s="57">
        <f>StandardCharges!BD100</f>
        <v>0.92649002705556216</v>
      </c>
      <c r="BE78" s="57">
        <f>StandardCharges!BE100</f>
        <v>0.93823869027761797</v>
      </c>
      <c r="BF78" s="57">
        <f>StandardCharges!BF100</f>
        <v>0.94998735349967378</v>
      </c>
      <c r="BG78" s="57">
        <f>StandardCharges!BG100</f>
        <v>0.96173601672172948</v>
      </c>
      <c r="BH78" s="57">
        <f>StandardCharges!BH100</f>
        <v>0.97348467994378496</v>
      </c>
      <c r="BI78" s="57">
        <f>StandardCharges!BI100</f>
        <v>0.9852333431658411</v>
      </c>
      <c r="BJ78" s="57">
        <f>StandardCharges!BJ100</f>
        <v>0.99698200638789669</v>
      </c>
      <c r="BK78" s="57">
        <f>StandardCharges!BK100</f>
        <v>0.99999999999999933</v>
      </c>
      <c r="BL78" s="57">
        <f>StandardCharges!BL100</f>
        <v>1</v>
      </c>
      <c r="BM78" s="57">
        <f>StandardCharges!BM100</f>
        <v>0.99999999999999933</v>
      </c>
      <c r="BN78" s="57">
        <f>StandardCharges!BN100</f>
        <v>0.99999999999999933</v>
      </c>
      <c r="BO78" s="57">
        <f>StandardCharges!BO100</f>
        <v>0.99999999999999933</v>
      </c>
      <c r="BP78" s="57">
        <f>StandardCharges!BP100</f>
        <v>1</v>
      </c>
      <c r="BQ78" s="57">
        <f>StandardCharges!BQ100</f>
        <v>0.99999999999999933</v>
      </c>
      <c r="BR78" s="57">
        <f>StandardCharges!BR100</f>
        <v>0.99999999999999933</v>
      </c>
      <c r="BS78" s="57">
        <f>StandardCharges!BS100</f>
        <v>0.99999999999999933</v>
      </c>
      <c r="BT78" s="57">
        <f>StandardCharges!BT100</f>
        <v>1</v>
      </c>
      <c r="BU78" s="57">
        <f>StandardCharges!BU100</f>
        <v>0.99999999999999933</v>
      </c>
      <c r="BV78" s="57">
        <f>StandardCharges!BV100</f>
        <v>0.99999999999999933</v>
      </c>
      <c r="BW78" s="57">
        <f>StandardCharges!BW100</f>
        <v>0.99999999999999933</v>
      </c>
      <c r="BX78" s="57">
        <f>StandardCharges!BX100</f>
        <v>1</v>
      </c>
      <c r="BY78" s="57">
        <f>StandardCharges!BY100</f>
        <v>0.99999999999999933</v>
      </c>
      <c r="BZ78" s="57">
        <f>StandardCharges!BZ100</f>
        <v>0.99999999999999933</v>
      </c>
      <c r="CA78" s="57">
        <f>StandardCharges!CA100</f>
        <v>0.99999999999999933</v>
      </c>
      <c r="CB78" s="57">
        <f>StandardCharges!CB100</f>
        <v>1</v>
      </c>
      <c r="CC78" s="57">
        <f>StandardCharges!CC100</f>
        <v>0.99999999999999933</v>
      </c>
      <c r="CD78" s="57">
        <f>StandardCharges!CD100</f>
        <v>0.99999999999999933</v>
      </c>
      <c r="CE78" s="57">
        <f>StandardCharges!CE100</f>
        <v>0.99999999999999933</v>
      </c>
      <c r="CF78" s="57">
        <f>StandardCharges!CF100</f>
        <v>1</v>
      </c>
      <c r="CG78" s="57">
        <f>StandardCharges!CG100</f>
        <v>0.99999999999999933</v>
      </c>
      <c r="CH78" s="57">
        <f>StandardCharges!CH100</f>
        <v>0.99999999999999933</v>
      </c>
      <c r="CI78" s="57">
        <f>StandardCharges!CI100</f>
        <v>0.99999999999999933</v>
      </c>
      <c r="CJ78" s="57">
        <f>StandardCharges!CJ100</f>
        <v>0.99999999999999933</v>
      </c>
      <c r="CK78" s="57">
        <f>StandardCharges!CK100</f>
        <v>0.99999999999999933</v>
      </c>
      <c r="CL78" s="57">
        <f>StandardCharges!CL100</f>
        <v>0.99999999999999933</v>
      </c>
      <c r="CM78" s="57">
        <f>StandardCharges!CM100</f>
        <v>0.99999999999999933</v>
      </c>
      <c r="CN78" s="57">
        <f>StandardCharges!CN100</f>
        <v>1</v>
      </c>
      <c r="CO78" s="57">
        <f>StandardCharges!CO100</f>
        <v>0.99999999999999933</v>
      </c>
    </row>
    <row r="79" spans="2:93" s="20" customFormat="1" outlineLevel="1" x14ac:dyDescent="0.2">
      <c r="B79" s="34"/>
      <c r="D79" s="83"/>
      <c r="E79" s="136" t="s">
        <v>387</v>
      </c>
      <c r="F79" s="136"/>
      <c r="G79" s="345">
        <f xml:space="preserve"> SUM( G76:G77 )</f>
        <v>3.2846364525072507</v>
      </c>
      <c r="H79" s="93" t="s">
        <v>177</v>
      </c>
      <c r="I79" s="136"/>
      <c r="J79" s="136"/>
      <c r="K79" s="345">
        <f t="shared" ref="K79:AP79" si="21" xml:space="preserve"> K78 * $G79</f>
        <v>0</v>
      </c>
      <c r="L79" s="345">
        <f t="shared" si="21"/>
        <v>0.20191870983968663</v>
      </c>
      <c r="M79" s="345">
        <f t="shared" si="21"/>
        <v>0.40383741967937331</v>
      </c>
      <c r="N79" s="345">
        <f t="shared" si="21"/>
        <v>0.60575612951905988</v>
      </c>
      <c r="O79" s="345">
        <f t="shared" si="21"/>
        <v>0.80767483935874662</v>
      </c>
      <c r="P79" s="345">
        <f t="shared" si="21"/>
        <v>1.0095935491984334</v>
      </c>
      <c r="Q79" s="345">
        <f t="shared" si="21"/>
        <v>1.2115122590381198</v>
      </c>
      <c r="R79" s="345">
        <f t="shared" si="21"/>
        <v>1.4134309688778066</v>
      </c>
      <c r="S79" s="345">
        <f t="shared" si="21"/>
        <v>1.6153496787174932</v>
      </c>
      <c r="T79" s="345">
        <f t="shared" si="21"/>
        <v>1.6539397662048889</v>
      </c>
      <c r="U79" s="345">
        <f t="shared" si="21"/>
        <v>1.6925298536922848</v>
      </c>
      <c r="V79" s="345">
        <f t="shared" si="21"/>
        <v>1.7311199411796803</v>
      </c>
      <c r="W79" s="345">
        <f t="shared" si="21"/>
        <v>1.7697100286670753</v>
      </c>
      <c r="X79" s="345">
        <f t="shared" si="21"/>
        <v>1.8083001161544707</v>
      </c>
      <c r="Y79" s="345">
        <f t="shared" si="21"/>
        <v>1.8468902036418664</v>
      </c>
      <c r="Z79" s="345">
        <f t="shared" si="21"/>
        <v>1.8854802911292619</v>
      </c>
      <c r="AA79" s="345">
        <f t="shared" si="21"/>
        <v>1.9240703786166578</v>
      </c>
      <c r="AB79" s="345">
        <f t="shared" si="21"/>
        <v>1.9626604661040528</v>
      </c>
      <c r="AC79" s="345">
        <f t="shared" si="21"/>
        <v>2.0012505535914493</v>
      </c>
      <c r="AD79" s="345">
        <f t="shared" si="21"/>
        <v>2.039840641078845</v>
      </c>
      <c r="AE79" s="345">
        <f t="shared" si="21"/>
        <v>2.0784307285662398</v>
      </c>
      <c r="AF79" s="345">
        <f t="shared" si="21"/>
        <v>2.1170208160536355</v>
      </c>
      <c r="AG79" s="345">
        <f t="shared" si="21"/>
        <v>2.1556109035410311</v>
      </c>
      <c r="AH79" s="345">
        <f t="shared" si="21"/>
        <v>2.1942009910284264</v>
      </c>
      <c r="AI79" s="345">
        <f t="shared" si="21"/>
        <v>2.2327910785158229</v>
      </c>
      <c r="AJ79" s="345">
        <f t="shared" si="21"/>
        <v>2.2713811660032173</v>
      </c>
      <c r="AK79" s="345">
        <f t="shared" si="21"/>
        <v>2.3099712534906134</v>
      </c>
      <c r="AL79" s="345">
        <f t="shared" si="21"/>
        <v>2.3485613409780095</v>
      </c>
      <c r="AM79" s="345">
        <f t="shared" si="21"/>
        <v>2.3871514284654043</v>
      </c>
      <c r="AN79" s="345">
        <f t="shared" si="21"/>
        <v>2.4257415159528004</v>
      </c>
      <c r="AO79" s="345">
        <f t="shared" si="21"/>
        <v>2.4643316034401952</v>
      </c>
      <c r="AP79" s="345">
        <f t="shared" si="21"/>
        <v>2.5029216909275909</v>
      </c>
      <c r="AQ79" s="345">
        <f t="shared" ref="AQ79:BV79" si="22" xml:space="preserve"> AQ78 * $G79</f>
        <v>2.5415117784149865</v>
      </c>
      <c r="AR79" s="345">
        <f t="shared" si="22"/>
        <v>2.5801018659023822</v>
      </c>
      <c r="AS79" s="345">
        <f t="shared" si="22"/>
        <v>2.6186919533897774</v>
      </c>
      <c r="AT79" s="345">
        <f t="shared" si="22"/>
        <v>2.657282040877174</v>
      </c>
      <c r="AU79" s="345">
        <f t="shared" si="22"/>
        <v>2.6958721283645692</v>
      </c>
      <c r="AV79" s="345">
        <f t="shared" si="22"/>
        <v>2.734462215851964</v>
      </c>
      <c r="AW79" s="345">
        <f t="shared" si="22"/>
        <v>2.7730523033393601</v>
      </c>
      <c r="AX79" s="345">
        <f t="shared" si="22"/>
        <v>2.8116423908267554</v>
      </c>
      <c r="AY79" s="345">
        <f t="shared" si="22"/>
        <v>2.8502324783141506</v>
      </c>
      <c r="AZ79" s="345">
        <f t="shared" si="22"/>
        <v>2.8888225658015467</v>
      </c>
      <c r="BA79" s="345">
        <f t="shared" si="22"/>
        <v>2.9274126532889415</v>
      </c>
      <c r="BB79" s="345">
        <f t="shared" si="22"/>
        <v>2.9660027407763381</v>
      </c>
      <c r="BC79" s="345">
        <f t="shared" si="22"/>
        <v>3.0045928282637338</v>
      </c>
      <c r="BD79" s="345">
        <f t="shared" si="22"/>
        <v>3.0431829157511285</v>
      </c>
      <c r="BE79" s="345">
        <f t="shared" si="22"/>
        <v>3.0817730032385242</v>
      </c>
      <c r="BF79" s="345">
        <f t="shared" si="22"/>
        <v>3.1203630907259199</v>
      </c>
      <c r="BG79" s="345">
        <f t="shared" si="22"/>
        <v>3.1589531782133156</v>
      </c>
      <c r="BH79" s="345">
        <f t="shared" si="22"/>
        <v>3.1975432657007103</v>
      </c>
      <c r="BI79" s="345">
        <f t="shared" si="22"/>
        <v>3.2361333531881069</v>
      </c>
      <c r="BJ79" s="345">
        <f t="shared" si="22"/>
        <v>3.2747234406755021</v>
      </c>
      <c r="BK79" s="345">
        <f t="shared" si="22"/>
        <v>3.2846364525072484</v>
      </c>
      <c r="BL79" s="345">
        <f t="shared" si="22"/>
        <v>3.2846364525072507</v>
      </c>
      <c r="BM79" s="345">
        <f t="shared" si="22"/>
        <v>3.2846364525072484</v>
      </c>
      <c r="BN79" s="345">
        <f t="shared" si="22"/>
        <v>3.2846364525072484</v>
      </c>
      <c r="BO79" s="345">
        <f t="shared" si="22"/>
        <v>3.2846364525072484</v>
      </c>
      <c r="BP79" s="345">
        <f t="shared" si="22"/>
        <v>3.2846364525072507</v>
      </c>
      <c r="BQ79" s="345">
        <f t="shared" si="22"/>
        <v>3.2846364525072484</v>
      </c>
      <c r="BR79" s="345">
        <f t="shared" si="22"/>
        <v>3.2846364525072484</v>
      </c>
      <c r="BS79" s="345">
        <f t="shared" si="22"/>
        <v>3.2846364525072484</v>
      </c>
      <c r="BT79" s="345">
        <f t="shared" si="22"/>
        <v>3.2846364525072507</v>
      </c>
      <c r="BU79" s="345">
        <f t="shared" si="22"/>
        <v>3.2846364525072484</v>
      </c>
      <c r="BV79" s="345">
        <f t="shared" si="22"/>
        <v>3.2846364525072484</v>
      </c>
      <c r="BW79" s="345">
        <f t="shared" ref="BW79:CO79" si="23" xml:space="preserve"> BW78 * $G79</f>
        <v>3.2846364525072484</v>
      </c>
      <c r="BX79" s="345">
        <f t="shared" si="23"/>
        <v>3.2846364525072507</v>
      </c>
      <c r="BY79" s="345">
        <f t="shared" si="23"/>
        <v>3.2846364525072484</v>
      </c>
      <c r="BZ79" s="345">
        <f t="shared" si="23"/>
        <v>3.2846364525072484</v>
      </c>
      <c r="CA79" s="345">
        <f t="shared" si="23"/>
        <v>3.2846364525072484</v>
      </c>
      <c r="CB79" s="345">
        <f t="shared" si="23"/>
        <v>3.2846364525072507</v>
      </c>
      <c r="CC79" s="345">
        <f t="shared" si="23"/>
        <v>3.2846364525072484</v>
      </c>
      <c r="CD79" s="345">
        <f t="shared" si="23"/>
        <v>3.2846364525072484</v>
      </c>
      <c r="CE79" s="345">
        <f t="shared" si="23"/>
        <v>3.2846364525072484</v>
      </c>
      <c r="CF79" s="345">
        <f t="shared" si="23"/>
        <v>3.2846364525072507</v>
      </c>
      <c r="CG79" s="345">
        <f t="shared" si="23"/>
        <v>3.2846364525072484</v>
      </c>
      <c r="CH79" s="345">
        <f t="shared" si="23"/>
        <v>3.2846364525072484</v>
      </c>
      <c r="CI79" s="345">
        <f t="shared" si="23"/>
        <v>3.2846364525072484</v>
      </c>
      <c r="CJ79" s="345">
        <f t="shared" si="23"/>
        <v>3.2846364525072484</v>
      </c>
      <c r="CK79" s="345">
        <f t="shared" si="23"/>
        <v>3.2846364525072484</v>
      </c>
      <c r="CL79" s="345">
        <f t="shared" si="23"/>
        <v>3.2846364525072484</v>
      </c>
      <c r="CM79" s="345">
        <f t="shared" si="23"/>
        <v>3.2846364525072484</v>
      </c>
      <c r="CN79" s="345">
        <f t="shared" si="23"/>
        <v>3.2846364525072507</v>
      </c>
      <c r="CO79" s="345">
        <f t="shared" si="23"/>
        <v>3.2846364525072484</v>
      </c>
    </row>
    <row r="80" spans="2:93" outlineLevel="1" x14ac:dyDescent="0.2">
      <c r="G80" s="427"/>
      <c r="I80" s="200"/>
    </row>
    <row r="81" spans="1:93" outlineLevel="1" x14ac:dyDescent="0.2">
      <c r="E81" s="18" t="str">
        <f xml:space="preserve"> InpS!E$13</f>
        <v>Water: Infrastructure Maintenance (override)</v>
      </c>
      <c r="F81" s="18"/>
      <c r="G81" s="18"/>
      <c r="H81" s="76" t="str">
        <f xml:space="preserve"> InpS!H$13</f>
        <v>£/m</v>
      </c>
      <c r="I81" s="206">
        <f xml:space="preserve"> SUM( K81:CO81 )</f>
        <v>4.9269546787608762</v>
      </c>
      <c r="J81" s="18">
        <f xml:space="preserve"> InpS!J$13</f>
        <v>0</v>
      </c>
      <c r="K81" s="62">
        <f xml:space="preserve"> InpS!K$13</f>
        <v>3.2846364525072507</v>
      </c>
      <c r="L81" s="62">
        <f xml:space="preserve"> InpS!L$13</f>
        <v>1.6423182262536253</v>
      </c>
      <c r="M81" s="62">
        <f xml:space="preserve"> InpS!M$13</f>
        <v>0</v>
      </c>
      <c r="N81" s="62">
        <f xml:space="preserve"> InpS!N$13</f>
        <v>0</v>
      </c>
      <c r="O81" s="62">
        <f xml:space="preserve"> InpS!O$13</f>
        <v>0</v>
      </c>
      <c r="P81" s="62">
        <f xml:space="preserve"> InpS!P$13</f>
        <v>0</v>
      </c>
      <c r="Q81" s="62">
        <f xml:space="preserve"> InpS!Q$13</f>
        <v>0</v>
      </c>
      <c r="R81" s="62">
        <f xml:space="preserve"> InpS!R$13</f>
        <v>0</v>
      </c>
      <c r="S81" s="62">
        <f xml:space="preserve"> InpS!S$13</f>
        <v>0</v>
      </c>
      <c r="T81" s="62">
        <f xml:space="preserve"> InpS!T$13</f>
        <v>0</v>
      </c>
      <c r="U81" s="62">
        <f xml:space="preserve"> InpS!U$13</f>
        <v>0</v>
      </c>
      <c r="V81" s="62">
        <f xml:space="preserve"> InpS!V$13</f>
        <v>0</v>
      </c>
      <c r="W81" s="62">
        <f xml:space="preserve"> InpS!W$13</f>
        <v>0</v>
      </c>
      <c r="X81" s="62">
        <f xml:space="preserve"> InpS!X$13</f>
        <v>0</v>
      </c>
      <c r="Y81" s="62">
        <f xml:space="preserve"> InpS!Y$13</f>
        <v>0</v>
      </c>
      <c r="Z81" s="62">
        <f xml:space="preserve"> InpS!Z$13</f>
        <v>0</v>
      </c>
      <c r="AA81" s="62">
        <f xml:space="preserve"> InpS!AA$13</f>
        <v>0</v>
      </c>
      <c r="AB81" s="62">
        <f xml:space="preserve"> InpS!AB$13</f>
        <v>0</v>
      </c>
      <c r="AC81" s="62">
        <f xml:space="preserve"> InpS!AC$13</f>
        <v>0</v>
      </c>
      <c r="AD81" s="62">
        <f xml:space="preserve"> InpS!AD$13</f>
        <v>0</v>
      </c>
      <c r="AE81" s="62">
        <f xml:space="preserve"> InpS!AE$13</f>
        <v>0</v>
      </c>
      <c r="AF81" s="62">
        <f xml:space="preserve"> InpS!AF$13</f>
        <v>0</v>
      </c>
      <c r="AG81" s="62">
        <f xml:space="preserve"> InpS!AG$13</f>
        <v>0</v>
      </c>
      <c r="AH81" s="62">
        <f xml:space="preserve"> InpS!AH$13</f>
        <v>0</v>
      </c>
      <c r="AI81" s="62">
        <f xml:space="preserve"> InpS!AI$13</f>
        <v>0</v>
      </c>
      <c r="AJ81" s="62">
        <f xml:space="preserve"> InpS!AJ$13</f>
        <v>0</v>
      </c>
      <c r="AK81" s="62">
        <f xml:space="preserve"> InpS!AK$13</f>
        <v>0</v>
      </c>
      <c r="AL81" s="62">
        <f xml:space="preserve"> InpS!AL$13</f>
        <v>0</v>
      </c>
      <c r="AM81" s="62">
        <f xml:space="preserve"> InpS!AM$13</f>
        <v>0</v>
      </c>
      <c r="AN81" s="62">
        <f xml:space="preserve"> InpS!AN$13</f>
        <v>0</v>
      </c>
      <c r="AO81" s="62">
        <f xml:space="preserve"> InpS!AO$13</f>
        <v>0</v>
      </c>
      <c r="AP81" s="62">
        <f xml:space="preserve"> InpS!AP$13</f>
        <v>0</v>
      </c>
      <c r="AQ81" s="62">
        <f xml:space="preserve"> InpS!AQ$13</f>
        <v>0</v>
      </c>
      <c r="AR81" s="62">
        <f xml:space="preserve"> InpS!AR$13</f>
        <v>0</v>
      </c>
      <c r="AS81" s="62">
        <f xml:space="preserve"> InpS!AS$13</f>
        <v>0</v>
      </c>
      <c r="AT81" s="62">
        <f xml:space="preserve"> InpS!AT$13</f>
        <v>0</v>
      </c>
      <c r="AU81" s="62">
        <f xml:space="preserve"> InpS!AU$13</f>
        <v>0</v>
      </c>
      <c r="AV81" s="62">
        <f xml:space="preserve"> InpS!AV$13</f>
        <v>0</v>
      </c>
      <c r="AW81" s="62">
        <f xml:space="preserve"> InpS!AW$13</f>
        <v>0</v>
      </c>
      <c r="AX81" s="62">
        <f xml:space="preserve"> InpS!AX$13</f>
        <v>0</v>
      </c>
      <c r="AY81" s="62">
        <f xml:space="preserve"> InpS!AY$13</f>
        <v>0</v>
      </c>
      <c r="AZ81" s="62">
        <f xml:space="preserve"> InpS!AZ$13</f>
        <v>0</v>
      </c>
      <c r="BA81" s="62">
        <f xml:space="preserve"> InpS!BA$13</f>
        <v>0</v>
      </c>
      <c r="BB81" s="62">
        <f xml:space="preserve"> InpS!BB$13</f>
        <v>0</v>
      </c>
      <c r="BC81" s="62">
        <f xml:space="preserve"> InpS!BC$13</f>
        <v>0</v>
      </c>
      <c r="BD81" s="62">
        <f xml:space="preserve"> InpS!BD$13</f>
        <v>0</v>
      </c>
      <c r="BE81" s="62">
        <f xml:space="preserve"> InpS!BE$13</f>
        <v>0</v>
      </c>
      <c r="BF81" s="62">
        <f xml:space="preserve"> InpS!BF$13</f>
        <v>0</v>
      </c>
      <c r="BG81" s="62">
        <f xml:space="preserve"> InpS!BG$13</f>
        <v>0</v>
      </c>
      <c r="BH81" s="62">
        <f xml:space="preserve"> InpS!BH$13</f>
        <v>0</v>
      </c>
      <c r="BI81" s="62">
        <f xml:space="preserve"> InpS!BI$13</f>
        <v>0</v>
      </c>
      <c r="BJ81" s="62">
        <f xml:space="preserve"> InpS!BJ$13</f>
        <v>0</v>
      </c>
      <c r="BK81" s="62">
        <f xml:space="preserve"> InpS!BK$13</f>
        <v>0</v>
      </c>
      <c r="BL81" s="62">
        <f xml:space="preserve"> InpS!BL$13</f>
        <v>0</v>
      </c>
      <c r="BM81" s="62">
        <f xml:space="preserve"> InpS!BM$13</f>
        <v>0</v>
      </c>
      <c r="BN81" s="62">
        <f xml:space="preserve"> InpS!BN$13</f>
        <v>0</v>
      </c>
      <c r="BO81" s="62">
        <f xml:space="preserve"> InpS!BO$13</f>
        <v>0</v>
      </c>
      <c r="BP81" s="62">
        <f xml:space="preserve"> InpS!BP$13</f>
        <v>0</v>
      </c>
      <c r="BQ81" s="62">
        <f xml:space="preserve"> InpS!BQ$13</f>
        <v>0</v>
      </c>
      <c r="BR81" s="62">
        <f xml:space="preserve"> InpS!BR$13</f>
        <v>0</v>
      </c>
      <c r="BS81" s="62">
        <f xml:space="preserve"> InpS!BS$13</f>
        <v>0</v>
      </c>
      <c r="BT81" s="62">
        <f xml:space="preserve"> InpS!BT$13</f>
        <v>0</v>
      </c>
      <c r="BU81" s="62">
        <f xml:space="preserve"> InpS!BU$13</f>
        <v>0</v>
      </c>
      <c r="BV81" s="62">
        <f xml:space="preserve"> InpS!BV$13</f>
        <v>0</v>
      </c>
      <c r="BW81" s="62">
        <f xml:space="preserve"> InpS!BW$13</f>
        <v>0</v>
      </c>
      <c r="BX81" s="62">
        <f xml:space="preserve"> InpS!BX$13</f>
        <v>0</v>
      </c>
      <c r="BY81" s="62">
        <f xml:space="preserve"> InpS!BY$13</f>
        <v>0</v>
      </c>
      <c r="BZ81" s="62">
        <f xml:space="preserve"> InpS!BZ$13</f>
        <v>0</v>
      </c>
      <c r="CA81" s="62">
        <f xml:space="preserve"> InpS!CA$13</f>
        <v>0</v>
      </c>
      <c r="CB81" s="62">
        <f xml:space="preserve"> InpS!CB$13</f>
        <v>0</v>
      </c>
      <c r="CC81" s="62">
        <f xml:space="preserve"> InpS!CC$13</f>
        <v>0</v>
      </c>
      <c r="CD81" s="62">
        <f xml:space="preserve"> InpS!CD$13</f>
        <v>0</v>
      </c>
      <c r="CE81" s="62">
        <f xml:space="preserve"> InpS!CE$13</f>
        <v>0</v>
      </c>
      <c r="CF81" s="62">
        <f xml:space="preserve"> InpS!CF$13</f>
        <v>0</v>
      </c>
      <c r="CG81" s="62">
        <f xml:space="preserve"> InpS!CG$13</f>
        <v>0</v>
      </c>
      <c r="CH81" s="62">
        <f xml:space="preserve"> InpS!CH$13</f>
        <v>0</v>
      </c>
      <c r="CI81" s="62">
        <f xml:space="preserve"> InpS!CI$13</f>
        <v>0</v>
      </c>
      <c r="CJ81" s="62">
        <f xml:space="preserve"> InpS!CJ$13</f>
        <v>0</v>
      </c>
      <c r="CK81" s="62">
        <f xml:space="preserve"> InpS!CK$13</f>
        <v>0</v>
      </c>
      <c r="CL81" s="62">
        <f xml:space="preserve"> InpS!CL$13</f>
        <v>0</v>
      </c>
      <c r="CM81" s="62">
        <f xml:space="preserve"> InpS!CM$13</f>
        <v>0</v>
      </c>
      <c r="CN81" s="62">
        <f xml:space="preserve"> InpS!CN$13</f>
        <v>0</v>
      </c>
      <c r="CO81" s="62">
        <f xml:space="preserve"> InpS!CO$13</f>
        <v>0</v>
      </c>
    </row>
    <row r="82" spans="1:93" s="20" customFormat="1" outlineLevel="1" x14ac:dyDescent="0.2">
      <c r="B82" s="34"/>
      <c r="D82" s="83"/>
      <c r="E82" s="20" t="s">
        <v>388</v>
      </c>
      <c r="G82" s="342">
        <f xml:space="preserve"> AVERAGE( K82:CO82 )</f>
        <v>2.6480011867325648</v>
      </c>
      <c r="H82" s="93" t="s">
        <v>177</v>
      </c>
      <c r="I82" s="232">
        <f xml:space="preserve"> SUM( K82:CO82 )</f>
        <v>219.78409849880288</v>
      </c>
      <c r="K82" s="231">
        <f t="shared" ref="K82:AP82" si="24" xml:space="preserve"> IF( K81 &lt;&gt; 0, K81, $G79* K78 )</f>
        <v>3.2846364525072507</v>
      </c>
      <c r="L82" s="231">
        <f t="shared" si="24"/>
        <v>1.6423182262536253</v>
      </c>
      <c r="M82" s="231">
        <f t="shared" si="24"/>
        <v>0.40383741967937331</v>
      </c>
      <c r="N82" s="231">
        <f t="shared" si="24"/>
        <v>0.60575612951905988</v>
      </c>
      <c r="O82" s="231">
        <f t="shared" si="24"/>
        <v>0.80767483935874662</v>
      </c>
      <c r="P82" s="231">
        <f t="shared" si="24"/>
        <v>1.0095935491984334</v>
      </c>
      <c r="Q82" s="231">
        <f t="shared" si="24"/>
        <v>1.2115122590381198</v>
      </c>
      <c r="R82" s="231">
        <f t="shared" si="24"/>
        <v>1.4134309688778066</v>
      </c>
      <c r="S82" s="231">
        <f t="shared" si="24"/>
        <v>1.6153496787174932</v>
      </c>
      <c r="T82" s="231">
        <f t="shared" si="24"/>
        <v>1.6539397662048889</v>
      </c>
      <c r="U82" s="231">
        <f t="shared" si="24"/>
        <v>1.6925298536922848</v>
      </c>
      <c r="V82" s="231">
        <f t="shared" si="24"/>
        <v>1.7311199411796803</v>
      </c>
      <c r="W82" s="231">
        <f t="shared" si="24"/>
        <v>1.7697100286670753</v>
      </c>
      <c r="X82" s="231">
        <f t="shared" si="24"/>
        <v>1.8083001161544707</v>
      </c>
      <c r="Y82" s="231">
        <f t="shared" si="24"/>
        <v>1.8468902036418664</v>
      </c>
      <c r="Z82" s="231">
        <f t="shared" si="24"/>
        <v>1.8854802911292619</v>
      </c>
      <c r="AA82" s="231">
        <f t="shared" si="24"/>
        <v>1.9240703786166578</v>
      </c>
      <c r="AB82" s="231">
        <f t="shared" si="24"/>
        <v>1.9626604661040528</v>
      </c>
      <c r="AC82" s="231">
        <f t="shared" si="24"/>
        <v>2.0012505535914493</v>
      </c>
      <c r="AD82" s="231">
        <f t="shared" si="24"/>
        <v>2.039840641078845</v>
      </c>
      <c r="AE82" s="231">
        <f t="shared" si="24"/>
        <v>2.0784307285662398</v>
      </c>
      <c r="AF82" s="231">
        <f t="shared" si="24"/>
        <v>2.1170208160536355</v>
      </c>
      <c r="AG82" s="231">
        <f t="shared" si="24"/>
        <v>2.1556109035410311</v>
      </c>
      <c r="AH82" s="231">
        <f t="shared" si="24"/>
        <v>2.1942009910284264</v>
      </c>
      <c r="AI82" s="231">
        <f t="shared" si="24"/>
        <v>2.2327910785158229</v>
      </c>
      <c r="AJ82" s="231">
        <f t="shared" si="24"/>
        <v>2.2713811660032173</v>
      </c>
      <c r="AK82" s="231">
        <f t="shared" si="24"/>
        <v>2.3099712534906134</v>
      </c>
      <c r="AL82" s="231">
        <f t="shared" si="24"/>
        <v>2.3485613409780095</v>
      </c>
      <c r="AM82" s="231">
        <f t="shared" si="24"/>
        <v>2.3871514284654043</v>
      </c>
      <c r="AN82" s="231">
        <f t="shared" si="24"/>
        <v>2.4257415159528004</v>
      </c>
      <c r="AO82" s="231">
        <f t="shared" si="24"/>
        <v>2.4643316034401952</v>
      </c>
      <c r="AP82" s="231">
        <f t="shared" si="24"/>
        <v>2.5029216909275909</v>
      </c>
      <c r="AQ82" s="231">
        <f t="shared" ref="AQ82:BV82" si="25" xml:space="preserve"> IF( AQ81 &lt;&gt; 0, AQ81, $G79* AQ78 )</f>
        <v>2.5415117784149865</v>
      </c>
      <c r="AR82" s="231">
        <f t="shared" si="25"/>
        <v>2.5801018659023822</v>
      </c>
      <c r="AS82" s="231">
        <f t="shared" si="25"/>
        <v>2.6186919533897774</v>
      </c>
      <c r="AT82" s="231">
        <f t="shared" si="25"/>
        <v>2.657282040877174</v>
      </c>
      <c r="AU82" s="231">
        <f t="shared" si="25"/>
        <v>2.6958721283645692</v>
      </c>
      <c r="AV82" s="231">
        <f t="shared" si="25"/>
        <v>2.734462215851964</v>
      </c>
      <c r="AW82" s="231">
        <f t="shared" si="25"/>
        <v>2.7730523033393601</v>
      </c>
      <c r="AX82" s="231">
        <f t="shared" si="25"/>
        <v>2.8116423908267554</v>
      </c>
      <c r="AY82" s="231">
        <f t="shared" si="25"/>
        <v>2.8502324783141506</v>
      </c>
      <c r="AZ82" s="231">
        <f t="shared" si="25"/>
        <v>2.8888225658015467</v>
      </c>
      <c r="BA82" s="231">
        <f t="shared" si="25"/>
        <v>2.9274126532889415</v>
      </c>
      <c r="BB82" s="231">
        <f t="shared" si="25"/>
        <v>2.9660027407763381</v>
      </c>
      <c r="BC82" s="231">
        <f t="shared" si="25"/>
        <v>3.0045928282637338</v>
      </c>
      <c r="BD82" s="231">
        <f t="shared" si="25"/>
        <v>3.0431829157511285</v>
      </c>
      <c r="BE82" s="231">
        <f t="shared" si="25"/>
        <v>3.0817730032385242</v>
      </c>
      <c r="BF82" s="231">
        <f t="shared" si="25"/>
        <v>3.1203630907259199</v>
      </c>
      <c r="BG82" s="231">
        <f t="shared" si="25"/>
        <v>3.1589531782133156</v>
      </c>
      <c r="BH82" s="231">
        <f t="shared" si="25"/>
        <v>3.1975432657007103</v>
      </c>
      <c r="BI82" s="231">
        <f t="shared" si="25"/>
        <v>3.2361333531881069</v>
      </c>
      <c r="BJ82" s="231">
        <f t="shared" si="25"/>
        <v>3.2747234406755021</v>
      </c>
      <c r="BK82" s="231">
        <f t="shared" si="25"/>
        <v>3.2846364525072484</v>
      </c>
      <c r="BL82" s="231">
        <f t="shared" si="25"/>
        <v>3.2846364525072507</v>
      </c>
      <c r="BM82" s="231">
        <f t="shared" si="25"/>
        <v>3.2846364525072484</v>
      </c>
      <c r="BN82" s="231">
        <f t="shared" si="25"/>
        <v>3.2846364525072484</v>
      </c>
      <c r="BO82" s="231">
        <f t="shared" si="25"/>
        <v>3.2846364525072484</v>
      </c>
      <c r="BP82" s="231">
        <f t="shared" si="25"/>
        <v>3.2846364525072507</v>
      </c>
      <c r="BQ82" s="231">
        <f t="shared" si="25"/>
        <v>3.2846364525072484</v>
      </c>
      <c r="BR82" s="231">
        <f t="shared" si="25"/>
        <v>3.2846364525072484</v>
      </c>
      <c r="BS82" s="231">
        <f t="shared" si="25"/>
        <v>3.2846364525072484</v>
      </c>
      <c r="BT82" s="231">
        <f t="shared" si="25"/>
        <v>3.2846364525072507</v>
      </c>
      <c r="BU82" s="231">
        <f t="shared" si="25"/>
        <v>3.2846364525072484</v>
      </c>
      <c r="BV82" s="231">
        <f t="shared" si="25"/>
        <v>3.2846364525072484</v>
      </c>
      <c r="BW82" s="231">
        <f t="shared" ref="BW82:CO82" si="26" xml:space="preserve"> IF( BW81 &lt;&gt; 0, BW81, $G79* BW78 )</f>
        <v>3.2846364525072484</v>
      </c>
      <c r="BX82" s="231">
        <f t="shared" si="26"/>
        <v>3.2846364525072507</v>
      </c>
      <c r="BY82" s="231">
        <f t="shared" si="26"/>
        <v>3.2846364525072484</v>
      </c>
      <c r="BZ82" s="231">
        <f t="shared" si="26"/>
        <v>3.2846364525072484</v>
      </c>
      <c r="CA82" s="231">
        <f t="shared" si="26"/>
        <v>3.2846364525072484</v>
      </c>
      <c r="CB82" s="231">
        <f t="shared" si="26"/>
        <v>3.2846364525072507</v>
      </c>
      <c r="CC82" s="231">
        <f t="shared" si="26"/>
        <v>3.2846364525072484</v>
      </c>
      <c r="CD82" s="231">
        <f t="shared" si="26"/>
        <v>3.2846364525072484</v>
      </c>
      <c r="CE82" s="231">
        <f t="shared" si="26"/>
        <v>3.2846364525072484</v>
      </c>
      <c r="CF82" s="231">
        <f t="shared" si="26"/>
        <v>3.2846364525072507</v>
      </c>
      <c r="CG82" s="231">
        <f t="shared" si="26"/>
        <v>3.2846364525072484</v>
      </c>
      <c r="CH82" s="231">
        <f t="shared" si="26"/>
        <v>3.2846364525072484</v>
      </c>
      <c r="CI82" s="231">
        <f t="shared" si="26"/>
        <v>3.2846364525072484</v>
      </c>
      <c r="CJ82" s="231">
        <f t="shared" si="26"/>
        <v>3.2846364525072484</v>
      </c>
      <c r="CK82" s="231">
        <f t="shared" si="26"/>
        <v>3.2846364525072484</v>
      </c>
      <c r="CL82" s="231">
        <f t="shared" si="26"/>
        <v>3.2846364525072484</v>
      </c>
      <c r="CM82" s="231">
        <f t="shared" si="26"/>
        <v>3.2846364525072484</v>
      </c>
      <c r="CN82" s="231">
        <f t="shared" si="26"/>
        <v>3.2846364525072507</v>
      </c>
      <c r="CO82" s="231">
        <f t="shared" si="26"/>
        <v>3.2846364525072484</v>
      </c>
    </row>
    <row r="83" spans="1:93" outlineLevel="1" x14ac:dyDescent="0.2">
      <c r="E83" t="s">
        <v>389</v>
      </c>
      <c r="H83" s="74" t="s">
        <v>177</v>
      </c>
      <c r="I83" s="206">
        <f xml:space="preserve"> SUM( K83:CO83 )</f>
        <v>582.22151848253191</v>
      </c>
      <c r="K83" s="165">
        <f t="shared" ref="K83:AP83" si="27" xml:space="preserve"> K82 * K$6 * K$8</f>
        <v>3.2846364525072507</v>
      </c>
      <c r="L83" s="165">
        <f t="shared" si="27"/>
        <v>1.7287812180368742</v>
      </c>
      <c r="M83" s="165">
        <f t="shared" si="27"/>
        <v>0.43337621323918057</v>
      </c>
      <c r="N83" s="165">
        <f t="shared" si="27"/>
        <v>0.65631515281204711</v>
      </c>
      <c r="O83" s="165">
        <f t="shared" si="27"/>
        <v>0.88477090488558863</v>
      </c>
      <c r="P83" s="165">
        <f t="shared" si="27"/>
        <v>1.1219574213893186</v>
      </c>
      <c r="Q83" s="165">
        <f t="shared" si="27"/>
        <v>1.3691086685696556</v>
      </c>
      <c r="R83" s="165">
        <f t="shared" si="27"/>
        <v>1.6276049782372777</v>
      </c>
      <c r="S83" s="165">
        <f t="shared" si="27"/>
        <v>1.89541911535381</v>
      </c>
      <c r="T83" s="165">
        <f t="shared" si="27"/>
        <v>1.9775282458766619</v>
      </c>
      <c r="U83" s="165">
        <f t="shared" si="27"/>
        <v>2.0620711379444199</v>
      </c>
      <c r="V83" s="165">
        <f t="shared" si="27"/>
        <v>2.1491105925309246</v>
      </c>
      <c r="W83" s="165">
        <f t="shared" si="27"/>
        <v>2.2387109176897111</v>
      </c>
      <c r="X83" s="165">
        <f t="shared" si="27"/>
        <v>2.330937963137294</v>
      </c>
      <c r="Y83" s="165">
        <f t="shared" si="27"/>
        <v>2.4258591556062856</v>
      </c>
      <c r="Z83" s="165">
        <f t="shared" si="27"/>
        <v>2.523543534985107</v>
      </c>
      <c r="AA83" s="165">
        <f t="shared" si="27"/>
        <v>2.6240617912614224</v>
      </c>
      <c r="AB83" s="165">
        <f t="shared" si="27"/>
        <v>2.7274863022867768</v>
      </c>
      <c r="AC83" s="165">
        <f t="shared" si="27"/>
        <v>2.8338911723803171</v>
      </c>
      <c r="AD83" s="165">
        <f t="shared" si="27"/>
        <v>2.9433522717898142</v>
      </c>
      <c r="AE83" s="165">
        <f t="shared" si="27"/>
        <v>3.0559472770286522</v>
      </c>
      <c r="AF83" s="165">
        <f t="shared" si="27"/>
        <v>3.1717557121078097</v>
      </c>
      <c r="AG83" s="165">
        <f t="shared" si="27"/>
        <v>3.2908589906822576</v>
      </c>
      <c r="AH83" s="165">
        <f t="shared" si="27"/>
        <v>3.4133404591316618</v>
      </c>
      <c r="AI83" s="165">
        <f t="shared" si="27"/>
        <v>3.539285440595652</v>
      </c>
      <c r="AJ83" s="165">
        <f t="shared" si="27"/>
        <v>3.6687812799843642</v>
      </c>
      <c r="AK83" s="165">
        <f t="shared" si="27"/>
        <v>3.8019173899854564</v>
      </c>
      <c r="AL83" s="165">
        <f t="shared" si="27"/>
        <v>3.9387852980891438</v>
      </c>
      <c r="AM83" s="165">
        <f t="shared" si="27"/>
        <v>4.0794786946533774</v>
      </c>
      <c r="AN83" s="165">
        <f t="shared" si="27"/>
        <v>4.2240934820316971</v>
      </c>
      <c r="AO83" s="165">
        <f t="shared" si="27"/>
        <v>4.372727824786744</v>
      </c>
      <c r="AP83" s="165">
        <f t="shared" si="27"/>
        <v>4.5254822010130091</v>
      </c>
      <c r="AQ83" s="165">
        <f t="shared" ref="AQ83:BV83" si="28" xml:space="preserve"> AQ82 * AQ$6 * AQ$8</f>
        <v>4.6824594547927747</v>
      </c>
      <c r="AR83" s="165">
        <f t="shared" si="28"/>
        <v>4.8437648498098191</v>
      </c>
      <c r="AS83" s="165">
        <f t="shared" si="28"/>
        <v>5.0095061241459033</v>
      </c>
      <c r="AT83" s="165">
        <f t="shared" si="28"/>
        <v>5.1797935462856541</v>
      </c>
      <c r="AU83" s="165">
        <f t="shared" si="28"/>
        <v>5.3547399723559286</v>
      </c>
      <c r="AV83" s="165">
        <f t="shared" si="28"/>
        <v>5.5344609046264122</v>
      </c>
      <c r="AW83" s="165">
        <f t="shared" si="28"/>
        <v>5.7190745512986352</v>
      </c>
      <c r="AX83" s="165">
        <f t="shared" si="28"/>
        <v>5.9087018876112749</v>
      </c>
      <c r="AY83" s="165">
        <f t="shared" si="28"/>
        <v>6.1034667182901838</v>
      </c>
      <c r="AZ83" s="165">
        <f t="shared" si="28"/>
        <v>6.3034957413721466</v>
      </c>
      <c r="BA83" s="165">
        <f t="shared" si="28"/>
        <v>6.508918613432022</v>
      </c>
      <c r="BB83" s="165">
        <f t="shared" si="28"/>
        <v>6.7198680162435735</v>
      </c>
      <c r="BC83" s="165">
        <f t="shared" si="28"/>
        <v>6.9364797249048573</v>
      </c>
      <c r="BD83" s="165">
        <f t="shared" si="28"/>
        <v>7.1588926774598285</v>
      </c>
      <c r="BE83" s="165">
        <f t="shared" si="28"/>
        <v>7.3872490460483444</v>
      </c>
      <c r="BF83" s="165">
        <f t="shared" si="28"/>
        <v>7.6216943096175225</v>
      </c>
      <c r="BG83" s="165">
        <f t="shared" si="28"/>
        <v>7.862377328228126</v>
      </c>
      <c r="BH83" s="165">
        <f t="shared" si="28"/>
        <v>8.1094504189902725</v>
      </c>
      <c r="BI83" s="165">
        <f t="shared" si="28"/>
        <v>8.3630694336636093</v>
      </c>
      <c r="BJ83" s="165">
        <f t="shared" si="28"/>
        <v>8.6233938379576838</v>
      </c>
      <c r="BK83" s="165">
        <f t="shared" si="28"/>
        <v>8.8136378325910965</v>
      </c>
      <c r="BL83" s="165">
        <f t="shared" si="28"/>
        <v>8.9808925483670983</v>
      </c>
      <c r="BM83" s="165">
        <f t="shared" si="28"/>
        <v>9.151321224825459</v>
      </c>
      <c r="BN83" s="165">
        <f t="shared" si="28"/>
        <v>9.3249840936096895</v>
      </c>
      <c r="BO83" s="165">
        <f t="shared" si="28"/>
        <v>9.5019425293676321</v>
      </c>
      <c r="BP83" s="165">
        <f t="shared" si="28"/>
        <v>9.682259071442072</v>
      </c>
      <c r="BQ83" s="165">
        <f t="shared" si="28"/>
        <v>9.8659974459728819</v>
      </c>
      <c r="BR83" s="165">
        <f t="shared" si="28"/>
        <v>10.053222588418718</v>
      </c>
      <c r="BS83" s="165">
        <f t="shared" si="28"/>
        <v>10.244000666505967</v>
      </c>
      <c r="BT83" s="165">
        <f t="shared" si="28"/>
        <v>10.438399103613282</v>
      </c>
      <c r="BU83" s="165">
        <f t="shared" si="28"/>
        <v>10.636486602599827</v>
      </c>
      <c r="BV83" s="165">
        <f t="shared" si="28"/>
        <v>10.8383331700858</v>
      </c>
      <c r="BW83" s="165">
        <f t="shared" ref="BW83:CO83" si="29" xml:space="preserve"> BW82 * BW$6 * BW$8</f>
        <v>11.044010141193576</v>
      </c>
      <c r="BX83" s="165">
        <f t="shared" si="29"/>
        <v>11.253590204758494</v>
      </c>
      <c r="BY83" s="165">
        <f t="shared" si="29"/>
        <v>11.467147429017954</v>
      </c>
      <c r="BZ83" s="165">
        <f t="shared" si="29"/>
        <v>11.684757287788152</v>
      </c>
      <c r="CA83" s="165">
        <f t="shared" si="29"/>
        <v>11.906496687137391</v>
      </c>
      <c r="CB83" s="165">
        <f t="shared" si="29"/>
        <v>12.132443992565712</v>
      </c>
      <c r="CC83" s="165">
        <f t="shared" si="29"/>
        <v>12.362679056700191</v>
      </c>
      <c r="CD83" s="165">
        <f t="shared" si="29"/>
        <v>12.597283247515952</v>
      </c>
      <c r="CE83" s="165">
        <f t="shared" si="29"/>
        <v>12.836339477092562</v>
      </c>
      <c r="CF83" s="165">
        <f t="shared" si="29"/>
        <v>13.079932230916235</v>
      </c>
      <c r="CG83" s="165">
        <f t="shared" si="29"/>
        <v>13.328147597738035</v>
      </c>
      <c r="CH83" s="165">
        <f t="shared" si="29"/>
        <v>13.581073299998803</v>
      </c>
      <c r="CI83" s="165">
        <f t="shared" si="29"/>
        <v>13.838798724831292</v>
      </c>
      <c r="CJ83" s="165">
        <f t="shared" si="29"/>
        <v>14.10141495565075</v>
      </c>
      <c r="CK83" s="165">
        <f t="shared" si="29"/>
        <v>14.369014804344935</v>
      </c>
      <c r="CL83" s="165">
        <f t="shared" si="29"/>
        <v>14.641692844075013</v>
      </c>
      <c r="CM83" s="165">
        <f t="shared" si="29"/>
        <v>14.919545442698892</v>
      </c>
      <c r="CN83" s="165">
        <f t="shared" si="29"/>
        <v>15.202670796828871</v>
      </c>
      <c r="CO83" s="165">
        <f t="shared" si="29"/>
        <v>15.49116896653549</v>
      </c>
    </row>
    <row r="84" spans="1:93" outlineLevel="1" x14ac:dyDescent="0.2">
      <c r="E84" t="s">
        <v>390</v>
      </c>
      <c r="G84" s="53">
        <f xml:space="preserve"> G20 * G62</f>
        <v>3824</v>
      </c>
      <c r="H84" s="74" t="s">
        <v>75</v>
      </c>
      <c r="I84" s="225"/>
      <c r="J84" s="78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6"/>
      <c r="CM84" s="226"/>
      <c r="CN84" s="226"/>
      <c r="CO84" s="226"/>
    </row>
    <row r="85" spans="1:93" outlineLevel="1" x14ac:dyDescent="0.2">
      <c r="E85" s="18" t="str">
        <f xml:space="preserve"> InpC!E$49</f>
        <v>Overhead rate</v>
      </c>
      <c r="G85" s="57">
        <f xml:space="preserve"> InpC!G$49</f>
        <v>5.1900000000000002E-2</v>
      </c>
      <c r="H85" s="75" t="str">
        <f xml:space="preserve"> InpC!H$49</f>
        <v>%</v>
      </c>
      <c r="I85" s="201"/>
    </row>
    <row r="86" spans="1:93" outlineLevel="1" x14ac:dyDescent="0.2">
      <c r="E86" s="18" t="str">
        <f xml:space="preserve"> InpC!E52</f>
        <v>Water infra includes overhead</v>
      </c>
      <c r="G86" s="432" t="b">
        <f xml:space="preserve"> InpC!G52</f>
        <v>1</v>
      </c>
      <c r="H86" s="76" t="str">
        <f xml:space="preserve"> InpC!H52</f>
        <v>Boolean</v>
      </c>
      <c r="I86" s="200"/>
    </row>
    <row r="87" spans="1:93" outlineLevel="1" x14ac:dyDescent="0.2">
      <c r="E87" t="s">
        <v>391</v>
      </c>
      <c r="H87" s="74" t="s">
        <v>133</v>
      </c>
      <c r="I87" s="206">
        <f xml:space="preserve"> SUM( K87:CO87 )</f>
        <v>2226415.0866772025</v>
      </c>
      <c r="K87" s="53">
        <f t="shared" ref="K87:AP87" si="30" xml:space="preserve"> $G84 * K83 * ( 1 + $G$85 * ( 1 - $G$86 ) )</f>
        <v>12560.449794387727</v>
      </c>
      <c r="L87" s="53">
        <f t="shared" si="30"/>
        <v>6610.8593777730075</v>
      </c>
      <c r="M87" s="53">
        <f t="shared" si="30"/>
        <v>1657.2306394266266</v>
      </c>
      <c r="N87" s="53">
        <f t="shared" si="30"/>
        <v>2509.7491443532681</v>
      </c>
      <c r="O87" s="53">
        <f t="shared" si="30"/>
        <v>3383.3639402824911</v>
      </c>
      <c r="P87" s="53">
        <f t="shared" si="30"/>
        <v>4290.3651793927547</v>
      </c>
      <c r="Q87" s="53">
        <f t="shared" si="30"/>
        <v>5235.4715486103632</v>
      </c>
      <c r="R87" s="53">
        <f t="shared" si="30"/>
        <v>6223.9614367793502</v>
      </c>
      <c r="S87" s="53">
        <f t="shared" si="30"/>
        <v>7248.08269711297</v>
      </c>
      <c r="T87" s="53">
        <f t="shared" si="30"/>
        <v>7562.0680122323547</v>
      </c>
      <c r="U87" s="53">
        <f t="shared" si="30"/>
        <v>7885.3600314994619</v>
      </c>
      <c r="V87" s="53">
        <f t="shared" si="30"/>
        <v>8218.1989058382551</v>
      </c>
      <c r="W87" s="53">
        <f t="shared" si="30"/>
        <v>8560.8305492454547</v>
      </c>
      <c r="X87" s="53">
        <f t="shared" si="30"/>
        <v>8913.5067710370113</v>
      </c>
      <c r="Y87" s="53">
        <f t="shared" si="30"/>
        <v>9276.4854110384367</v>
      </c>
      <c r="Z87" s="53">
        <f t="shared" si="30"/>
        <v>9650.0304777830497</v>
      </c>
      <c r="AA87" s="53">
        <f t="shared" si="30"/>
        <v>10034.412289783679</v>
      </c>
      <c r="AB87" s="53">
        <f t="shared" si="30"/>
        <v>10429.907619944635</v>
      </c>
      <c r="AC87" s="53">
        <f t="shared" si="30"/>
        <v>10836.799843182333</v>
      </c>
      <c r="AD87" s="53">
        <f t="shared" si="30"/>
        <v>11255.379087324249</v>
      </c>
      <c r="AE87" s="53">
        <f t="shared" si="30"/>
        <v>11685.942387357565</v>
      </c>
      <c r="AF87" s="53">
        <f t="shared" si="30"/>
        <v>12128.793843100264</v>
      </c>
      <c r="AG87" s="53">
        <f t="shared" si="30"/>
        <v>12584.244780368954</v>
      </c>
      <c r="AH87" s="53">
        <f t="shared" si="30"/>
        <v>13052.613915719476</v>
      </c>
      <c r="AI87" s="53">
        <f t="shared" si="30"/>
        <v>13534.227524837774</v>
      </c>
      <c r="AJ87" s="53">
        <f t="shared" si="30"/>
        <v>14029.419614660208</v>
      </c>
      <c r="AK87" s="53">
        <f t="shared" si="30"/>
        <v>14538.532099304384</v>
      </c>
      <c r="AL87" s="53">
        <f t="shared" si="30"/>
        <v>15061.914979892887</v>
      </c>
      <c r="AM87" s="53">
        <f t="shared" si="30"/>
        <v>15599.926528354516</v>
      </c>
      <c r="AN87" s="53">
        <f t="shared" si="30"/>
        <v>16152.93347528921</v>
      </c>
      <c r="AO87" s="53">
        <f t="shared" si="30"/>
        <v>16721.31120198451</v>
      </c>
      <c r="AP87" s="53">
        <f t="shared" si="30"/>
        <v>17305.443936673746</v>
      </c>
      <c r="AQ87" s="53">
        <f t="shared" ref="AQ87:BV87" si="31" xml:space="preserve"> $G84 * AQ83 * ( 1 + $G$85 * ( 1 - $G$86 ) )</f>
        <v>17905.724955127571</v>
      </c>
      <c r="AR87" s="53">
        <f t="shared" si="31"/>
        <v>18522.556785672747</v>
      </c>
      <c r="AS87" s="53">
        <f t="shared" si="31"/>
        <v>19156.351418733935</v>
      </c>
      <c r="AT87" s="53">
        <f t="shared" si="31"/>
        <v>19807.530520996341</v>
      </c>
      <c r="AU87" s="53">
        <f t="shared" si="31"/>
        <v>20476.525654289071</v>
      </c>
      <c r="AV87" s="53">
        <f t="shared" si="31"/>
        <v>21163.778499291398</v>
      </c>
      <c r="AW87" s="53">
        <f t="shared" si="31"/>
        <v>21869.74108416598</v>
      </c>
      <c r="AX87" s="53">
        <f t="shared" si="31"/>
        <v>22594.876018225514</v>
      </c>
      <c r="AY87" s="53">
        <f t="shared" si="31"/>
        <v>23339.656730741663</v>
      </c>
      <c r="AZ87" s="53">
        <f t="shared" si="31"/>
        <v>24104.567715007088</v>
      </c>
      <c r="BA87" s="53">
        <f t="shared" si="31"/>
        <v>24890.104777764052</v>
      </c>
      <c r="BB87" s="53">
        <f t="shared" si="31"/>
        <v>25696.775294115425</v>
      </c>
      <c r="BC87" s="53">
        <f t="shared" si="31"/>
        <v>26525.098468036173</v>
      </c>
      <c r="BD87" s="53">
        <f t="shared" si="31"/>
        <v>27375.605598606384</v>
      </c>
      <c r="BE87" s="53">
        <f t="shared" si="31"/>
        <v>28248.840352088868</v>
      </c>
      <c r="BF87" s="53">
        <f t="shared" si="31"/>
        <v>29145.359039977408</v>
      </c>
      <c r="BG87" s="53">
        <f t="shared" si="31"/>
        <v>30065.730903144355</v>
      </c>
      <c r="BH87" s="53">
        <f t="shared" si="31"/>
        <v>31010.538402218801</v>
      </c>
      <c r="BI87" s="53">
        <f t="shared" si="31"/>
        <v>31980.377514329641</v>
      </c>
      <c r="BJ87" s="53">
        <f t="shared" si="31"/>
        <v>32975.858036350182</v>
      </c>
      <c r="BK87" s="53">
        <f t="shared" si="31"/>
        <v>33703.351071828351</v>
      </c>
      <c r="BL87" s="53">
        <f t="shared" si="31"/>
        <v>34342.93310495578</v>
      </c>
      <c r="BM87" s="53">
        <f t="shared" si="31"/>
        <v>34994.652363732552</v>
      </c>
      <c r="BN87" s="53">
        <f t="shared" si="31"/>
        <v>35658.739173963455</v>
      </c>
      <c r="BO87" s="53">
        <f t="shared" si="31"/>
        <v>36335.428232301827</v>
      </c>
      <c r="BP87" s="53">
        <f t="shared" si="31"/>
        <v>37024.958689194485</v>
      </c>
      <c r="BQ87" s="53">
        <f t="shared" si="31"/>
        <v>37727.574233400301</v>
      </c>
      <c r="BR87" s="53">
        <f t="shared" si="31"/>
        <v>38443.523178113181</v>
      </c>
      <c r="BS87" s="53">
        <f t="shared" si="31"/>
        <v>39173.058548718815</v>
      </c>
      <c r="BT87" s="53">
        <f t="shared" si="31"/>
        <v>39916.438172217189</v>
      </c>
      <c r="BU87" s="53">
        <f t="shared" si="31"/>
        <v>40673.924768341742</v>
      </c>
      <c r="BV87" s="53">
        <f t="shared" si="31"/>
        <v>41445.786042408101</v>
      </c>
      <c r="BW87" s="53">
        <f t="shared" ref="BW87:CO87" si="32" xml:space="preserve"> $G84 * BW83 * ( 1 + $G$85 * ( 1 - $G$86 ) )</f>
        <v>42232.294779924232</v>
      </c>
      <c r="BX87" s="53">
        <f t="shared" si="32"/>
        <v>43033.72894299648</v>
      </c>
      <c r="BY87" s="53">
        <f t="shared" si="32"/>
        <v>43850.371768564655</v>
      </c>
      <c r="BZ87" s="53">
        <f t="shared" si="32"/>
        <v>44682.51186850189</v>
      </c>
      <c r="CA87" s="53">
        <f t="shared" si="32"/>
        <v>45530.443331613387</v>
      </c>
      <c r="CB87" s="53">
        <f t="shared" si="32"/>
        <v>46394.465827571279</v>
      </c>
      <c r="CC87" s="53">
        <f t="shared" si="32"/>
        <v>47274.884712821528</v>
      </c>
      <c r="CD87" s="53">
        <f t="shared" si="32"/>
        <v>48172.011138501002</v>
      </c>
      <c r="CE87" s="53">
        <f t="shared" si="32"/>
        <v>49086.162160401953</v>
      </c>
      <c r="CF87" s="53">
        <f t="shared" si="32"/>
        <v>50017.660851023684</v>
      </c>
      <c r="CG87" s="53">
        <f t="shared" si="32"/>
        <v>50966.836413750243</v>
      </c>
      <c r="CH87" s="53">
        <f t="shared" si="32"/>
        <v>51934.024299195422</v>
      </c>
      <c r="CI87" s="53">
        <f t="shared" si="32"/>
        <v>52919.566323754865</v>
      </c>
      <c r="CJ87" s="53">
        <f t="shared" si="32"/>
        <v>53923.810790408468</v>
      </c>
      <c r="CK87" s="53">
        <f t="shared" si="32"/>
        <v>54947.112611815035</v>
      </c>
      <c r="CL87" s="53">
        <f t="shared" si="32"/>
        <v>55989.833435742854</v>
      </c>
      <c r="CM87" s="53">
        <f t="shared" si="32"/>
        <v>57052.341772880565</v>
      </c>
      <c r="CN87" s="53">
        <f t="shared" si="32"/>
        <v>58135.013127073602</v>
      </c>
      <c r="CO87" s="53">
        <f t="shared" si="32"/>
        <v>59238.230128031712</v>
      </c>
    </row>
    <row r="88" spans="1:93" outlineLevel="1" x14ac:dyDescent="0.2">
      <c r="I88" s="200"/>
    </row>
    <row r="89" spans="1:93" outlineLevel="1" x14ac:dyDescent="0.2">
      <c r="E89" t="s">
        <v>392</v>
      </c>
      <c r="G89" s="120"/>
      <c r="H89" s="74" t="s">
        <v>133</v>
      </c>
      <c r="I89" s="200"/>
      <c r="K89" s="53">
        <f t="shared" ref="K89:AP89" si="33" xml:space="preserve"> K71 + K87</f>
        <v>411740.3885271881</v>
      </c>
      <c r="L89" s="53">
        <f t="shared" si="33"/>
        <v>6610.8593777730075</v>
      </c>
      <c r="M89" s="53">
        <f t="shared" si="33"/>
        <v>1657.2306394266266</v>
      </c>
      <c r="N89" s="53">
        <f t="shared" si="33"/>
        <v>2509.7491443532681</v>
      </c>
      <c r="O89" s="53">
        <f t="shared" si="33"/>
        <v>3383.3639402824911</v>
      </c>
      <c r="P89" s="53">
        <f t="shared" si="33"/>
        <v>4290.3651793927547</v>
      </c>
      <c r="Q89" s="53">
        <f t="shared" si="33"/>
        <v>5235.4715486103632</v>
      </c>
      <c r="R89" s="53">
        <f t="shared" si="33"/>
        <v>6223.9614367793502</v>
      </c>
      <c r="S89" s="53">
        <f t="shared" si="33"/>
        <v>7248.08269711297</v>
      </c>
      <c r="T89" s="53">
        <f t="shared" si="33"/>
        <v>7562.0680122323547</v>
      </c>
      <c r="U89" s="53">
        <f t="shared" si="33"/>
        <v>7885.3600314994619</v>
      </c>
      <c r="V89" s="53">
        <f t="shared" si="33"/>
        <v>8218.1989058382551</v>
      </c>
      <c r="W89" s="53">
        <f t="shared" si="33"/>
        <v>8560.8305492454547</v>
      </c>
      <c r="X89" s="53">
        <f t="shared" si="33"/>
        <v>8913.5067710370113</v>
      </c>
      <c r="Y89" s="53">
        <f t="shared" si="33"/>
        <v>9276.4854110384367</v>
      </c>
      <c r="Z89" s="53">
        <f t="shared" si="33"/>
        <v>9650.0304777830497</v>
      </c>
      <c r="AA89" s="53">
        <f t="shared" si="33"/>
        <v>10034.412289783679</v>
      </c>
      <c r="AB89" s="53">
        <f t="shared" si="33"/>
        <v>10429.907619944635</v>
      </c>
      <c r="AC89" s="53">
        <f t="shared" si="33"/>
        <v>10836.799843182333</v>
      </c>
      <c r="AD89" s="53">
        <f t="shared" si="33"/>
        <v>11255.379087324249</v>
      </c>
      <c r="AE89" s="53">
        <f t="shared" si="33"/>
        <v>11685.942387357565</v>
      </c>
      <c r="AF89" s="53">
        <f t="shared" si="33"/>
        <v>12128.793843100264</v>
      </c>
      <c r="AG89" s="53">
        <f t="shared" si="33"/>
        <v>12584.244780368954</v>
      </c>
      <c r="AH89" s="53">
        <f t="shared" si="33"/>
        <v>13052.613915719476</v>
      </c>
      <c r="AI89" s="53">
        <f t="shared" si="33"/>
        <v>13534.227524837774</v>
      </c>
      <c r="AJ89" s="53">
        <f t="shared" si="33"/>
        <v>14029.419614660208</v>
      </c>
      <c r="AK89" s="53">
        <f t="shared" si="33"/>
        <v>14538.532099304384</v>
      </c>
      <c r="AL89" s="53">
        <f t="shared" si="33"/>
        <v>15061.914979892887</v>
      </c>
      <c r="AM89" s="53">
        <f t="shared" si="33"/>
        <v>15599.926528354516</v>
      </c>
      <c r="AN89" s="53">
        <f t="shared" si="33"/>
        <v>16152.93347528921</v>
      </c>
      <c r="AO89" s="53">
        <f t="shared" si="33"/>
        <v>16721.31120198451</v>
      </c>
      <c r="AP89" s="53">
        <f t="shared" si="33"/>
        <v>17305.443936673746</v>
      </c>
      <c r="AQ89" s="53">
        <f t="shared" ref="AQ89:BV89" si="34" xml:space="preserve"> AQ71 + AQ87</f>
        <v>17905.724955127571</v>
      </c>
      <c r="AR89" s="53">
        <f t="shared" si="34"/>
        <v>18522.556785672747</v>
      </c>
      <c r="AS89" s="53">
        <f t="shared" si="34"/>
        <v>19156.351418733935</v>
      </c>
      <c r="AT89" s="53">
        <f t="shared" si="34"/>
        <v>19807.530520996341</v>
      </c>
      <c r="AU89" s="53">
        <f t="shared" si="34"/>
        <v>20476.525654289071</v>
      </c>
      <c r="AV89" s="53">
        <f t="shared" si="34"/>
        <v>21163.778499291398</v>
      </c>
      <c r="AW89" s="53">
        <f t="shared" si="34"/>
        <v>21869.74108416598</v>
      </c>
      <c r="AX89" s="53">
        <f t="shared" si="34"/>
        <v>22594.876018225514</v>
      </c>
      <c r="AY89" s="53">
        <f t="shared" si="34"/>
        <v>23339.656730741663</v>
      </c>
      <c r="AZ89" s="53">
        <f t="shared" si="34"/>
        <v>24104.567715007088</v>
      </c>
      <c r="BA89" s="53">
        <f t="shared" si="34"/>
        <v>24890.104777764052</v>
      </c>
      <c r="BB89" s="53">
        <f t="shared" si="34"/>
        <v>25696.775294115425</v>
      </c>
      <c r="BC89" s="53">
        <f t="shared" si="34"/>
        <v>26525.098468036173</v>
      </c>
      <c r="BD89" s="53">
        <f t="shared" si="34"/>
        <v>27375.605598606384</v>
      </c>
      <c r="BE89" s="53">
        <f t="shared" si="34"/>
        <v>28248.840352088868</v>
      </c>
      <c r="BF89" s="53">
        <f t="shared" si="34"/>
        <v>29145.359039977408</v>
      </c>
      <c r="BG89" s="53">
        <f t="shared" si="34"/>
        <v>30065.730903144355</v>
      </c>
      <c r="BH89" s="53">
        <f t="shared" si="34"/>
        <v>31010.538402218801</v>
      </c>
      <c r="BI89" s="53">
        <f t="shared" si="34"/>
        <v>31980.377514329641</v>
      </c>
      <c r="BJ89" s="53">
        <f t="shared" si="34"/>
        <v>32975.858036350182</v>
      </c>
      <c r="BK89" s="53">
        <f t="shared" si="34"/>
        <v>33703.351071828351</v>
      </c>
      <c r="BL89" s="53">
        <f t="shared" si="34"/>
        <v>34342.93310495578</v>
      </c>
      <c r="BM89" s="53">
        <f t="shared" si="34"/>
        <v>34994.652363732552</v>
      </c>
      <c r="BN89" s="53">
        <f t="shared" si="34"/>
        <v>35658.739173963455</v>
      </c>
      <c r="BO89" s="53">
        <f t="shared" si="34"/>
        <v>36335.428232301827</v>
      </c>
      <c r="BP89" s="53">
        <f t="shared" si="34"/>
        <v>37024.958689194485</v>
      </c>
      <c r="BQ89" s="53">
        <f t="shared" si="34"/>
        <v>37727.574233400301</v>
      </c>
      <c r="BR89" s="53">
        <f t="shared" si="34"/>
        <v>38443.523178113181</v>
      </c>
      <c r="BS89" s="53">
        <f t="shared" si="34"/>
        <v>39173.058548718815</v>
      </c>
      <c r="BT89" s="53">
        <f t="shared" si="34"/>
        <v>39916.438172217189</v>
      </c>
      <c r="BU89" s="53">
        <f t="shared" si="34"/>
        <v>40673.924768341742</v>
      </c>
      <c r="BV89" s="53">
        <f t="shared" si="34"/>
        <v>41445.786042408101</v>
      </c>
      <c r="BW89" s="53">
        <f t="shared" ref="BW89:CO89" si="35" xml:space="preserve"> BW71 + BW87</f>
        <v>42232.294779924232</v>
      </c>
      <c r="BX89" s="53">
        <f t="shared" si="35"/>
        <v>43033.72894299648</v>
      </c>
      <c r="BY89" s="53">
        <f t="shared" si="35"/>
        <v>43850.371768564655</v>
      </c>
      <c r="BZ89" s="53">
        <f t="shared" si="35"/>
        <v>44682.51186850189</v>
      </c>
      <c r="CA89" s="53">
        <f t="shared" si="35"/>
        <v>45530.443331613387</v>
      </c>
      <c r="CB89" s="53">
        <f t="shared" si="35"/>
        <v>46394.465827571279</v>
      </c>
      <c r="CC89" s="53">
        <f t="shared" si="35"/>
        <v>47274.884712821528</v>
      </c>
      <c r="CD89" s="53">
        <f t="shared" si="35"/>
        <v>48172.011138501002</v>
      </c>
      <c r="CE89" s="53">
        <f t="shared" si="35"/>
        <v>49086.162160401953</v>
      </c>
      <c r="CF89" s="53">
        <f t="shared" si="35"/>
        <v>50017.660851023684</v>
      </c>
      <c r="CG89" s="53">
        <f t="shared" si="35"/>
        <v>50966.836413750243</v>
      </c>
      <c r="CH89" s="53">
        <f t="shared" si="35"/>
        <v>51934.024299195422</v>
      </c>
      <c r="CI89" s="53">
        <f t="shared" si="35"/>
        <v>52919.566323754865</v>
      </c>
      <c r="CJ89" s="53">
        <f t="shared" si="35"/>
        <v>53923.810790408468</v>
      </c>
      <c r="CK89" s="53">
        <f t="shared" si="35"/>
        <v>54947.112611815035</v>
      </c>
      <c r="CL89" s="53">
        <f t="shared" si="35"/>
        <v>55989.833435742854</v>
      </c>
      <c r="CM89" s="53">
        <f t="shared" si="35"/>
        <v>57052.341772880565</v>
      </c>
      <c r="CN89" s="53">
        <f t="shared" si="35"/>
        <v>58135.013127073602</v>
      </c>
      <c r="CO89" s="53">
        <f t="shared" si="35"/>
        <v>59238.230128031712</v>
      </c>
    </row>
    <row r="90" spans="1:93" ht="6.75" customHeight="1" outlineLevel="1" x14ac:dyDescent="0.2">
      <c r="I90" s="200"/>
    </row>
    <row r="91" spans="1:93" outlineLevel="1" x14ac:dyDescent="0.2">
      <c r="E91" t="s">
        <v>393</v>
      </c>
      <c r="H91" s="74" t="s">
        <v>133</v>
      </c>
      <c r="K91" s="53">
        <f t="shared" ref="K91:AP91" si="36" xml:space="preserve"> K89 / $G$62</f>
        <v>861.38156595646046</v>
      </c>
      <c r="L91" s="53">
        <f t="shared" si="36"/>
        <v>13.830249744294996</v>
      </c>
      <c r="M91" s="53">
        <f t="shared" si="36"/>
        <v>3.4670097059134446</v>
      </c>
      <c r="N91" s="53">
        <f t="shared" si="36"/>
        <v>5.2505212224963769</v>
      </c>
      <c r="O91" s="53">
        <f t="shared" si="36"/>
        <v>7.078167239084709</v>
      </c>
      <c r="P91" s="53">
        <f t="shared" si="36"/>
        <v>8.9756593711145491</v>
      </c>
      <c r="Q91" s="53">
        <f t="shared" si="36"/>
        <v>10.952869348557245</v>
      </c>
      <c r="R91" s="53">
        <f t="shared" si="36"/>
        <v>13.020839825898221</v>
      </c>
      <c r="S91" s="53">
        <f t="shared" si="36"/>
        <v>15.163352922830482</v>
      </c>
      <c r="T91" s="53">
        <f t="shared" si="36"/>
        <v>15.820225967013295</v>
      </c>
      <c r="U91" s="53">
        <f t="shared" si="36"/>
        <v>16.496569103555359</v>
      </c>
      <c r="V91" s="53">
        <f t="shared" si="36"/>
        <v>17.192884740247397</v>
      </c>
      <c r="W91" s="53">
        <f t="shared" si="36"/>
        <v>17.909687341517689</v>
      </c>
      <c r="X91" s="53">
        <f t="shared" si="36"/>
        <v>18.647503705098352</v>
      </c>
      <c r="Y91" s="53">
        <f t="shared" si="36"/>
        <v>19.406873244850285</v>
      </c>
      <c r="Z91" s="53">
        <f t="shared" si="36"/>
        <v>20.188348279880856</v>
      </c>
      <c r="AA91" s="53">
        <f t="shared" si="36"/>
        <v>20.992494330091379</v>
      </c>
      <c r="AB91" s="53">
        <f t="shared" si="36"/>
        <v>21.819890418294218</v>
      </c>
      <c r="AC91" s="53">
        <f t="shared" si="36"/>
        <v>22.671129379042537</v>
      </c>
      <c r="AD91" s="53">
        <f t="shared" si="36"/>
        <v>23.546818174318513</v>
      </c>
      <c r="AE91" s="53">
        <f t="shared" si="36"/>
        <v>24.447578216229214</v>
      </c>
      <c r="AF91" s="53">
        <f t="shared" si="36"/>
        <v>25.374045696862478</v>
      </c>
      <c r="AG91" s="53">
        <f t="shared" si="36"/>
        <v>26.326871925458061</v>
      </c>
      <c r="AH91" s="53">
        <f t="shared" si="36"/>
        <v>27.306723673053295</v>
      </c>
      <c r="AI91" s="53">
        <f t="shared" si="36"/>
        <v>28.314283524765216</v>
      </c>
      <c r="AJ91" s="53">
        <f t="shared" si="36"/>
        <v>29.350250239874914</v>
      </c>
      <c r="AK91" s="53">
        <f t="shared" si="36"/>
        <v>30.415339119883647</v>
      </c>
      <c r="AL91" s="53">
        <f t="shared" si="36"/>
        <v>31.51028238471315</v>
      </c>
      <c r="AM91" s="53">
        <f t="shared" si="36"/>
        <v>32.635829557227019</v>
      </c>
      <c r="AN91" s="53">
        <f t="shared" si="36"/>
        <v>33.792747856253577</v>
      </c>
      <c r="AO91" s="53">
        <f t="shared" si="36"/>
        <v>34.981822598293952</v>
      </c>
      <c r="AP91" s="53">
        <f t="shared" si="36"/>
        <v>36.203857608104073</v>
      </c>
      <c r="AQ91" s="53">
        <f t="shared" ref="AQ91:BV91" si="37" xml:space="preserve"> AQ89 / $G$62</f>
        <v>37.459675638342198</v>
      </c>
      <c r="AR91" s="53">
        <f t="shared" si="37"/>
        <v>38.750118798478546</v>
      </c>
      <c r="AS91" s="53">
        <f t="shared" si="37"/>
        <v>40.076048993167227</v>
      </c>
      <c r="AT91" s="53">
        <f t="shared" si="37"/>
        <v>41.438348370285233</v>
      </c>
      <c r="AU91" s="53">
        <f t="shared" si="37"/>
        <v>42.837919778847429</v>
      </c>
      <c r="AV91" s="53">
        <f t="shared" si="37"/>
        <v>44.275687237011297</v>
      </c>
      <c r="AW91" s="53">
        <f t="shared" si="37"/>
        <v>45.752596410389081</v>
      </c>
      <c r="AX91" s="53">
        <f t="shared" si="37"/>
        <v>47.269615100890199</v>
      </c>
      <c r="AY91" s="53">
        <f t="shared" si="37"/>
        <v>48.827733746321471</v>
      </c>
      <c r="AZ91" s="53">
        <f t="shared" si="37"/>
        <v>50.427965930977173</v>
      </c>
      <c r="BA91" s="53">
        <f t="shared" si="37"/>
        <v>52.071348907456176</v>
      </c>
      <c r="BB91" s="53">
        <f t="shared" si="37"/>
        <v>53.758944129948588</v>
      </c>
      <c r="BC91" s="53">
        <f t="shared" si="37"/>
        <v>55.491837799238851</v>
      </c>
      <c r="BD91" s="53">
        <f t="shared" si="37"/>
        <v>57.271141419678628</v>
      </c>
      <c r="BE91" s="53">
        <f t="shared" si="37"/>
        <v>59.097992368386755</v>
      </c>
      <c r="BF91" s="53">
        <f t="shared" si="37"/>
        <v>60.97355447694018</v>
      </c>
      <c r="BG91" s="53">
        <f t="shared" si="37"/>
        <v>62.899018625825008</v>
      </c>
      <c r="BH91" s="53">
        <f t="shared" si="37"/>
        <v>64.87560335192218</v>
      </c>
      <c r="BI91" s="53">
        <f t="shared" si="37"/>
        <v>66.904555469308875</v>
      </c>
      <c r="BJ91" s="53">
        <f t="shared" si="37"/>
        <v>68.98715070366147</v>
      </c>
      <c r="BK91" s="53">
        <f t="shared" si="37"/>
        <v>70.509102660728772</v>
      </c>
      <c r="BL91" s="53">
        <f t="shared" si="37"/>
        <v>71.847140386936786</v>
      </c>
      <c r="BM91" s="53">
        <f t="shared" si="37"/>
        <v>73.210569798603672</v>
      </c>
      <c r="BN91" s="53">
        <f t="shared" si="37"/>
        <v>74.599872748877516</v>
      </c>
      <c r="BO91" s="53">
        <f t="shared" si="37"/>
        <v>76.015540234941056</v>
      </c>
      <c r="BP91" s="53">
        <f t="shared" si="37"/>
        <v>77.458072571536576</v>
      </c>
      <c r="BQ91" s="53">
        <f t="shared" si="37"/>
        <v>78.927979567783055</v>
      </c>
      <c r="BR91" s="53">
        <f t="shared" si="37"/>
        <v>80.425780707349745</v>
      </c>
      <c r="BS91" s="53">
        <f t="shared" si="37"/>
        <v>81.952005332047733</v>
      </c>
      <c r="BT91" s="53">
        <f t="shared" si="37"/>
        <v>83.507192828906255</v>
      </c>
      <c r="BU91" s="53">
        <f t="shared" si="37"/>
        <v>85.09189282079862</v>
      </c>
      <c r="BV91" s="53">
        <f t="shared" si="37"/>
        <v>86.706665360686401</v>
      </c>
      <c r="BW91" s="53">
        <f t="shared" ref="BW91:CO91" si="38" xml:space="preserve"> BW89 / $G$62</f>
        <v>88.352081129548608</v>
      </c>
      <c r="BX91" s="53">
        <f t="shared" si="38"/>
        <v>90.02872163806795</v>
      </c>
      <c r="BY91" s="53">
        <f t="shared" si="38"/>
        <v>91.737179432143634</v>
      </c>
      <c r="BZ91" s="53">
        <f t="shared" si="38"/>
        <v>93.478058302305215</v>
      </c>
      <c r="CA91" s="53">
        <f t="shared" si="38"/>
        <v>95.251973497099144</v>
      </c>
      <c r="CB91" s="53">
        <f t="shared" si="38"/>
        <v>97.059551940525694</v>
      </c>
      <c r="CC91" s="53">
        <f t="shared" si="38"/>
        <v>98.901432453601515</v>
      </c>
      <c r="CD91" s="53">
        <f t="shared" si="38"/>
        <v>100.77826598012761</v>
      </c>
      <c r="CE91" s="53">
        <f t="shared" si="38"/>
        <v>102.69071581674049</v>
      </c>
      <c r="CF91" s="53">
        <f t="shared" si="38"/>
        <v>104.63945784732988</v>
      </c>
      <c r="CG91" s="53">
        <f t="shared" si="38"/>
        <v>106.62518078190428</v>
      </c>
      <c r="CH91" s="53">
        <f t="shared" si="38"/>
        <v>108.64858639999042</v>
      </c>
      <c r="CI91" s="53">
        <f t="shared" si="38"/>
        <v>110.71038979865034</v>
      </c>
      <c r="CJ91" s="53">
        <f t="shared" si="38"/>
        <v>112.811319645206</v>
      </c>
      <c r="CK91" s="53">
        <f t="shared" si="38"/>
        <v>114.95211843475948</v>
      </c>
      <c r="CL91" s="53">
        <f t="shared" si="38"/>
        <v>117.13354275260011</v>
      </c>
      <c r="CM91" s="53">
        <f t="shared" si="38"/>
        <v>119.35636354159114</v>
      </c>
      <c r="CN91" s="53">
        <f t="shared" si="38"/>
        <v>121.62136637463097</v>
      </c>
      <c r="CO91" s="53">
        <f t="shared" si="38"/>
        <v>123.92935173228392</v>
      </c>
    </row>
    <row r="92" spans="1:93" outlineLevel="1" x14ac:dyDescent="0.2">
      <c r="G92" s="120"/>
      <c r="I92" s="200"/>
    </row>
    <row r="93" spans="1:93" outlineLevel="1" x14ac:dyDescent="0.2">
      <c r="G93" s="120"/>
      <c r="I93" s="200"/>
    </row>
    <row r="94" spans="1:93" ht="13.5" thickBot="1" x14ac:dyDescent="0.25">
      <c r="A94" s="55" t="s">
        <v>394</v>
      </c>
      <c r="B94" s="9"/>
      <c r="C94" s="8"/>
      <c r="D94" s="68"/>
      <c r="E94" s="11"/>
      <c r="F94" s="12"/>
      <c r="G94" s="12"/>
      <c r="H94" s="12"/>
      <c r="I94" s="21"/>
      <c r="J94" s="13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</row>
    <row r="95" spans="1:93" ht="3" customHeight="1" outlineLevel="1" thickTop="1" x14ac:dyDescent="0.2">
      <c r="A95" s="14"/>
      <c r="B95" s="14"/>
      <c r="C95" s="7"/>
      <c r="D95" s="69"/>
      <c r="E95" s="16"/>
      <c r="F95" s="17"/>
      <c r="G95" s="16"/>
      <c r="H95" s="72"/>
      <c r="I95" s="197"/>
      <c r="J95" s="13"/>
      <c r="K95" s="16"/>
    </row>
    <row r="96" spans="1:93" outlineLevel="1" x14ac:dyDescent="0.2">
      <c r="B96" s="58" t="s">
        <v>395</v>
      </c>
      <c r="I96" s="200"/>
    </row>
    <row r="97" spans="2:93" outlineLevel="1" x14ac:dyDescent="0.2">
      <c r="E97" s="18" t="str">
        <f xml:space="preserve"> UserInput!E$8</f>
        <v>Pre-AMP7 NAV</v>
      </c>
      <c r="G97" s="52" t="b">
        <f xml:space="preserve"> UserInput!G$8</f>
        <v>0</v>
      </c>
      <c r="H97" s="222" t="str">
        <f xml:space="preserve"> UserInput!H$8</f>
        <v>Boolean</v>
      </c>
      <c r="I97" s="200"/>
    </row>
    <row r="98" spans="2:93" outlineLevel="1" x14ac:dyDescent="0.2">
      <c r="E98" s="20" t="str">
        <f xml:space="preserve"> E65</f>
        <v>Wales</v>
      </c>
      <c r="G98" s="90" t="b">
        <f xml:space="preserve"> G65</f>
        <v>1</v>
      </c>
      <c r="H98" s="350" t="str">
        <f xml:space="preserve"> H65</f>
        <v>Boolean</v>
      </c>
      <c r="I98" s="200"/>
    </row>
    <row r="99" spans="2:93" outlineLevel="1" x14ac:dyDescent="0.2">
      <c r="E99" s="18" t="str">
        <f xml:space="preserve"> InpC!E$49</f>
        <v>Overhead rate</v>
      </c>
      <c r="G99" s="294">
        <f xml:space="preserve"> InpC!G$49</f>
        <v>5.1900000000000002E-2</v>
      </c>
      <c r="H99" s="75" t="str">
        <f xml:space="preserve"> InpC!H$49</f>
        <v>%</v>
      </c>
      <c r="I99" s="201"/>
    </row>
    <row r="100" spans="2:93" outlineLevel="1" x14ac:dyDescent="0.2">
      <c r="E100" s="18" t="str">
        <f xml:space="preserve"> InpC!E53</f>
        <v>Meter costs include overhead</v>
      </c>
      <c r="G100" s="294" t="b">
        <f xml:space="preserve"> InpC!G53</f>
        <v>0</v>
      </c>
      <c r="H100" s="76" t="str">
        <f xml:space="preserve"> InpC!H53</f>
        <v>Boolean</v>
      </c>
      <c r="I100" s="201"/>
    </row>
    <row r="101" spans="2:93" outlineLevel="1" x14ac:dyDescent="0.2">
      <c r="E101" s="18" t="str">
        <f xml:space="preserve"> InpC!E$26</f>
        <v>Meter capital cost - 15mm</v>
      </c>
      <c r="G101" s="19">
        <f xml:space="preserve"> InpC!G26 * OR( $G$97, $G$98 )</f>
        <v>31.15</v>
      </c>
      <c r="H101" s="76" t="str">
        <f xml:space="preserve"> InpC!H$26</f>
        <v>£</v>
      </c>
      <c r="I101" s="200"/>
      <c r="K101" s="53">
        <f t="shared" ref="K101:T102" si="39" xml:space="preserve"> $G101 * (1 + $G$99 * ( 1 - $G$100 ) ) * K$6 * K$8</f>
        <v>32.766685000000003</v>
      </c>
      <c r="L101" s="53">
        <f t="shared" si="39"/>
        <v>34.491749954300637</v>
      </c>
      <c r="M101" s="53">
        <f t="shared" si="39"/>
        <v>35.163412734202268</v>
      </c>
      <c r="N101" s="53">
        <f t="shared" si="39"/>
        <v>35.501534074435739</v>
      </c>
      <c r="O101" s="53">
        <f t="shared" si="39"/>
        <v>35.894407160892186</v>
      </c>
      <c r="P101" s="53">
        <f t="shared" si="39"/>
        <v>36.41349079465089</v>
      </c>
      <c r="Q101" s="53">
        <f t="shared" si="39"/>
        <v>37.029053679909794</v>
      </c>
      <c r="R101" s="53">
        <f t="shared" si="39"/>
        <v>37.731746933969511</v>
      </c>
      <c r="S101" s="53">
        <f t="shared" si="39"/>
        <v>38.447775063221293</v>
      </c>
      <c r="T101" s="53">
        <f t="shared" si="39"/>
        <v>39.177391121035612</v>
      </c>
      <c r="U101" s="53">
        <f t="shared" ref="U101:AD102" si="40" xml:space="preserve"> $G101 * (1 + $G$99 * ( 1 - $G$100 ) ) * U$6 * U$8</f>
        <v>39.920852962928365</v>
      </c>
      <c r="V101" s="53">
        <f t="shared" si="40"/>
        <v>40.678423337690063</v>
      </c>
      <c r="W101" s="53">
        <f t="shared" si="40"/>
        <v>41.450369980244687</v>
      </c>
      <c r="X101" s="53">
        <f t="shared" si="40"/>
        <v>42.236965706270489</v>
      </c>
      <c r="Y101" s="53">
        <f t="shared" si="40"/>
        <v>43.038488508616652</v>
      </c>
      <c r="Z101" s="53">
        <f t="shared" si="40"/>
        <v>43.85522165554935</v>
      </c>
      <c r="AA101" s="53">
        <f t="shared" si="40"/>
        <v>44.687453790862278</v>
      </c>
      <c r="AB101" s="53">
        <f t="shared" si="40"/>
        <v>45.535479035887157</v>
      </c>
      <c r="AC101" s="53">
        <f t="shared" si="40"/>
        <v>46.39959709343978</v>
      </c>
      <c r="AD101" s="53">
        <f t="shared" si="40"/>
        <v>47.280113353738905</v>
      </c>
      <c r="AE101" s="53">
        <f t="shared" ref="AE101:AN102" si="41" xml:space="preserve"> $G101 * (1 + $G$99 * ( 1 - $G$100 ) ) * AE$6 * AE$8</f>
        <v>48.177339002334868</v>
      </c>
      <c r="AF101" s="53">
        <f t="shared" si="41"/>
        <v>49.091591130086577</v>
      </c>
      <c r="AG101" s="53">
        <f t="shared" si="41"/>
        <v>50.023192845225353</v>
      </c>
      <c r="AH101" s="53">
        <f t="shared" si="41"/>
        <v>50.972473387545556</v>
      </c>
      <c r="AI101" s="53">
        <f t="shared" si="41"/>
        <v>51.939768244761964</v>
      </c>
      <c r="AJ101" s="53">
        <f t="shared" si="41"/>
        <v>52.925419271075434</v>
      </c>
      <c r="AK101" s="53">
        <f t="shared" si="41"/>
        <v>53.929774807988466</v>
      </c>
      <c r="AL101" s="53">
        <f t="shared" si="41"/>
        <v>54.95318980741348</v>
      </c>
      <c r="AM101" s="53">
        <f t="shared" si="41"/>
        <v>55.996025957117304</v>
      </c>
      <c r="AN101" s="53">
        <f t="shared" si="41"/>
        <v>57.05865180854618</v>
      </c>
      <c r="AO101" s="53">
        <f t="shared" ref="AO101:AX102" si="42" xml:space="preserve"> $G101 * (1 + $G$99 * ( 1 - $G$100 ) ) * AO$6 * AO$8</f>
        <v>58.141442907076524</v>
      </c>
      <c r="AP101" s="53">
        <f t="shared" si="42"/>
        <v>59.244781924737339</v>
      </c>
      <c r="AQ101" s="53">
        <f t="shared" si="42"/>
        <v>60.369058795451416</v>
      </c>
      <c r="AR101" s="53">
        <f t="shared" si="42"/>
        <v>61.514670852842833</v>
      </c>
      <c r="AS101" s="53">
        <f t="shared" si="42"/>
        <v>62.682022970659702</v>
      </c>
      <c r="AT101" s="53">
        <f t="shared" si="42"/>
        <v>63.871527705861631</v>
      </c>
      <c r="AU101" s="53">
        <f t="shared" si="42"/>
        <v>65.083605444422616</v>
      </c>
      <c r="AV101" s="53">
        <f t="shared" si="42"/>
        <v>66.318684549900638</v>
      </c>
      <c r="AW101" s="53">
        <f t="shared" si="42"/>
        <v>67.577201514826868</v>
      </c>
      <c r="AX101" s="53">
        <f t="shared" si="42"/>
        <v>68.859601114967532</v>
      </c>
      <c r="AY101" s="53">
        <f t="shared" ref="AY101:BH102" si="43" xml:space="preserve"> $G101 * (1 + $G$99 * ( 1 - $G$100 ) ) * AY$6 * AY$8</f>
        <v>70.166336566513365</v>
      </c>
      <c r="AZ101" s="53">
        <f t="shared" si="43"/>
        <v>71.497869686251832</v>
      </c>
      <c r="BA101" s="53">
        <f t="shared" si="43"/>
        <v>72.854671054779075</v>
      </c>
      <c r="BB101" s="53">
        <f t="shared" si="43"/>
        <v>74.237220182809025</v>
      </c>
      <c r="BC101" s="53">
        <f t="shared" si="43"/>
        <v>75.64600568063851</v>
      </c>
      <c r="BD101" s="53">
        <f t="shared" si="43"/>
        <v>77.081525430828307</v>
      </c>
      <c r="BE101" s="53">
        <f t="shared" si="43"/>
        <v>78.5442867641611</v>
      </c>
      <c r="BF101" s="53">
        <f t="shared" si="43"/>
        <v>80.034806638938605</v>
      </c>
      <c r="BG101" s="53">
        <f t="shared" si="43"/>
        <v>81.553611823681166</v>
      </c>
      <c r="BH101" s="53">
        <f t="shared" si="43"/>
        <v>83.101239083294288</v>
      </c>
      <c r="BI101" s="53">
        <f t="shared" ref="BI101:BR102" si="44" xml:space="preserve"> $G101 * (1 + $G$99 * ( 1 - $G$100 ) ) * BI$6 * BI$8</f>
        <v>84.678235368768298</v>
      </c>
      <c r="BJ101" s="53">
        <f t="shared" si="44"/>
        <v>86.285158010477573</v>
      </c>
      <c r="BK101" s="53">
        <f t="shared" si="44"/>
        <v>87.922574915148218</v>
      </c>
      <c r="BL101" s="53">
        <f t="shared" si="44"/>
        <v>89.591064766563349</v>
      </c>
      <c r="BM101" s="53">
        <f t="shared" si="44"/>
        <v>91.291217230077379</v>
      </c>
      <c r="BN101" s="53">
        <f t="shared" si="44"/>
        <v>93.023633161011134</v>
      </c>
      <c r="BO101" s="53">
        <f t="shared" si="44"/>
        <v>94.788924817001629</v>
      </c>
      <c r="BP101" s="53">
        <f t="shared" si="44"/>
        <v>96.587716074381774</v>
      </c>
      <c r="BQ101" s="53">
        <f t="shared" si="44"/>
        <v>98.420642648666018</v>
      </c>
      <c r="BR101" s="53">
        <f t="shared" si="44"/>
        <v>100.28835231922028</v>
      </c>
      <c r="BS101" s="53">
        <f t="shared" ref="BS101:CB102" si="45" xml:space="preserve"> $G101 * (1 + $G$99 * ( 1 - $G$100 ) ) * BS$6 * BS$8</f>
        <v>102.19150515819538</v>
      </c>
      <c r="BT101" s="53">
        <f t="shared" si="45"/>
        <v>104.13077376380477</v>
      </c>
      <c r="BU101" s="53">
        <f t="shared" si="45"/>
        <v>106.10684349802931</v>
      </c>
      <c r="BV101" s="53">
        <f t="shared" si="45"/>
        <v>108.12041272883278</v>
      </c>
      <c r="BW101" s="53">
        <f t="shared" si="45"/>
        <v>110.17219307697397</v>
      </c>
      <c r="BX101" s="53">
        <f t="shared" si="45"/>
        <v>112.26290966750241</v>
      </c>
      <c r="BY101" s="53">
        <f t="shared" si="45"/>
        <v>114.39330138602668</v>
      </c>
      <c r="BZ101" s="53">
        <f t="shared" si="45"/>
        <v>116.56412113984594</v>
      </c>
      <c r="CA101" s="53">
        <f t="shared" si="45"/>
        <v>118.77613612403687</v>
      </c>
      <c r="CB101" s="53">
        <f t="shared" si="45"/>
        <v>121.03012809259003</v>
      </c>
      <c r="CC101" s="53">
        <f t="shared" ref="CC101:CO102" si="46" xml:space="preserve"> $G101 * (1 + $G$99 * ( 1 - $G$100 ) ) * CC$6 * CC$8</f>
        <v>123.32689363469164</v>
      </c>
      <c r="CD101" s="53">
        <f t="shared" si="46"/>
        <v>125.6672444562482</v>
      </c>
      <c r="CE101" s="53">
        <f t="shared" si="46"/>
        <v>128.05200766675364</v>
      </c>
      <c r="CF101" s="53">
        <f t="shared" si="46"/>
        <v>130.48202607160025</v>
      </c>
      <c r="CG101" s="53">
        <f t="shared" si="46"/>
        <v>132.95815846993654</v>
      </c>
      <c r="CH101" s="53">
        <f t="shared" si="46"/>
        <v>135.48127995817805</v>
      </c>
      <c r="CI101" s="53">
        <f t="shared" si="46"/>
        <v>138.05228223927713</v>
      </c>
      <c r="CJ101" s="53">
        <f t="shared" si="46"/>
        <v>140.67207393786222</v>
      </c>
      <c r="CK101" s="53">
        <f t="shared" si="46"/>
        <v>143.34158092135712</v>
      </c>
      <c r="CL101" s="53">
        <f t="shared" si="46"/>
        <v>146.06174662719431</v>
      </c>
      <c r="CM101" s="53">
        <f t="shared" si="46"/>
        <v>148.8335323962375</v>
      </c>
      <c r="CN101" s="53">
        <f t="shared" si="46"/>
        <v>151.65791781253179</v>
      </c>
      <c r="CO101" s="53">
        <f t="shared" si="46"/>
        <v>154.53590104950095</v>
      </c>
    </row>
    <row r="102" spans="2:93" outlineLevel="1" x14ac:dyDescent="0.2">
      <c r="E102" s="18" t="str">
        <f xml:space="preserve"> InpC!E$27</f>
        <v>Meter installation full job cost</v>
      </c>
      <c r="G102" s="19">
        <f xml:space="preserve"> InpC!G27 * OR( $G$97, $G$98 )</f>
        <v>80</v>
      </c>
      <c r="H102" s="76" t="str">
        <f xml:space="preserve"> InpC!H$27</f>
        <v>£</v>
      </c>
      <c r="I102" s="200"/>
      <c r="K102" s="53">
        <f t="shared" si="39"/>
        <v>84.152000000000001</v>
      </c>
      <c r="L102" s="53">
        <f t="shared" si="39"/>
        <v>88.582343381831478</v>
      </c>
      <c r="M102" s="53">
        <f t="shared" si="39"/>
        <v>90.307320023633437</v>
      </c>
      <c r="N102" s="53">
        <f t="shared" si="39"/>
        <v>91.175689436753089</v>
      </c>
      <c r="O102" s="53">
        <f t="shared" si="39"/>
        <v>92.184673286400482</v>
      </c>
      <c r="P102" s="53">
        <f t="shared" si="39"/>
        <v>93.517793373100176</v>
      </c>
      <c r="Q102" s="53">
        <f t="shared" si="39"/>
        <v>95.098693238933649</v>
      </c>
      <c r="R102" s="53">
        <f t="shared" si="39"/>
        <v>96.903362912281239</v>
      </c>
      <c r="S102" s="53">
        <f t="shared" si="39"/>
        <v>98.742279456106047</v>
      </c>
      <c r="T102" s="53">
        <f t="shared" si="39"/>
        <v>100.61609276670461</v>
      </c>
      <c r="U102" s="53">
        <f t="shared" si="40"/>
        <v>102.52546507333126</v>
      </c>
      <c r="V102" s="53">
        <f t="shared" si="40"/>
        <v>104.47107117223773</v>
      </c>
      <c r="W102" s="53">
        <f t="shared" si="40"/>
        <v>106.45359866515487</v>
      </c>
      <c r="X102" s="53">
        <f t="shared" si="40"/>
        <v>108.47374820229982</v>
      </c>
      <c r="Y102" s="53">
        <f t="shared" si="40"/>
        <v>110.53223372999462</v>
      </c>
      <c r="Z102" s="53">
        <f t="shared" si="40"/>
        <v>112.62978274298386</v>
      </c>
      <c r="AA102" s="53">
        <f t="shared" si="40"/>
        <v>114.76713654154035</v>
      </c>
      <c r="AB102" s="53">
        <f t="shared" si="40"/>
        <v>116.94505049345015</v>
      </c>
      <c r="AC102" s="53">
        <f t="shared" si="40"/>
        <v>119.16429430096893</v>
      </c>
      <c r="AD102" s="53">
        <f t="shared" si="40"/>
        <v>121.42565227284469</v>
      </c>
      <c r="AE102" s="53">
        <f t="shared" si="41"/>
        <v>123.72992360150207</v>
      </c>
      <c r="AF102" s="53">
        <f t="shared" si="41"/>
        <v>126.07792264548719</v>
      </c>
      <c r="AG102" s="53">
        <f t="shared" si="41"/>
        <v>128.47047921727216</v>
      </c>
      <c r="AH102" s="53">
        <f t="shared" si="41"/>
        <v>130.90843887652147</v>
      </c>
      <c r="AI102" s="53">
        <f t="shared" si="41"/>
        <v>133.39266322892317</v>
      </c>
      <c r="AJ102" s="53">
        <f t="shared" si="41"/>
        <v>135.9240302306913</v>
      </c>
      <c r="AK102" s="53">
        <f t="shared" si="41"/>
        <v>138.50343449884679</v>
      </c>
      <c r="AL102" s="53">
        <f t="shared" si="41"/>
        <v>141.13178762738613</v>
      </c>
      <c r="AM102" s="53">
        <f t="shared" si="41"/>
        <v>143.81001850945054</v>
      </c>
      <c r="AN102" s="53">
        <f t="shared" si="41"/>
        <v>146.53907366560816</v>
      </c>
      <c r="AO102" s="53">
        <f t="shared" si="42"/>
        <v>149.31991757836664</v>
      </c>
      <c r="AP102" s="53">
        <f t="shared" si="42"/>
        <v>152.15353303303326</v>
      </c>
      <c r="AQ102" s="53">
        <f t="shared" si="42"/>
        <v>155.04092146504374</v>
      </c>
      <c r="AR102" s="53">
        <f t="shared" si="42"/>
        <v>157.98310331388205</v>
      </c>
      <c r="AS102" s="53">
        <f t="shared" si="42"/>
        <v>160.98111838371671</v>
      </c>
      <c r="AT102" s="53">
        <f t="shared" si="42"/>
        <v>164.03602621088058</v>
      </c>
      <c r="AU102" s="53">
        <f t="shared" si="42"/>
        <v>167.1489064383245</v>
      </c>
      <c r="AV102" s="53">
        <f t="shared" si="42"/>
        <v>170.32085919717659</v>
      </c>
      <c r="AW102" s="53">
        <f t="shared" si="42"/>
        <v>173.55300549554249</v>
      </c>
      <c r="AX102" s="53">
        <f t="shared" si="42"/>
        <v>176.84648761468387</v>
      </c>
      <c r="AY102" s="53">
        <f t="shared" si="43"/>
        <v>180.20246951271488</v>
      </c>
      <c r="AZ102" s="53">
        <f t="shared" si="43"/>
        <v>183.62213723595974</v>
      </c>
      <c r="BA102" s="53">
        <f t="shared" si="43"/>
        <v>187.10669933811639</v>
      </c>
      <c r="BB102" s="53">
        <f t="shared" si="43"/>
        <v>190.65738730737471</v>
      </c>
      <c r="BC102" s="53">
        <f t="shared" si="43"/>
        <v>194.27545600163984</v>
      </c>
      <c r="BD102" s="53">
        <f t="shared" si="43"/>
        <v>197.96218409201489</v>
      </c>
      <c r="BE102" s="53">
        <f t="shared" si="43"/>
        <v>201.71887451469945</v>
      </c>
      <c r="BF102" s="53">
        <f t="shared" si="43"/>
        <v>205.54685493146351</v>
      </c>
      <c r="BG102" s="53">
        <f t="shared" si="43"/>
        <v>209.44747819886013</v>
      </c>
      <c r="BH102" s="53">
        <f t="shared" si="43"/>
        <v>213.42212284634167</v>
      </c>
      <c r="BI102" s="53">
        <f t="shared" si="44"/>
        <v>217.47219356344988</v>
      </c>
      <c r="BJ102" s="53">
        <f t="shared" si="44"/>
        <v>221.59912169625059</v>
      </c>
      <c r="BK102" s="53">
        <f t="shared" si="44"/>
        <v>225.80436575318964</v>
      </c>
      <c r="BL102" s="53">
        <f t="shared" si="44"/>
        <v>230.08941192054789</v>
      </c>
      <c r="BM102" s="53">
        <f t="shared" si="44"/>
        <v>234.45577458767866</v>
      </c>
      <c r="BN102" s="53">
        <f t="shared" si="44"/>
        <v>238.90499688221155</v>
      </c>
      <c r="BO102" s="53">
        <f t="shared" si="44"/>
        <v>243.43865121541347</v>
      </c>
      <c r="BP102" s="53">
        <f t="shared" si="44"/>
        <v>248.05833983789859</v>
      </c>
      <c r="BQ102" s="53">
        <f t="shared" si="44"/>
        <v>252.7656954058838</v>
      </c>
      <c r="BR102" s="53">
        <f t="shared" si="44"/>
        <v>257.56238155819011</v>
      </c>
      <c r="BS102" s="53">
        <f t="shared" si="45"/>
        <v>262.4500935041936</v>
      </c>
      <c r="BT102" s="53">
        <f t="shared" si="45"/>
        <v>267.43055862293357</v>
      </c>
      <c r="BU102" s="53">
        <f t="shared" si="45"/>
        <v>272.50553707359046</v>
      </c>
      <c r="BV102" s="53">
        <f t="shared" si="45"/>
        <v>277.67682241754807</v>
      </c>
      <c r="BW102" s="53">
        <f t="shared" si="45"/>
        <v>282.94624225226062</v>
      </c>
      <c r="BX102" s="53">
        <f t="shared" si="45"/>
        <v>288.315658857149</v>
      </c>
      <c r="BY102" s="53">
        <f t="shared" si="45"/>
        <v>293.7869698517539</v>
      </c>
      <c r="BZ102" s="53">
        <f t="shared" si="45"/>
        <v>299.36210886637804</v>
      </c>
      <c r="CA102" s="53">
        <f t="shared" si="45"/>
        <v>305.04304622545578</v>
      </c>
      <c r="CB102" s="53">
        <f t="shared" si="45"/>
        <v>310.83178964389089</v>
      </c>
      <c r="CC102" s="53">
        <f t="shared" si="46"/>
        <v>316.73038493660772</v>
      </c>
      <c r="CD102" s="53">
        <f t="shared" si="46"/>
        <v>322.74091674156841</v>
      </c>
      <c r="CE102" s="53">
        <f t="shared" si="46"/>
        <v>328.86550925651017</v>
      </c>
      <c r="CF102" s="53">
        <f t="shared" si="46"/>
        <v>335.1063269896635</v>
      </c>
      <c r="CG102" s="53">
        <f t="shared" si="46"/>
        <v>341.46557552471666</v>
      </c>
      <c r="CH102" s="53">
        <f t="shared" si="46"/>
        <v>347.94550230029677</v>
      </c>
      <c r="CI102" s="53">
        <f t="shared" si="46"/>
        <v>354.54839740424302</v>
      </c>
      <c r="CJ102" s="53">
        <f t="shared" si="46"/>
        <v>361.27659438295268</v>
      </c>
      <c r="CK102" s="53">
        <f t="shared" si="46"/>
        <v>368.13247106608571</v>
      </c>
      <c r="CL102" s="53">
        <f t="shared" si="46"/>
        <v>375.11845040691958</v>
      </c>
      <c r="CM102" s="53">
        <f t="shared" si="46"/>
        <v>382.23700133865168</v>
      </c>
      <c r="CN102" s="53">
        <f t="shared" si="46"/>
        <v>389.49063964695159</v>
      </c>
      <c r="CO102" s="53">
        <f t="shared" si="46"/>
        <v>396.88192885907142</v>
      </c>
    </row>
    <row r="103" spans="2:93" outlineLevel="1" x14ac:dyDescent="0.2">
      <c r="I103" s="200"/>
    </row>
    <row r="104" spans="2:93" outlineLevel="1" x14ac:dyDescent="0.2">
      <c r="E104" s="18" t="str">
        <f xml:space="preserve"> ComSum!E63</f>
        <v>Properties constructed in year</v>
      </c>
      <c r="F104" s="18"/>
      <c r="G104" s="130"/>
      <c r="H104" s="76" t="str">
        <f xml:space="preserve"> ComSum!H63</f>
        <v>Nr</v>
      </c>
      <c r="I104" s="207">
        <f xml:space="preserve"> ComSum!I63</f>
        <v>500</v>
      </c>
      <c r="J104" s="18">
        <f xml:space="preserve"> ComSum!J63</f>
        <v>0</v>
      </c>
      <c r="K104" s="52">
        <f xml:space="preserve"> ComSum!K63</f>
        <v>373.97260273972603</v>
      </c>
      <c r="L104" s="19">
        <f xml:space="preserve"> ComSum!L63</f>
        <v>126.02739726027399</v>
      </c>
      <c r="M104" s="19">
        <f xml:space="preserve"> ComSum!M63</f>
        <v>0</v>
      </c>
      <c r="N104" s="19">
        <f xml:space="preserve"> ComSum!N63</f>
        <v>0</v>
      </c>
      <c r="O104" s="19">
        <f xml:space="preserve"> ComSum!O63</f>
        <v>0</v>
      </c>
      <c r="P104" s="19">
        <f xml:space="preserve"> ComSum!P63</f>
        <v>0</v>
      </c>
      <c r="Q104" s="19">
        <f xml:space="preserve"> ComSum!Q63</f>
        <v>0</v>
      </c>
      <c r="R104" s="19">
        <f xml:space="preserve"> ComSum!R63</f>
        <v>0</v>
      </c>
      <c r="S104" s="19">
        <f xml:space="preserve"> ComSum!S63</f>
        <v>0</v>
      </c>
      <c r="T104" s="19">
        <f xml:space="preserve"> ComSum!T63</f>
        <v>0</v>
      </c>
      <c r="U104" s="19">
        <f xml:space="preserve"> ComSum!U63</f>
        <v>0</v>
      </c>
      <c r="V104" s="19">
        <f xml:space="preserve"> ComSum!V63</f>
        <v>0</v>
      </c>
      <c r="W104" s="19">
        <f xml:space="preserve"> ComSum!W63</f>
        <v>0</v>
      </c>
      <c r="X104" s="19">
        <f xml:space="preserve"> ComSum!X63</f>
        <v>0</v>
      </c>
      <c r="Y104" s="19">
        <f xml:space="preserve"> ComSum!Y63</f>
        <v>0</v>
      </c>
      <c r="Z104" s="19">
        <f xml:space="preserve"> ComSum!Z63</f>
        <v>0</v>
      </c>
      <c r="AA104" s="19">
        <f xml:space="preserve"> ComSum!AA63</f>
        <v>0</v>
      </c>
      <c r="AB104" s="19">
        <f xml:space="preserve"> ComSum!AB63</f>
        <v>0</v>
      </c>
      <c r="AC104" s="19">
        <f xml:space="preserve"> ComSum!AC63</f>
        <v>0</v>
      </c>
      <c r="AD104" s="19">
        <f xml:space="preserve"> ComSum!AD63</f>
        <v>0</v>
      </c>
      <c r="AE104" s="19">
        <f xml:space="preserve"> ComSum!AE63</f>
        <v>0</v>
      </c>
      <c r="AF104" s="19">
        <f xml:space="preserve"> ComSum!AF63</f>
        <v>0</v>
      </c>
      <c r="AG104" s="19">
        <f xml:space="preserve"> ComSum!AG63</f>
        <v>0</v>
      </c>
      <c r="AH104" s="19">
        <f xml:space="preserve"> ComSum!AH63</f>
        <v>0</v>
      </c>
      <c r="AI104" s="19">
        <f xml:space="preserve"> ComSum!AI63</f>
        <v>0</v>
      </c>
      <c r="AJ104" s="19">
        <f xml:space="preserve"> ComSum!AJ63</f>
        <v>0</v>
      </c>
      <c r="AK104" s="19">
        <f xml:space="preserve"> ComSum!AK63</f>
        <v>0</v>
      </c>
      <c r="AL104" s="19">
        <f xml:space="preserve"> ComSum!AL63</f>
        <v>0</v>
      </c>
      <c r="AM104" s="19">
        <f xml:space="preserve"> ComSum!AM63</f>
        <v>0</v>
      </c>
      <c r="AN104" s="19">
        <f xml:space="preserve"> ComSum!AN63</f>
        <v>0</v>
      </c>
      <c r="AO104" s="19">
        <f xml:space="preserve"> ComSum!AO63</f>
        <v>0</v>
      </c>
      <c r="AP104" s="19">
        <f xml:space="preserve"> ComSum!AP63</f>
        <v>0</v>
      </c>
      <c r="AQ104" s="19">
        <f xml:space="preserve"> ComSum!AQ63</f>
        <v>0</v>
      </c>
      <c r="AR104" s="19">
        <f xml:space="preserve"> ComSum!AR63</f>
        <v>0</v>
      </c>
      <c r="AS104" s="19">
        <f xml:space="preserve"> ComSum!AS63</f>
        <v>0</v>
      </c>
      <c r="AT104" s="19">
        <f xml:space="preserve"> ComSum!AT63</f>
        <v>0</v>
      </c>
      <c r="AU104" s="19">
        <f xml:space="preserve"> ComSum!AU63</f>
        <v>0</v>
      </c>
      <c r="AV104" s="19">
        <f xml:space="preserve"> ComSum!AV63</f>
        <v>0</v>
      </c>
      <c r="AW104" s="19">
        <f xml:space="preserve"> ComSum!AW63</f>
        <v>0</v>
      </c>
      <c r="AX104" s="19">
        <f xml:space="preserve"> ComSum!AX63</f>
        <v>0</v>
      </c>
      <c r="AY104" s="19">
        <f xml:space="preserve"> ComSum!AY63</f>
        <v>0</v>
      </c>
      <c r="AZ104" s="19">
        <f xml:space="preserve"> ComSum!AZ63</f>
        <v>0</v>
      </c>
      <c r="BA104" s="19">
        <f xml:space="preserve"> ComSum!BA63</f>
        <v>0</v>
      </c>
      <c r="BB104" s="19">
        <f xml:space="preserve"> ComSum!BB63</f>
        <v>0</v>
      </c>
      <c r="BC104" s="19">
        <f xml:space="preserve"> ComSum!BC63</f>
        <v>0</v>
      </c>
      <c r="BD104" s="19">
        <f xml:space="preserve"> ComSum!BD63</f>
        <v>0</v>
      </c>
      <c r="BE104" s="19">
        <f xml:space="preserve"> ComSum!BE63</f>
        <v>0</v>
      </c>
      <c r="BF104" s="19">
        <f xml:space="preserve"> ComSum!BF63</f>
        <v>0</v>
      </c>
      <c r="BG104" s="19">
        <f xml:space="preserve"> ComSum!BG63</f>
        <v>0</v>
      </c>
      <c r="BH104" s="19">
        <f xml:space="preserve"> ComSum!BH63</f>
        <v>0</v>
      </c>
      <c r="BI104" s="19">
        <f xml:space="preserve"> ComSum!BI63</f>
        <v>0</v>
      </c>
      <c r="BJ104" s="19">
        <f xml:space="preserve"> ComSum!BJ63</f>
        <v>0</v>
      </c>
      <c r="BK104" s="19">
        <f xml:space="preserve"> ComSum!BK63</f>
        <v>0</v>
      </c>
      <c r="BL104" s="19">
        <f xml:space="preserve"> ComSum!BL63</f>
        <v>0</v>
      </c>
      <c r="BM104" s="19">
        <f xml:space="preserve"> ComSum!BM63</f>
        <v>0</v>
      </c>
      <c r="BN104" s="19">
        <f xml:space="preserve"> ComSum!BN63</f>
        <v>0</v>
      </c>
      <c r="BO104" s="19">
        <f xml:space="preserve"> ComSum!BO63</f>
        <v>0</v>
      </c>
      <c r="BP104" s="19">
        <f xml:space="preserve"> ComSum!BP63</f>
        <v>0</v>
      </c>
      <c r="BQ104" s="19">
        <f xml:space="preserve"> ComSum!BQ63</f>
        <v>0</v>
      </c>
      <c r="BR104" s="19">
        <f xml:space="preserve"> ComSum!BR63</f>
        <v>0</v>
      </c>
      <c r="BS104" s="19">
        <f xml:space="preserve"> ComSum!BS63</f>
        <v>0</v>
      </c>
      <c r="BT104" s="19">
        <f xml:space="preserve"> ComSum!BT63</f>
        <v>0</v>
      </c>
      <c r="BU104" s="19">
        <f xml:space="preserve"> ComSum!BU63</f>
        <v>0</v>
      </c>
      <c r="BV104" s="19">
        <f xml:space="preserve"> ComSum!BV63</f>
        <v>0</v>
      </c>
      <c r="BW104" s="19">
        <f xml:space="preserve"> ComSum!BW63</f>
        <v>0</v>
      </c>
      <c r="BX104" s="19">
        <f xml:space="preserve"> ComSum!BX63</f>
        <v>0</v>
      </c>
      <c r="BY104" s="19">
        <f xml:space="preserve"> ComSum!BY63</f>
        <v>0</v>
      </c>
      <c r="BZ104" s="19">
        <f xml:space="preserve"> ComSum!BZ63</f>
        <v>0</v>
      </c>
      <c r="CA104" s="19">
        <f xml:space="preserve"> ComSum!CA63</f>
        <v>0</v>
      </c>
      <c r="CB104" s="19">
        <f xml:space="preserve"> ComSum!CB63</f>
        <v>0</v>
      </c>
      <c r="CC104" s="19">
        <f xml:space="preserve"> ComSum!CC63</f>
        <v>0</v>
      </c>
      <c r="CD104" s="19">
        <f xml:space="preserve"> ComSum!CD63</f>
        <v>0</v>
      </c>
      <c r="CE104" s="19">
        <f xml:space="preserve"> ComSum!CE63</f>
        <v>0</v>
      </c>
      <c r="CF104" s="19">
        <f xml:space="preserve"> ComSum!CF63</f>
        <v>0</v>
      </c>
      <c r="CG104" s="19">
        <f xml:space="preserve"> ComSum!CG63</f>
        <v>0</v>
      </c>
      <c r="CH104" s="19">
        <f xml:space="preserve"> ComSum!CH63</f>
        <v>0</v>
      </c>
      <c r="CI104" s="19">
        <f xml:space="preserve"> ComSum!CI63</f>
        <v>0</v>
      </c>
      <c r="CJ104" s="19">
        <f xml:space="preserve"> ComSum!CJ63</f>
        <v>0</v>
      </c>
      <c r="CK104" s="19">
        <f xml:space="preserve"> ComSum!CK63</f>
        <v>0</v>
      </c>
      <c r="CL104" s="19">
        <f xml:space="preserve"> ComSum!CL63</f>
        <v>0</v>
      </c>
      <c r="CM104" s="19">
        <f xml:space="preserve"> ComSum!CM63</f>
        <v>0</v>
      </c>
      <c r="CN104" s="19">
        <f xml:space="preserve"> ComSum!CN63</f>
        <v>0</v>
      </c>
      <c r="CO104" s="19">
        <f xml:space="preserve"> ComSum!CO63</f>
        <v>0</v>
      </c>
    </row>
    <row r="105" spans="2:93" outlineLevel="1" x14ac:dyDescent="0.2">
      <c r="E105" s="20" t="s">
        <v>396</v>
      </c>
      <c r="G105" s="118"/>
      <c r="H105" s="74" t="s">
        <v>133</v>
      </c>
      <c r="I105" s="203">
        <f xml:space="preserve"> SUM( K105:CO105 )</f>
        <v>16600.747946295425</v>
      </c>
      <c r="K105" s="53">
        <f t="shared" ref="K105:AP105" si="47" xml:space="preserve"> K101 * K$104</f>
        <v>12253.842472602741</v>
      </c>
      <c r="L105" s="53">
        <f t="shared" si="47"/>
        <v>4346.9054736926837</v>
      </c>
      <c r="M105" s="53">
        <f t="shared" si="47"/>
        <v>0</v>
      </c>
      <c r="N105" s="53">
        <f t="shared" si="47"/>
        <v>0</v>
      </c>
      <c r="O105" s="53">
        <f t="shared" si="47"/>
        <v>0</v>
      </c>
      <c r="P105" s="53">
        <f t="shared" si="47"/>
        <v>0</v>
      </c>
      <c r="Q105" s="53">
        <f t="shared" si="47"/>
        <v>0</v>
      </c>
      <c r="R105" s="53">
        <f t="shared" si="47"/>
        <v>0</v>
      </c>
      <c r="S105" s="53">
        <f t="shared" si="47"/>
        <v>0</v>
      </c>
      <c r="T105" s="53">
        <f t="shared" si="47"/>
        <v>0</v>
      </c>
      <c r="U105" s="53">
        <f t="shared" si="47"/>
        <v>0</v>
      </c>
      <c r="V105" s="53">
        <f t="shared" si="47"/>
        <v>0</v>
      </c>
      <c r="W105" s="53">
        <f t="shared" si="47"/>
        <v>0</v>
      </c>
      <c r="X105" s="53">
        <f t="shared" si="47"/>
        <v>0</v>
      </c>
      <c r="Y105" s="53">
        <f t="shared" si="47"/>
        <v>0</v>
      </c>
      <c r="Z105" s="53">
        <f t="shared" si="47"/>
        <v>0</v>
      </c>
      <c r="AA105" s="53">
        <f t="shared" si="47"/>
        <v>0</v>
      </c>
      <c r="AB105" s="53">
        <f t="shared" si="47"/>
        <v>0</v>
      </c>
      <c r="AC105" s="53">
        <f t="shared" si="47"/>
        <v>0</v>
      </c>
      <c r="AD105" s="53">
        <f t="shared" si="47"/>
        <v>0</v>
      </c>
      <c r="AE105" s="53">
        <f t="shared" si="47"/>
        <v>0</v>
      </c>
      <c r="AF105" s="53">
        <f t="shared" si="47"/>
        <v>0</v>
      </c>
      <c r="AG105" s="53">
        <f t="shared" si="47"/>
        <v>0</v>
      </c>
      <c r="AH105" s="53">
        <f t="shared" si="47"/>
        <v>0</v>
      </c>
      <c r="AI105" s="53">
        <f t="shared" si="47"/>
        <v>0</v>
      </c>
      <c r="AJ105" s="53">
        <f t="shared" si="47"/>
        <v>0</v>
      </c>
      <c r="AK105" s="53">
        <f t="shared" si="47"/>
        <v>0</v>
      </c>
      <c r="AL105" s="53">
        <f t="shared" si="47"/>
        <v>0</v>
      </c>
      <c r="AM105" s="53">
        <f t="shared" si="47"/>
        <v>0</v>
      </c>
      <c r="AN105" s="53">
        <f t="shared" si="47"/>
        <v>0</v>
      </c>
      <c r="AO105" s="53">
        <f t="shared" si="47"/>
        <v>0</v>
      </c>
      <c r="AP105" s="53">
        <f t="shared" si="47"/>
        <v>0</v>
      </c>
      <c r="AQ105" s="53">
        <f t="shared" ref="AQ105:BV105" si="48" xml:space="preserve"> AQ101 * AQ$104</f>
        <v>0</v>
      </c>
      <c r="AR105" s="53">
        <f t="shared" si="48"/>
        <v>0</v>
      </c>
      <c r="AS105" s="53">
        <f t="shared" si="48"/>
        <v>0</v>
      </c>
      <c r="AT105" s="53">
        <f t="shared" si="48"/>
        <v>0</v>
      </c>
      <c r="AU105" s="53">
        <f t="shared" si="48"/>
        <v>0</v>
      </c>
      <c r="AV105" s="53">
        <f t="shared" si="48"/>
        <v>0</v>
      </c>
      <c r="AW105" s="53">
        <f t="shared" si="48"/>
        <v>0</v>
      </c>
      <c r="AX105" s="53">
        <f t="shared" si="48"/>
        <v>0</v>
      </c>
      <c r="AY105" s="53">
        <f t="shared" si="48"/>
        <v>0</v>
      </c>
      <c r="AZ105" s="53">
        <f t="shared" si="48"/>
        <v>0</v>
      </c>
      <c r="BA105" s="53">
        <f t="shared" si="48"/>
        <v>0</v>
      </c>
      <c r="BB105" s="53">
        <f t="shared" si="48"/>
        <v>0</v>
      </c>
      <c r="BC105" s="53">
        <f t="shared" si="48"/>
        <v>0</v>
      </c>
      <c r="BD105" s="53">
        <f t="shared" si="48"/>
        <v>0</v>
      </c>
      <c r="BE105" s="53">
        <f t="shared" si="48"/>
        <v>0</v>
      </c>
      <c r="BF105" s="53">
        <f t="shared" si="48"/>
        <v>0</v>
      </c>
      <c r="BG105" s="53">
        <f t="shared" si="48"/>
        <v>0</v>
      </c>
      <c r="BH105" s="53">
        <f t="shared" si="48"/>
        <v>0</v>
      </c>
      <c r="BI105" s="53">
        <f t="shared" si="48"/>
        <v>0</v>
      </c>
      <c r="BJ105" s="53">
        <f t="shared" si="48"/>
        <v>0</v>
      </c>
      <c r="BK105" s="53">
        <f t="shared" si="48"/>
        <v>0</v>
      </c>
      <c r="BL105" s="53">
        <f t="shared" si="48"/>
        <v>0</v>
      </c>
      <c r="BM105" s="53">
        <f t="shared" si="48"/>
        <v>0</v>
      </c>
      <c r="BN105" s="53">
        <f t="shared" si="48"/>
        <v>0</v>
      </c>
      <c r="BO105" s="53">
        <f t="shared" si="48"/>
        <v>0</v>
      </c>
      <c r="BP105" s="53">
        <f t="shared" si="48"/>
        <v>0</v>
      </c>
      <c r="BQ105" s="53">
        <f t="shared" si="48"/>
        <v>0</v>
      </c>
      <c r="BR105" s="53">
        <f t="shared" si="48"/>
        <v>0</v>
      </c>
      <c r="BS105" s="53">
        <f t="shared" si="48"/>
        <v>0</v>
      </c>
      <c r="BT105" s="53">
        <f t="shared" si="48"/>
        <v>0</v>
      </c>
      <c r="BU105" s="53">
        <f t="shared" si="48"/>
        <v>0</v>
      </c>
      <c r="BV105" s="53">
        <f t="shared" si="48"/>
        <v>0</v>
      </c>
      <c r="BW105" s="53">
        <f t="shared" ref="BW105:CO105" si="49" xml:space="preserve"> BW101 * BW$104</f>
        <v>0</v>
      </c>
      <c r="BX105" s="53">
        <f t="shared" si="49"/>
        <v>0</v>
      </c>
      <c r="BY105" s="53">
        <f t="shared" si="49"/>
        <v>0</v>
      </c>
      <c r="BZ105" s="53">
        <f t="shared" si="49"/>
        <v>0</v>
      </c>
      <c r="CA105" s="53">
        <f t="shared" si="49"/>
        <v>0</v>
      </c>
      <c r="CB105" s="53">
        <f t="shared" si="49"/>
        <v>0</v>
      </c>
      <c r="CC105" s="53">
        <f t="shared" si="49"/>
        <v>0</v>
      </c>
      <c r="CD105" s="53">
        <f t="shared" si="49"/>
        <v>0</v>
      </c>
      <c r="CE105" s="53">
        <f t="shared" si="49"/>
        <v>0</v>
      </c>
      <c r="CF105" s="53">
        <f t="shared" si="49"/>
        <v>0</v>
      </c>
      <c r="CG105" s="53">
        <f t="shared" si="49"/>
        <v>0</v>
      </c>
      <c r="CH105" s="53">
        <f t="shared" si="49"/>
        <v>0</v>
      </c>
      <c r="CI105" s="53">
        <f t="shared" si="49"/>
        <v>0</v>
      </c>
      <c r="CJ105" s="53">
        <f t="shared" si="49"/>
        <v>0</v>
      </c>
      <c r="CK105" s="53">
        <f t="shared" si="49"/>
        <v>0</v>
      </c>
      <c r="CL105" s="53">
        <f t="shared" si="49"/>
        <v>0</v>
      </c>
      <c r="CM105" s="53">
        <f t="shared" si="49"/>
        <v>0</v>
      </c>
      <c r="CN105" s="53">
        <f t="shared" si="49"/>
        <v>0</v>
      </c>
      <c r="CO105" s="53">
        <f t="shared" si="49"/>
        <v>0</v>
      </c>
    </row>
    <row r="106" spans="2:93" s="173" customFormat="1" outlineLevel="1" x14ac:dyDescent="0.2">
      <c r="B106" s="174"/>
      <c r="D106" s="175"/>
      <c r="E106" s="173" t="s">
        <v>397</v>
      </c>
      <c r="H106" s="171" t="s">
        <v>133</v>
      </c>
      <c r="I106" s="220">
        <f xml:space="preserve"> SUM( K106:CO106 )</f>
        <v>42634.344645381498</v>
      </c>
      <c r="K106" s="195">
        <f t="shared" ref="K106:AP106" si="50" xml:space="preserve"> K102 * K$104</f>
        <v>31470.542465753424</v>
      </c>
      <c r="L106" s="195">
        <f t="shared" si="50"/>
        <v>11163.802179628077</v>
      </c>
      <c r="M106" s="195">
        <f t="shared" si="50"/>
        <v>0</v>
      </c>
      <c r="N106" s="195">
        <f t="shared" si="50"/>
        <v>0</v>
      </c>
      <c r="O106" s="195">
        <f t="shared" si="50"/>
        <v>0</v>
      </c>
      <c r="P106" s="195">
        <f t="shared" si="50"/>
        <v>0</v>
      </c>
      <c r="Q106" s="195">
        <f t="shared" si="50"/>
        <v>0</v>
      </c>
      <c r="R106" s="195">
        <f t="shared" si="50"/>
        <v>0</v>
      </c>
      <c r="S106" s="195">
        <f t="shared" si="50"/>
        <v>0</v>
      </c>
      <c r="T106" s="195">
        <f t="shared" si="50"/>
        <v>0</v>
      </c>
      <c r="U106" s="195">
        <f t="shared" si="50"/>
        <v>0</v>
      </c>
      <c r="V106" s="195">
        <f t="shared" si="50"/>
        <v>0</v>
      </c>
      <c r="W106" s="195">
        <f t="shared" si="50"/>
        <v>0</v>
      </c>
      <c r="X106" s="195">
        <f t="shared" si="50"/>
        <v>0</v>
      </c>
      <c r="Y106" s="195">
        <f t="shared" si="50"/>
        <v>0</v>
      </c>
      <c r="Z106" s="195">
        <f t="shared" si="50"/>
        <v>0</v>
      </c>
      <c r="AA106" s="195">
        <f t="shared" si="50"/>
        <v>0</v>
      </c>
      <c r="AB106" s="195">
        <f t="shared" si="50"/>
        <v>0</v>
      </c>
      <c r="AC106" s="195">
        <f t="shared" si="50"/>
        <v>0</v>
      </c>
      <c r="AD106" s="195">
        <f t="shared" si="50"/>
        <v>0</v>
      </c>
      <c r="AE106" s="195">
        <f t="shared" si="50"/>
        <v>0</v>
      </c>
      <c r="AF106" s="195">
        <f t="shared" si="50"/>
        <v>0</v>
      </c>
      <c r="AG106" s="195">
        <f t="shared" si="50"/>
        <v>0</v>
      </c>
      <c r="AH106" s="195">
        <f t="shared" si="50"/>
        <v>0</v>
      </c>
      <c r="AI106" s="195">
        <f t="shared" si="50"/>
        <v>0</v>
      </c>
      <c r="AJ106" s="195">
        <f t="shared" si="50"/>
        <v>0</v>
      </c>
      <c r="AK106" s="195">
        <f t="shared" si="50"/>
        <v>0</v>
      </c>
      <c r="AL106" s="195">
        <f t="shared" si="50"/>
        <v>0</v>
      </c>
      <c r="AM106" s="195">
        <f t="shared" si="50"/>
        <v>0</v>
      </c>
      <c r="AN106" s="195">
        <f t="shared" si="50"/>
        <v>0</v>
      </c>
      <c r="AO106" s="195">
        <f t="shared" si="50"/>
        <v>0</v>
      </c>
      <c r="AP106" s="195">
        <f t="shared" si="50"/>
        <v>0</v>
      </c>
      <c r="AQ106" s="195">
        <f t="shared" ref="AQ106:BV106" si="51" xml:space="preserve"> AQ102 * AQ$104</f>
        <v>0</v>
      </c>
      <c r="AR106" s="195">
        <f t="shared" si="51"/>
        <v>0</v>
      </c>
      <c r="AS106" s="195">
        <f t="shared" si="51"/>
        <v>0</v>
      </c>
      <c r="AT106" s="195">
        <f t="shared" si="51"/>
        <v>0</v>
      </c>
      <c r="AU106" s="195">
        <f t="shared" si="51"/>
        <v>0</v>
      </c>
      <c r="AV106" s="195">
        <f t="shared" si="51"/>
        <v>0</v>
      </c>
      <c r="AW106" s="195">
        <f t="shared" si="51"/>
        <v>0</v>
      </c>
      <c r="AX106" s="195">
        <f t="shared" si="51"/>
        <v>0</v>
      </c>
      <c r="AY106" s="195">
        <f t="shared" si="51"/>
        <v>0</v>
      </c>
      <c r="AZ106" s="195">
        <f t="shared" si="51"/>
        <v>0</v>
      </c>
      <c r="BA106" s="195">
        <f t="shared" si="51"/>
        <v>0</v>
      </c>
      <c r="BB106" s="195">
        <f t="shared" si="51"/>
        <v>0</v>
      </c>
      <c r="BC106" s="195">
        <f t="shared" si="51"/>
        <v>0</v>
      </c>
      <c r="BD106" s="195">
        <f t="shared" si="51"/>
        <v>0</v>
      </c>
      <c r="BE106" s="195">
        <f t="shared" si="51"/>
        <v>0</v>
      </c>
      <c r="BF106" s="195">
        <f t="shared" si="51"/>
        <v>0</v>
      </c>
      <c r="BG106" s="195">
        <f t="shared" si="51"/>
        <v>0</v>
      </c>
      <c r="BH106" s="195">
        <f t="shared" si="51"/>
        <v>0</v>
      </c>
      <c r="BI106" s="195">
        <f t="shared" si="51"/>
        <v>0</v>
      </c>
      <c r="BJ106" s="195">
        <f t="shared" si="51"/>
        <v>0</v>
      </c>
      <c r="BK106" s="195">
        <f t="shared" si="51"/>
        <v>0</v>
      </c>
      <c r="BL106" s="195">
        <f t="shared" si="51"/>
        <v>0</v>
      </c>
      <c r="BM106" s="195">
        <f t="shared" si="51"/>
        <v>0</v>
      </c>
      <c r="BN106" s="195">
        <f t="shared" si="51"/>
        <v>0</v>
      </c>
      <c r="BO106" s="195">
        <f t="shared" si="51"/>
        <v>0</v>
      </c>
      <c r="BP106" s="195">
        <f t="shared" si="51"/>
        <v>0</v>
      </c>
      <c r="BQ106" s="195">
        <f t="shared" si="51"/>
        <v>0</v>
      </c>
      <c r="BR106" s="195">
        <f t="shared" si="51"/>
        <v>0</v>
      </c>
      <c r="BS106" s="195">
        <f t="shared" si="51"/>
        <v>0</v>
      </c>
      <c r="BT106" s="195">
        <f t="shared" si="51"/>
        <v>0</v>
      </c>
      <c r="BU106" s="195">
        <f t="shared" si="51"/>
        <v>0</v>
      </c>
      <c r="BV106" s="195">
        <f t="shared" si="51"/>
        <v>0</v>
      </c>
      <c r="BW106" s="195">
        <f t="shared" ref="BW106:CO106" si="52" xml:space="preserve"> BW102 * BW$104</f>
        <v>0</v>
      </c>
      <c r="BX106" s="195">
        <f t="shared" si="52"/>
        <v>0</v>
      </c>
      <c r="BY106" s="195">
        <f t="shared" si="52"/>
        <v>0</v>
      </c>
      <c r="BZ106" s="195">
        <f t="shared" si="52"/>
        <v>0</v>
      </c>
      <c r="CA106" s="195">
        <f t="shared" si="52"/>
        <v>0</v>
      </c>
      <c r="CB106" s="195">
        <f t="shared" si="52"/>
        <v>0</v>
      </c>
      <c r="CC106" s="195">
        <f t="shared" si="52"/>
        <v>0</v>
      </c>
      <c r="CD106" s="195">
        <f t="shared" si="52"/>
        <v>0</v>
      </c>
      <c r="CE106" s="195">
        <f t="shared" si="52"/>
        <v>0</v>
      </c>
      <c r="CF106" s="195">
        <f t="shared" si="52"/>
        <v>0</v>
      </c>
      <c r="CG106" s="195">
        <f t="shared" si="52"/>
        <v>0</v>
      </c>
      <c r="CH106" s="195">
        <f t="shared" si="52"/>
        <v>0</v>
      </c>
      <c r="CI106" s="195">
        <f t="shared" si="52"/>
        <v>0</v>
      </c>
      <c r="CJ106" s="195">
        <f t="shared" si="52"/>
        <v>0</v>
      </c>
      <c r="CK106" s="195">
        <f t="shared" si="52"/>
        <v>0</v>
      </c>
      <c r="CL106" s="195">
        <f t="shared" si="52"/>
        <v>0</v>
      </c>
      <c r="CM106" s="195">
        <f t="shared" si="52"/>
        <v>0</v>
      </c>
      <c r="CN106" s="195">
        <f t="shared" si="52"/>
        <v>0</v>
      </c>
      <c r="CO106" s="195">
        <f t="shared" si="52"/>
        <v>0</v>
      </c>
    </row>
    <row r="107" spans="2:93" outlineLevel="1" x14ac:dyDescent="0.2">
      <c r="I107" s="200"/>
    </row>
    <row r="108" spans="2:93" outlineLevel="1" x14ac:dyDescent="0.2">
      <c r="B108" s="58" t="s">
        <v>386</v>
      </c>
      <c r="H108" s="228"/>
      <c r="I108" s="200"/>
    </row>
    <row r="109" spans="2:93" outlineLevel="1" x14ac:dyDescent="0.2">
      <c r="E109" s="18" t="str">
        <f xml:space="preserve"> InpC!E$28</f>
        <v>Proactive meter maintenance - job cost</v>
      </c>
      <c r="F109" s="18"/>
      <c r="G109" s="19">
        <f xml:space="preserve"> InpC!G$28</f>
        <v>33</v>
      </c>
      <c r="H109" s="76" t="str">
        <f xml:space="preserve"> InpC!H$28</f>
        <v>£</v>
      </c>
      <c r="I109" s="200"/>
      <c r="K109" s="53">
        <f t="shared" ref="K109:T111" si="53" xml:space="preserve"> $G109 * (1 + $G$99 * ( 1 - $G$100 ) ) * K$6 * K$8</f>
        <v>34.712700000000005</v>
      </c>
      <c r="L109" s="53">
        <f t="shared" si="53"/>
        <v>36.540216645005486</v>
      </c>
      <c r="M109" s="53">
        <f t="shared" si="53"/>
        <v>37.25176950974879</v>
      </c>
      <c r="N109" s="53">
        <f t="shared" si="53"/>
        <v>37.60997189266066</v>
      </c>
      <c r="O109" s="53">
        <f t="shared" si="53"/>
        <v>38.026177730640207</v>
      </c>
      <c r="P109" s="53">
        <f t="shared" si="53"/>
        <v>38.576089766403825</v>
      </c>
      <c r="Q109" s="53">
        <f t="shared" si="53"/>
        <v>39.228210961060135</v>
      </c>
      <c r="R109" s="53">
        <f t="shared" si="53"/>
        <v>39.972637201316019</v>
      </c>
      <c r="S109" s="53">
        <f t="shared" si="53"/>
        <v>40.731190275643748</v>
      </c>
      <c r="T109" s="53">
        <f t="shared" si="53"/>
        <v>41.504138266265663</v>
      </c>
      <c r="U109" s="53">
        <f t="shared" ref="U109:AD111" si="54" xml:space="preserve"> $G109 * (1 + $G$99 * ( 1 - $G$100 ) ) * U$6 * U$8</f>
        <v>42.291754342749151</v>
      </c>
      <c r="V109" s="53">
        <f t="shared" si="54"/>
        <v>43.094316858548062</v>
      </c>
      <c r="W109" s="53">
        <f t="shared" si="54"/>
        <v>43.912109449376388</v>
      </c>
      <c r="X109" s="53">
        <f t="shared" si="54"/>
        <v>44.74542113344868</v>
      </c>
      <c r="Y109" s="53">
        <f t="shared" si="54"/>
        <v>45.594546413622787</v>
      </c>
      <c r="Z109" s="53">
        <f t="shared" si="54"/>
        <v>46.459785381480856</v>
      </c>
      <c r="AA109" s="53">
        <f t="shared" si="54"/>
        <v>47.341443823385397</v>
      </c>
      <c r="AB109" s="53">
        <f t="shared" si="54"/>
        <v>48.239833328548194</v>
      </c>
      <c r="AC109" s="53">
        <f t="shared" si="54"/>
        <v>49.15527139914969</v>
      </c>
      <c r="AD109" s="53">
        <f t="shared" si="54"/>
        <v>50.088081562548439</v>
      </c>
      <c r="AE109" s="53">
        <f t="shared" ref="AE109:AN111" si="55" xml:space="preserve"> $G109 * (1 + $G$99 * ( 1 - $G$100 ) ) * AE$6 * AE$8</f>
        <v>51.038593485619607</v>
      </c>
      <c r="AF109" s="53">
        <f t="shared" si="55"/>
        <v>52.007143091263472</v>
      </c>
      <c r="AG109" s="53">
        <f t="shared" si="55"/>
        <v>52.994072677124777</v>
      </c>
      <c r="AH109" s="53">
        <f t="shared" si="55"/>
        <v>53.999731036565123</v>
      </c>
      <c r="AI109" s="53">
        <f t="shared" si="55"/>
        <v>55.02447358193082</v>
      </c>
      <c r="AJ109" s="53">
        <f t="shared" si="55"/>
        <v>56.068662470160177</v>
      </c>
      <c r="AK109" s="53">
        <f t="shared" si="55"/>
        <v>57.132666730774304</v>
      </c>
      <c r="AL109" s="53">
        <f t="shared" si="55"/>
        <v>58.216862396296783</v>
      </c>
      <c r="AM109" s="53">
        <f t="shared" si="55"/>
        <v>59.321632635148347</v>
      </c>
      <c r="AN109" s="53">
        <f t="shared" si="55"/>
        <v>60.447367887063379</v>
      </c>
      <c r="AO109" s="53">
        <f t="shared" ref="AO109:AX111" si="56" xml:space="preserve"> $G109 * (1 + $G$99 * ( 1 - $G$100 ) ) * AO$6 * AO$8</f>
        <v>61.594466001076256</v>
      </c>
      <c r="AP109" s="53">
        <f t="shared" si="56"/>
        <v>62.763332376126229</v>
      </c>
      <c r="AQ109" s="53">
        <f t="shared" si="56"/>
        <v>63.954380104330554</v>
      </c>
      <c r="AR109" s="53">
        <f t="shared" si="56"/>
        <v>65.168030116976354</v>
      </c>
      <c r="AS109" s="53">
        <f t="shared" si="56"/>
        <v>66.404711333283146</v>
      </c>
      <c r="AT109" s="53">
        <f t="shared" si="56"/>
        <v>67.664860811988248</v>
      </c>
      <c r="AU109" s="53">
        <f t="shared" si="56"/>
        <v>68.948923905808869</v>
      </c>
      <c r="AV109" s="53">
        <f t="shared" si="56"/>
        <v>70.257354418835362</v>
      </c>
      <c r="AW109" s="53">
        <f t="shared" si="56"/>
        <v>71.590614766911287</v>
      </c>
      <c r="AX109" s="53">
        <f t="shared" si="56"/>
        <v>72.949176141057123</v>
      </c>
      <c r="AY109" s="53">
        <f t="shared" ref="AY109:BH111" si="57" xml:space="preserve"> $G109 * (1 + $G$99 * ( 1 - $G$100 ) ) * AY$6 * AY$8</f>
        <v>74.333518673994902</v>
      </c>
      <c r="AZ109" s="53">
        <f t="shared" si="57"/>
        <v>75.744131609833403</v>
      </c>
      <c r="BA109" s="53">
        <f t="shared" si="57"/>
        <v>77.181513476973024</v>
      </c>
      <c r="BB109" s="53">
        <f t="shared" si="57"/>
        <v>78.646172264292076</v>
      </c>
      <c r="BC109" s="53">
        <f t="shared" si="57"/>
        <v>80.138625600676434</v>
      </c>
      <c r="BD109" s="53">
        <f t="shared" si="57"/>
        <v>81.65940093795615</v>
      </c>
      <c r="BE109" s="53">
        <f t="shared" si="57"/>
        <v>83.209035737313528</v>
      </c>
      <c r="BF109" s="53">
        <f t="shared" si="57"/>
        <v>84.788077659228719</v>
      </c>
      <c r="BG109" s="53">
        <f t="shared" si="57"/>
        <v>86.397084757029816</v>
      </c>
      <c r="BH109" s="53">
        <f t="shared" si="57"/>
        <v>88.036625674115953</v>
      </c>
      <c r="BI109" s="53">
        <f t="shared" ref="BI109:BR111" si="58" xml:space="preserve"> $G109 * (1 + $G$99 * ( 1 - $G$100 ) ) * BI$6 * BI$8</f>
        <v>89.707279844923079</v>
      </c>
      <c r="BJ109" s="53">
        <f t="shared" si="58"/>
        <v>91.409637699703381</v>
      </c>
      <c r="BK109" s="53">
        <f t="shared" si="58"/>
        <v>93.14430087319073</v>
      </c>
      <c r="BL109" s="53">
        <f t="shared" si="58"/>
        <v>94.911882417226025</v>
      </c>
      <c r="BM109" s="53">
        <f t="shared" si="58"/>
        <v>96.713007017417468</v>
      </c>
      <c r="BN109" s="53">
        <f t="shared" si="58"/>
        <v>98.548311213912271</v>
      </c>
      <c r="BO109" s="53">
        <f t="shared" si="58"/>
        <v>100.41844362635807</v>
      </c>
      <c r="BP109" s="53">
        <f t="shared" si="58"/>
        <v>102.32406518313319</v>
      </c>
      <c r="BQ109" s="53">
        <f t="shared" si="58"/>
        <v>104.26584935492708</v>
      </c>
      <c r="BR109" s="53">
        <f t="shared" si="58"/>
        <v>106.24448239275344</v>
      </c>
      <c r="BS109" s="53">
        <f t="shared" ref="BS109:CB111" si="59" xml:space="preserve"> $G109 * (1 + $G$99 * ( 1 - $G$100 ) ) * BS$6 * BS$8</f>
        <v>108.26066357047988</v>
      </c>
      <c r="BT109" s="53">
        <f t="shared" si="59"/>
        <v>110.31510543196011</v>
      </c>
      <c r="BU109" s="53">
        <f t="shared" si="59"/>
        <v>112.40853404285609</v>
      </c>
      <c r="BV109" s="53">
        <f t="shared" si="59"/>
        <v>114.54168924723858</v>
      </c>
      <c r="BW109" s="53">
        <f t="shared" si="59"/>
        <v>116.71532492905752</v>
      </c>
      <c r="BX109" s="53">
        <f t="shared" si="59"/>
        <v>118.930209278574</v>
      </c>
      <c r="BY109" s="53">
        <f t="shared" si="59"/>
        <v>121.1871250638485</v>
      </c>
      <c r="BZ109" s="53">
        <f t="shared" si="59"/>
        <v>123.48686990738095</v>
      </c>
      <c r="CA109" s="53">
        <f t="shared" si="59"/>
        <v>125.83025656800054</v>
      </c>
      <c r="CB109" s="53">
        <f t="shared" si="59"/>
        <v>128.21811322810501</v>
      </c>
      <c r="CC109" s="53">
        <f t="shared" ref="CC109:CO111" si="60" xml:space="preserve"> $G109 * (1 + $G$99 * ( 1 - $G$100 ) ) * CC$6 * CC$8</f>
        <v>130.65128378635069</v>
      </c>
      <c r="CD109" s="53">
        <f t="shared" si="60"/>
        <v>133.13062815589697</v>
      </c>
      <c r="CE109" s="53">
        <f t="shared" si="60"/>
        <v>135.65702256831045</v>
      </c>
      <c r="CF109" s="53">
        <f t="shared" si="60"/>
        <v>138.23135988323622</v>
      </c>
      <c r="CG109" s="53">
        <f t="shared" si="60"/>
        <v>140.85454990394564</v>
      </c>
      <c r="CH109" s="53">
        <f t="shared" si="60"/>
        <v>143.52751969887242</v>
      </c>
      <c r="CI109" s="53">
        <f t="shared" si="60"/>
        <v>146.25121392925027</v>
      </c>
      <c r="CJ109" s="53">
        <f t="shared" si="60"/>
        <v>149.02659518296801</v>
      </c>
      <c r="CK109" s="53">
        <f t="shared" si="60"/>
        <v>151.85464431476038</v>
      </c>
      <c r="CL109" s="53">
        <f t="shared" si="60"/>
        <v>154.73636079285433</v>
      </c>
      <c r="CM109" s="53">
        <f t="shared" si="60"/>
        <v>157.67276305219383</v>
      </c>
      <c r="CN109" s="53">
        <f t="shared" si="60"/>
        <v>160.66488885436758</v>
      </c>
      <c r="CO109" s="53">
        <f t="shared" si="60"/>
        <v>163.713795654367</v>
      </c>
    </row>
    <row r="110" spans="2:93" outlineLevel="1" x14ac:dyDescent="0.2">
      <c r="E110" s="18" t="str">
        <f xml:space="preserve"> InpC!E$29</f>
        <v>New boundary box at time of exchange</v>
      </c>
      <c r="F110" s="18"/>
      <c r="G110" s="19">
        <f xml:space="preserve"> InpC!G$29</f>
        <v>104.53</v>
      </c>
      <c r="H110" s="76" t="str">
        <f xml:space="preserve"> InpC!H$29</f>
        <v>£</v>
      </c>
      <c r="I110" s="200"/>
      <c r="K110" s="53">
        <f t="shared" si="53"/>
        <v>109.95510700000001</v>
      </c>
      <c r="L110" s="53">
        <f t="shared" si="53"/>
        <v>115.74390442128556</v>
      </c>
      <c r="M110" s="53">
        <f t="shared" si="53"/>
        <v>117.99780202588005</v>
      </c>
      <c r="N110" s="53">
        <f t="shared" si="53"/>
        <v>119.13243521029753</v>
      </c>
      <c r="O110" s="53">
        <f t="shared" si="53"/>
        <v>120.45079873284305</v>
      </c>
      <c r="P110" s="53">
        <f t="shared" si="53"/>
        <v>122.19268676612703</v>
      </c>
      <c r="Q110" s="53">
        <f t="shared" si="53"/>
        <v>124.25833005332169</v>
      </c>
      <c r="R110" s="53">
        <f t="shared" si="53"/>
        <v>126.61635656525949</v>
      </c>
      <c r="S110" s="53">
        <f t="shared" si="53"/>
        <v>129.01913089433458</v>
      </c>
      <c r="T110" s="53">
        <f t="shared" si="53"/>
        <v>131.46750221129545</v>
      </c>
      <c r="U110" s="53">
        <f t="shared" si="54"/>
        <v>133.96233580144147</v>
      </c>
      <c r="V110" s="53">
        <f t="shared" si="54"/>
        <v>136.50451337042514</v>
      </c>
      <c r="W110" s="53">
        <f t="shared" si="54"/>
        <v>139.09493335585799</v>
      </c>
      <c r="X110" s="53">
        <f t="shared" si="54"/>
        <v>141.73451124483</v>
      </c>
      <c r="Y110" s="53">
        <f t="shared" si="54"/>
        <v>144.42417989745425</v>
      </c>
      <c r="Z110" s="53">
        <f t="shared" si="54"/>
        <v>147.16488987655131</v>
      </c>
      <c r="AA110" s="53">
        <f t="shared" si="54"/>
        <v>149.95760978359016</v>
      </c>
      <c r="AB110" s="53">
        <f t="shared" si="54"/>
        <v>152.80332660100433</v>
      </c>
      <c r="AC110" s="53">
        <f t="shared" si="54"/>
        <v>155.70304604100355</v>
      </c>
      <c r="AD110" s="53">
        <f t="shared" si="54"/>
        <v>158.65779290100571</v>
      </c>
      <c r="AE110" s="53">
        <f t="shared" si="55"/>
        <v>161.66861142581266</v>
      </c>
      <c r="AF110" s="53">
        <f t="shared" si="55"/>
        <v>164.73656567665972</v>
      </c>
      <c r="AG110" s="53">
        <f t="shared" si="55"/>
        <v>167.86273990726829</v>
      </c>
      <c r="AH110" s="53">
        <f t="shared" si="55"/>
        <v>171.04823894703492</v>
      </c>
      <c r="AI110" s="53">
        <f t="shared" si="55"/>
        <v>174.29418859149175</v>
      </c>
      <c r="AJ110" s="53">
        <f t="shared" si="55"/>
        <v>177.60173600017706</v>
      </c>
      <c r="AK110" s="53">
        <f t="shared" si="55"/>
        <v>180.97205010205568</v>
      </c>
      <c r="AL110" s="53">
        <f t="shared" si="55"/>
        <v>184.40632200863342</v>
      </c>
      <c r="AM110" s="53">
        <f t="shared" si="55"/>
        <v>187.90576543491082</v>
      </c>
      <c r="AN110" s="53">
        <f t="shared" si="55"/>
        <v>191.47161712832528</v>
      </c>
      <c r="AO110" s="53">
        <f t="shared" si="56"/>
        <v>195.10513730583335</v>
      </c>
      <c r="AP110" s="53">
        <f t="shared" si="56"/>
        <v>198.80761009928713</v>
      </c>
      <c r="AQ110" s="53">
        <f t="shared" si="56"/>
        <v>202.58034400926283</v>
      </c>
      <c r="AR110" s="53">
        <f t="shared" si="56"/>
        <v>206.42467236750116</v>
      </c>
      <c r="AS110" s="53">
        <f t="shared" si="56"/>
        <v>210.34195380812386</v>
      </c>
      <c r="AT110" s="53">
        <f t="shared" si="56"/>
        <v>214.33357274779189</v>
      </c>
      <c r="AU110" s="53">
        <f t="shared" si="56"/>
        <v>218.40093987497579</v>
      </c>
      <c r="AV110" s="53">
        <f t="shared" si="56"/>
        <v>222.5454926485109</v>
      </c>
      <c r="AW110" s="53">
        <f t="shared" si="56"/>
        <v>226.76869580561322</v>
      </c>
      <c r="AX110" s="53">
        <f t="shared" si="56"/>
        <v>231.07204187953636</v>
      </c>
      <c r="AY110" s="53">
        <f t="shared" si="57"/>
        <v>235.45705172705109</v>
      </c>
      <c r="AZ110" s="53">
        <f t="shared" si="57"/>
        <v>239.92527506593589</v>
      </c>
      <c r="BA110" s="53">
        <f t="shared" si="57"/>
        <v>244.47829102266635</v>
      </c>
      <c r="BB110" s="53">
        <f t="shared" si="57"/>
        <v>249.11770869049849</v>
      </c>
      <c r="BC110" s="53">
        <f t="shared" si="57"/>
        <v>253.84516769814263</v>
      </c>
      <c r="BD110" s="53">
        <f t="shared" si="57"/>
        <v>258.66233878922895</v>
      </c>
      <c r="BE110" s="53">
        <f t="shared" si="57"/>
        <v>263.57092441276916</v>
      </c>
      <c r="BF110" s="53">
        <f t="shared" si="57"/>
        <v>268.57265932482358</v>
      </c>
      <c r="BG110" s="53">
        <f t="shared" si="57"/>
        <v>273.66931120158563</v>
      </c>
      <c r="BH110" s="53">
        <f t="shared" si="57"/>
        <v>278.86268126410118</v>
      </c>
      <c r="BI110" s="53">
        <f t="shared" si="58"/>
        <v>284.15460491484271</v>
      </c>
      <c r="BJ110" s="53">
        <f t="shared" si="58"/>
        <v>289.5469523863635</v>
      </c>
      <c r="BK110" s="53">
        <f t="shared" si="58"/>
        <v>295.04162940226144</v>
      </c>
      <c r="BL110" s="53">
        <f t="shared" si="58"/>
        <v>300.64057785068593</v>
      </c>
      <c r="BM110" s="53">
        <f t="shared" si="58"/>
        <v>306.34577647062565</v>
      </c>
      <c r="BN110" s="53">
        <f t="shared" si="58"/>
        <v>312.15924155121968</v>
      </c>
      <c r="BO110" s="53">
        <f t="shared" si="58"/>
        <v>318.08302764433967</v>
      </c>
      <c r="BP110" s="53">
        <f t="shared" si="58"/>
        <v>324.11922829069425</v>
      </c>
      <c r="BQ110" s="53">
        <f t="shared" si="58"/>
        <v>330.26997675971296</v>
      </c>
      <c r="BR110" s="53">
        <f t="shared" si="58"/>
        <v>336.53744680347023</v>
      </c>
      <c r="BS110" s="53">
        <f t="shared" si="59"/>
        <v>342.92385342491696</v>
      </c>
      <c r="BT110" s="53">
        <f t="shared" si="59"/>
        <v>349.43145366069064</v>
      </c>
      <c r="BU110" s="53">
        <f t="shared" si="59"/>
        <v>356.06254737878021</v>
      </c>
      <c r="BV110" s="53">
        <f t="shared" si="59"/>
        <v>362.81947809132873</v>
      </c>
      <c r="BW110" s="53">
        <f t="shared" si="59"/>
        <v>369.70463378286007</v>
      </c>
      <c r="BX110" s="53">
        <f t="shared" si="59"/>
        <v>376.72044775422239</v>
      </c>
      <c r="BY110" s="53">
        <f t="shared" si="59"/>
        <v>383.86939948254798</v>
      </c>
      <c r="BZ110" s="53">
        <f t="shared" si="59"/>
        <v>391.15401549753125</v>
      </c>
      <c r="CA110" s="53">
        <f t="shared" si="59"/>
        <v>398.57687027433627</v>
      </c>
      <c r="CB110" s="53">
        <f t="shared" si="59"/>
        <v>406.14058714344901</v>
      </c>
      <c r="CC110" s="53">
        <f t="shared" si="60"/>
        <v>413.84783921779513</v>
      </c>
      <c r="CD110" s="53">
        <f t="shared" si="60"/>
        <v>421.70135033745186</v>
      </c>
      <c r="CE110" s="53">
        <f t="shared" si="60"/>
        <v>429.70389603228762</v>
      </c>
      <c r="CF110" s="53">
        <f t="shared" si="60"/>
        <v>437.85830450286909</v>
      </c>
      <c r="CG110" s="53">
        <f t="shared" si="60"/>
        <v>446.16745761998288</v>
      </c>
      <c r="CH110" s="53">
        <f t="shared" si="60"/>
        <v>454.63429194312522</v>
      </c>
      <c r="CI110" s="53">
        <f t="shared" si="60"/>
        <v>463.26179975831911</v>
      </c>
      <c r="CJ110" s="53">
        <f t="shared" si="60"/>
        <v>472.05303013562565</v>
      </c>
      <c r="CK110" s="53">
        <f t="shared" si="60"/>
        <v>481.01109000672432</v>
      </c>
      <c r="CL110" s="53">
        <f t="shared" si="60"/>
        <v>490.13914526294133</v>
      </c>
      <c r="CM110" s="53">
        <f t="shared" si="60"/>
        <v>499.44042187411577</v>
      </c>
      <c r="CN110" s="53">
        <f t="shared" si="60"/>
        <v>508.91820702869825</v>
      </c>
      <c r="CO110" s="53">
        <f t="shared" si="60"/>
        <v>518.57585029548432</v>
      </c>
    </row>
    <row r="111" spans="2:93" s="20" customFormat="1" outlineLevel="1" x14ac:dyDescent="0.2">
      <c r="B111" s="34"/>
      <c r="D111" s="83"/>
      <c r="E111" s="20" t="s">
        <v>398</v>
      </c>
      <c r="G111" s="90">
        <f xml:space="preserve"> G110 - G109</f>
        <v>71.53</v>
      </c>
      <c r="H111" s="93" t="s">
        <v>133</v>
      </c>
      <c r="I111" s="208"/>
      <c r="K111" s="53">
        <f t="shared" si="53"/>
        <v>75.242407</v>
      </c>
      <c r="L111" s="53">
        <f t="shared" si="53"/>
        <v>79.203687776280063</v>
      </c>
      <c r="M111" s="53">
        <f t="shared" si="53"/>
        <v>80.746032516131237</v>
      </c>
      <c r="N111" s="53">
        <f t="shared" si="53"/>
        <v>81.522463317636863</v>
      </c>
      <c r="O111" s="53">
        <f t="shared" si="53"/>
        <v>82.424621002202827</v>
      </c>
      <c r="P111" s="53">
        <f t="shared" si="53"/>
        <v>83.6165969997232</v>
      </c>
      <c r="Q111" s="53">
        <f t="shared" si="53"/>
        <v>85.030119092261543</v>
      </c>
      <c r="R111" s="53">
        <f t="shared" si="53"/>
        <v>86.643719363943461</v>
      </c>
      <c r="S111" s="53">
        <f t="shared" si="53"/>
        <v>88.287940618690811</v>
      </c>
      <c r="T111" s="53">
        <f t="shared" si="53"/>
        <v>89.963363945029769</v>
      </c>
      <c r="U111" s="53">
        <f t="shared" si="54"/>
        <v>91.670581458692311</v>
      </c>
      <c r="V111" s="53">
        <f t="shared" si="54"/>
        <v>93.410196511877061</v>
      </c>
      <c r="W111" s="53">
        <f t="shared" si="54"/>
        <v>95.182823906481602</v>
      </c>
      <c r="X111" s="53">
        <f t="shared" si="54"/>
        <v>96.989090111381316</v>
      </c>
      <c r="Y111" s="53">
        <f t="shared" si="54"/>
        <v>98.829633483831444</v>
      </c>
      <c r="Z111" s="53">
        <f t="shared" si="54"/>
        <v>100.70510449507046</v>
      </c>
      <c r="AA111" s="53">
        <f t="shared" si="54"/>
        <v>102.61616596020477</v>
      </c>
      <c r="AB111" s="53">
        <f t="shared" si="54"/>
        <v>104.56349327245611</v>
      </c>
      <c r="AC111" s="53">
        <f t="shared" si="54"/>
        <v>106.54777464185385</v>
      </c>
      <c r="AD111" s="53">
        <f t="shared" si="54"/>
        <v>108.56971133845725</v>
      </c>
      <c r="AE111" s="53">
        <f t="shared" si="55"/>
        <v>110.63001794019303</v>
      </c>
      <c r="AF111" s="53">
        <f t="shared" si="55"/>
        <v>112.72942258539624</v>
      </c>
      <c r="AG111" s="53">
        <f t="shared" si="55"/>
        <v>114.86866723014349</v>
      </c>
      <c r="AH111" s="53">
        <f t="shared" si="55"/>
        <v>117.04850791046977</v>
      </c>
      <c r="AI111" s="53">
        <f t="shared" si="55"/>
        <v>119.26971500956093</v>
      </c>
      <c r="AJ111" s="53">
        <f t="shared" si="55"/>
        <v>121.53307353001686</v>
      </c>
      <c r="AK111" s="53">
        <f t="shared" si="55"/>
        <v>123.83938337128137</v>
      </c>
      <c r="AL111" s="53">
        <f t="shared" si="55"/>
        <v>126.18945961233662</v>
      </c>
      <c r="AM111" s="53">
        <f t="shared" si="55"/>
        <v>128.58413279976244</v>
      </c>
      <c r="AN111" s="53">
        <f t="shared" si="55"/>
        <v>131.02424924126188</v>
      </c>
      <c r="AO111" s="53">
        <f t="shared" si="56"/>
        <v>133.5106713047571</v>
      </c>
      <c r="AP111" s="53">
        <f t="shared" si="56"/>
        <v>136.04427772316089</v>
      </c>
      <c r="AQ111" s="53">
        <f t="shared" si="56"/>
        <v>138.62596390493226</v>
      </c>
      <c r="AR111" s="53">
        <f t="shared" si="56"/>
        <v>141.25664225052478</v>
      </c>
      <c r="AS111" s="53">
        <f t="shared" si="56"/>
        <v>143.9372424748407</v>
      </c>
      <c r="AT111" s="53">
        <f t="shared" si="56"/>
        <v>146.6687119358036</v>
      </c>
      <c r="AU111" s="53">
        <f t="shared" si="56"/>
        <v>149.45201596916689</v>
      </c>
      <c r="AV111" s="53">
        <f t="shared" si="56"/>
        <v>152.28813822967552</v>
      </c>
      <c r="AW111" s="53">
        <f t="shared" si="56"/>
        <v>155.17808103870192</v>
      </c>
      <c r="AX111" s="53">
        <f t="shared" si="56"/>
        <v>158.12286573847922</v>
      </c>
      <c r="AY111" s="53">
        <f t="shared" si="57"/>
        <v>161.12353305305621</v>
      </c>
      <c r="AZ111" s="53">
        <f t="shared" si="57"/>
        <v>164.18114345610249</v>
      </c>
      <c r="BA111" s="53">
        <f t="shared" si="57"/>
        <v>167.29677754569332</v>
      </c>
      <c r="BB111" s="53">
        <f t="shared" si="57"/>
        <v>170.47153642620643</v>
      </c>
      <c r="BC111" s="53">
        <f t="shared" si="57"/>
        <v>173.70654209746621</v>
      </c>
      <c r="BD111" s="53">
        <f t="shared" si="57"/>
        <v>177.0029378512728</v>
      </c>
      <c r="BE111" s="53">
        <f t="shared" si="57"/>
        <v>180.36188867545562</v>
      </c>
      <c r="BF111" s="53">
        <f t="shared" si="57"/>
        <v>183.7845816655948</v>
      </c>
      <c r="BG111" s="53">
        <f t="shared" si="57"/>
        <v>187.2722264445558</v>
      </c>
      <c r="BH111" s="53">
        <f t="shared" si="57"/>
        <v>190.82605558998523</v>
      </c>
      <c r="BI111" s="53">
        <f t="shared" si="58"/>
        <v>194.44732506991963</v>
      </c>
      <c r="BJ111" s="53">
        <f t="shared" si="58"/>
        <v>198.13731468666006</v>
      </c>
      <c r="BK111" s="53">
        <f t="shared" si="58"/>
        <v>201.89732852907068</v>
      </c>
      <c r="BL111" s="53">
        <f t="shared" si="58"/>
        <v>205.7286954334599</v>
      </c>
      <c r="BM111" s="53">
        <f t="shared" si="58"/>
        <v>209.63276945320817</v>
      </c>
      <c r="BN111" s="53">
        <f t="shared" si="58"/>
        <v>213.61093033730737</v>
      </c>
      <c r="BO111" s="53">
        <f t="shared" si="58"/>
        <v>217.66458401798155</v>
      </c>
      <c r="BP111" s="53">
        <f t="shared" si="58"/>
        <v>221.79516310756105</v>
      </c>
      <c r="BQ111" s="53">
        <f t="shared" si="58"/>
        <v>226.00412740478586</v>
      </c>
      <c r="BR111" s="53">
        <f t="shared" si="58"/>
        <v>230.29296441071673</v>
      </c>
      <c r="BS111" s="53">
        <f t="shared" si="59"/>
        <v>234.66318985443709</v>
      </c>
      <c r="BT111" s="53">
        <f t="shared" si="59"/>
        <v>239.11634822873049</v>
      </c>
      <c r="BU111" s="53">
        <f t="shared" si="59"/>
        <v>243.65401333592408</v>
      </c>
      <c r="BV111" s="53">
        <f t="shared" si="59"/>
        <v>248.27778884409014</v>
      </c>
      <c r="BW111" s="53">
        <f t="shared" si="59"/>
        <v>252.98930885380247</v>
      </c>
      <c r="BX111" s="53">
        <f t="shared" si="59"/>
        <v>257.79023847564838</v>
      </c>
      <c r="BY111" s="53">
        <f t="shared" si="59"/>
        <v>262.68227441869948</v>
      </c>
      <c r="BZ111" s="53">
        <f t="shared" si="59"/>
        <v>267.6671455901502</v>
      </c>
      <c r="CA111" s="53">
        <f t="shared" si="59"/>
        <v>272.74661370633567</v>
      </c>
      <c r="CB111" s="53">
        <f t="shared" si="59"/>
        <v>277.92247391534391</v>
      </c>
      <c r="CC111" s="53">
        <f t="shared" si="60"/>
        <v>283.19655543144438</v>
      </c>
      <c r="CD111" s="53">
        <f t="shared" si="60"/>
        <v>288.57072218155486</v>
      </c>
      <c r="CE111" s="53">
        <f t="shared" si="60"/>
        <v>294.04687346397714</v>
      </c>
      <c r="CF111" s="53">
        <f t="shared" si="60"/>
        <v>299.62694461963281</v>
      </c>
      <c r="CG111" s="53">
        <f t="shared" si="60"/>
        <v>305.31290771603722</v>
      </c>
      <c r="CH111" s="53">
        <f t="shared" si="60"/>
        <v>311.1067722442528</v>
      </c>
      <c r="CI111" s="53">
        <f t="shared" si="60"/>
        <v>317.01058582906882</v>
      </c>
      <c r="CJ111" s="53">
        <f t="shared" si="60"/>
        <v>323.02643495265755</v>
      </c>
      <c r="CK111" s="53">
        <f t="shared" si="60"/>
        <v>329.15644569196388</v>
      </c>
      <c r="CL111" s="53">
        <f t="shared" si="60"/>
        <v>335.40278447008694</v>
      </c>
      <c r="CM111" s="53">
        <f t="shared" si="60"/>
        <v>341.76765882192194</v>
      </c>
      <c r="CN111" s="53">
        <f t="shared" si="60"/>
        <v>348.25331817433067</v>
      </c>
      <c r="CO111" s="53">
        <f t="shared" si="60"/>
        <v>354.86205464111725</v>
      </c>
    </row>
    <row r="112" spans="2:93" ht="5.25" customHeight="1" outlineLevel="1" x14ac:dyDescent="0.2">
      <c r="I112" s="200"/>
    </row>
    <row r="113" spans="2:93" outlineLevel="1" x14ac:dyDescent="0.2">
      <c r="E113" s="18" t="str">
        <f xml:space="preserve"> InpC!E$37</f>
        <v>Pressure logger cost</v>
      </c>
      <c r="F113" s="18"/>
      <c r="G113" s="52">
        <f xml:space="preserve"> InpC!G$37</f>
        <v>420.71</v>
      </c>
      <c r="H113" s="76" t="str">
        <f xml:space="preserve"> InpC!H$37</f>
        <v>£</v>
      </c>
      <c r="I113" s="200"/>
    </row>
    <row r="114" spans="2:93" outlineLevel="1" x14ac:dyDescent="0.2">
      <c r="E114" s="20" t="str">
        <f xml:space="preserve"> E35</f>
        <v>Total properties</v>
      </c>
      <c r="F114" s="20"/>
      <c r="G114" s="162">
        <f xml:space="preserve"> G35</f>
        <v>500</v>
      </c>
      <c r="H114" s="93" t="str">
        <f xml:space="preserve"> H35</f>
        <v>Properties</v>
      </c>
      <c r="I114" s="200"/>
    </row>
    <row r="115" spans="2:93" outlineLevel="1" x14ac:dyDescent="0.2">
      <c r="E115" s="18" t="str">
        <f xml:space="preserve"> InpC!E118</f>
        <v>Large site - number of properties</v>
      </c>
      <c r="F115" s="18"/>
      <c r="G115" s="52">
        <f xml:space="preserve"> InpC!G118</f>
        <v>1000</v>
      </c>
      <c r="H115" s="76" t="str">
        <f xml:space="preserve"> InpC!H118</f>
        <v>Properties</v>
      </c>
      <c r="I115" s="200"/>
    </row>
    <row r="116" spans="2:93" s="20" customFormat="1" outlineLevel="1" x14ac:dyDescent="0.2">
      <c r="B116" s="34"/>
      <c r="D116" s="83"/>
      <c r="E116" s="20" t="s">
        <v>399</v>
      </c>
      <c r="G116" s="90">
        <f xml:space="preserve"> IF( G114 &lt; G115, 0, G114 / MAX( 1, G115 ) )</f>
        <v>0</v>
      </c>
      <c r="H116" s="93" t="s">
        <v>400</v>
      </c>
      <c r="I116" s="208"/>
    </row>
    <row r="117" spans="2:93" s="252" customFormat="1" outlineLevel="1" x14ac:dyDescent="0.2">
      <c r="B117" s="14"/>
      <c r="D117" s="253"/>
      <c r="E117" s="254"/>
      <c r="F117" s="254"/>
      <c r="G117" s="254"/>
      <c r="H117" s="346"/>
      <c r="I117" s="256"/>
    </row>
    <row r="118" spans="2:93" outlineLevel="1" x14ac:dyDescent="0.2">
      <c r="E118" s="18" t="str">
        <f xml:space="preserve"> InpC!E$49</f>
        <v>Overhead rate</v>
      </c>
      <c r="G118" s="57">
        <f xml:space="preserve"> InpC!G$49</f>
        <v>5.1900000000000002E-2</v>
      </c>
      <c r="H118" s="75" t="str">
        <f xml:space="preserve"> InpC!H$49</f>
        <v>%</v>
      </c>
      <c r="I118" s="201"/>
    </row>
    <row r="119" spans="2:93" outlineLevel="1" x14ac:dyDescent="0.2">
      <c r="E119" s="18" t="str">
        <f>InpC!E$56</f>
        <v>Non-standard costs include overhead</v>
      </c>
      <c r="G119" s="57" t="b">
        <f>InpC!G$56</f>
        <v>0</v>
      </c>
      <c r="H119" s="75" t="str">
        <f>InpC!H$56</f>
        <v>Boolean</v>
      </c>
      <c r="I119" s="201"/>
    </row>
    <row r="120" spans="2:93" s="20" customFormat="1" outlineLevel="1" x14ac:dyDescent="0.2">
      <c r="B120" s="34"/>
      <c r="D120" s="83"/>
      <c r="E120" s="20" t="s">
        <v>183</v>
      </c>
      <c r="G120" s="90">
        <f xml:space="preserve"> G113 * G116</f>
        <v>0</v>
      </c>
      <c r="H120" s="93" t="s">
        <v>133</v>
      </c>
      <c r="I120" s="208"/>
      <c r="K120" s="90">
        <f t="shared" ref="K120:T125" si="61" xml:space="preserve"> $G120 * (1 + $G$118 * ( 1 - $G$119 ) ) * K$6 * K$8</f>
        <v>0</v>
      </c>
      <c r="L120" s="90">
        <f t="shared" si="61"/>
        <v>0</v>
      </c>
      <c r="M120" s="90">
        <f t="shared" si="61"/>
        <v>0</v>
      </c>
      <c r="N120" s="90">
        <f t="shared" si="61"/>
        <v>0</v>
      </c>
      <c r="O120" s="90">
        <f t="shared" si="61"/>
        <v>0</v>
      </c>
      <c r="P120" s="90">
        <f t="shared" si="61"/>
        <v>0</v>
      </c>
      <c r="Q120" s="90">
        <f t="shared" si="61"/>
        <v>0</v>
      </c>
      <c r="R120" s="90">
        <f t="shared" si="61"/>
        <v>0</v>
      </c>
      <c r="S120" s="90">
        <f t="shared" si="61"/>
        <v>0</v>
      </c>
      <c r="T120" s="90">
        <f t="shared" si="61"/>
        <v>0</v>
      </c>
      <c r="U120" s="90">
        <f t="shared" ref="U120:AD125" si="62" xml:space="preserve"> $G120 * (1 + $G$118 * ( 1 - $G$119 ) ) * U$6 * U$8</f>
        <v>0</v>
      </c>
      <c r="V120" s="90">
        <f t="shared" si="62"/>
        <v>0</v>
      </c>
      <c r="W120" s="90">
        <f t="shared" si="62"/>
        <v>0</v>
      </c>
      <c r="X120" s="90">
        <f t="shared" si="62"/>
        <v>0</v>
      </c>
      <c r="Y120" s="90">
        <f t="shared" si="62"/>
        <v>0</v>
      </c>
      <c r="Z120" s="90">
        <f t="shared" si="62"/>
        <v>0</v>
      </c>
      <c r="AA120" s="90">
        <f t="shared" si="62"/>
        <v>0</v>
      </c>
      <c r="AB120" s="90">
        <f t="shared" si="62"/>
        <v>0</v>
      </c>
      <c r="AC120" s="90">
        <f t="shared" si="62"/>
        <v>0</v>
      </c>
      <c r="AD120" s="90">
        <f t="shared" si="62"/>
        <v>0</v>
      </c>
      <c r="AE120" s="90">
        <f t="shared" ref="AE120:AN125" si="63" xml:space="preserve"> $G120 * (1 + $G$118 * ( 1 - $G$119 ) ) * AE$6 * AE$8</f>
        <v>0</v>
      </c>
      <c r="AF120" s="90">
        <f t="shared" si="63"/>
        <v>0</v>
      </c>
      <c r="AG120" s="90">
        <f t="shared" si="63"/>
        <v>0</v>
      </c>
      <c r="AH120" s="90">
        <f t="shared" si="63"/>
        <v>0</v>
      </c>
      <c r="AI120" s="90">
        <f t="shared" si="63"/>
        <v>0</v>
      </c>
      <c r="AJ120" s="90">
        <f t="shared" si="63"/>
        <v>0</v>
      </c>
      <c r="AK120" s="90">
        <f t="shared" si="63"/>
        <v>0</v>
      </c>
      <c r="AL120" s="90">
        <f t="shared" si="63"/>
        <v>0</v>
      </c>
      <c r="AM120" s="90">
        <f t="shared" si="63"/>
        <v>0</v>
      </c>
      <c r="AN120" s="90">
        <f t="shared" si="63"/>
        <v>0</v>
      </c>
      <c r="AO120" s="90">
        <f t="shared" ref="AO120:AX125" si="64" xml:space="preserve"> $G120 * (1 + $G$118 * ( 1 - $G$119 ) ) * AO$6 * AO$8</f>
        <v>0</v>
      </c>
      <c r="AP120" s="90">
        <f t="shared" si="64"/>
        <v>0</v>
      </c>
      <c r="AQ120" s="90">
        <f t="shared" si="64"/>
        <v>0</v>
      </c>
      <c r="AR120" s="90">
        <f t="shared" si="64"/>
        <v>0</v>
      </c>
      <c r="AS120" s="90">
        <f t="shared" si="64"/>
        <v>0</v>
      </c>
      <c r="AT120" s="90">
        <f t="shared" si="64"/>
        <v>0</v>
      </c>
      <c r="AU120" s="90">
        <f t="shared" si="64"/>
        <v>0</v>
      </c>
      <c r="AV120" s="90">
        <f t="shared" si="64"/>
        <v>0</v>
      </c>
      <c r="AW120" s="90">
        <f t="shared" si="64"/>
        <v>0</v>
      </c>
      <c r="AX120" s="90">
        <f t="shared" si="64"/>
        <v>0</v>
      </c>
      <c r="AY120" s="90">
        <f t="shared" ref="AY120:BH125" si="65" xml:space="preserve"> $G120 * (1 + $G$118 * ( 1 - $G$119 ) ) * AY$6 * AY$8</f>
        <v>0</v>
      </c>
      <c r="AZ120" s="90">
        <f t="shared" si="65"/>
        <v>0</v>
      </c>
      <c r="BA120" s="90">
        <f t="shared" si="65"/>
        <v>0</v>
      </c>
      <c r="BB120" s="90">
        <f t="shared" si="65"/>
        <v>0</v>
      </c>
      <c r="BC120" s="90">
        <f t="shared" si="65"/>
        <v>0</v>
      </c>
      <c r="BD120" s="90">
        <f t="shared" si="65"/>
        <v>0</v>
      </c>
      <c r="BE120" s="90">
        <f t="shared" si="65"/>
        <v>0</v>
      </c>
      <c r="BF120" s="90">
        <f t="shared" si="65"/>
        <v>0</v>
      </c>
      <c r="BG120" s="90">
        <f t="shared" si="65"/>
        <v>0</v>
      </c>
      <c r="BH120" s="90">
        <f t="shared" si="65"/>
        <v>0</v>
      </c>
      <c r="BI120" s="90">
        <f t="shared" ref="BI120:BR125" si="66" xml:space="preserve"> $G120 * (1 + $G$118 * ( 1 - $G$119 ) ) * BI$6 * BI$8</f>
        <v>0</v>
      </c>
      <c r="BJ120" s="90">
        <f t="shared" si="66"/>
        <v>0</v>
      </c>
      <c r="BK120" s="90">
        <f t="shared" si="66"/>
        <v>0</v>
      </c>
      <c r="BL120" s="90">
        <f t="shared" si="66"/>
        <v>0</v>
      </c>
      <c r="BM120" s="90">
        <f t="shared" si="66"/>
        <v>0</v>
      </c>
      <c r="BN120" s="90">
        <f t="shared" si="66"/>
        <v>0</v>
      </c>
      <c r="BO120" s="90">
        <f t="shared" si="66"/>
        <v>0</v>
      </c>
      <c r="BP120" s="90">
        <f t="shared" si="66"/>
        <v>0</v>
      </c>
      <c r="BQ120" s="90">
        <f t="shared" si="66"/>
        <v>0</v>
      </c>
      <c r="BR120" s="90">
        <f t="shared" si="66"/>
        <v>0</v>
      </c>
      <c r="BS120" s="90">
        <f t="shared" ref="BS120:CB125" si="67" xml:space="preserve"> $G120 * (1 + $G$118 * ( 1 - $G$119 ) ) * BS$6 * BS$8</f>
        <v>0</v>
      </c>
      <c r="BT120" s="90">
        <f t="shared" si="67"/>
        <v>0</v>
      </c>
      <c r="BU120" s="90">
        <f t="shared" si="67"/>
        <v>0</v>
      </c>
      <c r="BV120" s="90">
        <f t="shared" si="67"/>
        <v>0</v>
      </c>
      <c r="BW120" s="90">
        <f t="shared" si="67"/>
        <v>0</v>
      </c>
      <c r="BX120" s="90">
        <f t="shared" si="67"/>
        <v>0</v>
      </c>
      <c r="BY120" s="90">
        <f t="shared" si="67"/>
        <v>0</v>
      </c>
      <c r="BZ120" s="90">
        <f t="shared" si="67"/>
        <v>0</v>
      </c>
      <c r="CA120" s="90">
        <f t="shared" si="67"/>
        <v>0</v>
      </c>
      <c r="CB120" s="90">
        <f t="shared" si="67"/>
        <v>0</v>
      </c>
      <c r="CC120" s="90">
        <f t="shared" ref="CC120:CO125" si="68" xml:space="preserve"> $G120 * (1 + $G$118 * ( 1 - $G$119 ) ) * CC$6 * CC$8</f>
        <v>0</v>
      </c>
      <c r="CD120" s="90">
        <f t="shared" si="68"/>
        <v>0</v>
      </c>
      <c r="CE120" s="90">
        <f t="shared" si="68"/>
        <v>0</v>
      </c>
      <c r="CF120" s="90">
        <f t="shared" si="68"/>
        <v>0</v>
      </c>
      <c r="CG120" s="90">
        <f t="shared" si="68"/>
        <v>0</v>
      </c>
      <c r="CH120" s="90">
        <f t="shared" si="68"/>
        <v>0</v>
      </c>
      <c r="CI120" s="90">
        <f t="shared" si="68"/>
        <v>0</v>
      </c>
      <c r="CJ120" s="90">
        <f t="shared" si="68"/>
        <v>0</v>
      </c>
      <c r="CK120" s="90">
        <f t="shared" si="68"/>
        <v>0</v>
      </c>
      <c r="CL120" s="90">
        <f t="shared" si="68"/>
        <v>0</v>
      </c>
      <c r="CM120" s="90">
        <f t="shared" si="68"/>
        <v>0</v>
      </c>
      <c r="CN120" s="90">
        <f t="shared" si="68"/>
        <v>0</v>
      </c>
      <c r="CO120" s="90">
        <f t="shared" si="68"/>
        <v>0</v>
      </c>
    </row>
    <row r="121" spans="2:93" outlineLevel="1" x14ac:dyDescent="0.2">
      <c r="E121" s="18" t="str">
        <f xml:space="preserve"> UserInput!E91</f>
        <v>Water: pump</v>
      </c>
      <c r="F121" s="18"/>
      <c r="G121" s="19">
        <f xml:space="preserve"> UserInput!G91</f>
        <v>0</v>
      </c>
      <c r="H121" s="76" t="str">
        <f xml:space="preserve"> UserInput!H91</f>
        <v>£</v>
      </c>
      <c r="I121" s="200"/>
      <c r="K121" s="90">
        <f t="shared" si="61"/>
        <v>0</v>
      </c>
      <c r="L121" s="90">
        <f t="shared" si="61"/>
        <v>0</v>
      </c>
      <c r="M121" s="90">
        <f t="shared" si="61"/>
        <v>0</v>
      </c>
      <c r="N121" s="90">
        <f t="shared" si="61"/>
        <v>0</v>
      </c>
      <c r="O121" s="90">
        <f t="shared" si="61"/>
        <v>0</v>
      </c>
      <c r="P121" s="90">
        <f t="shared" si="61"/>
        <v>0</v>
      </c>
      <c r="Q121" s="90">
        <f t="shared" si="61"/>
        <v>0</v>
      </c>
      <c r="R121" s="90">
        <f t="shared" si="61"/>
        <v>0</v>
      </c>
      <c r="S121" s="90">
        <f t="shared" si="61"/>
        <v>0</v>
      </c>
      <c r="T121" s="90">
        <f t="shared" si="61"/>
        <v>0</v>
      </c>
      <c r="U121" s="90">
        <f t="shared" si="62"/>
        <v>0</v>
      </c>
      <c r="V121" s="90">
        <f t="shared" si="62"/>
        <v>0</v>
      </c>
      <c r="W121" s="90">
        <f t="shared" si="62"/>
        <v>0</v>
      </c>
      <c r="X121" s="90">
        <f t="shared" si="62"/>
        <v>0</v>
      </c>
      <c r="Y121" s="90">
        <f t="shared" si="62"/>
        <v>0</v>
      </c>
      <c r="Z121" s="90">
        <f t="shared" si="62"/>
        <v>0</v>
      </c>
      <c r="AA121" s="90">
        <f t="shared" si="62"/>
        <v>0</v>
      </c>
      <c r="AB121" s="90">
        <f t="shared" si="62"/>
        <v>0</v>
      </c>
      <c r="AC121" s="90">
        <f t="shared" si="62"/>
        <v>0</v>
      </c>
      <c r="AD121" s="90">
        <f t="shared" si="62"/>
        <v>0</v>
      </c>
      <c r="AE121" s="90">
        <f t="shared" si="63"/>
        <v>0</v>
      </c>
      <c r="AF121" s="90">
        <f t="shared" si="63"/>
        <v>0</v>
      </c>
      <c r="AG121" s="90">
        <f t="shared" si="63"/>
        <v>0</v>
      </c>
      <c r="AH121" s="90">
        <f t="shared" si="63"/>
        <v>0</v>
      </c>
      <c r="AI121" s="90">
        <f t="shared" si="63"/>
        <v>0</v>
      </c>
      <c r="AJ121" s="90">
        <f t="shared" si="63"/>
        <v>0</v>
      </c>
      <c r="AK121" s="90">
        <f t="shared" si="63"/>
        <v>0</v>
      </c>
      <c r="AL121" s="90">
        <f t="shared" si="63"/>
        <v>0</v>
      </c>
      <c r="AM121" s="90">
        <f t="shared" si="63"/>
        <v>0</v>
      </c>
      <c r="AN121" s="90">
        <f t="shared" si="63"/>
        <v>0</v>
      </c>
      <c r="AO121" s="90">
        <f t="shared" si="64"/>
        <v>0</v>
      </c>
      <c r="AP121" s="90">
        <f t="shared" si="64"/>
        <v>0</v>
      </c>
      <c r="AQ121" s="90">
        <f t="shared" si="64"/>
        <v>0</v>
      </c>
      <c r="AR121" s="90">
        <f t="shared" si="64"/>
        <v>0</v>
      </c>
      <c r="AS121" s="90">
        <f t="shared" si="64"/>
        <v>0</v>
      </c>
      <c r="AT121" s="90">
        <f t="shared" si="64"/>
        <v>0</v>
      </c>
      <c r="AU121" s="90">
        <f t="shared" si="64"/>
        <v>0</v>
      </c>
      <c r="AV121" s="90">
        <f t="shared" si="64"/>
        <v>0</v>
      </c>
      <c r="AW121" s="90">
        <f t="shared" si="64"/>
        <v>0</v>
      </c>
      <c r="AX121" s="90">
        <f t="shared" si="64"/>
        <v>0</v>
      </c>
      <c r="AY121" s="90">
        <f t="shared" si="65"/>
        <v>0</v>
      </c>
      <c r="AZ121" s="90">
        <f t="shared" si="65"/>
        <v>0</v>
      </c>
      <c r="BA121" s="90">
        <f t="shared" si="65"/>
        <v>0</v>
      </c>
      <c r="BB121" s="90">
        <f t="shared" si="65"/>
        <v>0</v>
      </c>
      <c r="BC121" s="90">
        <f t="shared" si="65"/>
        <v>0</v>
      </c>
      <c r="BD121" s="90">
        <f t="shared" si="65"/>
        <v>0</v>
      </c>
      <c r="BE121" s="90">
        <f t="shared" si="65"/>
        <v>0</v>
      </c>
      <c r="BF121" s="90">
        <f t="shared" si="65"/>
        <v>0</v>
      </c>
      <c r="BG121" s="90">
        <f t="shared" si="65"/>
        <v>0</v>
      </c>
      <c r="BH121" s="90">
        <f t="shared" si="65"/>
        <v>0</v>
      </c>
      <c r="BI121" s="90">
        <f t="shared" si="66"/>
        <v>0</v>
      </c>
      <c r="BJ121" s="90">
        <f t="shared" si="66"/>
        <v>0</v>
      </c>
      <c r="BK121" s="90">
        <f t="shared" si="66"/>
        <v>0</v>
      </c>
      <c r="BL121" s="90">
        <f t="shared" si="66"/>
        <v>0</v>
      </c>
      <c r="BM121" s="90">
        <f t="shared" si="66"/>
        <v>0</v>
      </c>
      <c r="BN121" s="90">
        <f t="shared" si="66"/>
        <v>0</v>
      </c>
      <c r="BO121" s="90">
        <f t="shared" si="66"/>
        <v>0</v>
      </c>
      <c r="BP121" s="90">
        <f t="shared" si="66"/>
        <v>0</v>
      </c>
      <c r="BQ121" s="90">
        <f t="shared" si="66"/>
        <v>0</v>
      </c>
      <c r="BR121" s="90">
        <f t="shared" si="66"/>
        <v>0</v>
      </c>
      <c r="BS121" s="90">
        <f t="shared" si="67"/>
        <v>0</v>
      </c>
      <c r="BT121" s="90">
        <f t="shared" si="67"/>
        <v>0</v>
      </c>
      <c r="BU121" s="90">
        <f t="shared" si="67"/>
        <v>0</v>
      </c>
      <c r="BV121" s="90">
        <f t="shared" si="67"/>
        <v>0</v>
      </c>
      <c r="BW121" s="90">
        <f t="shared" si="67"/>
        <v>0</v>
      </c>
      <c r="BX121" s="90">
        <f t="shared" si="67"/>
        <v>0</v>
      </c>
      <c r="BY121" s="90">
        <f t="shared" si="67"/>
        <v>0</v>
      </c>
      <c r="BZ121" s="90">
        <f t="shared" si="67"/>
        <v>0</v>
      </c>
      <c r="CA121" s="90">
        <f t="shared" si="67"/>
        <v>0</v>
      </c>
      <c r="CB121" s="90">
        <f t="shared" si="67"/>
        <v>0</v>
      </c>
      <c r="CC121" s="90">
        <f t="shared" si="68"/>
        <v>0</v>
      </c>
      <c r="CD121" s="90">
        <f t="shared" si="68"/>
        <v>0</v>
      </c>
      <c r="CE121" s="90">
        <f t="shared" si="68"/>
        <v>0</v>
      </c>
      <c r="CF121" s="90">
        <f t="shared" si="68"/>
        <v>0</v>
      </c>
      <c r="CG121" s="90">
        <f t="shared" si="68"/>
        <v>0</v>
      </c>
      <c r="CH121" s="90">
        <f t="shared" si="68"/>
        <v>0</v>
      </c>
      <c r="CI121" s="90">
        <f t="shared" si="68"/>
        <v>0</v>
      </c>
      <c r="CJ121" s="90">
        <f t="shared" si="68"/>
        <v>0</v>
      </c>
      <c r="CK121" s="90">
        <f t="shared" si="68"/>
        <v>0</v>
      </c>
      <c r="CL121" s="90">
        <f t="shared" si="68"/>
        <v>0</v>
      </c>
      <c r="CM121" s="90">
        <f t="shared" si="68"/>
        <v>0</v>
      </c>
      <c r="CN121" s="90">
        <f t="shared" si="68"/>
        <v>0</v>
      </c>
      <c r="CO121" s="90">
        <f t="shared" si="68"/>
        <v>0</v>
      </c>
    </row>
    <row r="122" spans="2:93" outlineLevel="1" x14ac:dyDescent="0.2">
      <c r="E122" s="18" t="str">
        <f xml:space="preserve"> UserInput!E92</f>
        <v>Water: other cost item 2 (specify)</v>
      </c>
      <c r="F122" s="18"/>
      <c r="G122" s="19">
        <f xml:space="preserve"> UserInput!G92</f>
        <v>0</v>
      </c>
      <c r="H122" s="76" t="str">
        <f xml:space="preserve"> UserInput!H92</f>
        <v>£</v>
      </c>
      <c r="I122" s="200"/>
      <c r="K122" s="90">
        <f t="shared" si="61"/>
        <v>0</v>
      </c>
      <c r="L122" s="90">
        <f t="shared" si="61"/>
        <v>0</v>
      </c>
      <c r="M122" s="90">
        <f t="shared" si="61"/>
        <v>0</v>
      </c>
      <c r="N122" s="90">
        <f t="shared" si="61"/>
        <v>0</v>
      </c>
      <c r="O122" s="90">
        <f t="shared" si="61"/>
        <v>0</v>
      </c>
      <c r="P122" s="90">
        <f t="shared" si="61"/>
        <v>0</v>
      </c>
      <c r="Q122" s="90">
        <f t="shared" si="61"/>
        <v>0</v>
      </c>
      <c r="R122" s="90">
        <f t="shared" si="61"/>
        <v>0</v>
      </c>
      <c r="S122" s="90">
        <f t="shared" si="61"/>
        <v>0</v>
      </c>
      <c r="T122" s="90">
        <f t="shared" si="61"/>
        <v>0</v>
      </c>
      <c r="U122" s="90">
        <f t="shared" si="62"/>
        <v>0</v>
      </c>
      <c r="V122" s="90">
        <f t="shared" si="62"/>
        <v>0</v>
      </c>
      <c r="W122" s="90">
        <f t="shared" si="62"/>
        <v>0</v>
      </c>
      <c r="X122" s="90">
        <f t="shared" si="62"/>
        <v>0</v>
      </c>
      <c r="Y122" s="90">
        <f t="shared" si="62"/>
        <v>0</v>
      </c>
      <c r="Z122" s="90">
        <f t="shared" si="62"/>
        <v>0</v>
      </c>
      <c r="AA122" s="90">
        <f t="shared" si="62"/>
        <v>0</v>
      </c>
      <c r="AB122" s="90">
        <f t="shared" si="62"/>
        <v>0</v>
      </c>
      <c r="AC122" s="90">
        <f t="shared" si="62"/>
        <v>0</v>
      </c>
      <c r="AD122" s="90">
        <f t="shared" si="62"/>
        <v>0</v>
      </c>
      <c r="AE122" s="90">
        <f t="shared" si="63"/>
        <v>0</v>
      </c>
      <c r="AF122" s="90">
        <f t="shared" si="63"/>
        <v>0</v>
      </c>
      <c r="AG122" s="90">
        <f t="shared" si="63"/>
        <v>0</v>
      </c>
      <c r="AH122" s="90">
        <f t="shared" si="63"/>
        <v>0</v>
      </c>
      <c r="AI122" s="90">
        <f t="shared" si="63"/>
        <v>0</v>
      </c>
      <c r="AJ122" s="90">
        <f t="shared" si="63"/>
        <v>0</v>
      </c>
      <c r="AK122" s="90">
        <f t="shared" si="63"/>
        <v>0</v>
      </c>
      <c r="AL122" s="90">
        <f t="shared" si="63"/>
        <v>0</v>
      </c>
      <c r="AM122" s="90">
        <f t="shared" si="63"/>
        <v>0</v>
      </c>
      <c r="AN122" s="90">
        <f t="shared" si="63"/>
        <v>0</v>
      </c>
      <c r="AO122" s="90">
        <f t="shared" si="64"/>
        <v>0</v>
      </c>
      <c r="AP122" s="90">
        <f t="shared" si="64"/>
        <v>0</v>
      </c>
      <c r="AQ122" s="90">
        <f t="shared" si="64"/>
        <v>0</v>
      </c>
      <c r="AR122" s="90">
        <f t="shared" si="64"/>
        <v>0</v>
      </c>
      <c r="AS122" s="90">
        <f t="shared" si="64"/>
        <v>0</v>
      </c>
      <c r="AT122" s="90">
        <f t="shared" si="64"/>
        <v>0</v>
      </c>
      <c r="AU122" s="90">
        <f t="shared" si="64"/>
        <v>0</v>
      </c>
      <c r="AV122" s="90">
        <f t="shared" si="64"/>
        <v>0</v>
      </c>
      <c r="AW122" s="90">
        <f t="shared" si="64"/>
        <v>0</v>
      </c>
      <c r="AX122" s="90">
        <f t="shared" si="64"/>
        <v>0</v>
      </c>
      <c r="AY122" s="90">
        <f t="shared" si="65"/>
        <v>0</v>
      </c>
      <c r="AZ122" s="90">
        <f t="shared" si="65"/>
        <v>0</v>
      </c>
      <c r="BA122" s="90">
        <f t="shared" si="65"/>
        <v>0</v>
      </c>
      <c r="BB122" s="90">
        <f t="shared" si="65"/>
        <v>0</v>
      </c>
      <c r="BC122" s="90">
        <f t="shared" si="65"/>
        <v>0</v>
      </c>
      <c r="BD122" s="90">
        <f t="shared" si="65"/>
        <v>0</v>
      </c>
      <c r="BE122" s="90">
        <f t="shared" si="65"/>
        <v>0</v>
      </c>
      <c r="BF122" s="90">
        <f t="shared" si="65"/>
        <v>0</v>
      </c>
      <c r="BG122" s="90">
        <f t="shared" si="65"/>
        <v>0</v>
      </c>
      <c r="BH122" s="90">
        <f t="shared" si="65"/>
        <v>0</v>
      </c>
      <c r="BI122" s="90">
        <f t="shared" si="66"/>
        <v>0</v>
      </c>
      <c r="BJ122" s="90">
        <f t="shared" si="66"/>
        <v>0</v>
      </c>
      <c r="BK122" s="90">
        <f t="shared" si="66"/>
        <v>0</v>
      </c>
      <c r="BL122" s="90">
        <f t="shared" si="66"/>
        <v>0</v>
      </c>
      <c r="BM122" s="90">
        <f t="shared" si="66"/>
        <v>0</v>
      </c>
      <c r="BN122" s="90">
        <f t="shared" si="66"/>
        <v>0</v>
      </c>
      <c r="BO122" s="90">
        <f t="shared" si="66"/>
        <v>0</v>
      </c>
      <c r="BP122" s="90">
        <f t="shared" si="66"/>
        <v>0</v>
      </c>
      <c r="BQ122" s="90">
        <f t="shared" si="66"/>
        <v>0</v>
      </c>
      <c r="BR122" s="90">
        <f t="shared" si="66"/>
        <v>0</v>
      </c>
      <c r="BS122" s="90">
        <f t="shared" si="67"/>
        <v>0</v>
      </c>
      <c r="BT122" s="90">
        <f t="shared" si="67"/>
        <v>0</v>
      </c>
      <c r="BU122" s="90">
        <f t="shared" si="67"/>
        <v>0</v>
      </c>
      <c r="BV122" s="90">
        <f t="shared" si="67"/>
        <v>0</v>
      </c>
      <c r="BW122" s="90">
        <f t="shared" si="67"/>
        <v>0</v>
      </c>
      <c r="BX122" s="90">
        <f t="shared" si="67"/>
        <v>0</v>
      </c>
      <c r="BY122" s="90">
        <f t="shared" si="67"/>
        <v>0</v>
      </c>
      <c r="BZ122" s="90">
        <f t="shared" si="67"/>
        <v>0</v>
      </c>
      <c r="CA122" s="90">
        <f t="shared" si="67"/>
        <v>0</v>
      </c>
      <c r="CB122" s="90">
        <f t="shared" si="67"/>
        <v>0</v>
      </c>
      <c r="CC122" s="90">
        <f t="shared" si="68"/>
        <v>0</v>
      </c>
      <c r="CD122" s="90">
        <f t="shared" si="68"/>
        <v>0</v>
      </c>
      <c r="CE122" s="90">
        <f t="shared" si="68"/>
        <v>0</v>
      </c>
      <c r="CF122" s="90">
        <f t="shared" si="68"/>
        <v>0</v>
      </c>
      <c r="CG122" s="90">
        <f t="shared" si="68"/>
        <v>0</v>
      </c>
      <c r="CH122" s="90">
        <f t="shared" si="68"/>
        <v>0</v>
      </c>
      <c r="CI122" s="90">
        <f t="shared" si="68"/>
        <v>0</v>
      </c>
      <c r="CJ122" s="90">
        <f t="shared" si="68"/>
        <v>0</v>
      </c>
      <c r="CK122" s="90">
        <f t="shared" si="68"/>
        <v>0</v>
      </c>
      <c r="CL122" s="90">
        <f t="shared" si="68"/>
        <v>0</v>
      </c>
      <c r="CM122" s="90">
        <f t="shared" si="68"/>
        <v>0</v>
      </c>
      <c r="CN122" s="90">
        <f t="shared" si="68"/>
        <v>0</v>
      </c>
      <c r="CO122" s="90">
        <f t="shared" si="68"/>
        <v>0</v>
      </c>
    </row>
    <row r="123" spans="2:93" outlineLevel="1" x14ac:dyDescent="0.2">
      <c r="E123" s="18" t="str">
        <f xml:space="preserve"> UserInput!E93</f>
        <v>Water: other cost item 3 (specify)</v>
      </c>
      <c r="F123" s="18"/>
      <c r="G123" s="19">
        <f xml:space="preserve"> UserInput!G93</f>
        <v>0</v>
      </c>
      <c r="H123" s="76" t="str">
        <f xml:space="preserve"> UserInput!H93</f>
        <v>£</v>
      </c>
      <c r="I123" s="200"/>
      <c r="K123" s="90">
        <f t="shared" si="61"/>
        <v>0</v>
      </c>
      <c r="L123" s="90">
        <f t="shared" si="61"/>
        <v>0</v>
      </c>
      <c r="M123" s="90">
        <f t="shared" si="61"/>
        <v>0</v>
      </c>
      <c r="N123" s="90">
        <f t="shared" si="61"/>
        <v>0</v>
      </c>
      <c r="O123" s="90">
        <f t="shared" si="61"/>
        <v>0</v>
      </c>
      <c r="P123" s="90">
        <f t="shared" si="61"/>
        <v>0</v>
      </c>
      <c r="Q123" s="90">
        <f t="shared" si="61"/>
        <v>0</v>
      </c>
      <c r="R123" s="90">
        <f t="shared" si="61"/>
        <v>0</v>
      </c>
      <c r="S123" s="90">
        <f t="shared" si="61"/>
        <v>0</v>
      </c>
      <c r="T123" s="90">
        <f t="shared" si="61"/>
        <v>0</v>
      </c>
      <c r="U123" s="90">
        <f t="shared" si="62"/>
        <v>0</v>
      </c>
      <c r="V123" s="90">
        <f t="shared" si="62"/>
        <v>0</v>
      </c>
      <c r="W123" s="90">
        <f t="shared" si="62"/>
        <v>0</v>
      </c>
      <c r="X123" s="90">
        <f t="shared" si="62"/>
        <v>0</v>
      </c>
      <c r="Y123" s="90">
        <f t="shared" si="62"/>
        <v>0</v>
      </c>
      <c r="Z123" s="90">
        <f t="shared" si="62"/>
        <v>0</v>
      </c>
      <c r="AA123" s="90">
        <f t="shared" si="62"/>
        <v>0</v>
      </c>
      <c r="AB123" s="90">
        <f t="shared" si="62"/>
        <v>0</v>
      </c>
      <c r="AC123" s="90">
        <f t="shared" si="62"/>
        <v>0</v>
      </c>
      <c r="AD123" s="90">
        <f t="shared" si="62"/>
        <v>0</v>
      </c>
      <c r="AE123" s="90">
        <f t="shared" si="63"/>
        <v>0</v>
      </c>
      <c r="AF123" s="90">
        <f t="shared" si="63"/>
        <v>0</v>
      </c>
      <c r="AG123" s="90">
        <f t="shared" si="63"/>
        <v>0</v>
      </c>
      <c r="AH123" s="90">
        <f t="shared" si="63"/>
        <v>0</v>
      </c>
      <c r="AI123" s="90">
        <f t="shared" si="63"/>
        <v>0</v>
      </c>
      <c r="AJ123" s="90">
        <f t="shared" si="63"/>
        <v>0</v>
      </c>
      <c r="AK123" s="90">
        <f t="shared" si="63"/>
        <v>0</v>
      </c>
      <c r="AL123" s="90">
        <f t="shared" si="63"/>
        <v>0</v>
      </c>
      <c r="AM123" s="90">
        <f t="shared" si="63"/>
        <v>0</v>
      </c>
      <c r="AN123" s="90">
        <f t="shared" si="63"/>
        <v>0</v>
      </c>
      <c r="AO123" s="90">
        <f t="shared" si="64"/>
        <v>0</v>
      </c>
      <c r="AP123" s="90">
        <f t="shared" si="64"/>
        <v>0</v>
      </c>
      <c r="AQ123" s="90">
        <f t="shared" si="64"/>
        <v>0</v>
      </c>
      <c r="AR123" s="90">
        <f t="shared" si="64"/>
        <v>0</v>
      </c>
      <c r="AS123" s="90">
        <f t="shared" si="64"/>
        <v>0</v>
      </c>
      <c r="AT123" s="90">
        <f t="shared" si="64"/>
        <v>0</v>
      </c>
      <c r="AU123" s="90">
        <f t="shared" si="64"/>
        <v>0</v>
      </c>
      <c r="AV123" s="90">
        <f t="shared" si="64"/>
        <v>0</v>
      </c>
      <c r="AW123" s="90">
        <f t="shared" si="64"/>
        <v>0</v>
      </c>
      <c r="AX123" s="90">
        <f t="shared" si="64"/>
        <v>0</v>
      </c>
      <c r="AY123" s="90">
        <f t="shared" si="65"/>
        <v>0</v>
      </c>
      <c r="AZ123" s="90">
        <f t="shared" si="65"/>
        <v>0</v>
      </c>
      <c r="BA123" s="90">
        <f t="shared" si="65"/>
        <v>0</v>
      </c>
      <c r="BB123" s="90">
        <f t="shared" si="65"/>
        <v>0</v>
      </c>
      <c r="BC123" s="90">
        <f t="shared" si="65"/>
        <v>0</v>
      </c>
      <c r="BD123" s="90">
        <f t="shared" si="65"/>
        <v>0</v>
      </c>
      <c r="BE123" s="90">
        <f t="shared" si="65"/>
        <v>0</v>
      </c>
      <c r="BF123" s="90">
        <f t="shared" si="65"/>
        <v>0</v>
      </c>
      <c r="BG123" s="90">
        <f t="shared" si="65"/>
        <v>0</v>
      </c>
      <c r="BH123" s="90">
        <f t="shared" si="65"/>
        <v>0</v>
      </c>
      <c r="BI123" s="90">
        <f t="shared" si="66"/>
        <v>0</v>
      </c>
      <c r="BJ123" s="90">
        <f t="shared" si="66"/>
        <v>0</v>
      </c>
      <c r="BK123" s="90">
        <f t="shared" si="66"/>
        <v>0</v>
      </c>
      <c r="BL123" s="90">
        <f t="shared" si="66"/>
        <v>0</v>
      </c>
      <c r="BM123" s="90">
        <f t="shared" si="66"/>
        <v>0</v>
      </c>
      <c r="BN123" s="90">
        <f t="shared" si="66"/>
        <v>0</v>
      </c>
      <c r="BO123" s="90">
        <f t="shared" si="66"/>
        <v>0</v>
      </c>
      <c r="BP123" s="90">
        <f t="shared" si="66"/>
        <v>0</v>
      </c>
      <c r="BQ123" s="90">
        <f t="shared" si="66"/>
        <v>0</v>
      </c>
      <c r="BR123" s="90">
        <f t="shared" si="66"/>
        <v>0</v>
      </c>
      <c r="BS123" s="90">
        <f t="shared" si="67"/>
        <v>0</v>
      </c>
      <c r="BT123" s="90">
        <f t="shared" si="67"/>
        <v>0</v>
      </c>
      <c r="BU123" s="90">
        <f t="shared" si="67"/>
        <v>0</v>
      </c>
      <c r="BV123" s="90">
        <f t="shared" si="67"/>
        <v>0</v>
      </c>
      <c r="BW123" s="90">
        <f t="shared" si="67"/>
        <v>0</v>
      </c>
      <c r="BX123" s="90">
        <f t="shared" si="67"/>
        <v>0</v>
      </c>
      <c r="BY123" s="90">
        <f t="shared" si="67"/>
        <v>0</v>
      </c>
      <c r="BZ123" s="90">
        <f t="shared" si="67"/>
        <v>0</v>
      </c>
      <c r="CA123" s="90">
        <f t="shared" si="67"/>
        <v>0</v>
      </c>
      <c r="CB123" s="90">
        <f t="shared" si="67"/>
        <v>0</v>
      </c>
      <c r="CC123" s="90">
        <f t="shared" si="68"/>
        <v>0</v>
      </c>
      <c r="CD123" s="90">
        <f t="shared" si="68"/>
        <v>0</v>
      </c>
      <c r="CE123" s="90">
        <f t="shared" si="68"/>
        <v>0</v>
      </c>
      <c r="CF123" s="90">
        <f t="shared" si="68"/>
        <v>0</v>
      </c>
      <c r="CG123" s="90">
        <f t="shared" si="68"/>
        <v>0</v>
      </c>
      <c r="CH123" s="90">
        <f t="shared" si="68"/>
        <v>0</v>
      </c>
      <c r="CI123" s="90">
        <f t="shared" si="68"/>
        <v>0</v>
      </c>
      <c r="CJ123" s="90">
        <f t="shared" si="68"/>
        <v>0</v>
      </c>
      <c r="CK123" s="90">
        <f t="shared" si="68"/>
        <v>0</v>
      </c>
      <c r="CL123" s="90">
        <f t="shared" si="68"/>
        <v>0</v>
      </c>
      <c r="CM123" s="90">
        <f t="shared" si="68"/>
        <v>0</v>
      </c>
      <c r="CN123" s="90">
        <f t="shared" si="68"/>
        <v>0</v>
      </c>
      <c r="CO123" s="90">
        <f t="shared" si="68"/>
        <v>0</v>
      </c>
    </row>
    <row r="124" spans="2:93" outlineLevel="1" x14ac:dyDescent="0.2">
      <c r="E124" s="18" t="str">
        <f xml:space="preserve"> UserInput!E94</f>
        <v>Water: other cost item 4 (specify)</v>
      </c>
      <c r="F124" s="18"/>
      <c r="G124" s="19">
        <f xml:space="preserve"> UserInput!G94</f>
        <v>0</v>
      </c>
      <c r="H124" s="76" t="str">
        <f xml:space="preserve"> UserInput!H94</f>
        <v>£</v>
      </c>
      <c r="I124" s="200"/>
      <c r="K124" s="90">
        <f t="shared" si="61"/>
        <v>0</v>
      </c>
      <c r="L124" s="90">
        <f t="shared" si="61"/>
        <v>0</v>
      </c>
      <c r="M124" s="90">
        <f t="shared" si="61"/>
        <v>0</v>
      </c>
      <c r="N124" s="90">
        <f t="shared" si="61"/>
        <v>0</v>
      </c>
      <c r="O124" s="90">
        <f t="shared" si="61"/>
        <v>0</v>
      </c>
      <c r="P124" s="90">
        <f t="shared" si="61"/>
        <v>0</v>
      </c>
      <c r="Q124" s="90">
        <f t="shared" si="61"/>
        <v>0</v>
      </c>
      <c r="R124" s="90">
        <f t="shared" si="61"/>
        <v>0</v>
      </c>
      <c r="S124" s="90">
        <f t="shared" si="61"/>
        <v>0</v>
      </c>
      <c r="T124" s="90">
        <f t="shared" si="61"/>
        <v>0</v>
      </c>
      <c r="U124" s="90">
        <f t="shared" si="62"/>
        <v>0</v>
      </c>
      <c r="V124" s="90">
        <f t="shared" si="62"/>
        <v>0</v>
      </c>
      <c r="W124" s="90">
        <f t="shared" si="62"/>
        <v>0</v>
      </c>
      <c r="X124" s="90">
        <f t="shared" si="62"/>
        <v>0</v>
      </c>
      <c r="Y124" s="90">
        <f t="shared" si="62"/>
        <v>0</v>
      </c>
      <c r="Z124" s="90">
        <f t="shared" si="62"/>
        <v>0</v>
      </c>
      <c r="AA124" s="90">
        <f t="shared" si="62"/>
        <v>0</v>
      </c>
      <c r="AB124" s="90">
        <f t="shared" si="62"/>
        <v>0</v>
      </c>
      <c r="AC124" s="90">
        <f t="shared" si="62"/>
        <v>0</v>
      </c>
      <c r="AD124" s="90">
        <f t="shared" si="62"/>
        <v>0</v>
      </c>
      <c r="AE124" s="90">
        <f t="shared" si="63"/>
        <v>0</v>
      </c>
      <c r="AF124" s="90">
        <f t="shared" si="63"/>
        <v>0</v>
      </c>
      <c r="AG124" s="90">
        <f t="shared" si="63"/>
        <v>0</v>
      </c>
      <c r="AH124" s="90">
        <f t="shared" si="63"/>
        <v>0</v>
      </c>
      <c r="AI124" s="90">
        <f t="shared" si="63"/>
        <v>0</v>
      </c>
      <c r="AJ124" s="90">
        <f t="shared" si="63"/>
        <v>0</v>
      </c>
      <c r="AK124" s="90">
        <f t="shared" si="63"/>
        <v>0</v>
      </c>
      <c r="AL124" s="90">
        <f t="shared" si="63"/>
        <v>0</v>
      </c>
      <c r="AM124" s="90">
        <f t="shared" si="63"/>
        <v>0</v>
      </c>
      <c r="AN124" s="90">
        <f t="shared" si="63"/>
        <v>0</v>
      </c>
      <c r="AO124" s="90">
        <f t="shared" si="64"/>
        <v>0</v>
      </c>
      <c r="AP124" s="90">
        <f t="shared" si="64"/>
        <v>0</v>
      </c>
      <c r="AQ124" s="90">
        <f t="shared" si="64"/>
        <v>0</v>
      </c>
      <c r="AR124" s="90">
        <f t="shared" si="64"/>
        <v>0</v>
      </c>
      <c r="AS124" s="90">
        <f t="shared" si="64"/>
        <v>0</v>
      </c>
      <c r="AT124" s="90">
        <f t="shared" si="64"/>
        <v>0</v>
      </c>
      <c r="AU124" s="90">
        <f t="shared" si="64"/>
        <v>0</v>
      </c>
      <c r="AV124" s="90">
        <f t="shared" si="64"/>
        <v>0</v>
      </c>
      <c r="AW124" s="90">
        <f t="shared" si="64"/>
        <v>0</v>
      </c>
      <c r="AX124" s="90">
        <f t="shared" si="64"/>
        <v>0</v>
      </c>
      <c r="AY124" s="90">
        <f t="shared" si="65"/>
        <v>0</v>
      </c>
      <c r="AZ124" s="90">
        <f t="shared" si="65"/>
        <v>0</v>
      </c>
      <c r="BA124" s="90">
        <f t="shared" si="65"/>
        <v>0</v>
      </c>
      <c r="BB124" s="90">
        <f t="shared" si="65"/>
        <v>0</v>
      </c>
      <c r="BC124" s="90">
        <f t="shared" si="65"/>
        <v>0</v>
      </c>
      <c r="BD124" s="90">
        <f t="shared" si="65"/>
        <v>0</v>
      </c>
      <c r="BE124" s="90">
        <f t="shared" si="65"/>
        <v>0</v>
      </c>
      <c r="BF124" s="90">
        <f t="shared" si="65"/>
        <v>0</v>
      </c>
      <c r="BG124" s="90">
        <f t="shared" si="65"/>
        <v>0</v>
      </c>
      <c r="BH124" s="90">
        <f t="shared" si="65"/>
        <v>0</v>
      </c>
      <c r="BI124" s="90">
        <f t="shared" si="66"/>
        <v>0</v>
      </c>
      <c r="BJ124" s="90">
        <f t="shared" si="66"/>
        <v>0</v>
      </c>
      <c r="BK124" s="90">
        <f t="shared" si="66"/>
        <v>0</v>
      </c>
      <c r="BL124" s="90">
        <f t="shared" si="66"/>
        <v>0</v>
      </c>
      <c r="BM124" s="90">
        <f t="shared" si="66"/>
        <v>0</v>
      </c>
      <c r="BN124" s="90">
        <f t="shared" si="66"/>
        <v>0</v>
      </c>
      <c r="BO124" s="90">
        <f t="shared" si="66"/>
        <v>0</v>
      </c>
      <c r="BP124" s="90">
        <f t="shared" si="66"/>
        <v>0</v>
      </c>
      <c r="BQ124" s="90">
        <f t="shared" si="66"/>
        <v>0</v>
      </c>
      <c r="BR124" s="90">
        <f t="shared" si="66"/>
        <v>0</v>
      </c>
      <c r="BS124" s="90">
        <f t="shared" si="67"/>
        <v>0</v>
      </c>
      <c r="BT124" s="90">
        <f t="shared" si="67"/>
        <v>0</v>
      </c>
      <c r="BU124" s="90">
        <f t="shared" si="67"/>
        <v>0</v>
      </c>
      <c r="BV124" s="90">
        <f t="shared" si="67"/>
        <v>0</v>
      </c>
      <c r="BW124" s="90">
        <f t="shared" si="67"/>
        <v>0</v>
      </c>
      <c r="BX124" s="90">
        <f t="shared" si="67"/>
        <v>0</v>
      </c>
      <c r="BY124" s="90">
        <f t="shared" si="67"/>
        <v>0</v>
      </c>
      <c r="BZ124" s="90">
        <f t="shared" si="67"/>
        <v>0</v>
      </c>
      <c r="CA124" s="90">
        <f t="shared" si="67"/>
        <v>0</v>
      </c>
      <c r="CB124" s="90">
        <f t="shared" si="67"/>
        <v>0</v>
      </c>
      <c r="CC124" s="90">
        <f t="shared" si="68"/>
        <v>0</v>
      </c>
      <c r="CD124" s="90">
        <f t="shared" si="68"/>
        <v>0</v>
      </c>
      <c r="CE124" s="90">
        <f t="shared" si="68"/>
        <v>0</v>
      </c>
      <c r="CF124" s="90">
        <f t="shared" si="68"/>
        <v>0</v>
      </c>
      <c r="CG124" s="90">
        <f t="shared" si="68"/>
        <v>0</v>
      </c>
      <c r="CH124" s="90">
        <f t="shared" si="68"/>
        <v>0</v>
      </c>
      <c r="CI124" s="90">
        <f t="shared" si="68"/>
        <v>0</v>
      </c>
      <c r="CJ124" s="90">
        <f t="shared" si="68"/>
        <v>0</v>
      </c>
      <c r="CK124" s="90">
        <f t="shared" si="68"/>
        <v>0</v>
      </c>
      <c r="CL124" s="90">
        <f t="shared" si="68"/>
        <v>0</v>
      </c>
      <c r="CM124" s="90">
        <f t="shared" si="68"/>
        <v>0</v>
      </c>
      <c r="CN124" s="90">
        <f t="shared" si="68"/>
        <v>0</v>
      </c>
      <c r="CO124" s="90">
        <f t="shared" si="68"/>
        <v>0</v>
      </c>
    </row>
    <row r="125" spans="2:93" outlineLevel="1" x14ac:dyDescent="0.2">
      <c r="E125" s="18" t="str">
        <f xml:space="preserve"> UserInput!E95</f>
        <v>Water: other cost item 5 (specify)</v>
      </c>
      <c r="F125" s="18"/>
      <c r="G125" s="19">
        <f xml:space="preserve"> UserInput!G95</f>
        <v>0</v>
      </c>
      <c r="H125" s="76" t="str">
        <f xml:space="preserve"> UserInput!H95</f>
        <v>£</v>
      </c>
      <c r="I125" s="200"/>
      <c r="K125" s="90">
        <f t="shared" si="61"/>
        <v>0</v>
      </c>
      <c r="L125" s="90">
        <f t="shared" si="61"/>
        <v>0</v>
      </c>
      <c r="M125" s="90">
        <f t="shared" si="61"/>
        <v>0</v>
      </c>
      <c r="N125" s="90">
        <f t="shared" si="61"/>
        <v>0</v>
      </c>
      <c r="O125" s="90">
        <f t="shared" si="61"/>
        <v>0</v>
      </c>
      <c r="P125" s="90">
        <f t="shared" si="61"/>
        <v>0</v>
      </c>
      <c r="Q125" s="90">
        <f t="shared" si="61"/>
        <v>0</v>
      </c>
      <c r="R125" s="90">
        <f t="shared" si="61"/>
        <v>0</v>
      </c>
      <c r="S125" s="90">
        <f t="shared" si="61"/>
        <v>0</v>
      </c>
      <c r="T125" s="90">
        <f t="shared" si="61"/>
        <v>0</v>
      </c>
      <c r="U125" s="90">
        <f t="shared" si="62"/>
        <v>0</v>
      </c>
      <c r="V125" s="90">
        <f t="shared" si="62"/>
        <v>0</v>
      </c>
      <c r="W125" s="90">
        <f t="shared" si="62"/>
        <v>0</v>
      </c>
      <c r="X125" s="90">
        <f t="shared" si="62"/>
        <v>0</v>
      </c>
      <c r="Y125" s="90">
        <f t="shared" si="62"/>
        <v>0</v>
      </c>
      <c r="Z125" s="90">
        <f t="shared" si="62"/>
        <v>0</v>
      </c>
      <c r="AA125" s="90">
        <f t="shared" si="62"/>
        <v>0</v>
      </c>
      <c r="AB125" s="90">
        <f t="shared" si="62"/>
        <v>0</v>
      </c>
      <c r="AC125" s="90">
        <f t="shared" si="62"/>
        <v>0</v>
      </c>
      <c r="AD125" s="90">
        <f t="shared" si="62"/>
        <v>0</v>
      </c>
      <c r="AE125" s="90">
        <f t="shared" si="63"/>
        <v>0</v>
      </c>
      <c r="AF125" s="90">
        <f t="shared" si="63"/>
        <v>0</v>
      </c>
      <c r="AG125" s="90">
        <f t="shared" si="63"/>
        <v>0</v>
      </c>
      <c r="AH125" s="90">
        <f t="shared" si="63"/>
        <v>0</v>
      </c>
      <c r="AI125" s="90">
        <f t="shared" si="63"/>
        <v>0</v>
      </c>
      <c r="AJ125" s="90">
        <f t="shared" si="63"/>
        <v>0</v>
      </c>
      <c r="AK125" s="90">
        <f t="shared" si="63"/>
        <v>0</v>
      </c>
      <c r="AL125" s="90">
        <f t="shared" si="63"/>
        <v>0</v>
      </c>
      <c r="AM125" s="90">
        <f t="shared" si="63"/>
        <v>0</v>
      </c>
      <c r="AN125" s="90">
        <f t="shared" si="63"/>
        <v>0</v>
      </c>
      <c r="AO125" s="90">
        <f t="shared" si="64"/>
        <v>0</v>
      </c>
      <c r="AP125" s="90">
        <f t="shared" si="64"/>
        <v>0</v>
      </c>
      <c r="AQ125" s="90">
        <f t="shared" si="64"/>
        <v>0</v>
      </c>
      <c r="AR125" s="90">
        <f t="shared" si="64"/>
        <v>0</v>
      </c>
      <c r="AS125" s="90">
        <f t="shared" si="64"/>
        <v>0</v>
      </c>
      <c r="AT125" s="90">
        <f t="shared" si="64"/>
        <v>0</v>
      </c>
      <c r="AU125" s="90">
        <f t="shared" si="64"/>
        <v>0</v>
      </c>
      <c r="AV125" s="90">
        <f t="shared" si="64"/>
        <v>0</v>
      </c>
      <c r="AW125" s="90">
        <f t="shared" si="64"/>
        <v>0</v>
      </c>
      <c r="AX125" s="90">
        <f t="shared" si="64"/>
        <v>0</v>
      </c>
      <c r="AY125" s="90">
        <f t="shared" si="65"/>
        <v>0</v>
      </c>
      <c r="AZ125" s="90">
        <f t="shared" si="65"/>
        <v>0</v>
      </c>
      <c r="BA125" s="90">
        <f t="shared" si="65"/>
        <v>0</v>
      </c>
      <c r="BB125" s="90">
        <f t="shared" si="65"/>
        <v>0</v>
      </c>
      <c r="BC125" s="90">
        <f t="shared" si="65"/>
        <v>0</v>
      </c>
      <c r="BD125" s="90">
        <f t="shared" si="65"/>
        <v>0</v>
      </c>
      <c r="BE125" s="90">
        <f t="shared" si="65"/>
        <v>0</v>
      </c>
      <c r="BF125" s="90">
        <f t="shared" si="65"/>
        <v>0</v>
      </c>
      <c r="BG125" s="90">
        <f t="shared" si="65"/>
        <v>0</v>
      </c>
      <c r="BH125" s="90">
        <f t="shared" si="65"/>
        <v>0</v>
      </c>
      <c r="BI125" s="90">
        <f t="shared" si="66"/>
        <v>0</v>
      </c>
      <c r="BJ125" s="90">
        <f t="shared" si="66"/>
        <v>0</v>
      </c>
      <c r="BK125" s="90">
        <f t="shared" si="66"/>
        <v>0</v>
      </c>
      <c r="BL125" s="90">
        <f t="shared" si="66"/>
        <v>0</v>
      </c>
      <c r="BM125" s="90">
        <f t="shared" si="66"/>
        <v>0</v>
      </c>
      <c r="BN125" s="90">
        <f t="shared" si="66"/>
        <v>0</v>
      </c>
      <c r="BO125" s="90">
        <f t="shared" si="66"/>
        <v>0</v>
      </c>
      <c r="BP125" s="90">
        <f t="shared" si="66"/>
        <v>0</v>
      </c>
      <c r="BQ125" s="90">
        <f t="shared" si="66"/>
        <v>0</v>
      </c>
      <c r="BR125" s="90">
        <f t="shared" si="66"/>
        <v>0</v>
      </c>
      <c r="BS125" s="90">
        <f t="shared" si="67"/>
        <v>0</v>
      </c>
      <c r="BT125" s="90">
        <f t="shared" si="67"/>
        <v>0</v>
      </c>
      <c r="BU125" s="90">
        <f t="shared" si="67"/>
        <v>0</v>
      </c>
      <c r="BV125" s="90">
        <f t="shared" si="67"/>
        <v>0</v>
      </c>
      <c r="BW125" s="90">
        <f t="shared" si="67"/>
        <v>0</v>
      </c>
      <c r="BX125" s="90">
        <f t="shared" si="67"/>
        <v>0</v>
      </c>
      <c r="BY125" s="90">
        <f t="shared" si="67"/>
        <v>0</v>
      </c>
      <c r="BZ125" s="90">
        <f t="shared" si="67"/>
        <v>0</v>
      </c>
      <c r="CA125" s="90">
        <f t="shared" si="67"/>
        <v>0</v>
      </c>
      <c r="CB125" s="90">
        <f t="shared" si="67"/>
        <v>0</v>
      </c>
      <c r="CC125" s="90">
        <f t="shared" si="68"/>
        <v>0</v>
      </c>
      <c r="CD125" s="90">
        <f t="shared" si="68"/>
        <v>0</v>
      </c>
      <c r="CE125" s="90">
        <f t="shared" si="68"/>
        <v>0</v>
      </c>
      <c r="CF125" s="90">
        <f t="shared" si="68"/>
        <v>0</v>
      </c>
      <c r="CG125" s="90">
        <f t="shared" si="68"/>
        <v>0</v>
      </c>
      <c r="CH125" s="90">
        <f t="shared" si="68"/>
        <v>0</v>
      </c>
      <c r="CI125" s="90">
        <f t="shared" si="68"/>
        <v>0</v>
      </c>
      <c r="CJ125" s="90">
        <f t="shared" si="68"/>
        <v>0</v>
      </c>
      <c r="CK125" s="90">
        <f t="shared" si="68"/>
        <v>0</v>
      </c>
      <c r="CL125" s="90">
        <f t="shared" si="68"/>
        <v>0</v>
      </c>
      <c r="CM125" s="90">
        <f t="shared" si="68"/>
        <v>0</v>
      </c>
      <c r="CN125" s="90">
        <f t="shared" si="68"/>
        <v>0</v>
      </c>
      <c r="CO125" s="90">
        <f t="shared" si="68"/>
        <v>0</v>
      </c>
    </row>
    <row r="126" spans="2:93" outlineLevel="1" x14ac:dyDescent="0.2">
      <c r="I126" s="200"/>
    </row>
    <row r="127" spans="2:93" outlineLevel="1" x14ac:dyDescent="0.2">
      <c r="D127" s="39" t="s">
        <v>401</v>
      </c>
      <c r="I127" s="200"/>
    </row>
    <row r="128" spans="2:93" outlineLevel="1" x14ac:dyDescent="0.2">
      <c r="E128" t="s">
        <v>402</v>
      </c>
      <c r="I128" s="200"/>
      <c r="K128" s="84">
        <f t="shared" ref="K128:AP128" si="69" xml:space="preserve"> J128 + 1</f>
        <v>1</v>
      </c>
      <c r="L128" s="84">
        <f t="shared" si="69"/>
        <v>2</v>
      </c>
      <c r="M128" s="84">
        <f t="shared" si="69"/>
        <v>3</v>
      </c>
      <c r="N128" s="84">
        <f t="shared" si="69"/>
        <v>4</v>
      </c>
      <c r="O128" s="84">
        <f t="shared" si="69"/>
        <v>5</v>
      </c>
      <c r="P128" s="84">
        <f t="shared" si="69"/>
        <v>6</v>
      </c>
      <c r="Q128" s="84">
        <f t="shared" si="69"/>
        <v>7</v>
      </c>
      <c r="R128" s="84">
        <f t="shared" si="69"/>
        <v>8</v>
      </c>
      <c r="S128" s="84">
        <f t="shared" si="69"/>
        <v>9</v>
      </c>
      <c r="T128" s="84">
        <f t="shared" si="69"/>
        <v>10</v>
      </c>
      <c r="U128" s="84">
        <f t="shared" si="69"/>
        <v>11</v>
      </c>
      <c r="V128" s="84">
        <f t="shared" si="69"/>
        <v>12</v>
      </c>
      <c r="W128" s="84">
        <f t="shared" si="69"/>
        <v>13</v>
      </c>
      <c r="X128" s="84">
        <f t="shared" si="69"/>
        <v>14</v>
      </c>
      <c r="Y128" s="84">
        <f t="shared" si="69"/>
        <v>15</v>
      </c>
      <c r="Z128" s="84">
        <f t="shared" si="69"/>
        <v>16</v>
      </c>
      <c r="AA128" s="84">
        <f t="shared" si="69"/>
        <v>17</v>
      </c>
      <c r="AB128" s="84">
        <f t="shared" si="69"/>
        <v>18</v>
      </c>
      <c r="AC128" s="84">
        <f t="shared" si="69"/>
        <v>19</v>
      </c>
      <c r="AD128" s="84">
        <f t="shared" si="69"/>
        <v>20</v>
      </c>
      <c r="AE128" s="84">
        <f t="shared" si="69"/>
        <v>21</v>
      </c>
      <c r="AF128" s="84">
        <f t="shared" si="69"/>
        <v>22</v>
      </c>
      <c r="AG128" s="84">
        <f t="shared" si="69"/>
        <v>23</v>
      </c>
      <c r="AH128" s="84">
        <f t="shared" si="69"/>
        <v>24</v>
      </c>
      <c r="AI128" s="84">
        <f t="shared" si="69"/>
        <v>25</v>
      </c>
      <c r="AJ128" s="84">
        <f t="shared" si="69"/>
        <v>26</v>
      </c>
      <c r="AK128" s="84">
        <f t="shared" si="69"/>
        <v>27</v>
      </c>
      <c r="AL128" s="84">
        <f t="shared" si="69"/>
        <v>28</v>
      </c>
      <c r="AM128" s="84">
        <f t="shared" si="69"/>
        <v>29</v>
      </c>
      <c r="AN128" s="84">
        <f t="shared" si="69"/>
        <v>30</v>
      </c>
      <c r="AO128" s="84">
        <f t="shared" si="69"/>
        <v>31</v>
      </c>
      <c r="AP128" s="84">
        <f t="shared" si="69"/>
        <v>32</v>
      </c>
      <c r="AQ128" s="84">
        <f t="shared" ref="AQ128:BV128" si="70" xml:space="preserve"> AP128 + 1</f>
        <v>33</v>
      </c>
      <c r="AR128" s="84">
        <f t="shared" si="70"/>
        <v>34</v>
      </c>
      <c r="AS128" s="84">
        <f t="shared" si="70"/>
        <v>35</v>
      </c>
      <c r="AT128" s="84">
        <f t="shared" si="70"/>
        <v>36</v>
      </c>
      <c r="AU128" s="84">
        <f t="shared" si="70"/>
        <v>37</v>
      </c>
      <c r="AV128" s="84">
        <f t="shared" si="70"/>
        <v>38</v>
      </c>
      <c r="AW128" s="84">
        <f t="shared" si="70"/>
        <v>39</v>
      </c>
      <c r="AX128" s="84">
        <f t="shared" si="70"/>
        <v>40</v>
      </c>
      <c r="AY128" s="84">
        <f t="shared" si="70"/>
        <v>41</v>
      </c>
      <c r="AZ128" s="84">
        <f t="shared" si="70"/>
        <v>42</v>
      </c>
      <c r="BA128" s="84">
        <f t="shared" si="70"/>
        <v>43</v>
      </c>
      <c r="BB128" s="84">
        <f t="shared" si="70"/>
        <v>44</v>
      </c>
      <c r="BC128" s="84">
        <f t="shared" si="70"/>
        <v>45</v>
      </c>
      <c r="BD128" s="84">
        <f t="shared" si="70"/>
        <v>46</v>
      </c>
      <c r="BE128" s="84">
        <f t="shared" si="70"/>
        <v>47</v>
      </c>
      <c r="BF128" s="84">
        <f t="shared" si="70"/>
        <v>48</v>
      </c>
      <c r="BG128" s="84">
        <f t="shared" si="70"/>
        <v>49</v>
      </c>
      <c r="BH128" s="84">
        <f t="shared" si="70"/>
        <v>50</v>
      </c>
      <c r="BI128" s="84">
        <f t="shared" si="70"/>
        <v>51</v>
      </c>
      <c r="BJ128" s="84">
        <f t="shared" si="70"/>
        <v>52</v>
      </c>
      <c r="BK128" s="84">
        <f t="shared" si="70"/>
        <v>53</v>
      </c>
      <c r="BL128" s="84">
        <f t="shared" si="70"/>
        <v>54</v>
      </c>
      <c r="BM128" s="84">
        <f t="shared" si="70"/>
        <v>55</v>
      </c>
      <c r="BN128" s="84">
        <f t="shared" si="70"/>
        <v>56</v>
      </c>
      <c r="BO128" s="84">
        <f t="shared" si="70"/>
        <v>57</v>
      </c>
      <c r="BP128" s="84">
        <f t="shared" si="70"/>
        <v>58</v>
      </c>
      <c r="BQ128" s="84">
        <f t="shared" si="70"/>
        <v>59</v>
      </c>
      <c r="BR128" s="84">
        <f t="shared" si="70"/>
        <v>60</v>
      </c>
      <c r="BS128" s="84">
        <f t="shared" si="70"/>
        <v>61</v>
      </c>
      <c r="BT128" s="84">
        <f t="shared" si="70"/>
        <v>62</v>
      </c>
      <c r="BU128" s="84">
        <f t="shared" si="70"/>
        <v>63</v>
      </c>
      <c r="BV128" s="84">
        <f t="shared" si="70"/>
        <v>64</v>
      </c>
      <c r="BW128" s="84">
        <f t="shared" ref="BW128:CO128" si="71" xml:space="preserve"> BV128 + 1</f>
        <v>65</v>
      </c>
      <c r="BX128" s="84">
        <f t="shared" si="71"/>
        <v>66</v>
      </c>
      <c r="BY128" s="84">
        <f t="shared" si="71"/>
        <v>67</v>
      </c>
      <c r="BZ128" s="84">
        <f t="shared" si="71"/>
        <v>68</v>
      </c>
      <c r="CA128" s="84">
        <f t="shared" si="71"/>
        <v>69</v>
      </c>
      <c r="CB128" s="84">
        <f t="shared" si="71"/>
        <v>70</v>
      </c>
      <c r="CC128" s="84">
        <f t="shared" si="71"/>
        <v>71</v>
      </c>
      <c r="CD128" s="84">
        <f t="shared" si="71"/>
        <v>72</v>
      </c>
      <c r="CE128" s="84">
        <f t="shared" si="71"/>
        <v>73</v>
      </c>
      <c r="CF128" s="84">
        <f t="shared" si="71"/>
        <v>74</v>
      </c>
      <c r="CG128" s="84">
        <f t="shared" si="71"/>
        <v>75</v>
      </c>
      <c r="CH128" s="84">
        <f t="shared" si="71"/>
        <v>76</v>
      </c>
      <c r="CI128" s="84">
        <f t="shared" si="71"/>
        <v>77</v>
      </c>
      <c r="CJ128" s="84">
        <f t="shared" si="71"/>
        <v>78</v>
      </c>
      <c r="CK128" s="84">
        <f t="shared" si="71"/>
        <v>79</v>
      </c>
      <c r="CL128" s="84">
        <f t="shared" si="71"/>
        <v>80</v>
      </c>
      <c r="CM128" s="84">
        <f t="shared" si="71"/>
        <v>81</v>
      </c>
      <c r="CN128" s="84">
        <f t="shared" si="71"/>
        <v>82</v>
      </c>
      <c r="CO128" s="84">
        <f t="shared" si="71"/>
        <v>83</v>
      </c>
    </row>
    <row r="129" spans="5:93" outlineLevel="1" x14ac:dyDescent="0.2">
      <c r="E129" t="str">
        <f xml:space="preserve"> E104</f>
        <v>Properties constructed in year</v>
      </c>
      <c r="F129">
        <f xml:space="preserve"> F104</f>
        <v>0</v>
      </c>
      <c r="H129" s="182" t="str">
        <f t="shared" ref="H129:AM129" si="72" xml:space="preserve"> H104</f>
        <v>Nr</v>
      </c>
      <c r="I129" s="205">
        <f t="shared" si="72"/>
        <v>500</v>
      </c>
      <c r="J129">
        <f t="shared" si="72"/>
        <v>0</v>
      </c>
      <c r="K129" s="53">
        <f t="shared" si="72"/>
        <v>373.97260273972603</v>
      </c>
      <c r="L129" s="53">
        <f t="shared" si="72"/>
        <v>126.02739726027399</v>
      </c>
      <c r="M129" s="53">
        <f t="shared" si="72"/>
        <v>0</v>
      </c>
      <c r="N129" s="53">
        <f t="shared" si="72"/>
        <v>0</v>
      </c>
      <c r="O129" s="53">
        <f t="shared" si="72"/>
        <v>0</v>
      </c>
      <c r="P129" s="53">
        <f t="shared" si="72"/>
        <v>0</v>
      </c>
      <c r="Q129" s="53">
        <f t="shared" si="72"/>
        <v>0</v>
      </c>
      <c r="R129" s="53">
        <f t="shared" si="72"/>
        <v>0</v>
      </c>
      <c r="S129" s="53">
        <f t="shared" si="72"/>
        <v>0</v>
      </c>
      <c r="T129" s="53">
        <f t="shared" si="72"/>
        <v>0</v>
      </c>
      <c r="U129" s="53">
        <f t="shared" si="72"/>
        <v>0</v>
      </c>
      <c r="V129" s="53">
        <f t="shared" si="72"/>
        <v>0</v>
      </c>
      <c r="W129" s="53">
        <f t="shared" si="72"/>
        <v>0</v>
      </c>
      <c r="X129" s="53">
        <f t="shared" si="72"/>
        <v>0</v>
      </c>
      <c r="Y129" s="53">
        <f t="shared" si="72"/>
        <v>0</v>
      </c>
      <c r="Z129" s="53">
        <f t="shared" si="72"/>
        <v>0</v>
      </c>
      <c r="AA129" s="53">
        <f t="shared" si="72"/>
        <v>0</v>
      </c>
      <c r="AB129" s="53">
        <f t="shared" si="72"/>
        <v>0</v>
      </c>
      <c r="AC129" s="53">
        <f t="shared" si="72"/>
        <v>0</v>
      </c>
      <c r="AD129" s="53">
        <f t="shared" si="72"/>
        <v>0</v>
      </c>
      <c r="AE129" s="53">
        <f t="shared" si="72"/>
        <v>0</v>
      </c>
      <c r="AF129" s="53">
        <f t="shared" si="72"/>
        <v>0</v>
      </c>
      <c r="AG129" s="53">
        <f t="shared" si="72"/>
        <v>0</v>
      </c>
      <c r="AH129" s="53">
        <f t="shared" si="72"/>
        <v>0</v>
      </c>
      <c r="AI129" s="53">
        <f t="shared" si="72"/>
        <v>0</v>
      </c>
      <c r="AJ129" s="53">
        <f t="shared" si="72"/>
        <v>0</v>
      </c>
      <c r="AK129" s="53">
        <f t="shared" si="72"/>
        <v>0</v>
      </c>
      <c r="AL129" s="53">
        <f t="shared" si="72"/>
        <v>0</v>
      </c>
      <c r="AM129" s="53">
        <f t="shared" si="72"/>
        <v>0</v>
      </c>
      <c r="AN129" s="53">
        <f t="shared" ref="AN129:BS129" si="73" xml:space="preserve"> AN104</f>
        <v>0</v>
      </c>
      <c r="AO129" s="53">
        <f t="shared" si="73"/>
        <v>0</v>
      </c>
      <c r="AP129" s="53">
        <f t="shared" si="73"/>
        <v>0</v>
      </c>
      <c r="AQ129" s="53">
        <f t="shared" si="73"/>
        <v>0</v>
      </c>
      <c r="AR129" s="53">
        <f t="shared" si="73"/>
        <v>0</v>
      </c>
      <c r="AS129" s="53">
        <f t="shared" si="73"/>
        <v>0</v>
      </c>
      <c r="AT129" s="53">
        <f t="shared" si="73"/>
        <v>0</v>
      </c>
      <c r="AU129" s="53">
        <f t="shared" si="73"/>
        <v>0</v>
      </c>
      <c r="AV129" s="53">
        <f t="shared" si="73"/>
        <v>0</v>
      </c>
      <c r="AW129" s="53">
        <f t="shared" si="73"/>
        <v>0</v>
      </c>
      <c r="AX129" s="53">
        <f t="shared" si="73"/>
        <v>0</v>
      </c>
      <c r="AY129" s="53">
        <f t="shared" si="73"/>
        <v>0</v>
      </c>
      <c r="AZ129" s="53">
        <f t="shared" si="73"/>
        <v>0</v>
      </c>
      <c r="BA129" s="53">
        <f t="shared" si="73"/>
        <v>0</v>
      </c>
      <c r="BB129" s="53">
        <f t="shared" si="73"/>
        <v>0</v>
      </c>
      <c r="BC129" s="53">
        <f t="shared" si="73"/>
        <v>0</v>
      </c>
      <c r="BD129" s="53">
        <f t="shared" si="73"/>
        <v>0</v>
      </c>
      <c r="BE129" s="53">
        <f t="shared" si="73"/>
        <v>0</v>
      </c>
      <c r="BF129" s="53">
        <f t="shared" si="73"/>
        <v>0</v>
      </c>
      <c r="BG129" s="53">
        <f t="shared" si="73"/>
        <v>0</v>
      </c>
      <c r="BH129" s="53">
        <f t="shared" si="73"/>
        <v>0</v>
      </c>
      <c r="BI129" s="53">
        <f t="shared" si="73"/>
        <v>0</v>
      </c>
      <c r="BJ129" s="53">
        <f t="shared" si="73"/>
        <v>0</v>
      </c>
      <c r="BK129" s="53">
        <f t="shared" si="73"/>
        <v>0</v>
      </c>
      <c r="BL129" s="53">
        <f t="shared" si="73"/>
        <v>0</v>
      </c>
      <c r="BM129" s="53">
        <f t="shared" si="73"/>
        <v>0</v>
      </c>
      <c r="BN129" s="53">
        <f t="shared" si="73"/>
        <v>0</v>
      </c>
      <c r="BO129" s="53">
        <f t="shared" si="73"/>
        <v>0</v>
      </c>
      <c r="BP129" s="53">
        <f t="shared" si="73"/>
        <v>0</v>
      </c>
      <c r="BQ129" s="53">
        <f t="shared" si="73"/>
        <v>0</v>
      </c>
      <c r="BR129" s="53">
        <f t="shared" si="73"/>
        <v>0</v>
      </c>
      <c r="BS129" s="53">
        <f t="shared" si="73"/>
        <v>0</v>
      </c>
      <c r="BT129" s="53">
        <f t="shared" ref="BT129:CO129" si="74" xml:space="preserve"> BT104</f>
        <v>0</v>
      </c>
      <c r="BU129" s="53">
        <f t="shared" si="74"/>
        <v>0</v>
      </c>
      <c r="BV129" s="53">
        <f t="shared" si="74"/>
        <v>0</v>
      </c>
      <c r="BW129" s="53">
        <f t="shared" si="74"/>
        <v>0</v>
      </c>
      <c r="BX129" s="53">
        <f t="shared" si="74"/>
        <v>0</v>
      </c>
      <c r="BY129" s="53">
        <f t="shared" si="74"/>
        <v>0</v>
      </c>
      <c r="BZ129" s="53">
        <f t="shared" si="74"/>
        <v>0</v>
      </c>
      <c r="CA129" s="53">
        <f t="shared" si="74"/>
        <v>0</v>
      </c>
      <c r="CB129" s="53">
        <f t="shared" si="74"/>
        <v>0</v>
      </c>
      <c r="CC129" s="53">
        <f t="shared" si="74"/>
        <v>0</v>
      </c>
      <c r="CD129" s="53">
        <f t="shared" si="74"/>
        <v>0</v>
      </c>
      <c r="CE129" s="53">
        <f t="shared" si="74"/>
        <v>0</v>
      </c>
      <c r="CF129" s="53">
        <f t="shared" si="74"/>
        <v>0</v>
      </c>
      <c r="CG129" s="53">
        <f t="shared" si="74"/>
        <v>0</v>
      </c>
      <c r="CH129" s="53">
        <f t="shared" si="74"/>
        <v>0</v>
      </c>
      <c r="CI129" s="53">
        <f t="shared" si="74"/>
        <v>0</v>
      </c>
      <c r="CJ129" s="53">
        <f t="shared" si="74"/>
        <v>0</v>
      </c>
      <c r="CK129" s="53">
        <f t="shared" si="74"/>
        <v>0</v>
      </c>
      <c r="CL129" s="53">
        <f t="shared" si="74"/>
        <v>0</v>
      </c>
      <c r="CM129" s="53">
        <f t="shared" si="74"/>
        <v>0</v>
      </c>
      <c r="CN129" s="53">
        <f t="shared" si="74"/>
        <v>0</v>
      </c>
      <c r="CO129" s="53">
        <f t="shared" si="74"/>
        <v>0</v>
      </c>
    </row>
    <row r="130" spans="5:93" outlineLevel="1" x14ac:dyDescent="0.2">
      <c r="E130" s="18" t="str">
        <f xml:space="preserve"> ComSum!E65</f>
        <v>Flats constructed in year</v>
      </c>
      <c r="G130" s="421">
        <f xml:space="preserve"> ComSum!G65</f>
        <v>6.6000000000000003E-2</v>
      </c>
      <c r="H130" s="222" t="str">
        <f xml:space="preserve"> ComSum!H65</f>
        <v>Nr</v>
      </c>
      <c r="I130" s="19">
        <f xml:space="preserve"> ComSum!I65</f>
        <v>33</v>
      </c>
      <c r="K130" s="19">
        <f xml:space="preserve"> ComSum!K65</f>
        <v>24</v>
      </c>
      <c r="L130" s="19">
        <f xml:space="preserve"> ComSum!L65</f>
        <v>9</v>
      </c>
      <c r="M130" s="19">
        <f xml:space="preserve"> ComSum!M65</f>
        <v>0</v>
      </c>
      <c r="N130" s="19">
        <f xml:space="preserve"> ComSum!N65</f>
        <v>0</v>
      </c>
      <c r="O130" s="19">
        <f xml:space="preserve"> ComSum!O65</f>
        <v>0</v>
      </c>
      <c r="P130" s="19">
        <f xml:space="preserve"> ComSum!P65</f>
        <v>0</v>
      </c>
      <c r="Q130" s="19">
        <f xml:space="preserve"> ComSum!Q65</f>
        <v>0</v>
      </c>
      <c r="R130" s="19">
        <f xml:space="preserve"> ComSum!R65</f>
        <v>0</v>
      </c>
      <c r="S130" s="19">
        <f xml:space="preserve"> ComSum!S65</f>
        <v>0</v>
      </c>
      <c r="T130" s="19">
        <f xml:space="preserve"> ComSum!T65</f>
        <v>0</v>
      </c>
      <c r="U130" s="19">
        <f xml:space="preserve"> ComSum!U65</f>
        <v>0</v>
      </c>
      <c r="V130" s="19">
        <f xml:space="preserve"> ComSum!V65</f>
        <v>0</v>
      </c>
      <c r="W130" s="19">
        <f xml:space="preserve"> ComSum!W65</f>
        <v>0</v>
      </c>
      <c r="X130" s="19">
        <f xml:space="preserve"> ComSum!X65</f>
        <v>0</v>
      </c>
      <c r="Y130" s="19">
        <f xml:space="preserve"> ComSum!Y65</f>
        <v>0</v>
      </c>
      <c r="Z130" s="19">
        <f xml:space="preserve"> ComSum!Z65</f>
        <v>0</v>
      </c>
      <c r="AA130" s="19">
        <f xml:space="preserve"> ComSum!AA65</f>
        <v>0</v>
      </c>
      <c r="AB130" s="19">
        <f xml:space="preserve"> ComSum!AB65</f>
        <v>0</v>
      </c>
      <c r="AC130" s="19">
        <f xml:space="preserve"> ComSum!AC65</f>
        <v>0</v>
      </c>
      <c r="AD130" s="19">
        <f xml:space="preserve"> ComSum!AD65</f>
        <v>0</v>
      </c>
      <c r="AE130" s="19">
        <f xml:space="preserve"> ComSum!AE65</f>
        <v>0</v>
      </c>
      <c r="AF130" s="19">
        <f xml:space="preserve"> ComSum!AF65</f>
        <v>0</v>
      </c>
      <c r="AG130" s="19">
        <f xml:space="preserve"> ComSum!AG65</f>
        <v>0</v>
      </c>
      <c r="AH130" s="19">
        <f xml:space="preserve"> ComSum!AH65</f>
        <v>0</v>
      </c>
      <c r="AI130" s="19">
        <f xml:space="preserve"> ComSum!AI65</f>
        <v>0</v>
      </c>
      <c r="AJ130" s="19">
        <f xml:space="preserve"> ComSum!AJ65</f>
        <v>0</v>
      </c>
      <c r="AK130" s="19">
        <f xml:space="preserve"> ComSum!AK65</f>
        <v>0</v>
      </c>
      <c r="AL130" s="19">
        <f xml:space="preserve"> ComSum!AL65</f>
        <v>0</v>
      </c>
      <c r="AM130" s="19">
        <f xml:space="preserve"> ComSum!AM65</f>
        <v>0</v>
      </c>
      <c r="AN130" s="19">
        <f xml:space="preserve"> ComSum!AN65</f>
        <v>0</v>
      </c>
      <c r="AO130" s="19">
        <f xml:space="preserve"> ComSum!AO65</f>
        <v>0</v>
      </c>
      <c r="AP130" s="19">
        <f xml:space="preserve"> ComSum!AP65</f>
        <v>0</v>
      </c>
      <c r="AQ130" s="19">
        <f xml:space="preserve"> ComSum!AQ65</f>
        <v>0</v>
      </c>
      <c r="AR130" s="19">
        <f xml:space="preserve"> ComSum!AR65</f>
        <v>0</v>
      </c>
      <c r="AS130" s="19">
        <f xml:space="preserve"> ComSum!AS65</f>
        <v>0</v>
      </c>
      <c r="AT130" s="19">
        <f xml:space="preserve"> ComSum!AT65</f>
        <v>0</v>
      </c>
      <c r="AU130" s="19">
        <f xml:space="preserve"> ComSum!AU65</f>
        <v>0</v>
      </c>
      <c r="AV130" s="19">
        <f xml:space="preserve"> ComSum!AV65</f>
        <v>0</v>
      </c>
      <c r="AW130" s="19">
        <f xml:space="preserve"> ComSum!AW65</f>
        <v>0</v>
      </c>
      <c r="AX130" s="19">
        <f xml:space="preserve"> ComSum!AX65</f>
        <v>0</v>
      </c>
      <c r="AY130" s="19">
        <f xml:space="preserve"> ComSum!AY65</f>
        <v>0</v>
      </c>
      <c r="AZ130" s="19">
        <f xml:space="preserve"> ComSum!AZ65</f>
        <v>0</v>
      </c>
      <c r="BA130" s="19">
        <f xml:space="preserve"> ComSum!BA65</f>
        <v>0</v>
      </c>
      <c r="BB130" s="19">
        <f xml:space="preserve"> ComSum!BB65</f>
        <v>0</v>
      </c>
      <c r="BC130" s="19">
        <f xml:space="preserve"> ComSum!BC65</f>
        <v>0</v>
      </c>
      <c r="BD130" s="19">
        <f xml:space="preserve"> ComSum!BD65</f>
        <v>0</v>
      </c>
      <c r="BE130" s="19">
        <f xml:space="preserve"> ComSum!BE65</f>
        <v>0</v>
      </c>
      <c r="BF130" s="19">
        <f xml:space="preserve"> ComSum!BF65</f>
        <v>0</v>
      </c>
      <c r="BG130" s="19">
        <f xml:space="preserve"> ComSum!BG65</f>
        <v>0</v>
      </c>
      <c r="BH130" s="19">
        <f xml:space="preserve"> ComSum!BH65</f>
        <v>0</v>
      </c>
      <c r="BI130" s="19">
        <f xml:space="preserve"> ComSum!BI65</f>
        <v>0</v>
      </c>
      <c r="BJ130" s="19">
        <f xml:space="preserve"> ComSum!BJ65</f>
        <v>0</v>
      </c>
      <c r="BK130" s="19">
        <f xml:space="preserve"> ComSum!BK65</f>
        <v>0</v>
      </c>
      <c r="BL130" s="19">
        <f xml:space="preserve"> ComSum!BL65</f>
        <v>0</v>
      </c>
      <c r="BM130" s="19">
        <f xml:space="preserve"> ComSum!BM65</f>
        <v>0</v>
      </c>
      <c r="BN130" s="19">
        <f xml:space="preserve"> ComSum!BN65</f>
        <v>0</v>
      </c>
      <c r="BO130" s="19">
        <f xml:space="preserve"> ComSum!BO65</f>
        <v>0</v>
      </c>
      <c r="BP130" s="19">
        <f xml:space="preserve"> ComSum!BP65</f>
        <v>0</v>
      </c>
      <c r="BQ130" s="19">
        <f xml:space="preserve"> ComSum!BQ65</f>
        <v>0</v>
      </c>
      <c r="BR130" s="19">
        <f xml:space="preserve"> ComSum!BR65</f>
        <v>0</v>
      </c>
      <c r="BS130" s="19">
        <f xml:space="preserve"> ComSum!BS65</f>
        <v>0</v>
      </c>
      <c r="BT130" s="19">
        <f xml:space="preserve"> ComSum!BT65</f>
        <v>0</v>
      </c>
      <c r="BU130" s="19">
        <f xml:space="preserve"> ComSum!BU65</f>
        <v>0</v>
      </c>
      <c r="BV130" s="19">
        <f xml:space="preserve"> ComSum!BV65</f>
        <v>0</v>
      </c>
      <c r="BW130" s="19">
        <f xml:space="preserve"> ComSum!BW65</f>
        <v>0</v>
      </c>
      <c r="BX130" s="19">
        <f xml:space="preserve"> ComSum!BX65</f>
        <v>0</v>
      </c>
      <c r="BY130" s="19">
        <f xml:space="preserve"> ComSum!BY65</f>
        <v>0</v>
      </c>
      <c r="BZ130" s="19">
        <f xml:space="preserve"> ComSum!BZ65</f>
        <v>0</v>
      </c>
      <c r="CA130" s="19">
        <f xml:space="preserve"> ComSum!CA65</f>
        <v>0</v>
      </c>
      <c r="CB130" s="19">
        <f xml:space="preserve"> ComSum!CB65</f>
        <v>0</v>
      </c>
      <c r="CC130" s="19">
        <f xml:space="preserve"> ComSum!CC65</f>
        <v>0</v>
      </c>
      <c r="CD130" s="19">
        <f xml:space="preserve"> ComSum!CD65</f>
        <v>0</v>
      </c>
      <c r="CE130" s="19">
        <f xml:space="preserve"> ComSum!CE65</f>
        <v>0</v>
      </c>
      <c r="CF130" s="19">
        <f xml:space="preserve"> ComSum!CF65</f>
        <v>0</v>
      </c>
      <c r="CG130" s="19">
        <f xml:space="preserve"> ComSum!CG65</f>
        <v>0</v>
      </c>
      <c r="CH130" s="19">
        <f xml:space="preserve"> ComSum!CH65</f>
        <v>0</v>
      </c>
      <c r="CI130" s="19">
        <f xml:space="preserve"> ComSum!CI65</f>
        <v>0</v>
      </c>
      <c r="CJ130" s="19">
        <f xml:space="preserve"> ComSum!CJ65</f>
        <v>0</v>
      </c>
      <c r="CK130" s="19">
        <f xml:space="preserve"> ComSum!CK65</f>
        <v>0</v>
      </c>
      <c r="CL130" s="19">
        <f xml:space="preserve"> ComSum!CL65</f>
        <v>0</v>
      </c>
      <c r="CM130" s="19">
        <f xml:space="preserve"> ComSum!CM65</f>
        <v>0</v>
      </c>
      <c r="CN130" s="19">
        <f xml:space="preserve"> ComSum!CN65</f>
        <v>0</v>
      </c>
      <c r="CO130" s="19">
        <f xml:space="preserve"> ComSum!CO65</f>
        <v>0</v>
      </c>
    </row>
    <row r="131" spans="5:93" outlineLevel="1" x14ac:dyDescent="0.2">
      <c r="E131" t="s">
        <v>403</v>
      </c>
      <c r="H131" s="182" t="s">
        <v>325</v>
      </c>
      <c r="I131" s="209">
        <f xml:space="preserve"> SUM( K131:CO131 )</f>
        <v>467</v>
      </c>
      <c r="K131" s="209">
        <f t="shared" ref="K131:AP131" si="75" xml:space="preserve"> K129 - K130</f>
        <v>349.97260273972603</v>
      </c>
      <c r="L131" s="209">
        <f t="shared" si="75"/>
        <v>117.02739726027399</v>
      </c>
      <c r="M131" s="209">
        <f t="shared" si="75"/>
        <v>0</v>
      </c>
      <c r="N131" s="209">
        <f t="shared" si="75"/>
        <v>0</v>
      </c>
      <c r="O131" s="209">
        <f t="shared" si="75"/>
        <v>0</v>
      </c>
      <c r="P131" s="209">
        <f t="shared" si="75"/>
        <v>0</v>
      </c>
      <c r="Q131" s="209">
        <f t="shared" si="75"/>
        <v>0</v>
      </c>
      <c r="R131" s="209">
        <f t="shared" si="75"/>
        <v>0</v>
      </c>
      <c r="S131" s="209">
        <f t="shared" si="75"/>
        <v>0</v>
      </c>
      <c r="T131" s="209">
        <f t="shared" si="75"/>
        <v>0</v>
      </c>
      <c r="U131" s="209">
        <f t="shared" si="75"/>
        <v>0</v>
      </c>
      <c r="V131" s="209">
        <f t="shared" si="75"/>
        <v>0</v>
      </c>
      <c r="W131" s="209">
        <f t="shared" si="75"/>
        <v>0</v>
      </c>
      <c r="X131" s="209">
        <f t="shared" si="75"/>
        <v>0</v>
      </c>
      <c r="Y131" s="209">
        <f t="shared" si="75"/>
        <v>0</v>
      </c>
      <c r="Z131" s="209">
        <f t="shared" si="75"/>
        <v>0</v>
      </c>
      <c r="AA131" s="209">
        <f t="shared" si="75"/>
        <v>0</v>
      </c>
      <c r="AB131" s="209">
        <f t="shared" si="75"/>
        <v>0</v>
      </c>
      <c r="AC131" s="209">
        <f t="shared" si="75"/>
        <v>0</v>
      </c>
      <c r="AD131" s="209">
        <f t="shared" si="75"/>
        <v>0</v>
      </c>
      <c r="AE131" s="209">
        <f t="shared" si="75"/>
        <v>0</v>
      </c>
      <c r="AF131" s="209">
        <f t="shared" si="75"/>
        <v>0</v>
      </c>
      <c r="AG131" s="209">
        <f t="shared" si="75"/>
        <v>0</v>
      </c>
      <c r="AH131" s="209">
        <f t="shared" si="75"/>
        <v>0</v>
      </c>
      <c r="AI131" s="209">
        <f t="shared" si="75"/>
        <v>0</v>
      </c>
      <c r="AJ131" s="209">
        <f t="shared" si="75"/>
        <v>0</v>
      </c>
      <c r="AK131" s="209">
        <f t="shared" si="75"/>
        <v>0</v>
      </c>
      <c r="AL131" s="209">
        <f t="shared" si="75"/>
        <v>0</v>
      </c>
      <c r="AM131" s="209">
        <f t="shared" si="75"/>
        <v>0</v>
      </c>
      <c r="AN131" s="209">
        <f t="shared" si="75"/>
        <v>0</v>
      </c>
      <c r="AO131" s="209">
        <f t="shared" si="75"/>
        <v>0</v>
      </c>
      <c r="AP131" s="209">
        <f t="shared" si="75"/>
        <v>0</v>
      </c>
      <c r="AQ131" s="209">
        <f t="shared" ref="AQ131:BV131" si="76" xml:space="preserve"> AQ129 - AQ130</f>
        <v>0</v>
      </c>
      <c r="AR131" s="209">
        <f t="shared" si="76"/>
        <v>0</v>
      </c>
      <c r="AS131" s="209">
        <f t="shared" si="76"/>
        <v>0</v>
      </c>
      <c r="AT131" s="209">
        <f t="shared" si="76"/>
        <v>0</v>
      </c>
      <c r="AU131" s="209">
        <f t="shared" si="76"/>
        <v>0</v>
      </c>
      <c r="AV131" s="209">
        <f t="shared" si="76"/>
        <v>0</v>
      </c>
      <c r="AW131" s="209">
        <f t="shared" si="76"/>
        <v>0</v>
      </c>
      <c r="AX131" s="209">
        <f t="shared" si="76"/>
        <v>0</v>
      </c>
      <c r="AY131" s="209">
        <f t="shared" si="76"/>
        <v>0</v>
      </c>
      <c r="AZ131" s="209">
        <f t="shared" si="76"/>
        <v>0</v>
      </c>
      <c r="BA131" s="209">
        <f t="shared" si="76"/>
        <v>0</v>
      </c>
      <c r="BB131" s="209">
        <f t="shared" si="76"/>
        <v>0</v>
      </c>
      <c r="BC131" s="209">
        <f t="shared" si="76"/>
        <v>0</v>
      </c>
      <c r="BD131" s="209">
        <f t="shared" si="76"/>
        <v>0</v>
      </c>
      <c r="BE131" s="209">
        <f t="shared" si="76"/>
        <v>0</v>
      </c>
      <c r="BF131" s="209">
        <f t="shared" si="76"/>
        <v>0</v>
      </c>
      <c r="BG131" s="209">
        <f t="shared" si="76"/>
        <v>0</v>
      </c>
      <c r="BH131" s="209">
        <f t="shared" si="76"/>
        <v>0</v>
      </c>
      <c r="BI131" s="209">
        <f t="shared" si="76"/>
        <v>0</v>
      </c>
      <c r="BJ131" s="209">
        <f t="shared" si="76"/>
        <v>0</v>
      </c>
      <c r="BK131" s="209">
        <f t="shared" si="76"/>
        <v>0</v>
      </c>
      <c r="BL131" s="209">
        <f t="shared" si="76"/>
        <v>0</v>
      </c>
      <c r="BM131" s="209">
        <f t="shared" si="76"/>
        <v>0</v>
      </c>
      <c r="BN131" s="209">
        <f t="shared" si="76"/>
        <v>0</v>
      </c>
      <c r="BO131" s="209">
        <f t="shared" si="76"/>
        <v>0</v>
      </c>
      <c r="BP131" s="209">
        <f t="shared" si="76"/>
        <v>0</v>
      </c>
      <c r="BQ131" s="209">
        <f t="shared" si="76"/>
        <v>0</v>
      </c>
      <c r="BR131" s="209">
        <f t="shared" si="76"/>
        <v>0</v>
      </c>
      <c r="BS131" s="209">
        <f t="shared" si="76"/>
        <v>0</v>
      </c>
      <c r="BT131" s="209">
        <f t="shared" si="76"/>
        <v>0</v>
      </c>
      <c r="BU131" s="209">
        <f t="shared" si="76"/>
        <v>0</v>
      </c>
      <c r="BV131" s="209">
        <f t="shared" si="76"/>
        <v>0</v>
      </c>
      <c r="BW131" s="209">
        <f t="shared" ref="BW131:CO131" si="77" xml:space="preserve"> BW129 - BW130</f>
        <v>0</v>
      </c>
      <c r="BX131" s="209">
        <f t="shared" si="77"/>
        <v>0</v>
      </c>
      <c r="BY131" s="209">
        <f t="shared" si="77"/>
        <v>0</v>
      </c>
      <c r="BZ131" s="209">
        <f t="shared" si="77"/>
        <v>0</v>
      </c>
      <c r="CA131" s="209">
        <f t="shared" si="77"/>
        <v>0</v>
      </c>
      <c r="CB131" s="209">
        <f t="shared" si="77"/>
        <v>0</v>
      </c>
      <c r="CC131" s="209">
        <f t="shared" si="77"/>
        <v>0</v>
      </c>
      <c r="CD131" s="209">
        <f t="shared" si="77"/>
        <v>0</v>
      </c>
      <c r="CE131" s="209">
        <f t="shared" si="77"/>
        <v>0</v>
      </c>
      <c r="CF131" s="209">
        <f t="shared" si="77"/>
        <v>0</v>
      </c>
      <c r="CG131" s="209">
        <f t="shared" si="77"/>
        <v>0</v>
      </c>
      <c r="CH131" s="209">
        <f t="shared" si="77"/>
        <v>0</v>
      </c>
      <c r="CI131" s="209">
        <f t="shared" si="77"/>
        <v>0</v>
      </c>
      <c r="CJ131" s="209">
        <f t="shared" si="77"/>
        <v>0</v>
      </c>
      <c r="CK131" s="209">
        <f t="shared" si="77"/>
        <v>0</v>
      </c>
      <c r="CL131" s="209">
        <f t="shared" si="77"/>
        <v>0</v>
      </c>
      <c r="CM131" s="209">
        <f t="shared" si="77"/>
        <v>0</v>
      </c>
      <c r="CN131" s="209">
        <f t="shared" si="77"/>
        <v>0</v>
      </c>
      <c r="CO131" s="209">
        <f t="shared" si="77"/>
        <v>0</v>
      </c>
    </row>
    <row r="132" spans="5:93" outlineLevel="1" x14ac:dyDescent="0.2">
      <c r="E132" s="45" t="str">
        <f xml:space="preserve"> InpC!E72</f>
        <v>Consumer Meters</v>
      </c>
      <c r="G132" s="52">
        <f xml:space="preserve"> InpC!G72</f>
        <v>15</v>
      </c>
      <c r="H132" s="222" t="str">
        <f xml:space="preserve"> InpC!H72</f>
        <v>Years</v>
      </c>
      <c r="I132" s="209">
        <f xml:space="preserve"> SUM( K132:CO132 )</f>
        <v>2500</v>
      </c>
      <c r="K132" s="122">
        <f xml:space="preserve"> IF( K$128 - $G132 &lt; 1, 0, IF( K$128 &lt; $G132 * 2, INDEX( $K$129:$CO$129, 1, K$128 - $G132 ), INDEX( $J132:J132, 1, K$128 - $G132 + 1 ) ) )</f>
        <v>0</v>
      </c>
      <c r="L132" s="122">
        <f xml:space="preserve"> IF( L$128 - $G132 &lt; 1, 0, IF( L$128 &lt; $G132 * 2, INDEX( $K$129:$CO$129, 1, L$128 - $G132 ), INDEX( $J132:K132, 1, L$128 - $G132 + 1 ) ) )</f>
        <v>0</v>
      </c>
      <c r="M132" s="122">
        <f xml:space="preserve"> IF( M$128 - $G132 &lt; 1, 0, IF( M$128 &lt; $G132 * 2, INDEX( $K$129:$CO$129, 1, M$128 - $G132 ), INDEX( $J132:L132, 1, M$128 - $G132 + 1 ) ) )</f>
        <v>0</v>
      </c>
      <c r="N132" s="122">
        <f xml:space="preserve"> IF( N$128 - $G132 &lt; 1, 0, IF( N$128 &lt; $G132 * 2, INDEX( $K$129:$CO$129, 1, N$128 - $G132 ), INDEX( $J132:M132, 1, N$128 - $G132 + 1 ) ) )</f>
        <v>0</v>
      </c>
      <c r="O132" s="122">
        <f xml:space="preserve"> IF( O$128 - $G132 &lt; 1, 0, IF( O$128 &lt; $G132 * 2, INDEX( $K$129:$CO$129, 1, O$128 - $G132 ), INDEX( $J132:N132, 1, O$128 - $G132 + 1 ) ) )</f>
        <v>0</v>
      </c>
      <c r="P132" s="122">
        <f xml:space="preserve"> IF( P$128 - $G132 &lt; 1, 0, IF( P$128 &lt; $G132 * 2, INDEX( $K$129:$CO$129, 1, P$128 - $G132 ), INDEX( $J132:O132, 1, P$128 - $G132 + 1 ) ) )</f>
        <v>0</v>
      </c>
      <c r="Q132" s="122">
        <f xml:space="preserve"> IF( Q$128 - $G132 &lt; 1, 0, IF( Q$128 &lt; $G132 * 2, INDEX( $K$129:$CO$129, 1, Q$128 - $G132 ), INDEX( $J132:P132, 1, Q$128 - $G132 + 1 ) ) )</f>
        <v>0</v>
      </c>
      <c r="R132" s="122">
        <f xml:space="preserve"> IF( R$128 - $G132 &lt; 1, 0, IF( R$128 &lt; $G132 * 2, INDEX( $K$129:$CO$129, 1, R$128 - $G132 ), INDEX( $J132:Q132, 1, R$128 - $G132 + 1 ) ) )</f>
        <v>0</v>
      </c>
      <c r="S132" s="122">
        <f xml:space="preserve"> IF( S$128 - $G132 &lt; 1, 0, IF( S$128 &lt; $G132 * 2, INDEX( $K$129:$CO$129, 1, S$128 - $G132 ), INDEX( $J132:R132, 1, S$128 - $G132 + 1 ) ) )</f>
        <v>0</v>
      </c>
      <c r="T132" s="122">
        <f xml:space="preserve"> IF( T$128 - $G132 &lt; 1, 0, IF( T$128 &lt; $G132 * 2, INDEX( $K$129:$CO$129, 1, T$128 - $G132 ), INDEX( $J132:S132, 1, T$128 - $G132 + 1 ) ) )</f>
        <v>0</v>
      </c>
      <c r="U132" s="122">
        <f xml:space="preserve"> IF( U$128 - $G132 &lt; 1, 0, IF( U$128 &lt; $G132 * 2, INDEX( $K$129:$CO$129, 1, U$128 - $G132 ), INDEX( $J132:T132, 1, U$128 - $G132 + 1 ) ) )</f>
        <v>0</v>
      </c>
      <c r="V132" s="122">
        <f xml:space="preserve"> IF( V$128 - $G132 &lt; 1, 0, IF( V$128 &lt; $G132 * 2, INDEX( $K$129:$CO$129, 1, V$128 - $G132 ), INDEX( $J132:U132, 1, V$128 - $G132 + 1 ) ) )</f>
        <v>0</v>
      </c>
      <c r="W132" s="122">
        <f xml:space="preserve"> IF( W$128 - $G132 &lt; 1, 0, IF( W$128 &lt; $G132 * 2, INDEX( $K$129:$CO$129, 1, W$128 - $G132 ), INDEX( $J132:V132, 1, W$128 - $G132 + 1 ) ) )</f>
        <v>0</v>
      </c>
      <c r="X132" s="122">
        <f xml:space="preserve"> IF( X$128 - $G132 &lt; 1, 0, IF( X$128 &lt; $G132 * 2, INDEX( $K$129:$CO$129, 1, X$128 - $G132 ), INDEX( $J132:W132, 1, X$128 - $G132 + 1 ) ) )</f>
        <v>0</v>
      </c>
      <c r="Y132" s="122">
        <f xml:space="preserve"> IF( Y$128 - $G132 &lt; 1, 0, IF( Y$128 &lt; $G132 * 2, INDEX( $K$129:$CO$129, 1, Y$128 - $G132 ), INDEX( $J132:X132, 1, Y$128 - $G132 + 1 ) ) )</f>
        <v>0</v>
      </c>
      <c r="Z132" s="122">
        <f xml:space="preserve"> IF( Z$128 - $G132 &lt; 1, 0, IF( Z$128 &lt; $G132 * 2, INDEX( $K$129:$CO$129, 1, Z$128 - $G132 ), INDEX( $J132:Y132, 1, Z$128 - $G132 + 1 ) ) )</f>
        <v>373.97260273972603</v>
      </c>
      <c r="AA132" s="122">
        <f xml:space="preserve"> IF( AA$128 - $G132 &lt; 1, 0, IF( AA$128 &lt; $G132 * 2, INDEX( $K$129:$CO$129, 1, AA$128 - $G132 ), INDEX( $J132:Z132, 1, AA$128 - $G132 + 1 ) ) )</f>
        <v>126.02739726027399</v>
      </c>
      <c r="AB132" s="122">
        <f xml:space="preserve"> IF( AB$128 - $G132 &lt; 1, 0, IF( AB$128 &lt; $G132 * 2, INDEX( $K$129:$CO$129, 1, AB$128 - $G132 ), INDEX( $J132:AA132, 1, AB$128 - $G132 + 1 ) ) )</f>
        <v>0</v>
      </c>
      <c r="AC132" s="122">
        <f xml:space="preserve"> IF( AC$128 - $G132 &lt; 1, 0, IF( AC$128 &lt; $G132 * 2, INDEX( $K$129:$CO$129, 1, AC$128 - $G132 ), INDEX( $J132:AB132, 1, AC$128 - $G132 + 1 ) ) )</f>
        <v>0</v>
      </c>
      <c r="AD132" s="122">
        <f xml:space="preserve"> IF( AD$128 - $G132 &lt; 1, 0, IF( AD$128 &lt; $G132 * 2, INDEX( $K$129:$CO$129, 1, AD$128 - $G132 ), INDEX( $J132:AC132, 1, AD$128 - $G132 + 1 ) ) )</f>
        <v>0</v>
      </c>
      <c r="AE132" s="122">
        <f xml:space="preserve"> IF( AE$128 - $G132 &lt; 1, 0, IF( AE$128 &lt; $G132 * 2, INDEX( $K$129:$CO$129, 1, AE$128 - $G132 ), INDEX( $J132:AD132, 1, AE$128 - $G132 + 1 ) ) )</f>
        <v>0</v>
      </c>
      <c r="AF132" s="122">
        <f xml:space="preserve"> IF( AF$128 - $G132 &lt; 1, 0, IF( AF$128 &lt; $G132 * 2, INDEX( $K$129:$CO$129, 1, AF$128 - $G132 ), INDEX( $J132:AE132, 1, AF$128 - $G132 + 1 ) ) )</f>
        <v>0</v>
      </c>
      <c r="AG132" s="122">
        <f xml:space="preserve"> IF( AG$128 - $G132 &lt; 1, 0, IF( AG$128 &lt; $G132 * 2, INDEX( $K$129:$CO$129, 1, AG$128 - $G132 ), INDEX( $J132:AF132, 1, AG$128 - $G132 + 1 ) ) )</f>
        <v>0</v>
      </c>
      <c r="AH132" s="122">
        <f xml:space="preserve"> IF( AH$128 - $G132 &lt; 1, 0, IF( AH$128 &lt; $G132 * 2, INDEX( $K$129:$CO$129, 1, AH$128 - $G132 ), INDEX( $J132:AG132, 1, AH$128 - $G132 + 1 ) ) )</f>
        <v>0</v>
      </c>
      <c r="AI132" s="122">
        <f xml:space="preserve"> IF( AI$128 - $G132 &lt; 1, 0, IF( AI$128 &lt; $G132 * 2, INDEX( $K$129:$CO$129, 1, AI$128 - $G132 ), INDEX( $J132:AH132, 1, AI$128 - $G132 + 1 ) ) )</f>
        <v>0</v>
      </c>
      <c r="AJ132" s="122">
        <f xml:space="preserve"> IF( AJ$128 - $G132 &lt; 1, 0, IF( AJ$128 &lt; $G132 * 2, INDEX( $K$129:$CO$129, 1, AJ$128 - $G132 ), INDEX( $J132:AI132, 1, AJ$128 - $G132 + 1 ) ) )</f>
        <v>0</v>
      </c>
      <c r="AK132" s="122">
        <f xml:space="preserve"> IF( AK$128 - $G132 &lt; 1, 0, IF( AK$128 &lt; $G132 * 2, INDEX( $K$129:$CO$129, 1, AK$128 - $G132 ), INDEX( $J132:AJ132, 1, AK$128 - $G132 + 1 ) ) )</f>
        <v>0</v>
      </c>
      <c r="AL132" s="122">
        <f xml:space="preserve"> IF( AL$128 - $G132 &lt; 1, 0, IF( AL$128 &lt; $G132 * 2, INDEX( $K$129:$CO$129, 1, AL$128 - $G132 ), INDEX( $J132:AK132, 1, AL$128 - $G132 + 1 ) ) )</f>
        <v>0</v>
      </c>
      <c r="AM132" s="122">
        <f xml:space="preserve"> IF( AM$128 - $G132 &lt; 1, 0, IF( AM$128 &lt; $G132 * 2, INDEX( $K$129:$CO$129, 1, AM$128 - $G132 ), INDEX( $J132:AL132, 1, AM$128 - $G132 + 1 ) ) )</f>
        <v>0</v>
      </c>
      <c r="AN132" s="122">
        <f xml:space="preserve"> IF( AN$128 - $G132 &lt; 1, 0, IF( AN$128 &lt; $G132 * 2, INDEX( $K$129:$CO$129, 1, AN$128 - $G132 ), INDEX( $J132:AM132, 1, AN$128 - $G132 + 1 ) ) )</f>
        <v>0</v>
      </c>
      <c r="AO132" s="122">
        <f xml:space="preserve"> IF( AO$128 - $G132 &lt; 1, 0, IF( AO$128 &lt; $G132 * 2, INDEX( $K$129:$CO$129, 1, AO$128 - $G132 ), INDEX( $J132:AN132, 1, AO$128 - $G132 + 1 ) ) )</f>
        <v>373.97260273972603</v>
      </c>
      <c r="AP132" s="122">
        <f xml:space="preserve"> IF( AP$128 - $G132 &lt; 1, 0, IF( AP$128 &lt; $G132 * 2, INDEX( $K$129:$CO$129, 1, AP$128 - $G132 ), INDEX( $J132:AO132, 1, AP$128 - $G132 + 1 ) ) )</f>
        <v>126.02739726027399</v>
      </c>
      <c r="AQ132" s="122">
        <f xml:space="preserve"> IF( AQ$128 - $G132 &lt; 1, 0, IF( AQ$128 &lt; $G132 * 2, INDEX( $K$129:$CO$129, 1, AQ$128 - $G132 ), INDEX( $J132:AP132, 1, AQ$128 - $G132 + 1 ) ) )</f>
        <v>0</v>
      </c>
      <c r="AR132" s="122">
        <f xml:space="preserve"> IF( AR$128 - $G132 &lt; 1, 0, IF( AR$128 &lt; $G132 * 2, INDEX( $K$129:$CO$129, 1, AR$128 - $G132 ), INDEX( $J132:AQ132, 1, AR$128 - $G132 + 1 ) ) )</f>
        <v>0</v>
      </c>
      <c r="AS132" s="122">
        <f xml:space="preserve"> IF( AS$128 - $G132 &lt; 1, 0, IF( AS$128 &lt; $G132 * 2, INDEX( $K$129:$CO$129, 1, AS$128 - $G132 ), INDEX( $J132:AR132, 1, AS$128 - $G132 + 1 ) ) )</f>
        <v>0</v>
      </c>
      <c r="AT132" s="122">
        <f xml:space="preserve"> IF( AT$128 - $G132 &lt; 1, 0, IF( AT$128 &lt; $G132 * 2, INDEX( $K$129:$CO$129, 1, AT$128 - $G132 ), INDEX( $J132:AS132, 1, AT$128 - $G132 + 1 ) ) )</f>
        <v>0</v>
      </c>
      <c r="AU132" s="122">
        <f xml:space="preserve"> IF( AU$128 - $G132 &lt; 1, 0, IF( AU$128 &lt; $G132 * 2, INDEX( $K$129:$CO$129, 1, AU$128 - $G132 ), INDEX( $J132:AT132, 1, AU$128 - $G132 + 1 ) ) )</f>
        <v>0</v>
      </c>
      <c r="AV132" s="122">
        <f xml:space="preserve"> IF( AV$128 - $G132 &lt; 1, 0, IF( AV$128 &lt; $G132 * 2, INDEX( $K$129:$CO$129, 1, AV$128 - $G132 ), INDEX( $J132:AU132, 1, AV$128 - $G132 + 1 ) ) )</f>
        <v>0</v>
      </c>
      <c r="AW132" s="122">
        <f xml:space="preserve"> IF( AW$128 - $G132 &lt; 1, 0, IF( AW$128 &lt; $G132 * 2, INDEX( $K$129:$CO$129, 1, AW$128 - $G132 ), INDEX( $J132:AV132, 1, AW$128 - $G132 + 1 ) ) )</f>
        <v>0</v>
      </c>
      <c r="AX132" s="122">
        <f xml:space="preserve"> IF( AX$128 - $G132 &lt; 1, 0, IF( AX$128 &lt; $G132 * 2, INDEX( $K$129:$CO$129, 1, AX$128 - $G132 ), INDEX( $J132:AW132, 1, AX$128 - $G132 + 1 ) ) )</f>
        <v>0</v>
      </c>
      <c r="AY132" s="122">
        <f xml:space="preserve"> IF( AY$128 - $G132 &lt; 1, 0, IF( AY$128 &lt; $G132 * 2, INDEX( $K$129:$CO$129, 1, AY$128 - $G132 ), INDEX( $J132:AX132, 1, AY$128 - $G132 + 1 ) ) )</f>
        <v>0</v>
      </c>
      <c r="AZ132" s="122">
        <f xml:space="preserve"> IF( AZ$128 - $G132 &lt; 1, 0, IF( AZ$128 &lt; $G132 * 2, INDEX( $K$129:$CO$129, 1, AZ$128 - $G132 ), INDEX( $J132:AY132, 1, AZ$128 - $G132 + 1 ) ) )</f>
        <v>0</v>
      </c>
      <c r="BA132" s="122">
        <f xml:space="preserve"> IF( BA$128 - $G132 &lt; 1, 0, IF( BA$128 &lt; $G132 * 2, INDEX( $K$129:$CO$129, 1, BA$128 - $G132 ), INDEX( $J132:AZ132, 1, BA$128 - $G132 + 1 ) ) )</f>
        <v>0</v>
      </c>
      <c r="BB132" s="122">
        <f xml:space="preserve"> IF( BB$128 - $G132 &lt; 1, 0, IF( BB$128 &lt; $G132 * 2, INDEX( $K$129:$CO$129, 1, BB$128 - $G132 ), INDEX( $J132:BA132, 1, BB$128 - $G132 + 1 ) ) )</f>
        <v>0</v>
      </c>
      <c r="BC132" s="122">
        <f xml:space="preserve"> IF( BC$128 - $G132 &lt; 1, 0, IF( BC$128 &lt; $G132 * 2, INDEX( $K$129:$CO$129, 1, BC$128 - $G132 ), INDEX( $J132:BB132, 1, BC$128 - $G132 + 1 ) ) )</f>
        <v>0</v>
      </c>
      <c r="BD132" s="122">
        <f xml:space="preserve"> IF( BD$128 - $G132 &lt; 1, 0, IF( BD$128 &lt; $G132 * 2, INDEX( $K$129:$CO$129, 1, BD$128 - $G132 ), INDEX( $J132:BC132, 1, BD$128 - $G132 + 1 ) ) )</f>
        <v>373.97260273972603</v>
      </c>
      <c r="BE132" s="122">
        <f xml:space="preserve"> IF( BE$128 - $G132 &lt; 1, 0, IF( BE$128 &lt; $G132 * 2, INDEX( $K$129:$CO$129, 1, BE$128 - $G132 ), INDEX( $J132:BD132, 1, BE$128 - $G132 + 1 ) ) )</f>
        <v>126.02739726027399</v>
      </c>
      <c r="BF132" s="122">
        <f xml:space="preserve"> IF( BF$128 - $G132 &lt; 1, 0, IF( BF$128 &lt; $G132 * 2, INDEX( $K$129:$CO$129, 1, BF$128 - $G132 ), INDEX( $J132:BE132, 1, BF$128 - $G132 + 1 ) ) )</f>
        <v>0</v>
      </c>
      <c r="BG132" s="122">
        <f xml:space="preserve"> IF( BG$128 - $G132 &lt; 1, 0, IF( BG$128 &lt; $G132 * 2, INDEX( $K$129:$CO$129, 1, BG$128 - $G132 ), INDEX( $J132:BF132, 1, BG$128 - $G132 + 1 ) ) )</f>
        <v>0</v>
      </c>
      <c r="BH132" s="122">
        <f xml:space="preserve"> IF( BH$128 - $G132 &lt; 1, 0, IF( BH$128 &lt; $G132 * 2, INDEX( $K$129:$CO$129, 1, BH$128 - $G132 ), INDEX( $J132:BG132, 1, BH$128 - $G132 + 1 ) ) )</f>
        <v>0</v>
      </c>
      <c r="BI132" s="122">
        <f xml:space="preserve"> IF( BI$128 - $G132 &lt; 1, 0, IF( BI$128 &lt; $G132 * 2, INDEX( $K$129:$CO$129, 1, BI$128 - $G132 ), INDEX( $J132:BH132, 1, BI$128 - $G132 + 1 ) ) )</f>
        <v>0</v>
      </c>
      <c r="BJ132" s="122">
        <f xml:space="preserve"> IF( BJ$128 - $G132 &lt; 1, 0, IF( BJ$128 &lt; $G132 * 2, INDEX( $K$129:$CO$129, 1, BJ$128 - $G132 ), INDEX( $J132:BI132, 1, BJ$128 - $G132 + 1 ) ) )</f>
        <v>0</v>
      </c>
      <c r="BK132" s="122">
        <f xml:space="preserve"> IF( BK$128 - $G132 &lt; 1, 0, IF( BK$128 &lt; $G132 * 2, INDEX( $K$129:$CO$129, 1, BK$128 - $G132 ), INDEX( $J132:BJ132, 1, BK$128 - $G132 + 1 ) ) )</f>
        <v>0</v>
      </c>
      <c r="BL132" s="122">
        <f xml:space="preserve"> IF( BL$128 - $G132 &lt; 1, 0, IF( BL$128 &lt; $G132 * 2, INDEX( $K$129:$CO$129, 1, BL$128 - $G132 ), INDEX( $J132:BK132, 1, BL$128 - $G132 + 1 ) ) )</f>
        <v>0</v>
      </c>
      <c r="BM132" s="122">
        <f xml:space="preserve"> IF( BM$128 - $G132 &lt; 1, 0, IF( BM$128 &lt; $G132 * 2, INDEX( $K$129:$CO$129, 1, BM$128 - $G132 ), INDEX( $J132:BL132, 1, BM$128 - $G132 + 1 ) ) )</f>
        <v>0</v>
      </c>
      <c r="BN132" s="122">
        <f xml:space="preserve"> IF( BN$128 - $G132 &lt; 1, 0, IF( BN$128 &lt; $G132 * 2, INDEX( $K$129:$CO$129, 1, BN$128 - $G132 ), INDEX( $J132:BM132, 1, BN$128 - $G132 + 1 ) ) )</f>
        <v>0</v>
      </c>
      <c r="BO132" s="122">
        <f xml:space="preserve"> IF( BO$128 - $G132 &lt; 1, 0, IF( BO$128 &lt; $G132 * 2, INDEX( $K$129:$CO$129, 1, BO$128 - $G132 ), INDEX( $J132:BN132, 1, BO$128 - $G132 + 1 ) ) )</f>
        <v>0</v>
      </c>
      <c r="BP132" s="122">
        <f xml:space="preserve"> IF( BP$128 - $G132 &lt; 1, 0, IF( BP$128 &lt; $G132 * 2, INDEX( $K$129:$CO$129, 1, BP$128 - $G132 ), INDEX( $J132:BO132, 1, BP$128 - $G132 + 1 ) ) )</f>
        <v>0</v>
      </c>
      <c r="BQ132" s="122">
        <f xml:space="preserve"> IF( BQ$128 - $G132 &lt; 1, 0, IF( BQ$128 &lt; $G132 * 2, INDEX( $K$129:$CO$129, 1, BQ$128 - $G132 ), INDEX( $J132:BP132, 1, BQ$128 - $G132 + 1 ) ) )</f>
        <v>0</v>
      </c>
      <c r="BR132" s="122">
        <f xml:space="preserve"> IF( BR$128 - $G132 &lt; 1, 0, IF( BR$128 &lt; $G132 * 2, INDEX( $K$129:$CO$129, 1, BR$128 - $G132 ), INDEX( $J132:BQ132, 1, BR$128 - $G132 + 1 ) ) )</f>
        <v>0</v>
      </c>
      <c r="BS132" s="122">
        <f xml:space="preserve"> IF( BS$128 - $G132 &lt; 1, 0, IF( BS$128 &lt; $G132 * 2, INDEX( $K$129:$CO$129, 1, BS$128 - $G132 ), INDEX( $J132:BR132, 1, BS$128 - $G132 + 1 ) ) )</f>
        <v>373.97260273972603</v>
      </c>
      <c r="BT132" s="122">
        <f xml:space="preserve"> IF( BT$128 - $G132 &lt; 1, 0, IF( BT$128 &lt; $G132 * 2, INDEX( $K$129:$CO$129, 1, BT$128 - $G132 ), INDEX( $J132:BS132, 1, BT$128 - $G132 + 1 ) ) )</f>
        <v>126.02739726027399</v>
      </c>
      <c r="BU132" s="122">
        <f xml:space="preserve"> IF( BU$128 - $G132 &lt; 1, 0, IF( BU$128 &lt; $G132 * 2, INDEX( $K$129:$CO$129, 1, BU$128 - $G132 ), INDEX( $J132:BT132, 1, BU$128 - $G132 + 1 ) ) )</f>
        <v>0</v>
      </c>
      <c r="BV132" s="122">
        <f xml:space="preserve"> IF( BV$128 - $G132 &lt; 1, 0, IF( BV$128 &lt; $G132 * 2, INDEX( $K$129:$CO$129, 1, BV$128 - $G132 ), INDEX( $J132:BU132, 1, BV$128 - $G132 + 1 ) ) )</f>
        <v>0</v>
      </c>
      <c r="BW132" s="122">
        <f xml:space="preserve"> IF( BW$128 - $G132 &lt; 1, 0, IF( BW$128 &lt; $G132 * 2, INDEX( $K$129:$CO$129, 1, BW$128 - $G132 ), INDEX( $J132:BV132, 1, BW$128 - $G132 + 1 ) ) )</f>
        <v>0</v>
      </c>
      <c r="BX132" s="122">
        <f xml:space="preserve"> IF( BX$128 - $G132 &lt; 1, 0, IF( BX$128 &lt; $G132 * 2, INDEX( $K$129:$CO$129, 1, BX$128 - $G132 ), INDEX( $J132:BW132, 1, BX$128 - $G132 + 1 ) ) )</f>
        <v>0</v>
      </c>
      <c r="BY132" s="122">
        <f xml:space="preserve"> IF( BY$128 - $G132 &lt; 1, 0, IF( BY$128 &lt; $G132 * 2, INDEX( $K$129:$CO$129, 1, BY$128 - $G132 ), INDEX( $J132:BX132, 1, BY$128 - $G132 + 1 ) ) )</f>
        <v>0</v>
      </c>
      <c r="BZ132" s="122">
        <f xml:space="preserve"> IF( BZ$128 - $G132 &lt; 1, 0, IF( BZ$128 &lt; $G132 * 2, INDEX( $K$129:$CO$129, 1, BZ$128 - $G132 ), INDEX( $J132:BY132, 1, BZ$128 - $G132 + 1 ) ) )</f>
        <v>0</v>
      </c>
      <c r="CA132" s="122">
        <f xml:space="preserve"> IF( CA$128 - $G132 &lt; 1, 0, IF( CA$128 &lt; $G132 * 2, INDEX( $K$129:$CO$129, 1, CA$128 - $G132 ), INDEX( $J132:BZ132, 1, CA$128 - $G132 + 1 ) ) )</f>
        <v>0</v>
      </c>
      <c r="CB132" s="122">
        <f xml:space="preserve"> IF( CB$128 - $G132 &lt; 1, 0, IF( CB$128 &lt; $G132 * 2, INDEX( $K$129:$CO$129, 1, CB$128 - $G132 ), INDEX( $J132:CA132, 1, CB$128 - $G132 + 1 ) ) )</f>
        <v>0</v>
      </c>
      <c r="CC132" s="122">
        <f xml:space="preserve"> IF( CC$128 - $G132 &lt; 1, 0, IF( CC$128 &lt; $G132 * 2, INDEX( $K$129:$CO$129, 1, CC$128 - $G132 ), INDEX( $J132:CB132, 1, CC$128 - $G132 + 1 ) ) )</f>
        <v>0</v>
      </c>
      <c r="CD132" s="122">
        <f xml:space="preserve"> IF( CD$128 - $G132 &lt; 1, 0, IF( CD$128 &lt; $G132 * 2, INDEX( $K$129:$CO$129, 1, CD$128 - $G132 ), INDEX( $J132:CC132, 1, CD$128 - $G132 + 1 ) ) )</f>
        <v>0</v>
      </c>
      <c r="CE132" s="122">
        <f xml:space="preserve"> IF( CE$128 - $G132 &lt; 1, 0, IF( CE$128 &lt; $G132 * 2, INDEX( $K$129:$CO$129, 1, CE$128 - $G132 ), INDEX( $J132:CD132, 1, CE$128 - $G132 + 1 ) ) )</f>
        <v>0</v>
      </c>
      <c r="CF132" s="122">
        <f xml:space="preserve"> IF( CF$128 - $G132 &lt; 1, 0, IF( CF$128 &lt; $G132 * 2, INDEX( $K$129:$CO$129, 1, CF$128 - $G132 ), INDEX( $J132:CE132, 1, CF$128 - $G132 + 1 ) ) )</f>
        <v>0</v>
      </c>
      <c r="CG132" s="122">
        <f xml:space="preserve"> IF( CG$128 - $G132 &lt; 1, 0, IF( CG$128 &lt; $G132 * 2, INDEX( $K$129:$CO$129, 1, CG$128 - $G132 ), INDEX( $J132:CF132, 1, CG$128 - $G132 + 1 ) ) )</f>
        <v>0</v>
      </c>
      <c r="CH132" s="122">
        <f xml:space="preserve"> IF( CH$128 - $G132 &lt; 1, 0, IF( CH$128 &lt; $G132 * 2, INDEX( $K$129:$CO$129, 1, CH$128 - $G132 ), INDEX( $J132:CG132, 1, CH$128 - $G132 + 1 ) ) )</f>
        <v>373.97260273972603</v>
      </c>
      <c r="CI132" s="122">
        <f xml:space="preserve"> IF( CI$128 - $G132 &lt; 1, 0, IF( CI$128 &lt; $G132 * 2, INDEX( $K$129:$CO$129, 1, CI$128 - $G132 ), INDEX( $J132:CH132, 1, CI$128 - $G132 + 1 ) ) )</f>
        <v>126.02739726027399</v>
      </c>
      <c r="CJ132" s="122">
        <f xml:space="preserve"> IF( CJ$128 - $G132 &lt; 1, 0, IF( CJ$128 &lt; $G132 * 2, INDEX( $K$129:$CO$129, 1, CJ$128 - $G132 ), INDEX( $J132:CI132, 1, CJ$128 - $G132 + 1 ) ) )</f>
        <v>0</v>
      </c>
      <c r="CK132" s="122">
        <f xml:space="preserve"> IF( CK$128 - $G132 &lt; 1, 0, IF( CK$128 &lt; $G132 * 2, INDEX( $K$129:$CO$129, 1, CK$128 - $G132 ), INDEX( $J132:CJ132, 1, CK$128 - $G132 + 1 ) ) )</f>
        <v>0</v>
      </c>
      <c r="CL132" s="122">
        <f xml:space="preserve"> IF( CL$128 - $G132 &lt; 1, 0, IF( CL$128 &lt; $G132 * 2, INDEX( $K$129:$CO$129, 1, CL$128 - $G132 ), INDEX( $J132:CK132, 1, CL$128 - $G132 + 1 ) ) )</f>
        <v>0</v>
      </c>
      <c r="CM132" s="122">
        <f xml:space="preserve"> IF( CM$128 - $G132 &lt; 1, 0, IF( CM$128 &lt; $G132 * 2, INDEX( $K$129:$CO$129, 1, CM$128 - $G132 ), INDEX( $J132:CL132, 1, CM$128 - $G132 + 1 ) ) )</f>
        <v>0</v>
      </c>
      <c r="CN132" s="122">
        <f xml:space="preserve"> IF( CN$128 - $G132 &lt; 1, 0, IF( CN$128 &lt; $G132 * 2, INDEX( $K$129:$CO$129, 1, CN$128 - $G132 ), INDEX( $J132:CM132, 1, CN$128 - $G132 + 1 ) ) )</f>
        <v>0</v>
      </c>
      <c r="CO132" s="122">
        <f xml:space="preserve"> IF( CO$128 - $G132 &lt; 1, 0, IF( CO$128 &lt; $G132 * 2, INDEX( $K$129:$CO$129, 1, CO$128 - $G132 ), INDEX( $J132:CN132, 1, CO$128 - $G132 + 1 ) ) )</f>
        <v>0</v>
      </c>
    </row>
    <row r="133" spans="5:93" outlineLevel="1" x14ac:dyDescent="0.2">
      <c r="E133" s="45" t="str">
        <f xml:space="preserve"> InpC!E73</f>
        <v>Civil structures e.g. Concrete bases (pads), chambers</v>
      </c>
      <c r="G133" s="19">
        <f xml:space="preserve"> InpC!G73</f>
        <v>60</v>
      </c>
      <c r="H133" s="222" t="str">
        <f xml:space="preserve"> InpC!H73</f>
        <v>Years</v>
      </c>
      <c r="I133" s="203">
        <f xml:space="preserve"> SUM( K133:CO133 )</f>
        <v>467</v>
      </c>
      <c r="K133" s="122">
        <f xml:space="preserve"> IF( K$128 - $G133 &lt; 1, 0, IF( K$128 &lt; $G133 * 2, INDEX( $K$131:$CO$131, 1, K$128 - $G133 ), INDEX( $J133:J133, 1, K$128 - $G133 + 1 ) ) )</f>
        <v>0</v>
      </c>
      <c r="L133" s="122">
        <f xml:space="preserve"> IF( L$128 - $G133 &lt; 1, 0, IF( L$128 &lt; $G133 * 2, INDEX( $K$131:$CO$131, 1, L$128 - $G133 ), INDEX( $J133:K133, 1, L$128 - $G133 + 1 ) ) )</f>
        <v>0</v>
      </c>
      <c r="M133" s="122">
        <f xml:space="preserve"> IF( M$128 - $G133 &lt; 1, 0, IF( M$128 &lt; $G133 * 2, INDEX( $K$131:$CO$131, 1, M$128 - $G133 ), INDEX( $J133:L133, 1, M$128 - $G133 + 1 ) ) )</f>
        <v>0</v>
      </c>
      <c r="N133" s="122">
        <f xml:space="preserve"> IF( N$128 - $G133 &lt; 1, 0, IF( N$128 &lt; $G133 * 2, INDEX( $K$131:$CO$131, 1, N$128 - $G133 ), INDEX( $J133:M133, 1, N$128 - $G133 + 1 ) ) )</f>
        <v>0</v>
      </c>
      <c r="O133" s="122">
        <f xml:space="preserve"> IF( O$128 - $G133 &lt; 1, 0, IF( O$128 &lt; $G133 * 2, INDEX( $K$131:$CO$131, 1, O$128 - $G133 ), INDEX( $J133:N133, 1, O$128 - $G133 + 1 ) ) )</f>
        <v>0</v>
      </c>
      <c r="P133" s="122">
        <f xml:space="preserve"> IF( P$128 - $G133 &lt; 1, 0, IF( P$128 &lt; $G133 * 2, INDEX( $K$131:$CO$131, 1, P$128 - $G133 ), INDEX( $J133:O133, 1, P$128 - $G133 + 1 ) ) )</f>
        <v>0</v>
      </c>
      <c r="Q133" s="122">
        <f xml:space="preserve"> IF( Q$128 - $G133 &lt; 1, 0, IF( Q$128 &lt; $G133 * 2, INDEX( $K$131:$CO$131, 1, Q$128 - $G133 ), INDEX( $J133:P133, 1, Q$128 - $G133 + 1 ) ) )</f>
        <v>0</v>
      </c>
      <c r="R133" s="122">
        <f xml:space="preserve"> IF( R$128 - $G133 &lt; 1, 0, IF( R$128 &lt; $G133 * 2, INDEX( $K$131:$CO$131, 1, R$128 - $G133 ), INDEX( $J133:Q133, 1, R$128 - $G133 + 1 ) ) )</f>
        <v>0</v>
      </c>
      <c r="S133" s="122">
        <f xml:space="preserve"> IF( S$128 - $G133 &lt; 1, 0, IF( S$128 &lt; $G133 * 2, INDEX( $K$131:$CO$131, 1, S$128 - $G133 ), INDEX( $J133:R133, 1, S$128 - $G133 + 1 ) ) )</f>
        <v>0</v>
      </c>
      <c r="T133" s="122">
        <f xml:space="preserve"> IF( T$128 - $G133 &lt; 1, 0, IF( T$128 &lt; $G133 * 2, INDEX( $K$131:$CO$131, 1, T$128 - $G133 ), INDEX( $J133:S133, 1, T$128 - $G133 + 1 ) ) )</f>
        <v>0</v>
      </c>
      <c r="U133" s="122">
        <f xml:space="preserve"> IF( U$128 - $G133 &lt; 1, 0, IF( U$128 &lt; $G133 * 2, INDEX( $K$131:$CO$131, 1, U$128 - $G133 ), INDEX( $J133:T133, 1, U$128 - $G133 + 1 ) ) )</f>
        <v>0</v>
      </c>
      <c r="V133" s="122">
        <f xml:space="preserve"> IF( V$128 - $G133 &lt; 1, 0, IF( V$128 &lt; $G133 * 2, INDEX( $K$131:$CO$131, 1, V$128 - $G133 ), INDEX( $J133:U133, 1, V$128 - $G133 + 1 ) ) )</f>
        <v>0</v>
      </c>
      <c r="W133" s="122">
        <f xml:space="preserve"> IF( W$128 - $G133 &lt; 1, 0, IF( W$128 &lt; $G133 * 2, INDEX( $K$131:$CO$131, 1, W$128 - $G133 ), INDEX( $J133:V133, 1, W$128 - $G133 + 1 ) ) )</f>
        <v>0</v>
      </c>
      <c r="X133" s="122">
        <f xml:space="preserve"> IF( X$128 - $G133 &lt; 1, 0, IF( X$128 &lt; $G133 * 2, INDEX( $K$131:$CO$131, 1, X$128 - $G133 ), INDEX( $J133:W133, 1, X$128 - $G133 + 1 ) ) )</f>
        <v>0</v>
      </c>
      <c r="Y133" s="122">
        <f xml:space="preserve"> IF( Y$128 - $G133 &lt; 1, 0, IF( Y$128 &lt; $G133 * 2, INDEX( $K$131:$CO$131, 1, Y$128 - $G133 ), INDEX( $J133:X133, 1, Y$128 - $G133 + 1 ) ) )</f>
        <v>0</v>
      </c>
      <c r="Z133" s="122">
        <f xml:space="preserve"> IF( Z$128 - $G133 &lt; 1, 0, IF( Z$128 &lt; $G133 * 2, INDEX( $K$131:$CO$131, 1, Z$128 - $G133 ), INDEX( $J133:Y133, 1, Z$128 - $G133 + 1 ) ) )</f>
        <v>0</v>
      </c>
      <c r="AA133" s="122">
        <f xml:space="preserve"> IF( AA$128 - $G133 &lt; 1, 0, IF( AA$128 &lt; $G133 * 2, INDEX( $K$131:$CO$131, 1, AA$128 - $G133 ), INDEX( $J133:Z133, 1, AA$128 - $G133 + 1 ) ) )</f>
        <v>0</v>
      </c>
      <c r="AB133" s="122">
        <f xml:space="preserve"> IF( AB$128 - $G133 &lt; 1, 0, IF( AB$128 &lt; $G133 * 2, INDEX( $K$131:$CO$131, 1, AB$128 - $G133 ), INDEX( $J133:AA133, 1, AB$128 - $G133 + 1 ) ) )</f>
        <v>0</v>
      </c>
      <c r="AC133" s="122">
        <f xml:space="preserve"> IF( AC$128 - $G133 &lt; 1, 0, IF( AC$128 &lt; $G133 * 2, INDEX( $K$131:$CO$131, 1, AC$128 - $G133 ), INDEX( $J133:AB133, 1, AC$128 - $G133 + 1 ) ) )</f>
        <v>0</v>
      </c>
      <c r="AD133" s="122">
        <f xml:space="preserve"> IF( AD$128 - $G133 &lt; 1, 0, IF( AD$128 &lt; $G133 * 2, INDEX( $K$131:$CO$131, 1, AD$128 - $G133 ), INDEX( $J133:AC133, 1, AD$128 - $G133 + 1 ) ) )</f>
        <v>0</v>
      </c>
      <c r="AE133" s="122">
        <f xml:space="preserve"> IF( AE$128 - $G133 &lt; 1, 0, IF( AE$128 &lt; $G133 * 2, INDEX( $K$131:$CO$131, 1, AE$128 - $G133 ), INDEX( $J133:AD133, 1, AE$128 - $G133 + 1 ) ) )</f>
        <v>0</v>
      </c>
      <c r="AF133" s="122">
        <f xml:space="preserve"> IF( AF$128 - $G133 &lt; 1, 0, IF( AF$128 &lt; $G133 * 2, INDEX( $K$131:$CO$131, 1, AF$128 - $G133 ), INDEX( $J133:AE133, 1, AF$128 - $G133 + 1 ) ) )</f>
        <v>0</v>
      </c>
      <c r="AG133" s="122">
        <f xml:space="preserve"> IF( AG$128 - $G133 &lt; 1, 0, IF( AG$128 &lt; $G133 * 2, INDEX( $K$131:$CO$131, 1, AG$128 - $G133 ), INDEX( $J133:AF133, 1, AG$128 - $G133 + 1 ) ) )</f>
        <v>0</v>
      </c>
      <c r="AH133" s="122">
        <f xml:space="preserve"> IF( AH$128 - $G133 &lt; 1, 0, IF( AH$128 &lt; $G133 * 2, INDEX( $K$131:$CO$131, 1, AH$128 - $G133 ), INDEX( $J133:AG133, 1, AH$128 - $G133 + 1 ) ) )</f>
        <v>0</v>
      </c>
      <c r="AI133" s="122">
        <f xml:space="preserve"> IF( AI$128 - $G133 &lt; 1, 0, IF( AI$128 &lt; $G133 * 2, INDEX( $K$131:$CO$131, 1, AI$128 - $G133 ), INDEX( $J133:AH133, 1, AI$128 - $G133 + 1 ) ) )</f>
        <v>0</v>
      </c>
      <c r="AJ133" s="122">
        <f xml:space="preserve"> IF( AJ$128 - $G133 &lt; 1, 0, IF( AJ$128 &lt; $G133 * 2, INDEX( $K$131:$CO$131, 1, AJ$128 - $G133 ), INDEX( $J133:AI133, 1, AJ$128 - $G133 + 1 ) ) )</f>
        <v>0</v>
      </c>
      <c r="AK133" s="122">
        <f xml:space="preserve"> IF( AK$128 - $G133 &lt; 1, 0, IF( AK$128 &lt; $G133 * 2, INDEX( $K$131:$CO$131, 1, AK$128 - $G133 ), INDEX( $J133:AJ133, 1, AK$128 - $G133 + 1 ) ) )</f>
        <v>0</v>
      </c>
      <c r="AL133" s="122">
        <f xml:space="preserve"> IF( AL$128 - $G133 &lt; 1, 0, IF( AL$128 &lt; $G133 * 2, INDEX( $K$131:$CO$131, 1, AL$128 - $G133 ), INDEX( $J133:AK133, 1, AL$128 - $G133 + 1 ) ) )</f>
        <v>0</v>
      </c>
      <c r="AM133" s="122">
        <f xml:space="preserve"> IF( AM$128 - $G133 &lt; 1, 0, IF( AM$128 &lt; $G133 * 2, INDEX( $K$131:$CO$131, 1, AM$128 - $G133 ), INDEX( $J133:AL133, 1, AM$128 - $G133 + 1 ) ) )</f>
        <v>0</v>
      </c>
      <c r="AN133" s="122">
        <f xml:space="preserve"> IF( AN$128 - $G133 &lt; 1, 0, IF( AN$128 &lt; $G133 * 2, INDEX( $K$131:$CO$131, 1, AN$128 - $G133 ), INDEX( $J133:AM133, 1, AN$128 - $G133 + 1 ) ) )</f>
        <v>0</v>
      </c>
      <c r="AO133" s="122">
        <f xml:space="preserve"> IF( AO$128 - $G133 &lt; 1, 0, IF( AO$128 &lt; $G133 * 2, INDEX( $K$131:$CO$131, 1, AO$128 - $G133 ), INDEX( $J133:AN133, 1, AO$128 - $G133 + 1 ) ) )</f>
        <v>0</v>
      </c>
      <c r="AP133" s="122">
        <f xml:space="preserve"> IF( AP$128 - $G133 &lt; 1, 0, IF( AP$128 &lt; $G133 * 2, INDEX( $K$131:$CO$131, 1, AP$128 - $G133 ), INDEX( $J133:AO133, 1, AP$128 - $G133 + 1 ) ) )</f>
        <v>0</v>
      </c>
      <c r="AQ133" s="122">
        <f xml:space="preserve"> IF( AQ$128 - $G133 &lt; 1, 0, IF( AQ$128 &lt; $G133 * 2, INDEX( $K$131:$CO$131, 1, AQ$128 - $G133 ), INDEX( $J133:AP133, 1, AQ$128 - $G133 + 1 ) ) )</f>
        <v>0</v>
      </c>
      <c r="AR133" s="122">
        <f xml:space="preserve"> IF( AR$128 - $G133 &lt; 1, 0, IF( AR$128 &lt; $G133 * 2, INDEX( $K$131:$CO$131, 1, AR$128 - $G133 ), INDEX( $J133:AQ133, 1, AR$128 - $G133 + 1 ) ) )</f>
        <v>0</v>
      </c>
      <c r="AS133" s="122">
        <f xml:space="preserve"> IF( AS$128 - $G133 &lt; 1, 0, IF( AS$128 &lt; $G133 * 2, INDEX( $K$131:$CO$131, 1, AS$128 - $G133 ), INDEX( $J133:AR133, 1, AS$128 - $G133 + 1 ) ) )</f>
        <v>0</v>
      </c>
      <c r="AT133" s="122">
        <f xml:space="preserve"> IF( AT$128 - $G133 &lt; 1, 0, IF( AT$128 &lt; $G133 * 2, INDEX( $K$131:$CO$131, 1, AT$128 - $G133 ), INDEX( $J133:AS133, 1, AT$128 - $G133 + 1 ) ) )</f>
        <v>0</v>
      </c>
      <c r="AU133" s="122">
        <f xml:space="preserve"> IF( AU$128 - $G133 &lt; 1, 0, IF( AU$128 &lt; $G133 * 2, INDEX( $K$131:$CO$131, 1, AU$128 - $G133 ), INDEX( $J133:AT133, 1, AU$128 - $G133 + 1 ) ) )</f>
        <v>0</v>
      </c>
      <c r="AV133" s="122">
        <f xml:space="preserve"> IF( AV$128 - $G133 &lt; 1, 0, IF( AV$128 &lt; $G133 * 2, INDEX( $K$131:$CO$131, 1, AV$128 - $G133 ), INDEX( $J133:AU133, 1, AV$128 - $G133 + 1 ) ) )</f>
        <v>0</v>
      </c>
      <c r="AW133" s="122">
        <f xml:space="preserve"> IF( AW$128 - $G133 &lt; 1, 0, IF( AW$128 &lt; $G133 * 2, INDEX( $K$131:$CO$131, 1, AW$128 - $G133 ), INDEX( $J133:AV133, 1, AW$128 - $G133 + 1 ) ) )</f>
        <v>0</v>
      </c>
      <c r="AX133" s="122">
        <f xml:space="preserve"> IF( AX$128 - $G133 &lt; 1, 0, IF( AX$128 &lt; $G133 * 2, INDEX( $K$131:$CO$131, 1, AX$128 - $G133 ), INDEX( $J133:AW133, 1, AX$128 - $G133 + 1 ) ) )</f>
        <v>0</v>
      </c>
      <c r="AY133" s="122">
        <f xml:space="preserve"> IF( AY$128 - $G133 &lt; 1, 0, IF( AY$128 &lt; $G133 * 2, INDEX( $K$131:$CO$131, 1, AY$128 - $G133 ), INDEX( $J133:AX133, 1, AY$128 - $G133 + 1 ) ) )</f>
        <v>0</v>
      </c>
      <c r="AZ133" s="122">
        <f xml:space="preserve"> IF( AZ$128 - $G133 &lt; 1, 0, IF( AZ$128 &lt; $G133 * 2, INDEX( $K$131:$CO$131, 1, AZ$128 - $G133 ), INDEX( $J133:AY133, 1, AZ$128 - $G133 + 1 ) ) )</f>
        <v>0</v>
      </c>
      <c r="BA133" s="122">
        <f xml:space="preserve"> IF( BA$128 - $G133 &lt; 1, 0, IF( BA$128 &lt; $G133 * 2, INDEX( $K$131:$CO$131, 1, BA$128 - $G133 ), INDEX( $J133:AZ133, 1, BA$128 - $G133 + 1 ) ) )</f>
        <v>0</v>
      </c>
      <c r="BB133" s="122">
        <f xml:space="preserve"> IF( BB$128 - $G133 &lt; 1, 0, IF( BB$128 &lt; $G133 * 2, INDEX( $K$131:$CO$131, 1, BB$128 - $G133 ), INDEX( $J133:BA133, 1, BB$128 - $G133 + 1 ) ) )</f>
        <v>0</v>
      </c>
      <c r="BC133" s="122">
        <f xml:space="preserve"> IF( BC$128 - $G133 &lt; 1, 0, IF( BC$128 &lt; $G133 * 2, INDEX( $K$131:$CO$131, 1, BC$128 - $G133 ), INDEX( $J133:BB133, 1, BC$128 - $G133 + 1 ) ) )</f>
        <v>0</v>
      </c>
      <c r="BD133" s="122">
        <f xml:space="preserve"> IF( BD$128 - $G133 &lt; 1, 0, IF( BD$128 &lt; $G133 * 2, INDEX( $K$131:$CO$131, 1, BD$128 - $G133 ), INDEX( $J133:BC133, 1, BD$128 - $G133 + 1 ) ) )</f>
        <v>0</v>
      </c>
      <c r="BE133" s="122">
        <f xml:space="preserve"> IF( BE$128 - $G133 &lt; 1, 0, IF( BE$128 &lt; $G133 * 2, INDEX( $K$131:$CO$131, 1, BE$128 - $G133 ), INDEX( $J133:BD133, 1, BE$128 - $G133 + 1 ) ) )</f>
        <v>0</v>
      </c>
      <c r="BF133" s="122">
        <f xml:space="preserve"> IF( BF$128 - $G133 &lt; 1, 0, IF( BF$128 &lt; $G133 * 2, INDEX( $K$131:$CO$131, 1, BF$128 - $G133 ), INDEX( $J133:BE133, 1, BF$128 - $G133 + 1 ) ) )</f>
        <v>0</v>
      </c>
      <c r="BG133" s="122">
        <f xml:space="preserve"> IF( BG$128 - $G133 &lt; 1, 0, IF( BG$128 &lt; $G133 * 2, INDEX( $K$131:$CO$131, 1, BG$128 - $G133 ), INDEX( $J133:BF133, 1, BG$128 - $G133 + 1 ) ) )</f>
        <v>0</v>
      </c>
      <c r="BH133" s="122">
        <f xml:space="preserve"> IF( BH$128 - $G133 &lt; 1, 0, IF( BH$128 &lt; $G133 * 2, INDEX( $K$131:$CO$131, 1, BH$128 - $G133 ), INDEX( $J133:BG133, 1, BH$128 - $G133 + 1 ) ) )</f>
        <v>0</v>
      </c>
      <c r="BI133" s="122">
        <f xml:space="preserve"> IF( BI$128 - $G133 &lt; 1, 0, IF( BI$128 &lt; $G133 * 2, INDEX( $K$131:$CO$131, 1, BI$128 - $G133 ), INDEX( $J133:BH133, 1, BI$128 - $G133 + 1 ) ) )</f>
        <v>0</v>
      </c>
      <c r="BJ133" s="122">
        <f xml:space="preserve"> IF( BJ$128 - $G133 &lt; 1, 0, IF( BJ$128 &lt; $G133 * 2, INDEX( $K$131:$CO$131, 1, BJ$128 - $G133 ), INDEX( $J133:BI133, 1, BJ$128 - $G133 + 1 ) ) )</f>
        <v>0</v>
      </c>
      <c r="BK133" s="122">
        <f xml:space="preserve"> IF( BK$128 - $G133 &lt; 1, 0, IF( BK$128 &lt; $G133 * 2, INDEX( $K$131:$CO$131, 1, BK$128 - $G133 ), INDEX( $J133:BJ133, 1, BK$128 - $G133 + 1 ) ) )</f>
        <v>0</v>
      </c>
      <c r="BL133" s="122">
        <f xml:space="preserve"> IF( BL$128 - $G133 &lt; 1, 0, IF( BL$128 &lt; $G133 * 2, INDEX( $K$131:$CO$131, 1, BL$128 - $G133 ), INDEX( $J133:BK133, 1, BL$128 - $G133 + 1 ) ) )</f>
        <v>0</v>
      </c>
      <c r="BM133" s="122">
        <f xml:space="preserve"> IF( BM$128 - $G133 &lt; 1, 0, IF( BM$128 &lt; $G133 * 2, INDEX( $K$131:$CO$131, 1, BM$128 - $G133 ), INDEX( $J133:BL133, 1, BM$128 - $G133 + 1 ) ) )</f>
        <v>0</v>
      </c>
      <c r="BN133" s="122">
        <f xml:space="preserve"> IF( BN$128 - $G133 &lt; 1, 0, IF( BN$128 &lt; $G133 * 2, INDEX( $K$131:$CO$131, 1, BN$128 - $G133 ), INDEX( $J133:BM133, 1, BN$128 - $G133 + 1 ) ) )</f>
        <v>0</v>
      </c>
      <c r="BO133" s="122">
        <f xml:space="preserve"> IF( BO$128 - $G133 &lt; 1, 0, IF( BO$128 &lt; $G133 * 2, INDEX( $K$131:$CO$131, 1, BO$128 - $G133 ), INDEX( $J133:BN133, 1, BO$128 - $G133 + 1 ) ) )</f>
        <v>0</v>
      </c>
      <c r="BP133" s="122">
        <f xml:space="preserve"> IF( BP$128 - $G133 &lt; 1, 0, IF( BP$128 &lt; $G133 * 2, INDEX( $K$131:$CO$131, 1, BP$128 - $G133 ), INDEX( $J133:BO133, 1, BP$128 - $G133 + 1 ) ) )</f>
        <v>0</v>
      </c>
      <c r="BQ133" s="122">
        <f xml:space="preserve"> IF( BQ$128 - $G133 &lt; 1, 0, IF( BQ$128 &lt; $G133 * 2, INDEX( $K$131:$CO$131, 1, BQ$128 - $G133 ), INDEX( $J133:BP133, 1, BQ$128 - $G133 + 1 ) ) )</f>
        <v>0</v>
      </c>
      <c r="BR133" s="122">
        <f xml:space="preserve"> IF( BR$128 - $G133 &lt; 1, 0, IF( BR$128 &lt; $G133 * 2, INDEX( $K$131:$CO$131, 1, BR$128 - $G133 ), INDEX( $J133:BQ133, 1, BR$128 - $G133 + 1 ) ) )</f>
        <v>0</v>
      </c>
      <c r="BS133" s="122">
        <f xml:space="preserve"> IF( BS$128 - $G133 &lt; 1, 0, IF( BS$128 &lt; $G133 * 2, INDEX( $K$131:$CO$131, 1, BS$128 - $G133 ), INDEX( $J133:BR133, 1, BS$128 - $G133 + 1 ) ) )</f>
        <v>349.97260273972603</v>
      </c>
      <c r="BT133" s="122">
        <f xml:space="preserve"> IF( BT$128 - $G133 &lt; 1, 0, IF( BT$128 &lt; $G133 * 2, INDEX( $K$131:$CO$131, 1, BT$128 - $G133 ), INDEX( $J133:BS133, 1, BT$128 - $G133 + 1 ) ) )</f>
        <v>117.02739726027399</v>
      </c>
      <c r="BU133" s="122">
        <f xml:space="preserve"> IF( BU$128 - $G133 &lt; 1, 0, IF( BU$128 &lt; $G133 * 2, INDEX( $K$131:$CO$131, 1, BU$128 - $G133 ), INDEX( $J133:BT133, 1, BU$128 - $G133 + 1 ) ) )</f>
        <v>0</v>
      </c>
      <c r="BV133" s="122">
        <f xml:space="preserve"> IF( BV$128 - $G133 &lt; 1, 0, IF( BV$128 &lt; $G133 * 2, INDEX( $K$131:$CO$131, 1, BV$128 - $G133 ), INDEX( $J133:BU133, 1, BV$128 - $G133 + 1 ) ) )</f>
        <v>0</v>
      </c>
      <c r="BW133" s="122">
        <f xml:space="preserve"> IF( BW$128 - $G133 &lt; 1, 0, IF( BW$128 &lt; $G133 * 2, INDEX( $K$131:$CO$131, 1, BW$128 - $G133 ), INDEX( $J133:BV133, 1, BW$128 - $G133 + 1 ) ) )</f>
        <v>0</v>
      </c>
      <c r="BX133" s="122">
        <f xml:space="preserve"> IF( BX$128 - $G133 &lt; 1, 0, IF( BX$128 &lt; $G133 * 2, INDEX( $K$131:$CO$131, 1, BX$128 - $G133 ), INDEX( $J133:BW133, 1, BX$128 - $G133 + 1 ) ) )</f>
        <v>0</v>
      </c>
      <c r="BY133" s="122">
        <f xml:space="preserve"> IF( BY$128 - $G133 &lt; 1, 0, IF( BY$128 &lt; $G133 * 2, INDEX( $K$131:$CO$131, 1, BY$128 - $G133 ), INDEX( $J133:BX133, 1, BY$128 - $G133 + 1 ) ) )</f>
        <v>0</v>
      </c>
      <c r="BZ133" s="122">
        <f xml:space="preserve"> IF( BZ$128 - $G133 &lt; 1, 0, IF( BZ$128 &lt; $G133 * 2, INDEX( $K$131:$CO$131, 1, BZ$128 - $G133 ), INDEX( $J133:BY133, 1, BZ$128 - $G133 + 1 ) ) )</f>
        <v>0</v>
      </c>
      <c r="CA133" s="122">
        <f xml:space="preserve"> IF( CA$128 - $G133 &lt; 1, 0, IF( CA$128 &lt; $G133 * 2, INDEX( $K$131:$CO$131, 1, CA$128 - $G133 ), INDEX( $J133:BZ133, 1, CA$128 - $G133 + 1 ) ) )</f>
        <v>0</v>
      </c>
      <c r="CB133" s="122">
        <f xml:space="preserve"> IF( CB$128 - $G133 &lt; 1, 0, IF( CB$128 &lt; $G133 * 2, INDEX( $K$131:$CO$131, 1, CB$128 - $G133 ), INDEX( $J133:CA133, 1, CB$128 - $G133 + 1 ) ) )</f>
        <v>0</v>
      </c>
      <c r="CC133" s="122">
        <f xml:space="preserve"> IF( CC$128 - $G133 &lt; 1, 0, IF( CC$128 &lt; $G133 * 2, INDEX( $K$131:$CO$131, 1, CC$128 - $G133 ), INDEX( $J133:CB133, 1, CC$128 - $G133 + 1 ) ) )</f>
        <v>0</v>
      </c>
      <c r="CD133" s="122">
        <f xml:space="preserve"> IF( CD$128 - $G133 &lt; 1, 0, IF( CD$128 &lt; $G133 * 2, INDEX( $K$131:$CO$131, 1, CD$128 - $G133 ), INDEX( $J133:CC133, 1, CD$128 - $G133 + 1 ) ) )</f>
        <v>0</v>
      </c>
      <c r="CE133" s="122">
        <f xml:space="preserve"> IF( CE$128 - $G133 &lt; 1, 0, IF( CE$128 &lt; $G133 * 2, INDEX( $K$131:$CO$131, 1, CE$128 - $G133 ), INDEX( $J133:CD133, 1, CE$128 - $G133 + 1 ) ) )</f>
        <v>0</v>
      </c>
      <c r="CF133" s="122">
        <f xml:space="preserve"> IF( CF$128 - $G133 &lt; 1, 0, IF( CF$128 &lt; $G133 * 2, INDEX( $K$131:$CO$131, 1, CF$128 - $G133 ), INDEX( $J133:CE133, 1, CF$128 - $G133 + 1 ) ) )</f>
        <v>0</v>
      </c>
      <c r="CG133" s="122">
        <f xml:space="preserve"> IF( CG$128 - $G133 &lt; 1, 0, IF( CG$128 &lt; $G133 * 2, INDEX( $K$131:$CO$131, 1, CG$128 - $G133 ), INDEX( $J133:CF133, 1, CG$128 - $G133 + 1 ) ) )</f>
        <v>0</v>
      </c>
      <c r="CH133" s="122">
        <f xml:space="preserve"> IF( CH$128 - $G133 &lt; 1, 0, IF( CH$128 &lt; $G133 * 2, INDEX( $K$131:$CO$131, 1, CH$128 - $G133 ), INDEX( $J133:CG133, 1, CH$128 - $G133 + 1 ) ) )</f>
        <v>0</v>
      </c>
      <c r="CI133" s="122">
        <f xml:space="preserve"> IF( CI$128 - $G133 &lt; 1, 0, IF( CI$128 &lt; $G133 * 2, INDEX( $K$131:$CO$131, 1, CI$128 - $G133 ), INDEX( $J133:CH133, 1, CI$128 - $G133 + 1 ) ) )</f>
        <v>0</v>
      </c>
      <c r="CJ133" s="122">
        <f xml:space="preserve"> IF( CJ$128 - $G133 &lt; 1, 0, IF( CJ$128 &lt; $G133 * 2, INDEX( $K$131:$CO$131, 1, CJ$128 - $G133 ), INDEX( $J133:CI133, 1, CJ$128 - $G133 + 1 ) ) )</f>
        <v>0</v>
      </c>
      <c r="CK133" s="122">
        <f xml:space="preserve"> IF( CK$128 - $G133 &lt; 1, 0, IF( CK$128 &lt; $G133 * 2, INDEX( $K$131:$CO$131, 1, CK$128 - $G133 ), INDEX( $J133:CJ133, 1, CK$128 - $G133 + 1 ) ) )</f>
        <v>0</v>
      </c>
      <c r="CL133" s="122">
        <f xml:space="preserve"> IF( CL$128 - $G133 &lt; 1, 0, IF( CL$128 &lt; $G133 * 2, INDEX( $K$131:$CO$131, 1, CL$128 - $G133 ), INDEX( $J133:CK133, 1, CL$128 - $G133 + 1 ) ) )</f>
        <v>0</v>
      </c>
      <c r="CM133" s="122">
        <f xml:space="preserve"> IF( CM$128 - $G133 &lt; 1, 0, IF( CM$128 &lt; $G133 * 2, INDEX( $K$131:$CO$131, 1, CM$128 - $G133 ), INDEX( $J133:CL133, 1, CM$128 - $G133 + 1 ) ) )</f>
        <v>0</v>
      </c>
      <c r="CN133" s="122">
        <f xml:space="preserve"> IF( CN$128 - $G133 &lt; 1, 0, IF( CN$128 &lt; $G133 * 2, INDEX( $K$131:$CO$131, 1, CN$128 - $G133 ), INDEX( $J133:CM133, 1, CN$128 - $G133 + 1 ) ) )</f>
        <v>0</v>
      </c>
      <c r="CO133" s="122">
        <f xml:space="preserve"> IF( CO$128 - $G133 &lt; 1, 0, IF( CO$128 &lt; $G133 * 2, INDEX( $K$131:$CO$131, 1, CO$128 - $G133 ), INDEX( $J133:CN133, 1, CO$128 - $G133 + 1 ) ) )</f>
        <v>0</v>
      </c>
    </row>
    <row r="134" spans="5:93" ht="5.25" customHeight="1" outlineLevel="1" x14ac:dyDescent="0.2">
      <c r="I134" s="200"/>
    </row>
    <row r="135" spans="5:93" outlineLevel="1" x14ac:dyDescent="0.2">
      <c r="E135" s="45" t="str">
        <f xml:space="preserve"> InpC!E71</f>
        <v>Pressure Loggers</v>
      </c>
      <c r="G135" s="19">
        <f xml:space="preserve"> InpC!G71</f>
        <v>5</v>
      </c>
      <c r="H135" s="222" t="str">
        <f xml:space="preserve"> InpC!H71</f>
        <v>Years</v>
      </c>
      <c r="I135" s="203">
        <f t="shared" ref="I135:I140" si="78" xml:space="preserve"> SUM( K135:CO135 )</f>
        <v>16</v>
      </c>
      <c r="K135" s="53">
        <f t="shared" ref="K135:T140" si="79" xml:space="preserve"> IF( K$128 - $G135 &lt; 1, 0,  IF( MOD( K$128, $G135 ) = 1, 1, 0 )  )</f>
        <v>0</v>
      </c>
      <c r="L135" s="53">
        <f t="shared" si="79"/>
        <v>0</v>
      </c>
      <c r="M135" s="53">
        <f t="shared" si="79"/>
        <v>0</v>
      </c>
      <c r="N135" s="53">
        <f t="shared" si="79"/>
        <v>0</v>
      </c>
      <c r="O135" s="53">
        <f t="shared" si="79"/>
        <v>0</v>
      </c>
      <c r="P135" s="53">
        <f t="shared" si="79"/>
        <v>1</v>
      </c>
      <c r="Q135" s="53">
        <f t="shared" si="79"/>
        <v>0</v>
      </c>
      <c r="R135" s="53">
        <f t="shared" si="79"/>
        <v>0</v>
      </c>
      <c r="S135" s="53">
        <f t="shared" si="79"/>
        <v>0</v>
      </c>
      <c r="T135" s="53">
        <f t="shared" si="79"/>
        <v>0</v>
      </c>
      <c r="U135" s="53">
        <f t="shared" ref="U135:AD140" si="80" xml:space="preserve"> IF( U$128 - $G135 &lt; 1, 0,  IF( MOD( U$128, $G135 ) = 1, 1, 0 )  )</f>
        <v>1</v>
      </c>
      <c r="V135" s="53">
        <f t="shared" si="80"/>
        <v>0</v>
      </c>
      <c r="W135" s="53">
        <f t="shared" si="80"/>
        <v>0</v>
      </c>
      <c r="X135" s="53">
        <f t="shared" si="80"/>
        <v>0</v>
      </c>
      <c r="Y135" s="53">
        <f t="shared" si="80"/>
        <v>0</v>
      </c>
      <c r="Z135" s="53">
        <f t="shared" si="80"/>
        <v>1</v>
      </c>
      <c r="AA135" s="53">
        <f t="shared" si="80"/>
        <v>0</v>
      </c>
      <c r="AB135" s="53">
        <f t="shared" si="80"/>
        <v>0</v>
      </c>
      <c r="AC135" s="53">
        <f t="shared" si="80"/>
        <v>0</v>
      </c>
      <c r="AD135" s="53">
        <f t="shared" si="80"/>
        <v>0</v>
      </c>
      <c r="AE135" s="53">
        <f t="shared" ref="AE135:AN140" si="81" xml:space="preserve"> IF( AE$128 - $G135 &lt; 1, 0,  IF( MOD( AE$128, $G135 ) = 1, 1, 0 )  )</f>
        <v>1</v>
      </c>
      <c r="AF135" s="53">
        <f t="shared" si="81"/>
        <v>0</v>
      </c>
      <c r="AG135" s="53">
        <f t="shared" si="81"/>
        <v>0</v>
      </c>
      <c r="AH135" s="53">
        <f t="shared" si="81"/>
        <v>0</v>
      </c>
      <c r="AI135" s="53">
        <f t="shared" si="81"/>
        <v>0</v>
      </c>
      <c r="AJ135" s="53">
        <f t="shared" si="81"/>
        <v>1</v>
      </c>
      <c r="AK135" s="53">
        <f t="shared" si="81"/>
        <v>0</v>
      </c>
      <c r="AL135" s="53">
        <f t="shared" si="81"/>
        <v>0</v>
      </c>
      <c r="AM135" s="53">
        <f t="shared" si="81"/>
        <v>0</v>
      </c>
      <c r="AN135" s="53">
        <f t="shared" si="81"/>
        <v>0</v>
      </c>
      <c r="AO135" s="53">
        <f t="shared" ref="AO135:AX140" si="82" xml:space="preserve"> IF( AO$128 - $G135 &lt; 1, 0,  IF( MOD( AO$128, $G135 ) = 1, 1, 0 )  )</f>
        <v>1</v>
      </c>
      <c r="AP135" s="53">
        <f t="shared" si="82"/>
        <v>0</v>
      </c>
      <c r="AQ135" s="53">
        <f t="shared" si="82"/>
        <v>0</v>
      </c>
      <c r="AR135" s="53">
        <f t="shared" si="82"/>
        <v>0</v>
      </c>
      <c r="AS135" s="53">
        <f t="shared" si="82"/>
        <v>0</v>
      </c>
      <c r="AT135" s="53">
        <f t="shared" si="82"/>
        <v>1</v>
      </c>
      <c r="AU135" s="53">
        <f t="shared" si="82"/>
        <v>0</v>
      </c>
      <c r="AV135" s="53">
        <f t="shared" si="82"/>
        <v>0</v>
      </c>
      <c r="AW135" s="53">
        <f t="shared" si="82"/>
        <v>0</v>
      </c>
      <c r="AX135" s="53">
        <f t="shared" si="82"/>
        <v>0</v>
      </c>
      <c r="AY135" s="53">
        <f t="shared" ref="AY135:BH140" si="83" xml:space="preserve"> IF( AY$128 - $G135 &lt; 1, 0,  IF( MOD( AY$128, $G135 ) = 1, 1, 0 )  )</f>
        <v>1</v>
      </c>
      <c r="AZ135" s="53">
        <f t="shared" si="83"/>
        <v>0</v>
      </c>
      <c r="BA135" s="53">
        <f t="shared" si="83"/>
        <v>0</v>
      </c>
      <c r="BB135" s="53">
        <f t="shared" si="83"/>
        <v>0</v>
      </c>
      <c r="BC135" s="53">
        <f t="shared" si="83"/>
        <v>0</v>
      </c>
      <c r="BD135" s="53">
        <f t="shared" si="83"/>
        <v>1</v>
      </c>
      <c r="BE135" s="53">
        <f t="shared" si="83"/>
        <v>0</v>
      </c>
      <c r="BF135" s="53">
        <f t="shared" si="83"/>
        <v>0</v>
      </c>
      <c r="BG135" s="53">
        <f t="shared" si="83"/>
        <v>0</v>
      </c>
      <c r="BH135" s="53">
        <f t="shared" si="83"/>
        <v>0</v>
      </c>
      <c r="BI135" s="53">
        <f t="shared" ref="BI135:BR140" si="84" xml:space="preserve"> IF( BI$128 - $G135 &lt; 1, 0,  IF( MOD( BI$128, $G135 ) = 1, 1, 0 )  )</f>
        <v>1</v>
      </c>
      <c r="BJ135" s="53">
        <f t="shared" si="84"/>
        <v>0</v>
      </c>
      <c r="BK135" s="53">
        <f t="shared" si="84"/>
        <v>0</v>
      </c>
      <c r="BL135" s="53">
        <f t="shared" si="84"/>
        <v>0</v>
      </c>
      <c r="BM135" s="53">
        <f t="shared" si="84"/>
        <v>0</v>
      </c>
      <c r="BN135" s="53">
        <f t="shared" si="84"/>
        <v>1</v>
      </c>
      <c r="BO135" s="53">
        <f t="shared" si="84"/>
        <v>0</v>
      </c>
      <c r="BP135" s="53">
        <f t="shared" si="84"/>
        <v>0</v>
      </c>
      <c r="BQ135" s="53">
        <f t="shared" si="84"/>
        <v>0</v>
      </c>
      <c r="BR135" s="53">
        <f t="shared" si="84"/>
        <v>0</v>
      </c>
      <c r="BS135" s="53">
        <f t="shared" ref="BS135:CB140" si="85" xml:space="preserve"> IF( BS$128 - $G135 &lt; 1, 0,  IF( MOD( BS$128, $G135 ) = 1, 1, 0 )  )</f>
        <v>1</v>
      </c>
      <c r="BT135" s="53">
        <f t="shared" si="85"/>
        <v>0</v>
      </c>
      <c r="BU135" s="53">
        <f t="shared" si="85"/>
        <v>0</v>
      </c>
      <c r="BV135" s="53">
        <f t="shared" si="85"/>
        <v>0</v>
      </c>
      <c r="BW135" s="53">
        <f t="shared" si="85"/>
        <v>0</v>
      </c>
      <c r="BX135" s="53">
        <f t="shared" si="85"/>
        <v>1</v>
      </c>
      <c r="BY135" s="53">
        <f t="shared" si="85"/>
        <v>0</v>
      </c>
      <c r="BZ135" s="53">
        <f t="shared" si="85"/>
        <v>0</v>
      </c>
      <c r="CA135" s="53">
        <f t="shared" si="85"/>
        <v>0</v>
      </c>
      <c r="CB135" s="53">
        <f t="shared" si="85"/>
        <v>0</v>
      </c>
      <c r="CC135" s="53">
        <f t="shared" ref="CC135:CO140" si="86" xml:space="preserve"> IF( CC$128 - $G135 &lt; 1, 0,  IF( MOD( CC$128, $G135 ) = 1, 1, 0 )  )</f>
        <v>1</v>
      </c>
      <c r="CD135" s="53">
        <f t="shared" si="86"/>
        <v>0</v>
      </c>
      <c r="CE135" s="53">
        <f t="shared" si="86"/>
        <v>0</v>
      </c>
      <c r="CF135" s="53">
        <f t="shared" si="86"/>
        <v>0</v>
      </c>
      <c r="CG135" s="53">
        <f t="shared" si="86"/>
        <v>0</v>
      </c>
      <c r="CH135" s="53">
        <f t="shared" si="86"/>
        <v>1</v>
      </c>
      <c r="CI135" s="53">
        <f t="shared" si="86"/>
        <v>0</v>
      </c>
      <c r="CJ135" s="53">
        <f t="shared" si="86"/>
        <v>0</v>
      </c>
      <c r="CK135" s="53">
        <f t="shared" si="86"/>
        <v>0</v>
      </c>
      <c r="CL135" s="53">
        <f t="shared" si="86"/>
        <v>0</v>
      </c>
      <c r="CM135" s="53">
        <f t="shared" si="86"/>
        <v>1</v>
      </c>
      <c r="CN135" s="53">
        <f t="shared" si="86"/>
        <v>0</v>
      </c>
      <c r="CO135" s="53">
        <f t="shared" si="86"/>
        <v>0</v>
      </c>
    </row>
    <row r="136" spans="5:93" outlineLevel="1" x14ac:dyDescent="0.2">
      <c r="E136" s="45" t="str">
        <f>UserInput!E97</f>
        <v>Water: pump  - asset life</v>
      </c>
      <c r="G136" s="135">
        <f xml:space="preserve"> MAX( 1, UserInput!G97 )</f>
        <v>1</v>
      </c>
      <c r="H136" s="222" t="str">
        <f>UserInput!H97</f>
        <v>Years</v>
      </c>
      <c r="I136" s="203">
        <f t="shared" si="78"/>
        <v>0</v>
      </c>
      <c r="K136" s="53">
        <f t="shared" si="79"/>
        <v>0</v>
      </c>
      <c r="L136" s="53">
        <f t="shared" si="79"/>
        <v>0</v>
      </c>
      <c r="M136" s="53">
        <f t="shared" si="79"/>
        <v>0</v>
      </c>
      <c r="N136" s="53">
        <f t="shared" si="79"/>
        <v>0</v>
      </c>
      <c r="O136" s="53">
        <f t="shared" si="79"/>
        <v>0</v>
      </c>
      <c r="P136" s="53">
        <f t="shared" si="79"/>
        <v>0</v>
      </c>
      <c r="Q136" s="53">
        <f t="shared" si="79"/>
        <v>0</v>
      </c>
      <c r="R136" s="53">
        <f t="shared" si="79"/>
        <v>0</v>
      </c>
      <c r="S136" s="53">
        <f t="shared" si="79"/>
        <v>0</v>
      </c>
      <c r="T136" s="53">
        <f t="shared" si="79"/>
        <v>0</v>
      </c>
      <c r="U136" s="53">
        <f t="shared" si="80"/>
        <v>0</v>
      </c>
      <c r="V136" s="53">
        <f t="shared" si="80"/>
        <v>0</v>
      </c>
      <c r="W136" s="53">
        <f t="shared" si="80"/>
        <v>0</v>
      </c>
      <c r="X136" s="53">
        <f t="shared" si="80"/>
        <v>0</v>
      </c>
      <c r="Y136" s="53">
        <f t="shared" si="80"/>
        <v>0</v>
      </c>
      <c r="Z136" s="53">
        <f t="shared" si="80"/>
        <v>0</v>
      </c>
      <c r="AA136" s="53">
        <f t="shared" si="80"/>
        <v>0</v>
      </c>
      <c r="AB136" s="53">
        <f t="shared" si="80"/>
        <v>0</v>
      </c>
      <c r="AC136" s="53">
        <f t="shared" si="80"/>
        <v>0</v>
      </c>
      <c r="AD136" s="53">
        <f t="shared" si="80"/>
        <v>0</v>
      </c>
      <c r="AE136" s="53">
        <f t="shared" si="81"/>
        <v>0</v>
      </c>
      <c r="AF136" s="53">
        <f t="shared" si="81"/>
        <v>0</v>
      </c>
      <c r="AG136" s="53">
        <f t="shared" si="81"/>
        <v>0</v>
      </c>
      <c r="AH136" s="53">
        <f t="shared" si="81"/>
        <v>0</v>
      </c>
      <c r="AI136" s="53">
        <f t="shared" si="81"/>
        <v>0</v>
      </c>
      <c r="AJ136" s="53">
        <f t="shared" si="81"/>
        <v>0</v>
      </c>
      <c r="AK136" s="53">
        <f t="shared" si="81"/>
        <v>0</v>
      </c>
      <c r="AL136" s="53">
        <f t="shared" si="81"/>
        <v>0</v>
      </c>
      <c r="AM136" s="53">
        <f t="shared" si="81"/>
        <v>0</v>
      </c>
      <c r="AN136" s="53">
        <f t="shared" si="81"/>
        <v>0</v>
      </c>
      <c r="AO136" s="53">
        <f t="shared" si="82"/>
        <v>0</v>
      </c>
      <c r="AP136" s="53">
        <f t="shared" si="82"/>
        <v>0</v>
      </c>
      <c r="AQ136" s="53">
        <f t="shared" si="82"/>
        <v>0</v>
      </c>
      <c r="AR136" s="53">
        <f t="shared" si="82"/>
        <v>0</v>
      </c>
      <c r="AS136" s="53">
        <f t="shared" si="82"/>
        <v>0</v>
      </c>
      <c r="AT136" s="53">
        <f t="shared" si="82"/>
        <v>0</v>
      </c>
      <c r="AU136" s="53">
        <f t="shared" si="82"/>
        <v>0</v>
      </c>
      <c r="AV136" s="53">
        <f t="shared" si="82"/>
        <v>0</v>
      </c>
      <c r="AW136" s="53">
        <f t="shared" si="82"/>
        <v>0</v>
      </c>
      <c r="AX136" s="53">
        <f t="shared" si="82"/>
        <v>0</v>
      </c>
      <c r="AY136" s="53">
        <f t="shared" si="83"/>
        <v>0</v>
      </c>
      <c r="AZ136" s="53">
        <f t="shared" si="83"/>
        <v>0</v>
      </c>
      <c r="BA136" s="53">
        <f t="shared" si="83"/>
        <v>0</v>
      </c>
      <c r="BB136" s="53">
        <f t="shared" si="83"/>
        <v>0</v>
      </c>
      <c r="BC136" s="53">
        <f t="shared" si="83"/>
        <v>0</v>
      </c>
      <c r="BD136" s="53">
        <f t="shared" si="83"/>
        <v>0</v>
      </c>
      <c r="BE136" s="53">
        <f t="shared" si="83"/>
        <v>0</v>
      </c>
      <c r="BF136" s="53">
        <f t="shared" si="83"/>
        <v>0</v>
      </c>
      <c r="BG136" s="53">
        <f t="shared" si="83"/>
        <v>0</v>
      </c>
      <c r="BH136" s="53">
        <f t="shared" si="83"/>
        <v>0</v>
      </c>
      <c r="BI136" s="53">
        <f t="shared" si="84"/>
        <v>0</v>
      </c>
      <c r="BJ136" s="53">
        <f t="shared" si="84"/>
        <v>0</v>
      </c>
      <c r="BK136" s="53">
        <f t="shared" si="84"/>
        <v>0</v>
      </c>
      <c r="BL136" s="53">
        <f t="shared" si="84"/>
        <v>0</v>
      </c>
      <c r="BM136" s="53">
        <f t="shared" si="84"/>
        <v>0</v>
      </c>
      <c r="BN136" s="53">
        <f t="shared" si="84"/>
        <v>0</v>
      </c>
      <c r="BO136" s="53">
        <f t="shared" si="84"/>
        <v>0</v>
      </c>
      <c r="BP136" s="53">
        <f t="shared" si="84"/>
        <v>0</v>
      </c>
      <c r="BQ136" s="53">
        <f t="shared" si="84"/>
        <v>0</v>
      </c>
      <c r="BR136" s="53">
        <f t="shared" si="84"/>
        <v>0</v>
      </c>
      <c r="BS136" s="53">
        <f t="shared" si="85"/>
        <v>0</v>
      </c>
      <c r="BT136" s="53">
        <f t="shared" si="85"/>
        <v>0</v>
      </c>
      <c r="BU136" s="53">
        <f t="shared" si="85"/>
        <v>0</v>
      </c>
      <c r="BV136" s="53">
        <f t="shared" si="85"/>
        <v>0</v>
      </c>
      <c r="BW136" s="53">
        <f t="shared" si="85"/>
        <v>0</v>
      </c>
      <c r="BX136" s="53">
        <f t="shared" si="85"/>
        <v>0</v>
      </c>
      <c r="BY136" s="53">
        <f t="shared" si="85"/>
        <v>0</v>
      </c>
      <c r="BZ136" s="53">
        <f t="shared" si="85"/>
        <v>0</v>
      </c>
      <c r="CA136" s="53">
        <f t="shared" si="85"/>
        <v>0</v>
      </c>
      <c r="CB136" s="53">
        <f t="shared" si="85"/>
        <v>0</v>
      </c>
      <c r="CC136" s="53">
        <f t="shared" si="86"/>
        <v>0</v>
      </c>
      <c r="CD136" s="53">
        <f t="shared" si="86"/>
        <v>0</v>
      </c>
      <c r="CE136" s="53">
        <f t="shared" si="86"/>
        <v>0</v>
      </c>
      <c r="CF136" s="53">
        <f t="shared" si="86"/>
        <v>0</v>
      </c>
      <c r="CG136" s="53">
        <f t="shared" si="86"/>
        <v>0</v>
      </c>
      <c r="CH136" s="53">
        <f t="shared" si="86"/>
        <v>0</v>
      </c>
      <c r="CI136" s="53">
        <f t="shared" si="86"/>
        <v>0</v>
      </c>
      <c r="CJ136" s="53">
        <f t="shared" si="86"/>
        <v>0</v>
      </c>
      <c r="CK136" s="53">
        <f t="shared" si="86"/>
        <v>0</v>
      </c>
      <c r="CL136" s="53">
        <f t="shared" si="86"/>
        <v>0</v>
      </c>
      <c r="CM136" s="53">
        <f t="shared" si="86"/>
        <v>0</v>
      </c>
      <c r="CN136" s="53">
        <f t="shared" si="86"/>
        <v>0</v>
      </c>
      <c r="CO136" s="53">
        <f t="shared" si="86"/>
        <v>0</v>
      </c>
    </row>
    <row r="137" spans="5:93" outlineLevel="1" x14ac:dyDescent="0.2">
      <c r="E137" s="45" t="str">
        <f>UserInput!E98</f>
        <v>Water: other cost item 2 (specify)  - asset life</v>
      </c>
      <c r="G137" s="19">
        <f xml:space="preserve"> MAX( 1, UserInput!G98 )</f>
        <v>1</v>
      </c>
      <c r="H137" s="222" t="str">
        <f>UserInput!H98</f>
        <v>Years</v>
      </c>
      <c r="I137" s="203">
        <f t="shared" si="78"/>
        <v>0</v>
      </c>
      <c r="K137" s="53">
        <f t="shared" si="79"/>
        <v>0</v>
      </c>
      <c r="L137" s="53">
        <f t="shared" si="79"/>
        <v>0</v>
      </c>
      <c r="M137" s="53">
        <f t="shared" si="79"/>
        <v>0</v>
      </c>
      <c r="N137" s="53">
        <f t="shared" si="79"/>
        <v>0</v>
      </c>
      <c r="O137" s="53">
        <f t="shared" si="79"/>
        <v>0</v>
      </c>
      <c r="P137" s="53">
        <f t="shared" si="79"/>
        <v>0</v>
      </c>
      <c r="Q137" s="53">
        <f t="shared" si="79"/>
        <v>0</v>
      </c>
      <c r="R137" s="53">
        <f t="shared" si="79"/>
        <v>0</v>
      </c>
      <c r="S137" s="53">
        <f t="shared" si="79"/>
        <v>0</v>
      </c>
      <c r="T137" s="53">
        <f t="shared" si="79"/>
        <v>0</v>
      </c>
      <c r="U137" s="53">
        <f t="shared" si="80"/>
        <v>0</v>
      </c>
      <c r="V137" s="53">
        <f t="shared" si="80"/>
        <v>0</v>
      </c>
      <c r="W137" s="53">
        <f t="shared" si="80"/>
        <v>0</v>
      </c>
      <c r="X137" s="53">
        <f t="shared" si="80"/>
        <v>0</v>
      </c>
      <c r="Y137" s="53">
        <f t="shared" si="80"/>
        <v>0</v>
      </c>
      <c r="Z137" s="53">
        <f t="shared" si="80"/>
        <v>0</v>
      </c>
      <c r="AA137" s="53">
        <f t="shared" si="80"/>
        <v>0</v>
      </c>
      <c r="AB137" s="53">
        <f t="shared" si="80"/>
        <v>0</v>
      </c>
      <c r="AC137" s="53">
        <f t="shared" si="80"/>
        <v>0</v>
      </c>
      <c r="AD137" s="53">
        <f t="shared" si="80"/>
        <v>0</v>
      </c>
      <c r="AE137" s="53">
        <f t="shared" si="81"/>
        <v>0</v>
      </c>
      <c r="AF137" s="53">
        <f t="shared" si="81"/>
        <v>0</v>
      </c>
      <c r="AG137" s="53">
        <f t="shared" si="81"/>
        <v>0</v>
      </c>
      <c r="AH137" s="53">
        <f t="shared" si="81"/>
        <v>0</v>
      </c>
      <c r="AI137" s="53">
        <f t="shared" si="81"/>
        <v>0</v>
      </c>
      <c r="AJ137" s="53">
        <f t="shared" si="81"/>
        <v>0</v>
      </c>
      <c r="AK137" s="53">
        <f t="shared" si="81"/>
        <v>0</v>
      </c>
      <c r="AL137" s="53">
        <f t="shared" si="81"/>
        <v>0</v>
      </c>
      <c r="AM137" s="53">
        <f t="shared" si="81"/>
        <v>0</v>
      </c>
      <c r="AN137" s="53">
        <f t="shared" si="81"/>
        <v>0</v>
      </c>
      <c r="AO137" s="53">
        <f t="shared" si="82"/>
        <v>0</v>
      </c>
      <c r="AP137" s="53">
        <f t="shared" si="82"/>
        <v>0</v>
      </c>
      <c r="AQ137" s="53">
        <f t="shared" si="82"/>
        <v>0</v>
      </c>
      <c r="AR137" s="53">
        <f t="shared" si="82"/>
        <v>0</v>
      </c>
      <c r="AS137" s="53">
        <f t="shared" si="82"/>
        <v>0</v>
      </c>
      <c r="AT137" s="53">
        <f t="shared" si="82"/>
        <v>0</v>
      </c>
      <c r="AU137" s="53">
        <f t="shared" si="82"/>
        <v>0</v>
      </c>
      <c r="AV137" s="53">
        <f t="shared" si="82"/>
        <v>0</v>
      </c>
      <c r="AW137" s="53">
        <f t="shared" si="82"/>
        <v>0</v>
      </c>
      <c r="AX137" s="53">
        <f t="shared" si="82"/>
        <v>0</v>
      </c>
      <c r="AY137" s="53">
        <f t="shared" si="83"/>
        <v>0</v>
      </c>
      <c r="AZ137" s="53">
        <f t="shared" si="83"/>
        <v>0</v>
      </c>
      <c r="BA137" s="53">
        <f t="shared" si="83"/>
        <v>0</v>
      </c>
      <c r="BB137" s="53">
        <f t="shared" si="83"/>
        <v>0</v>
      </c>
      <c r="BC137" s="53">
        <f t="shared" si="83"/>
        <v>0</v>
      </c>
      <c r="BD137" s="53">
        <f t="shared" si="83"/>
        <v>0</v>
      </c>
      <c r="BE137" s="53">
        <f t="shared" si="83"/>
        <v>0</v>
      </c>
      <c r="BF137" s="53">
        <f t="shared" si="83"/>
        <v>0</v>
      </c>
      <c r="BG137" s="53">
        <f t="shared" si="83"/>
        <v>0</v>
      </c>
      <c r="BH137" s="53">
        <f t="shared" si="83"/>
        <v>0</v>
      </c>
      <c r="BI137" s="53">
        <f t="shared" si="84"/>
        <v>0</v>
      </c>
      <c r="BJ137" s="53">
        <f t="shared" si="84"/>
        <v>0</v>
      </c>
      <c r="BK137" s="53">
        <f t="shared" si="84"/>
        <v>0</v>
      </c>
      <c r="BL137" s="53">
        <f t="shared" si="84"/>
        <v>0</v>
      </c>
      <c r="BM137" s="53">
        <f t="shared" si="84"/>
        <v>0</v>
      </c>
      <c r="BN137" s="53">
        <f t="shared" si="84"/>
        <v>0</v>
      </c>
      <c r="BO137" s="53">
        <f t="shared" si="84"/>
        <v>0</v>
      </c>
      <c r="BP137" s="53">
        <f t="shared" si="84"/>
        <v>0</v>
      </c>
      <c r="BQ137" s="53">
        <f t="shared" si="84"/>
        <v>0</v>
      </c>
      <c r="BR137" s="53">
        <f t="shared" si="84"/>
        <v>0</v>
      </c>
      <c r="BS137" s="53">
        <f t="shared" si="85"/>
        <v>0</v>
      </c>
      <c r="BT137" s="53">
        <f t="shared" si="85"/>
        <v>0</v>
      </c>
      <c r="BU137" s="53">
        <f t="shared" si="85"/>
        <v>0</v>
      </c>
      <c r="BV137" s="53">
        <f t="shared" si="85"/>
        <v>0</v>
      </c>
      <c r="BW137" s="53">
        <f t="shared" si="85"/>
        <v>0</v>
      </c>
      <c r="BX137" s="53">
        <f t="shared" si="85"/>
        <v>0</v>
      </c>
      <c r="BY137" s="53">
        <f t="shared" si="85"/>
        <v>0</v>
      </c>
      <c r="BZ137" s="53">
        <f t="shared" si="85"/>
        <v>0</v>
      </c>
      <c r="CA137" s="53">
        <f t="shared" si="85"/>
        <v>0</v>
      </c>
      <c r="CB137" s="53">
        <f t="shared" si="85"/>
        <v>0</v>
      </c>
      <c r="CC137" s="53">
        <f t="shared" si="86"/>
        <v>0</v>
      </c>
      <c r="CD137" s="53">
        <f t="shared" si="86"/>
        <v>0</v>
      </c>
      <c r="CE137" s="53">
        <f t="shared" si="86"/>
        <v>0</v>
      </c>
      <c r="CF137" s="53">
        <f t="shared" si="86"/>
        <v>0</v>
      </c>
      <c r="CG137" s="53">
        <f t="shared" si="86"/>
        <v>0</v>
      </c>
      <c r="CH137" s="53">
        <f t="shared" si="86"/>
        <v>0</v>
      </c>
      <c r="CI137" s="53">
        <f t="shared" si="86"/>
        <v>0</v>
      </c>
      <c r="CJ137" s="53">
        <f t="shared" si="86"/>
        <v>0</v>
      </c>
      <c r="CK137" s="53">
        <f t="shared" si="86"/>
        <v>0</v>
      </c>
      <c r="CL137" s="53">
        <f t="shared" si="86"/>
        <v>0</v>
      </c>
      <c r="CM137" s="53">
        <f t="shared" si="86"/>
        <v>0</v>
      </c>
      <c r="CN137" s="53">
        <f t="shared" si="86"/>
        <v>0</v>
      </c>
      <c r="CO137" s="53">
        <f t="shared" si="86"/>
        <v>0</v>
      </c>
    </row>
    <row r="138" spans="5:93" outlineLevel="1" x14ac:dyDescent="0.2">
      <c r="E138" s="45" t="str">
        <f>UserInput!E99</f>
        <v>Water: other cost item 3 (specify)  - asset life</v>
      </c>
      <c r="G138" s="19">
        <f xml:space="preserve"> MAX( 1, UserInput!G99 )</f>
        <v>1</v>
      </c>
      <c r="H138" s="222" t="str">
        <f>UserInput!H99</f>
        <v>Years</v>
      </c>
      <c r="I138" s="203">
        <f t="shared" si="78"/>
        <v>0</v>
      </c>
      <c r="K138" s="53">
        <f t="shared" si="79"/>
        <v>0</v>
      </c>
      <c r="L138" s="53">
        <f t="shared" si="79"/>
        <v>0</v>
      </c>
      <c r="M138" s="53">
        <f t="shared" si="79"/>
        <v>0</v>
      </c>
      <c r="N138" s="53">
        <f t="shared" si="79"/>
        <v>0</v>
      </c>
      <c r="O138" s="53">
        <f t="shared" si="79"/>
        <v>0</v>
      </c>
      <c r="P138" s="53">
        <f t="shared" si="79"/>
        <v>0</v>
      </c>
      <c r="Q138" s="53">
        <f t="shared" si="79"/>
        <v>0</v>
      </c>
      <c r="R138" s="53">
        <f t="shared" si="79"/>
        <v>0</v>
      </c>
      <c r="S138" s="53">
        <f t="shared" si="79"/>
        <v>0</v>
      </c>
      <c r="T138" s="53">
        <f t="shared" si="79"/>
        <v>0</v>
      </c>
      <c r="U138" s="53">
        <f t="shared" si="80"/>
        <v>0</v>
      </c>
      <c r="V138" s="53">
        <f t="shared" si="80"/>
        <v>0</v>
      </c>
      <c r="W138" s="53">
        <f t="shared" si="80"/>
        <v>0</v>
      </c>
      <c r="X138" s="53">
        <f t="shared" si="80"/>
        <v>0</v>
      </c>
      <c r="Y138" s="53">
        <f t="shared" si="80"/>
        <v>0</v>
      </c>
      <c r="Z138" s="53">
        <f t="shared" si="80"/>
        <v>0</v>
      </c>
      <c r="AA138" s="53">
        <f t="shared" si="80"/>
        <v>0</v>
      </c>
      <c r="AB138" s="53">
        <f t="shared" si="80"/>
        <v>0</v>
      </c>
      <c r="AC138" s="53">
        <f t="shared" si="80"/>
        <v>0</v>
      </c>
      <c r="AD138" s="53">
        <f t="shared" si="80"/>
        <v>0</v>
      </c>
      <c r="AE138" s="53">
        <f t="shared" si="81"/>
        <v>0</v>
      </c>
      <c r="AF138" s="53">
        <f t="shared" si="81"/>
        <v>0</v>
      </c>
      <c r="AG138" s="53">
        <f t="shared" si="81"/>
        <v>0</v>
      </c>
      <c r="AH138" s="53">
        <f t="shared" si="81"/>
        <v>0</v>
      </c>
      <c r="AI138" s="53">
        <f t="shared" si="81"/>
        <v>0</v>
      </c>
      <c r="AJ138" s="53">
        <f t="shared" si="81"/>
        <v>0</v>
      </c>
      <c r="AK138" s="53">
        <f t="shared" si="81"/>
        <v>0</v>
      </c>
      <c r="AL138" s="53">
        <f t="shared" si="81"/>
        <v>0</v>
      </c>
      <c r="AM138" s="53">
        <f t="shared" si="81"/>
        <v>0</v>
      </c>
      <c r="AN138" s="53">
        <f t="shared" si="81"/>
        <v>0</v>
      </c>
      <c r="AO138" s="53">
        <f t="shared" si="82"/>
        <v>0</v>
      </c>
      <c r="AP138" s="53">
        <f t="shared" si="82"/>
        <v>0</v>
      </c>
      <c r="AQ138" s="53">
        <f t="shared" si="82"/>
        <v>0</v>
      </c>
      <c r="AR138" s="53">
        <f t="shared" si="82"/>
        <v>0</v>
      </c>
      <c r="AS138" s="53">
        <f t="shared" si="82"/>
        <v>0</v>
      </c>
      <c r="AT138" s="53">
        <f t="shared" si="82"/>
        <v>0</v>
      </c>
      <c r="AU138" s="53">
        <f t="shared" si="82"/>
        <v>0</v>
      </c>
      <c r="AV138" s="53">
        <f t="shared" si="82"/>
        <v>0</v>
      </c>
      <c r="AW138" s="53">
        <f t="shared" si="82"/>
        <v>0</v>
      </c>
      <c r="AX138" s="53">
        <f t="shared" si="82"/>
        <v>0</v>
      </c>
      <c r="AY138" s="53">
        <f t="shared" si="83"/>
        <v>0</v>
      </c>
      <c r="AZ138" s="53">
        <f t="shared" si="83"/>
        <v>0</v>
      </c>
      <c r="BA138" s="53">
        <f t="shared" si="83"/>
        <v>0</v>
      </c>
      <c r="BB138" s="53">
        <f t="shared" si="83"/>
        <v>0</v>
      </c>
      <c r="BC138" s="53">
        <f t="shared" si="83"/>
        <v>0</v>
      </c>
      <c r="BD138" s="53">
        <f t="shared" si="83"/>
        <v>0</v>
      </c>
      <c r="BE138" s="53">
        <f t="shared" si="83"/>
        <v>0</v>
      </c>
      <c r="BF138" s="53">
        <f t="shared" si="83"/>
        <v>0</v>
      </c>
      <c r="BG138" s="53">
        <f t="shared" si="83"/>
        <v>0</v>
      </c>
      <c r="BH138" s="53">
        <f t="shared" si="83"/>
        <v>0</v>
      </c>
      <c r="BI138" s="53">
        <f t="shared" si="84"/>
        <v>0</v>
      </c>
      <c r="BJ138" s="53">
        <f t="shared" si="84"/>
        <v>0</v>
      </c>
      <c r="BK138" s="53">
        <f t="shared" si="84"/>
        <v>0</v>
      </c>
      <c r="BL138" s="53">
        <f t="shared" si="84"/>
        <v>0</v>
      </c>
      <c r="BM138" s="53">
        <f t="shared" si="84"/>
        <v>0</v>
      </c>
      <c r="BN138" s="53">
        <f t="shared" si="84"/>
        <v>0</v>
      </c>
      <c r="BO138" s="53">
        <f t="shared" si="84"/>
        <v>0</v>
      </c>
      <c r="BP138" s="53">
        <f t="shared" si="84"/>
        <v>0</v>
      </c>
      <c r="BQ138" s="53">
        <f t="shared" si="84"/>
        <v>0</v>
      </c>
      <c r="BR138" s="53">
        <f t="shared" si="84"/>
        <v>0</v>
      </c>
      <c r="BS138" s="53">
        <f t="shared" si="85"/>
        <v>0</v>
      </c>
      <c r="BT138" s="53">
        <f t="shared" si="85"/>
        <v>0</v>
      </c>
      <c r="BU138" s="53">
        <f t="shared" si="85"/>
        <v>0</v>
      </c>
      <c r="BV138" s="53">
        <f t="shared" si="85"/>
        <v>0</v>
      </c>
      <c r="BW138" s="53">
        <f t="shared" si="85"/>
        <v>0</v>
      </c>
      <c r="BX138" s="53">
        <f t="shared" si="85"/>
        <v>0</v>
      </c>
      <c r="BY138" s="53">
        <f t="shared" si="85"/>
        <v>0</v>
      </c>
      <c r="BZ138" s="53">
        <f t="shared" si="85"/>
        <v>0</v>
      </c>
      <c r="CA138" s="53">
        <f t="shared" si="85"/>
        <v>0</v>
      </c>
      <c r="CB138" s="53">
        <f t="shared" si="85"/>
        <v>0</v>
      </c>
      <c r="CC138" s="53">
        <f t="shared" si="86"/>
        <v>0</v>
      </c>
      <c r="CD138" s="53">
        <f t="shared" si="86"/>
        <v>0</v>
      </c>
      <c r="CE138" s="53">
        <f t="shared" si="86"/>
        <v>0</v>
      </c>
      <c r="CF138" s="53">
        <f t="shared" si="86"/>
        <v>0</v>
      </c>
      <c r="CG138" s="53">
        <f t="shared" si="86"/>
        <v>0</v>
      </c>
      <c r="CH138" s="53">
        <f t="shared" si="86"/>
        <v>0</v>
      </c>
      <c r="CI138" s="53">
        <f t="shared" si="86"/>
        <v>0</v>
      </c>
      <c r="CJ138" s="53">
        <f t="shared" si="86"/>
        <v>0</v>
      </c>
      <c r="CK138" s="53">
        <f t="shared" si="86"/>
        <v>0</v>
      </c>
      <c r="CL138" s="53">
        <f t="shared" si="86"/>
        <v>0</v>
      </c>
      <c r="CM138" s="53">
        <f t="shared" si="86"/>
        <v>0</v>
      </c>
      <c r="CN138" s="53">
        <f t="shared" si="86"/>
        <v>0</v>
      </c>
      <c r="CO138" s="53">
        <f t="shared" si="86"/>
        <v>0</v>
      </c>
    </row>
    <row r="139" spans="5:93" outlineLevel="1" x14ac:dyDescent="0.2">
      <c r="E139" s="45" t="str">
        <f>UserInput!E100</f>
        <v>Water: other cost item 4 (specify)  - asset life</v>
      </c>
      <c r="G139" s="19">
        <f xml:space="preserve"> MAX( 1, UserInput!G100 )</f>
        <v>1</v>
      </c>
      <c r="H139" s="222" t="str">
        <f>UserInput!H100</f>
        <v>Years</v>
      </c>
      <c r="I139" s="203">
        <f t="shared" si="78"/>
        <v>0</v>
      </c>
      <c r="K139" s="53">
        <f t="shared" si="79"/>
        <v>0</v>
      </c>
      <c r="L139" s="53">
        <f t="shared" si="79"/>
        <v>0</v>
      </c>
      <c r="M139" s="53">
        <f t="shared" si="79"/>
        <v>0</v>
      </c>
      <c r="N139" s="53">
        <f t="shared" si="79"/>
        <v>0</v>
      </c>
      <c r="O139" s="53">
        <f t="shared" si="79"/>
        <v>0</v>
      </c>
      <c r="P139" s="53">
        <f t="shared" si="79"/>
        <v>0</v>
      </c>
      <c r="Q139" s="53">
        <f t="shared" si="79"/>
        <v>0</v>
      </c>
      <c r="R139" s="53">
        <f t="shared" si="79"/>
        <v>0</v>
      </c>
      <c r="S139" s="53">
        <f t="shared" si="79"/>
        <v>0</v>
      </c>
      <c r="T139" s="53">
        <f t="shared" si="79"/>
        <v>0</v>
      </c>
      <c r="U139" s="53">
        <f t="shared" si="80"/>
        <v>0</v>
      </c>
      <c r="V139" s="53">
        <f t="shared" si="80"/>
        <v>0</v>
      </c>
      <c r="W139" s="53">
        <f t="shared" si="80"/>
        <v>0</v>
      </c>
      <c r="X139" s="53">
        <f t="shared" si="80"/>
        <v>0</v>
      </c>
      <c r="Y139" s="53">
        <f t="shared" si="80"/>
        <v>0</v>
      </c>
      <c r="Z139" s="53">
        <f t="shared" si="80"/>
        <v>0</v>
      </c>
      <c r="AA139" s="53">
        <f t="shared" si="80"/>
        <v>0</v>
      </c>
      <c r="AB139" s="53">
        <f t="shared" si="80"/>
        <v>0</v>
      </c>
      <c r="AC139" s="53">
        <f t="shared" si="80"/>
        <v>0</v>
      </c>
      <c r="AD139" s="53">
        <f t="shared" si="80"/>
        <v>0</v>
      </c>
      <c r="AE139" s="53">
        <f t="shared" si="81"/>
        <v>0</v>
      </c>
      <c r="AF139" s="53">
        <f t="shared" si="81"/>
        <v>0</v>
      </c>
      <c r="AG139" s="53">
        <f t="shared" si="81"/>
        <v>0</v>
      </c>
      <c r="AH139" s="53">
        <f t="shared" si="81"/>
        <v>0</v>
      </c>
      <c r="AI139" s="53">
        <f t="shared" si="81"/>
        <v>0</v>
      </c>
      <c r="AJ139" s="53">
        <f t="shared" si="81"/>
        <v>0</v>
      </c>
      <c r="AK139" s="53">
        <f t="shared" si="81"/>
        <v>0</v>
      </c>
      <c r="AL139" s="53">
        <f t="shared" si="81"/>
        <v>0</v>
      </c>
      <c r="AM139" s="53">
        <f t="shared" si="81"/>
        <v>0</v>
      </c>
      <c r="AN139" s="53">
        <f t="shared" si="81"/>
        <v>0</v>
      </c>
      <c r="AO139" s="53">
        <f t="shared" si="82"/>
        <v>0</v>
      </c>
      <c r="AP139" s="53">
        <f t="shared" si="82"/>
        <v>0</v>
      </c>
      <c r="AQ139" s="53">
        <f t="shared" si="82"/>
        <v>0</v>
      </c>
      <c r="AR139" s="53">
        <f t="shared" si="82"/>
        <v>0</v>
      </c>
      <c r="AS139" s="53">
        <f t="shared" si="82"/>
        <v>0</v>
      </c>
      <c r="AT139" s="53">
        <f t="shared" si="82"/>
        <v>0</v>
      </c>
      <c r="AU139" s="53">
        <f t="shared" si="82"/>
        <v>0</v>
      </c>
      <c r="AV139" s="53">
        <f t="shared" si="82"/>
        <v>0</v>
      </c>
      <c r="AW139" s="53">
        <f t="shared" si="82"/>
        <v>0</v>
      </c>
      <c r="AX139" s="53">
        <f t="shared" si="82"/>
        <v>0</v>
      </c>
      <c r="AY139" s="53">
        <f t="shared" si="83"/>
        <v>0</v>
      </c>
      <c r="AZ139" s="53">
        <f t="shared" si="83"/>
        <v>0</v>
      </c>
      <c r="BA139" s="53">
        <f t="shared" si="83"/>
        <v>0</v>
      </c>
      <c r="BB139" s="53">
        <f t="shared" si="83"/>
        <v>0</v>
      </c>
      <c r="BC139" s="53">
        <f t="shared" si="83"/>
        <v>0</v>
      </c>
      <c r="BD139" s="53">
        <f t="shared" si="83"/>
        <v>0</v>
      </c>
      <c r="BE139" s="53">
        <f t="shared" si="83"/>
        <v>0</v>
      </c>
      <c r="BF139" s="53">
        <f t="shared" si="83"/>
        <v>0</v>
      </c>
      <c r="BG139" s="53">
        <f t="shared" si="83"/>
        <v>0</v>
      </c>
      <c r="BH139" s="53">
        <f t="shared" si="83"/>
        <v>0</v>
      </c>
      <c r="BI139" s="53">
        <f t="shared" si="84"/>
        <v>0</v>
      </c>
      <c r="BJ139" s="53">
        <f t="shared" si="84"/>
        <v>0</v>
      </c>
      <c r="BK139" s="53">
        <f t="shared" si="84"/>
        <v>0</v>
      </c>
      <c r="BL139" s="53">
        <f t="shared" si="84"/>
        <v>0</v>
      </c>
      <c r="BM139" s="53">
        <f t="shared" si="84"/>
        <v>0</v>
      </c>
      <c r="BN139" s="53">
        <f t="shared" si="84"/>
        <v>0</v>
      </c>
      <c r="BO139" s="53">
        <f t="shared" si="84"/>
        <v>0</v>
      </c>
      <c r="BP139" s="53">
        <f t="shared" si="84"/>
        <v>0</v>
      </c>
      <c r="BQ139" s="53">
        <f t="shared" si="84"/>
        <v>0</v>
      </c>
      <c r="BR139" s="53">
        <f t="shared" si="84"/>
        <v>0</v>
      </c>
      <c r="BS139" s="53">
        <f t="shared" si="85"/>
        <v>0</v>
      </c>
      <c r="BT139" s="53">
        <f t="shared" si="85"/>
        <v>0</v>
      </c>
      <c r="BU139" s="53">
        <f t="shared" si="85"/>
        <v>0</v>
      </c>
      <c r="BV139" s="53">
        <f t="shared" si="85"/>
        <v>0</v>
      </c>
      <c r="BW139" s="53">
        <f t="shared" si="85"/>
        <v>0</v>
      </c>
      <c r="BX139" s="53">
        <f t="shared" si="85"/>
        <v>0</v>
      </c>
      <c r="BY139" s="53">
        <f t="shared" si="85"/>
        <v>0</v>
      </c>
      <c r="BZ139" s="53">
        <f t="shared" si="85"/>
        <v>0</v>
      </c>
      <c r="CA139" s="53">
        <f t="shared" si="85"/>
        <v>0</v>
      </c>
      <c r="CB139" s="53">
        <f t="shared" si="85"/>
        <v>0</v>
      </c>
      <c r="CC139" s="53">
        <f t="shared" si="86"/>
        <v>0</v>
      </c>
      <c r="CD139" s="53">
        <f t="shared" si="86"/>
        <v>0</v>
      </c>
      <c r="CE139" s="53">
        <f t="shared" si="86"/>
        <v>0</v>
      </c>
      <c r="CF139" s="53">
        <f t="shared" si="86"/>
        <v>0</v>
      </c>
      <c r="CG139" s="53">
        <f t="shared" si="86"/>
        <v>0</v>
      </c>
      <c r="CH139" s="53">
        <f t="shared" si="86"/>
        <v>0</v>
      </c>
      <c r="CI139" s="53">
        <f t="shared" si="86"/>
        <v>0</v>
      </c>
      <c r="CJ139" s="53">
        <f t="shared" si="86"/>
        <v>0</v>
      </c>
      <c r="CK139" s="53">
        <f t="shared" si="86"/>
        <v>0</v>
      </c>
      <c r="CL139" s="53">
        <f t="shared" si="86"/>
        <v>0</v>
      </c>
      <c r="CM139" s="53">
        <f t="shared" si="86"/>
        <v>0</v>
      </c>
      <c r="CN139" s="53">
        <f t="shared" si="86"/>
        <v>0</v>
      </c>
      <c r="CO139" s="53">
        <f t="shared" si="86"/>
        <v>0</v>
      </c>
    </row>
    <row r="140" spans="5:93" outlineLevel="1" x14ac:dyDescent="0.2">
      <c r="E140" s="45" t="str">
        <f>UserInput!E101</f>
        <v>Water: other cost item 5 (specify)  - asset life</v>
      </c>
      <c r="G140" s="19">
        <f xml:space="preserve"> MAX( 1, UserInput!G101 )</f>
        <v>1</v>
      </c>
      <c r="H140" s="222" t="str">
        <f>UserInput!H101</f>
        <v>Years</v>
      </c>
      <c r="I140" s="203">
        <f t="shared" si="78"/>
        <v>0</v>
      </c>
      <c r="K140" s="53">
        <f t="shared" si="79"/>
        <v>0</v>
      </c>
      <c r="L140" s="53">
        <f t="shared" si="79"/>
        <v>0</v>
      </c>
      <c r="M140" s="53">
        <f t="shared" si="79"/>
        <v>0</v>
      </c>
      <c r="N140" s="53">
        <f t="shared" si="79"/>
        <v>0</v>
      </c>
      <c r="O140" s="53">
        <f t="shared" si="79"/>
        <v>0</v>
      </c>
      <c r="P140" s="53">
        <f t="shared" si="79"/>
        <v>0</v>
      </c>
      <c r="Q140" s="53">
        <f t="shared" si="79"/>
        <v>0</v>
      </c>
      <c r="R140" s="53">
        <f t="shared" si="79"/>
        <v>0</v>
      </c>
      <c r="S140" s="53">
        <f t="shared" si="79"/>
        <v>0</v>
      </c>
      <c r="T140" s="53">
        <f t="shared" si="79"/>
        <v>0</v>
      </c>
      <c r="U140" s="53">
        <f t="shared" si="80"/>
        <v>0</v>
      </c>
      <c r="V140" s="53">
        <f t="shared" si="80"/>
        <v>0</v>
      </c>
      <c r="W140" s="53">
        <f t="shared" si="80"/>
        <v>0</v>
      </c>
      <c r="X140" s="53">
        <f t="shared" si="80"/>
        <v>0</v>
      </c>
      <c r="Y140" s="53">
        <f t="shared" si="80"/>
        <v>0</v>
      </c>
      <c r="Z140" s="53">
        <f t="shared" si="80"/>
        <v>0</v>
      </c>
      <c r="AA140" s="53">
        <f t="shared" si="80"/>
        <v>0</v>
      </c>
      <c r="AB140" s="53">
        <f t="shared" si="80"/>
        <v>0</v>
      </c>
      <c r="AC140" s="53">
        <f t="shared" si="80"/>
        <v>0</v>
      </c>
      <c r="AD140" s="53">
        <f t="shared" si="80"/>
        <v>0</v>
      </c>
      <c r="AE140" s="53">
        <f t="shared" si="81"/>
        <v>0</v>
      </c>
      <c r="AF140" s="53">
        <f t="shared" si="81"/>
        <v>0</v>
      </c>
      <c r="AG140" s="53">
        <f t="shared" si="81"/>
        <v>0</v>
      </c>
      <c r="AH140" s="53">
        <f t="shared" si="81"/>
        <v>0</v>
      </c>
      <c r="AI140" s="53">
        <f t="shared" si="81"/>
        <v>0</v>
      </c>
      <c r="AJ140" s="53">
        <f t="shared" si="81"/>
        <v>0</v>
      </c>
      <c r="AK140" s="53">
        <f t="shared" si="81"/>
        <v>0</v>
      </c>
      <c r="AL140" s="53">
        <f t="shared" si="81"/>
        <v>0</v>
      </c>
      <c r="AM140" s="53">
        <f t="shared" si="81"/>
        <v>0</v>
      </c>
      <c r="AN140" s="53">
        <f t="shared" si="81"/>
        <v>0</v>
      </c>
      <c r="AO140" s="53">
        <f t="shared" si="82"/>
        <v>0</v>
      </c>
      <c r="AP140" s="53">
        <f t="shared" si="82"/>
        <v>0</v>
      </c>
      <c r="AQ140" s="53">
        <f t="shared" si="82"/>
        <v>0</v>
      </c>
      <c r="AR140" s="53">
        <f t="shared" si="82"/>
        <v>0</v>
      </c>
      <c r="AS140" s="53">
        <f t="shared" si="82"/>
        <v>0</v>
      </c>
      <c r="AT140" s="53">
        <f t="shared" si="82"/>
        <v>0</v>
      </c>
      <c r="AU140" s="53">
        <f t="shared" si="82"/>
        <v>0</v>
      </c>
      <c r="AV140" s="53">
        <f t="shared" si="82"/>
        <v>0</v>
      </c>
      <c r="AW140" s="53">
        <f t="shared" si="82"/>
        <v>0</v>
      </c>
      <c r="AX140" s="53">
        <f t="shared" si="82"/>
        <v>0</v>
      </c>
      <c r="AY140" s="53">
        <f t="shared" si="83"/>
        <v>0</v>
      </c>
      <c r="AZ140" s="53">
        <f t="shared" si="83"/>
        <v>0</v>
      </c>
      <c r="BA140" s="53">
        <f t="shared" si="83"/>
        <v>0</v>
      </c>
      <c r="BB140" s="53">
        <f t="shared" si="83"/>
        <v>0</v>
      </c>
      <c r="BC140" s="53">
        <f t="shared" si="83"/>
        <v>0</v>
      </c>
      <c r="BD140" s="53">
        <f t="shared" si="83"/>
        <v>0</v>
      </c>
      <c r="BE140" s="53">
        <f t="shared" si="83"/>
        <v>0</v>
      </c>
      <c r="BF140" s="53">
        <f t="shared" si="83"/>
        <v>0</v>
      </c>
      <c r="BG140" s="53">
        <f t="shared" si="83"/>
        <v>0</v>
      </c>
      <c r="BH140" s="53">
        <f t="shared" si="83"/>
        <v>0</v>
      </c>
      <c r="BI140" s="53">
        <f t="shared" si="84"/>
        <v>0</v>
      </c>
      <c r="BJ140" s="53">
        <f t="shared" si="84"/>
        <v>0</v>
      </c>
      <c r="BK140" s="53">
        <f t="shared" si="84"/>
        <v>0</v>
      </c>
      <c r="BL140" s="53">
        <f t="shared" si="84"/>
        <v>0</v>
      </c>
      <c r="BM140" s="53">
        <f t="shared" si="84"/>
        <v>0</v>
      </c>
      <c r="BN140" s="53">
        <f t="shared" si="84"/>
        <v>0</v>
      </c>
      <c r="BO140" s="53">
        <f t="shared" si="84"/>
        <v>0</v>
      </c>
      <c r="BP140" s="53">
        <f t="shared" si="84"/>
        <v>0</v>
      </c>
      <c r="BQ140" s="53">
        <f t="shared" si="84"/>
        <v>0</v>
      </c>
      <c r="BR140" s="53">
        <f t="shared" si="84"/>
        <v>0</v>
      </c>
      <c r="BS140" s="53">
        <f t="shared" si="85"/>
        <v>0</v>
      </c>
      <c r="BT140" s="53">
        <f t="shared" si="85"/>
        <v>0</v>
      </c>
      <c r="BU140" s="53">
        <f t="shared" si="85"/>
        <v>0</v>
      </c>
      <c r="BV140" s="53">
        <f t="shared" si="85"/>
        <v>0</v>
      </c>
      <c r="BW140" s="53">
        <f t="shared" si="85"/>
        <v>0</v>
      </c>
      <c r="BX140" s="53">
        <f t="shared" si="85"/>
        <v>0</v>
      </c>
      <c r="BY140" s="53">
        <f t="shared" si="85"/>
        <v>0</v>
      </c>
      <c r="BZ140" s="53">
        <f t="shared" si="85"/>
        <v>0</v>
      </c>
      <c r="CA140" s="53">
        <f t="shared" si="85"/>
        <v>0</v>
      </c>
      <c r="CB140" s="53">
        <f t="shared" si="85"/>
        <v>0</v>
      </c>
      <c r="CC140" s="53">
        <f t="shared" si="86"/>
        <v>0</v>
      </c>
      <c r="CD140" s="53">
        <f t="shared" si="86"/>
        <v>0</v>
      </c>
      <c r="CE140" s="53">
        <f t="shared" si="86"/>
        <v>0</v>
      </c>
      <c r="CF140" s="53">
        <f t="shared" si="86"/>
        <v>0</v>
      </c>
      <c r="CG140" s="53">
        <f t="shared" si="86"/>
        <v>0</v>
      </c>
      <c r="CH140" s="53">
        <f t="shared" si="86"/>
        <v>0</v>
      </c>
      <c r="CI140" s="53">
        <f t="shared" si="86"/>
        <v>0</v>
      </c>
      <c r="CJ140" s="53">
        <f t="shared" si="86"/>
        <v>0</v>
      </c>
      <c r="CK140" s="53">
        <f t="shared" si="86"/>
        <v>0</v>
      </c>
      <c r="CL140" s="53">
        <f t="shared" si="86"/>
        <v>0</v>
      </c>
      <c r="CM140" s="53">
        <f t="shared" si="86"/>
        <v>0</v>
      </c>
      <c r="CN140" s="53">
        <f t="shared" si="86"/>
        <v>0</v>
      </c>
      <c r="CO140" s="53">
        <f t="shared" si="86"/>
        <v>0</v>
      </c>
    </row>
    <row r="141" spans="5:93" outlineLevel="1" x14ac:dyDescent="0.2">
      <c r="I141" s="200"/>
    </row>
    <row r="142" spans="5:93" outlineLevel="1" x14ac:dyDescent="0.2">
      <c r="E142" t="s">
        <v>404</v>
      </c>
      <c r="H142" s="93" t="s">
        <v>133</v>
      </c>
      <c r="I142" s="203">
        <f xml:space="preserve"> SUM( K142:CO142 )</f>
        <v>221806.81259651034</v>
      </c>
      <c r="K142" s="53">
        <f t="shared" ref="K142:AP142" si="87" xml:space="preserve"> K109 * K132</f>
        <v>0</v>
      </c>
      <c r="L142" s="53">
        <f t="shared" si="87"/>
        <v>0</v>
      </c>
      <c r="M142" s="53">
        <f t="shared" si="87"/>
        <v>0</v>
      </c>
      <c r="N142" s="53">
        <f t="shared" si="87"/>
        <v>0</v>
      </c>
      <c r="O142" s="53">
        <f t="shared" si="87"/>
        <v>0</v>
      </c>
      <c r="P142" s="53">
        <f t="shared" si="87"/>
        <v>0</v>
      </c>
      <c r="Q142" s="53">
        <f t="shared" si="87"/>
        <v>0</v>
      </c>
      <c r="R142" s="53">
        <f t="shared" si="87"/>
        <v>0</v>
      </c>
      <c r="S142" s="53">
        <f t="shared" si="87"/>
        <v>0</v>
      </c>
      <c r="T142" s="53">
        <f t="shared" si="87"/>
        <v>0</v>
      </c>
      <c r="U142" s="53">
        <f t="shared" si="87"/>
        <v>0</v>
      </c>
      <c r="V142" s="53">
        <f t="shared" si="87"/>
        <v>0</v>
      </c>
      <c r="W142" s="53">
        <f t="shared" si="87"/>
        <v>0</v>
      </c>
      <c r="X142" s="53">
        <f t="shared" si="87"/>
        <v>0</v>
      </c>
      <c r="Y142" s="53">
        <f t="shared" si="87"/>
        <v>0</v>
      </c>
      <c r="Z142" s="53">
        <f t="shared" si="87"/>
        <v>17374.68686184147</v>
      </c>
      <c r="AA142" s="53">
        <f t="shared" si="87"/>
        <v>5966.3189476047355</v>
      </c>
      <c r="AB142" s="53">
        <f t="shared" si="87"/>
        <v>0</v>
      </c>
      <c r="AC142" s="53">
        <f t="shared" si="87"/>
        <v>0</v>
      </c>
      <c r="AD142" s="53">
        <f t="shared" si="87"/>
        <v>0</v>
      </c>
      <c r="AE142" s="53">
        <f t="shared" si="87"/>
        <v>0</v>
      </c>
      <c r="AF142" s="53">
        <f t="shared" si="87"/>
        <v>0</v>
      </c>
      <c r="AG142" s="53">
        <f t="shared" si="87"/>
        <v>0</v>
      </c>
      <c r="AH142" s="53">
        <f t="shared" si="87"/>
        <v>0</v>
      </c>
      <c r="AI142" s="53">
        <f t="shared" si="87"/>
        <v>0</v>
      </c>
      <c r="AJ142" s="53">
        <f t="shared" si="87"/>
        <v>0</v>
      </c>
      <c r="AK142" s="53">
        <f t="shared" si="87"/>
        <v>0</v>
      </c>
      <c r="AL142" s="53">
        <f t="shared" si="87"/>
        <v>0</v>
      </c>
      <c r="AM142" s="53">
        <f t="shared" si="87"/>
        <v>0</v>
      </c>
      <c r="AN142" s="53">
        <f t="shared" si="87"/>
        <v>0</v>
      </c>
      <c r="AO142" s="53">
        <f t="shared" si="87"/>
        <v>23034.642764786051</v>
      </c>
      <c r="AP142" s="53">
        <f t="shared" si="87"/>
        <v>7909.8994227446765</v>
      </c>
      <c r="AQ142" s="53">
        <f t="shared" ref="AQ142:BV142" si="88" xml:space="preserve"> AQ109 * AQ132</f>
        <v>0</v>
      </c>
      <c r="AR142" s="53">
        <f t="shared" si="88"/>
        <v>0</v>
      </c>
      <c r="AS142" s="53">
        <f t="shared" si="88"/>
        <v>0</v>
      </c>
      <c r="AT142" s="53">
        <f t="shared" si="88"/>
        <v>0</v>
      </c>
      <c r="AU142" s="53">
        <f t="shared" si="88"/>
        <v>0</v>
      </c>
      <c r="AV142" s="53">
        <f t="shared" si="88"/>
        <v>0</v>
      </c>
      <c r="AW142" s="53">
        <f t="shared" si="88"/>
        <v>0</v>
      </c>
      <c r="AX142" s="53">
        <f t="shared" si="88"/>
        <v>0</v>
      </c>
      <c r="AY142" s="53">
        <f t="shared" si="88"/>
        <v>0</v>
      </c>
      <c r="AZ142" s="53">
        <f t="shared" si="88"/>
        <v>0</v>
      </c>
      <c r="BA142" s="53">
        <f t="shared" si="88"/>
        <v>0</v>
      </c>
      <c r="BB142" s="53">
        <f t="shared" si="88"/>
        <v>0</v>
      </c>
      <c r="BC142" s="53">
        <f t="shared" si="88"/>
        <v>0</v>
      </c>
      <c r="BD142" s="53">
        <f t="shared" si="88"/>
        <v>30538.378706934287</v>
      </c>
      <c r="BE142" s="53">
        <f t="shared" si="88"/>
        <v>10486.618202510746</v>
      </c>
      <c r="BF142" s="53">
        <f t="shared" si="88"/>
        <v>0</v>
      </c>
      <c r="BG142" s="53">
        <f t="shared" si="88"/>
        <v>0</v>
      </c>
      <c r="BH142" s="53">
        <f t="shared" si="88"/>
        <v>0</v>
      </c>
      <c r="BI142" s="53">
        <f t="shared" si="88"/>
        <v>0</v>
      </c>
      <c r="BJ142" s="53">
        <f t="shared" si="88"/>
        <v>0</v>
      </c>
      <c r="BK142" s="53">
        <f t="shared" si="88"/>
        <v>0</v>
      </c>
      <c r="BL142" s="53">
        <f t="shared" si="88"/>
        <v>0</v>
      </c>
      <c r="BM142" s="53">
        <f t="shared" si="88"/>
        <v>0</v>
      </c>
      <c r="BN142" s="53">
        <f t="shared" si="88"/>
        <v>0</v>
      </c>
      <c r="BO142" s="53">
        <f t="shared" si="88"/>
        <v>0</v>
      </c>
      <c r="BP142" s="53">
        <f t="shared" si="88"/>
        <v>0</v>
      </c>
      <c r="BQ142" s="53">
        <f t="shared" si="88"/>
        <v>0</v>
      </c>
      <c r="BR142" s="53">
        <f t="shared" si="88"/>
        <v>0</v>
      </c>
      <c r="BS142" s="53">
        <f t="shared" si="88"/>
        <v>40486.522129782199</v>
      </c>
      <c r="BT142" s="53">
        <f t="shared" si="88"/>
        <v>13902.725616082646</v>
      </c>
      <c r="BU142" s="53">
        <f t="shared" si="88"/>
        <v>0</v>
      </c>
      <c r="BV142" s="53">
        <f t="shared" si="88"/>
        <v>0</v>
      </c>
      <c r="BW142" s="53">
        <f t="shared" ref="BW142:CO142" si="89" xml:space="preserve"> BW109 * BW132</f>
        <v>0</v>
      </c>
      <c r="BX142" s="53">
        <f t="shared" si="89"/>
        <v>0</v>
      </c>
      <c r="BY142" s="53">
        <f t="shared" si="89"/>
        <v>0</v>
      </c>
      <c r="BZ142" s="53">
        <f t="shared" si="89"/>
        <v>0</v>
      </c>
      <c r="CA142" s="53">
        <f t="shared" si="89"/>
        <v>0</v>
      </c>
      <c r="CB142" s="53">
        <f t="shared" si="89"/>
        <v>0</v>
      </c>
      <c r="CC142" s="53">
        <f t="shared" si="89"/>
        <v>0</v>
      </c>
      <c r="CD142" s="53">
        <f t="shared" si="89"/>
        <v>0</v>
      </c>
      <c r="CE142" s="53">
        <f t="shared" si="89"/>
        <v>0</v>
      </c>
      <c r="CF142" s="53">
        <f t="shared" si="89"/>
        <v>0</v>
      </c>
      <c r="CG142" s="53">
        <f t="shared" si="89"/>
        <v>0</v>
      </c>
      <c r="CH142" s="53">
        <f t="shared" si="89"/>
        <v>53675.360106564622</v>
      </c>
      <c r="CI142" s="53">
        <f t="shared" si="89"/>
        <v>18431.659837658939</v>
      </c>
      <c r="CJ142" s="53">
        <f t="shared" si="89"/>
        <v>0</v>
      </c>
      <c r="CK142" s="53">
        <f t="shared" si="89"/>
        <v>0</v>
      </c>
      <c r="CL142" s="53">
        <f t="shared" si="89"/>
        <v>0</v>
      </c>
      <c r="CM142" s="53">
        <f t="shared" si="89"/>
        <v>0</v>
      </c>
      <c r="CN142" s="53">
        <f t="shared" si="89"/>
        <v>0</v>
      </c>
      <c r="CO142" s="53">
        <f t="shared" si="89"/>
        <v>0</v>
      </c>
    </row>
    <row r="143" spans="5:93" outlineLevel="1" x14ac:dyDescent="0.2">
      <c r="E143" t="s">
        <v>405</v>
      </c>
      <c r="H143" s="93" t="s">
        <v>133</v>
      </c>
      <c r="I143" s="203">
        <f xml:space="preserve"> SUM( K143:CO143 )</f>
        <v>110108.85119615348</v>
      </c>
      <c r="K143" s="53">
        <f t="shared" ref="K143:AP143" si="90" xml:space="preserve"> K111 * K133</f>
        <v>0</v>
      </c>
      <c r="L143" s="53">
        <f t="shared" si="90"/>
        <v>0</v>
      </c>
      <c r="M143" s="53">
        <f t="shared" si="90"/>
        <v>0</v>
      </c>
      <c r="N143" s="53">
        <f t="shared" si="90"/>
        <v>0</v>
      </c>
      <c r="O143" s="53">
        <f t="shared" si="90"/>
        <v>0</v>
      </c>
      <c r="P143" s="53">
        <f t="shared" si="90"/>
        <v>0</v>
      </c>
      <c r="Q143" s="53">
        <f t="shared" si="90"/>
        <v>0</v>
      </c>
      <c r="R143" s="53">
        <f t="shared" si="90"/>
        <v>0</v>
      </c>
      <c r="S143" s="53">
        <f t="shared" si="90"/>
        <v>0</v>
      </c>
      <c r="T143" s="53">
        <f t="shared" si="90"/>
        <v>0</v>
      </c>
      <c r="U143" s="53">
        <f t="shared" si="90"/>
        <v>0</v>
      </c>
      <c r="V143" s="53">
        <f t="shared" si="90"/>
        <v>0</v>
      </c>
      <c r="W143" s="53">
        <f t="shared" si="90"/>
        <v>0</v>
      </c>
      <c r="X143" s="53">
        <f t="shared" si="90"/>
        <v>0</v>
      </c>
      <c r="Y143" s="53">
        <f t="shared" si="90"/>
        <v>0</v>
      </c>
      <c r="Z143" s="53">
        <f t="shared" si="90"/>
        <v>0</v>
      </c>
      <c r="AA143" s="53">
        <f t="shared" si="90"/>
        <v>0</v>
      </c>
      <c r="AB143" s="53">
        <f t="shared" si="90"/>
        <v>0</v>
      </c>
      <c r="AC143" s="53">
        <f t="shared" si="90"/>
        <v>0</v>
      </c>
      <c r="AD143" s="53">
        <f t="shared" si="90"/>
        <v>0</v>
      </c>
      <c r="AE143" s="53">
        <f t="shared" si="90"/>
        <v>0</v>
      </c>
      <c r="AF143" s="53">
        <f t="shared" si="90"/>
        <v>0</v>
      </c>
      <c r="AG143" s="53">
        <f t="shared" si="90"/>
        <v>0</v>
      </c>
      <c r="AH143" s="53">
        <f t="shared" si="90"/>
        <v>0</v>
      </c>
      <c r="AI143" s="53">
        <f t="shared" si="90"/>
        <v>0</v>
      </c>
      <c r="AJ143" s="53">
        <f t="shared" si="90"/>
        <v>0</v>
      </c>
      <c r="AK143" s="53">
        <f t="shared" si="90"/>
        <v>0</v>
      </c>
      <c r="AL143" s="53">
        <f t="shared" si="90"/>
        <v>0</v>
      </c>
      <c r="AM143" s="53">
        <f t="shared" si="90"/>
        <v>0</v>
      </c>
      <c r="AN143" s="53">
        <f t="shared" si="90"/>
        <v>0</v>
      </c>
      <c r="AO143" s="53">
        <f t="shared" si="90"/>
        <v>0</v>
      </c>
      <c r="AP143" s="53">
        <f t="shared" si="90"/>
        <v>0</v>
      </c>
      <c r="AQ143" s="53">
        <f t="shared" ref="AQ143:BV143" si="91" xml:space="preserve"> AQ111 * AQ133</f>
        <v>0</v>
      </c>
      <c r="AR143" s="53">
        <f t="shared" si="91"/>
        <v>0</v>
      </c>
      <c r="AS143" s="53">
        <f t="shared" si="91"/>
        <v>0</v>
      </c>
      <c r="AT143" s="53">
        <f t="shared" si="91"/>
        <v>0</v>
      </c>
      <c r="AU143" s="53">
        <f t="shared" si="91"/>
        <v>0</v>
      </c>
      <c r="AV143" s="53">
        <f t="shared" si="91"/>
        <v>0</v>
      </c>
      <c r="AW143" s="53">
        <f t="shared" si="91"/>
        <v>0</v>
      </c>
      <c r="AX143" s="53">
        <f t="shared" si="91"/>
        <v>0</v>
      </c>
      <c r="AY143" s="53">
        <f t="shared" si="91"/>
        <v>0</v>
      </c>
      <c r="AZ143" s="53">
        <f t="shared" si="91"/>
        <v>0</v>
      </c>
      <c r="BA143" s="53">
        <f t="shared" si="91"/>
        <v>0</v>
      </c>
      <c r="BB143" s="53">
        <f t="shared" si="91"/>
        <v>0</v>
      </c>
      <c r="BC143" s="53">
        <f t="shared" si="91"/>
        <v>0</v>
      </c>
      <c r="BD143" s="53">
        <f t="shared" si="91"/>
        <v>0</v>
      </c>
      <c r="BE143" s="53">
        <f t="shared" si="91"/>
        <v>0</v>
      </c>
      <c r="BF143" s="53">
        <f t="shared" si="91"/>
        <v>0</v>
      </c>
      <c r="BG143" s="53">
        <f t="shared" si="91"/>
        <v>0</v>
      </c>
      <c r="BH143" s="53">
        <f t="shared" si="91"/>
        <v>0</v>
      </c>
      <c r="BI143" s="53">
        <f t="shared" si="91"/>
        <v>0</v>
      </c>
      <c r="BJ143" s="53">
        <f t="shared" si="91"/>
        <v>0</v>
      </c>
      <c r="BK143" s="53">
        <f t="shared" si="91"/>
        <v>0</v>
      </c>
      <c r="BL143" s="53">
        <f t="shared" si="91"/>
        <v>0</v>
      </c>
      <c r="BM143" s="53">
        <f t="shared" si="91"/>
        <v>0</v>
      </c>
      <c r="BN143" s="53">
        <f t="shared" si="91"/>
        <v>0</v>
      </c>
      <c r="BO143" s="53">
        <f t="shared" si="91"/>
        <v>0</v>
      </c>
      <c r="BP143" s="53">
        <f t="shared" si="91"/>
        <v>0</v>
      </c>
      <c r="BQ143" s="53">
        <f t="shared" si="91"/>
        <v>0</v>
      </c>
      <c r="BR143" s="53">
        <f t="shared" si="91"/>
        <v>0</v>
      </c>
      <c r="BS143" s="53">
        <f t="shared" si="91"/>
        <v>82125.687320563826</v>
      </c>
      <c r="BT143" s="53">
        <f t="shared" si="91"/>
        <v>27983.163875589653</v>
      </c>
      <c r="BU143" s="53">
        <f t="shared" si="91"/>
        <v>0</v>
      </c>
      <c r="BV143" s="53">
        <f t="shared" si="91"/>
        <v>0</v>
      </c>
      <c r="BW143" s="53">
        <f t="shared" ref="BW143:CO143" si="92" xml:space="preserve"> BW111 * BW133</f>
        <v>0</v>
      </c>
      <c r="BX143" s="53">
        <f t="shared" si="92"/>
        <v>0</v>
      </c>
      <c r="BY143" s="53">
        <f t="shared" si="92"/>
        <v>0</v>
      </c>
      <c r="BZ143" s="53">
        <f t="shared" si="92"/>
        <v>0</v>
      </c>
      <c r="CA143" s="53">
        <f t="shared" si="92"/>
        <v>0</v>
      </c>
      <c r="CB143" s="53">
        <f t="shared" si="92"/>
        <v>0</v>
      </c>
      <c r="CC143" s="53">
        <f t="shared" si="92"/>
        <v>0</v>
      </c>
      <c r="CD143" s="53">
        <f t="shared" si="92"/>
        <v>0</v>
      </c>
      <c r="CE143" s="53">
        <f t="shared" si="92"/>
        <v>0</v>
      </c>
      <c r="CF143" s="53">
        <f t="shared" si="92"/>
        <v>0</v>
      </c>
      <c r="CG143" s="53">
        <f t="shared" si="92"/>
        <v>0</v>
      </c>
      <c r="CH143" s="53">
        <f t="shared" si="92"/>
        <v>0</v>
      </c>
      <c r="CI143" s="53">
        <f t="shared" si="92"/>
        <v>0</v>
      </c>
      <c r="CJ143" s="53">
        <f t="shared" si="92"/>
        <v>0</v>
      </c>
      <c r="CK143" s="53">
        <f t="shared" si="92"/>
        <v>0</v>
      </c>
      <c r="CL143" s="53">
        <f t="shared" si="92"/>
        <v>0</v>
      </c>
      <c r="CM143" s="53">
        <f t="shared" si="92"/>
        <v>0</v>
      </c>
      <c r="CN143" s="53">
        <f t="shared" si="92"/>
        <v>0</v>
      </c>
      <c r="CO143" s="53">
        <f t="shared" si="92"/>
        <v>0</v>
      </c>
    </row>
    <row r="144" spans="5:93" ht="5.25" customHeight="1" outlineLevel="1" x14ac:dyDescent="0.2">
      <c r="I144" s="200"/>
    </row>
    <row r="145" spans="1:93" outlineLevel="1" x14ac:dyDescent="0.2">
      <c r="E145" t="str">
        <f xml:space="preserve"> "Replacement cost - " &amp; E120</f>
        <v>Replacement cost - Pressure logger cost</v>
      </c>
      <c r="H145" s="93" t="s">
        <v>133</v>
      </c>
      <c r="I145" s="203">
        <f xml:space="preserve"> SUM( K145:CO145 )</f>
        <v>0</v>
      </c>
      <c r="K145" s="53">
        <f t="shared" ref="K145:AP145" si="93" xml:space="preserve"> K120 * K135</f>
        <v>0</v>
      </c>
      <c r="L145" s="53">
        <f t="shared" si="93"/>
        <v>0</v>
      </c>
      <c r="M145" s="53">
        <f t="shared" si="93"/>
        <v>0</v>
      </c>
      <c r="N145" s="53">
        <f t="shared" si="93"/>
        <v>0</v>
      </c>
      <c r="O145" s="53">
        <f t="shared" si="93"/>
        <v>0</v>
      </c>
      <c r="P145" s="53">
        <f t="shared" si="93"/>
        <v>0</v>
      </c>
      <c r="Q145" s="53">
        <f t="shared" si="93"/>
        <v>0</v>
      </c>
      <c r="R145" s="53">
        <f t="shared" si="93"/>
        <v>0</v>
      </c>
      <c r="S145" s="53">
        <f t="shared" si="93"/>
        <v>0</v>
      </c>
      <c r="T145" s="53">
        <f t="shared" si="93"/>
        <v>0</v>
      </c>
      <c r="U145" s="53">
        <f t="shared" si="93"/>
        <v>0</v>
      </c>
      <c r="V145" s="53">
        <f t="shared" si="93"/>
        <v>0</v>
      </c>
      <c r="W145" s="53">
        <f t="shared" si="93"/>
        <v>0</v>
      </c>
      <c r="X145" s="53">
        <f t="shared" si="93"/>
        <v>0</v>
      </c>
      <c r="Y145" s="53">
        <f t="shared" si="93"/>
        <v>0</v>
      </c>
      <c r="Z145" s="53">
        <f t="shared" si="93"/>
        <v>0</v>
      </c>
      <c r="AA145" s="53">
        <f t="shared" si="93"/>
        <v>0</v>
      </c>
      <c r="AB145" s="53">
        <f t="shared" si="93"/>
        <v>0</v>
      </c>
      <c r="AC145" s="53">
        <f t="shared" si="93"/>
        <v>0</v>
      </c>
      <c r="AD145" s="53">
        <f t="shared" si="93"/>
        <v>0</v>
      </c>
      <c r="AE145" s="53">
        <f t="shared" si="93"/>
        <v>0</v>
      </c>
      <c r="AF145" s="53">
        <f t="shared" si="93"/>
        <v>0</v>
      </c>
      <c r="AG145" s="53">
        <f t="shared" si="93"/>
        <v>0</v>
      </c>
      <c r="AH145" s="53">
        <f t="shared" si="93"/>
        <v>0</v>
      </c>
      <c r="AI145" s="53">
        <f t="shared" si="93"/>
        <v>0</v>
      </c>
      <c r="AJ145" s="53">
        <f t="shared" si="93"/>
        <v>0</v>
      </c>
      <c r="AK145" s="53">
        <f t="shared" si="93"/>
        <v>0</v>
      </c>
      <c r="AL145" s="53">
        <f t="shared" si="93"/>
        <v>0</v>
      </c>
      <c r="AM145" s="53">
        <f t="shared" si="93"/>
        <v>0</v>
      </c>
      <c r="AN145" s="53">
        <f t="shared" si="93"/>
        <v>0</v>
      </c>
      <c r="AO145" s="53">
        <f t="shared" si="93"/>
        <v>0</v>
      </c>
      <c r="AP145" s="53">
        <f t="shared" si="93"/>
        <v>0</v>
      </c>
      <c r="AQ145" s="53">
        <f t="shared" ref="AQ145:BV145" si="94" xml:space="preserve"> AQ120 * AQ135</f>
        <v>0</v>
      </c>
      <c r="AR145" s="53">
        <f t="shared" si="94"/>
        <v>0</v>
      </c>
      <c r="AS145" s="53">
        <f t="shared" si="94"/>
        <v>0</v>
      </c>
      <c r="AT145" s="53">
        <f t="shared" si="94"/>
        <v>0</v>
      </c>
      <c r="AU145" s="53">
        <f t="shared" si="94"/>
        <v>0</v>
      </c>
      <c r="AV145" s="53">
        <f t="shared" si="94"/>
        <v>0</v>
      </c>
      <c r="AW145" s="53">
        <f t="shared" si="94"/>
        <v>0</v>
      </c>
      <c r="AX145" s="53">
        <f t="shared" si="94"/>
        <v>0</v>
      </c>
      <c r="AY145" s="53">
        <f t="shared" si="94"/>
        <v>0</v>
      </c>
      <c r="AZ145" s="53">
        <f t="shared" si="94"/>
        <v>0</v>
      </c>
      <c r="BA145" s="53">
        <f t="shared" si="94"/>
        <v>0</v>
      </c>
      <c r="BB145" s="53">
        <f t="shared" si="94"/>
        <v>0</v>
      </c>
      <c r="BC145" s="53">
        <f t="shared" si="94"/>
        <v>0</v>
      </c>
      <c r="BD145" s="53">
        <f t="shared" si="94"/>
        <v>0</v>
      </c>
      <c r="BE145" s="53">
        <f t="shared" si="94"/>
        <v>0</v>
      </c>
      <c r="BF145" s="53">
        <f t="shared" si="94"/>
        <v>0</v>
      </c>
      <c r="BG145" s="53">
        <f t="shared" si="94"/>
        <v>0</v>
      </c>
      <c r="BH145" s="53">
        <f t="shared" si="94"/>
        <v>0</v>
      </c>
      <c r="BI145" s="53">
        <f t="shared" si="94"/>
        <v>0</v>
      </c>
      <c r="BJ145" s="53">
        <f t="shared" si="94"/>
        <v>0</v>
      </c>
      <c r="BK145" s="53">
        <f t="shared" si="94"/>
        <v>0</v>
      </c>
      <c r="BL145" s="53">
        <f t="shared" si="94"/>
        <v>0</v>
      </c>
      <c r="BM145" s="53">
        <f t="shared" si="94"/>
        <v>0</v>
      </c>
      <c r="BN145" s="53">
        <f t="shared" si="94"/>
        <v>0</v>
      </c>
      <c r="BO145" s="53">
        <f t="shared" si="94"/>
        <v>0</v>
      </c>
      <c r="BP145" s="53">
        <f t="shared" si="94"/>
        <v>0</v>
      </c>
      <c r="BQ145" s="53">
        <f t="shared" si="94"/>
        <v>0</v>
      </c>
      <c r="BR145" s="53">
        <f t="shared" si="94"/>
        <v>0</v>
      </c>
      <c r="BS145" s="53">
        <f t="shared" si="94"/>
        <v>0</v>
      </c>
      <c r="BT145" s="53">
        <f t="shared" si="94"/>
        <v>0</v>
      </c>
      <c r="BU145" s="53">
        <f t="shared" si="94"/>
        <v>0</v>
      </c>
      <c r="BV145" s="53">
        <f t="shared" si="94"/>
        <v>0</v>
      </c>
      <c r="BW145" s="53">
        <f t="shared" ref="BW145:CO145" si="95" xml:space="preserve"> BW120 * BW135</f>
        <v>0</v>
      </c>
      <c r="BX145" s="53">
        <f t="shared" si="95"/>
        <v>0</v>
      </c>
      <c r="BY145" s="53">
        <f t="shared" si="95"/>
        <v>0</v>
      </c>
      <c r="BZ145" s="53">
        <f t="shared" si="95"/>
        <v>0</v>
      </c>
      <c r="CA145" s="53">
        <f t="shared" si="95"/>
        <v>0</v>
      </c>
      <c r="CB145" s="53">
        <f t="shared" si="95"/>
        <v>0</v>
      </c>
      <c r="CC145" s="53">
        <f t="shared" si="95"/>
        <v>0</v>
      </c>
      <c r="CD145" s="53">
        <f t="shared" si="95"/>
        <v>0</v>
      </c>
      <c r="CE145" s="53">
        <f t="shared" si="95"/>
        <v>0</v>
      </c>
      <c r="CF145" s="53">
        <f t="shared" si="95"/>
        <v>0</v>
      </c>
      <c r="CG145" s="53">
        <f t="shared" si="95"/>
        <v>0</v>
      </c>
      <c r="CH145" s="53">
        <f t="shared" si="95"/>
        <v>0</v>
      </c>
      <c r="CI145" s="53">
        <f t="shared" si="95"/>
        <v>0</v>
      </c>
      <c r="CJ145" s="53">
        <f t="shared" si="95"/>
        <v>0</v>
      </c>
      <c r="CK145" s="53">
        <f t="shared" si="95"/>
        <v>0</v>
      </c>
      <c r="CL145" s="53">
        <f t="shared" si="95"/>
        <v>0</v>
      </c>
      <c r="CM145" s="53">
        <f t="shared" si="95"/>
        <v>0</v>
      </c>
      <c r="CN145" s="53">
        <f t="shared" si="95"/>
        <v>0</v>
      </c>
      <c r="CO145" s="53">
        <f t="shared" si="95"/>
        <v>0</v>
      </c>
    </row>
    <row r="146" spans="1:93" outlineLevel="1" x14ac:dyDescent="0.2">
      <c r="E146" t="str">
        <f xml:space="preserve"> "Replacement cost - " &amp; E121</f>
        <v>Replacement cost - Water: pump</v>
      </c>
      <c r="H146" s="93" t="s">
        <v>133</v>
      </c>
      <c r="I146" s="203">
        <f xml:space="preserve"> SUM( K146:CO146 )</f>
        <v>0</v>
      </c>
      <c r="K146" s="53">
        <f t="shared" ref="K146:AP146" si="96" xml:space="preserve"> K121 * K136</f>
        <v>0</v>
      </c>
      <c r="L146" s="53">
        <f t="shared" si="96"/>
        <v>0</v>
      </c>
      <c r="M146" s="53">
        <f t="shared" si="96"/>
        <v>0</v>
      </c>
      <c r="N146" s="53">
        <f t="shared" si="96"/>
        <v>0</v>
      </c>
      <c r="O146" s="53">
        <f t="shared" si="96"/>
        <v>0</v>
      </c>
      <c r="P146" s="53">
        <f t="shared" si="96"/>
        <v>0</v>
      </c>
      <c r="Q146" s="53">
        <f t="shared" si="96"/>
        <v>0</v>
      </c>
      <c r="R146" s="53">
        <f t="shared" si="96"/>
        <v>0</v>
      </c>
      <c r="S146" s="53">
        <f t="shared" si="96"/>
        <v>0</v>
      </c>
      <c r="T146" s="53">
        <f t="shared" si="96"/>
        <v>0</v>
      </c>
      <c r="U146" s="53">
        <f t="shared" si="96"/>
        <v>0</v>
      </c>
      <c r="V146" s="53">
        <f t="shared" si="96"/>
        <v>0</v>
      </c>
      <c r="W146" s="53">
        <f t="shared" si="96"/>
        <v>0</v>
      </c>
      <c r="X146" s="53">
        <f t="shared" si="96"/>
        <v>0</v>
      </c>
      <c r="Y146" s="53">
        <f t="shared" si="96"/>
        <v>0</v>
      </c>
      <c r="Z146" s="53">
        <f t="shared" si="96"/>
        <v>0</v>
      </c>
      <c r="AA146" s="53">
        <f t="shared" si="96"/>
        <v>0</v>
      </c>
      <c r="AB146" s="53">
        <f t="shared" si="96"/>
        <v>0</v>
      </c>
      <c r="AC146" s="53">
        <f t="shared" si="96"/>
        <v>0</v>
      </c>
      <c r="AD146" s="53">
        <f t="shared" si="96"/>
        <v>0</v>
      </c>
      <c r="AE146" s="53">
        <f t="shared" si="96"/>
        <v>0</v>
      </c>
      <c r="AF146" s="53">
        <f t="shared" si="96"/>
        <v>0</v>
      </c>
      <c r="AG146" s="53">
        <f t="shared" si="96"/>
        <v>0</v>
      </c>
      <c r="AH146" s="53">
        <f t="shared" si="96"/>
        <v>0</v>
      </c>
      <c r="AI146" s="53">
        <f t="shared" si="96"/>
        <v>0</v>
      </c>
      <c r="AJ146" s="53">
        <f t="shared" si="96"/>
        <v>0</v>
      </c>
      <c r="AK146" s="53">
        <f t="shared" si="96"/>
        <v>0</v>
      </c>
      <c r="AL146" s="53">
        <f t="shared" si="96"/>
        <v>0</v>
      </c>
      <c r="AM146" s="53">
        <f t="shared" si="96"/>
        <v>0</v>
      </c>
      <c r="AN146" s="53">
        <f t="shared" si="96"/>
        <v>0</v>
      </c>
      <c r="AO146" s="53">
        <f t="shared" si="96"/>
        <v>0</v>
      </c>
      <c r="AP146" s="53">
        <f t="shared" si="96"/>
        <v>0</v>
      </c>
      <c r="AQ146" s="53">
        <f t="shared" ref="AQ146:BV146" si="97" xml:space="preserve"> AQ121 * AQ136</f>
        <v>0</v>
      </c>
      <c r="AR146" s="53">
        <f t="shared" si="97"/>
        <v>0</v>
      </c>
      <c r="AS146" s="53">
        <f t="shared" si="97"/>
        <v>0</v>
      </c>
      <c r="AT146" s="53">
        <f t="shared" si="97"/>
        <v>0</v>
      </c>
      <c r="AU146" s="53">
        <f t="shared" si="97"/>
        <v>0</v>
      </c>
      <c r="AV146" s="53">
        <f t="shared" si="97"/>
        <v>0</v>
      </c>
      <c r="AW146" s="53">
        <f t="shared" si="97"/>
        <v>0</v>
      </c>
      <c r="AX146" s="53">
        <f t="shared" si="97"/>
        <v>0</v>
      </c>
      <c r="AY146" s="53">
        <f t="shared" si="97"/>
        <v>0</v>
      </c>
      <c r="AZ146" s="53">
        <f t="shared" si="97"/>
        <v>0</v>
      </c>
      <c r="BA146" s="53">
        <f t="shared" si="97"/>
        <v>0</v>
      </c>
      <c r="BB146" s="53">
        <f t="shared" si="97"/>
        <v>0</v>
      </c>
      <c r="BC146" s="53">
        <f t="shared" si="97"/>
        <v>0</v>
      </c>
      <c r="BD146" s="53">
        <f t="shared" si="97"/>
        <v>0</v>
      </c>
      <c r="BE146" s="53">
        <f t="shared" si="97"/>
        <v>0</v>
      </c>
      <c r="BF146" s="53">
        <f t="shared" si="97"/>
        <v>0</v>
      </c>
      <c r="BG146" s="53">
        <f t="shared" si="97"/>
        <v>0</v>
      </c>
      <c r="BH146" s="53">
        <f t="shared" si="97"/>
        <v>0</v>
      </c>
      <c r="BI146" s="53">
        <f t="shared" si="97"/>
        <v>0</v>
      </c>
      <c r="BJ146" s="53">
        <f t="shared" si="97"/>
        <v>0</v>
      </c>
      <c r="BK146" s="53">
        <f t="shared" si="97"/>
        <v>0</v>
      </c>
      <c r="BL146" s="53">
        <f t="shared" si="97"/>
        <v>0</v>
      </c>
      <c r="BM146" s="53">
        <f t="shared" si="97"/>
        <v>0</v>
      </c>
      <c r="BN146" s="53">
        <f t="shared" si="97"/>
        <v>0</v>
      </c>
      <c r="BO146" s="53">
        <f t="shared" si="97"/>
        <v>0</v>
      </c>
      <c r="BP146" s="53">
        <f t="shared" si="97"/>
        <v>0</v>
      </c>
      <c r="BQ146" s="53">
        <f t="shared" si="97"/>
        <v>0</v>
      </c>
      <c r="BR146" s="53">
        <f t="shared" si="97"/>
        <v>0</v>
      </c>
      <c r="BS146" s="53">
        <f t="shared" si="97"/>
        <v>0</v>
      </c>
      <c r="BT146" s="53">
        <f t="shared" si="97"/>
        <v>0</v>
      </c>
      <c r="BU146" s="53">
        <f t="shared" si="97"/>
        <v>0</v>
      </c>
      <c r="BV146" s="53">
        <f t="shared" si="97"/>
        <v>0</v>
      </c>
      <c r="BW146" s="53">
        <f t="shared" ref="BW146:CO146" si="98" xml:space="preserve"> BW121 * BW136</f>
        <v>0</v>
      </c>
      <c r="BX146" s="53">
        <f t="shared" si="98"/>
        <v>0</v>
      </c>
      <c r="BY146" s="53">
        <f t="shared" si="98"/>
        <v>0</v>
      </c>
      <c r="BZ146" s="53">
        <f t="shared" si="98"/>
        <v>0</v>
      </c>
      <c r="CA146" s="53">
        <f t="shared" si="98"/>
        <v>0</v>
      </c>
      <c r="CB146" s="53">
        <f t="shared" si="98"/>
        <v>0</v>
      </c>
      <c r="CC146" s="53">
        <f t="shared" si="98"/>
        <v>0</v>
      </c>
      <c r="CD146" s="53">
        <f t="shared" si="98"/>
        <v>0</v>
      </c>
      <c r="CE146" s="53">
        <f t="shared" si="98"/>
        <v>0</v>
      </c>
      <c r="CF146" s="53">
        <f t="shared" si="98"/>
        <v>0</v>
      </c>
      <c r="CG146" s="53">
        <f t="shared" si="98"/>
        <v>0</v>
      </c>
      <c r="CH146" s="53">
        <f t="shared" si="98"/>
        <v>0</v>
      </c>
      <c r="CI146" s="53">
        <f t="shared" si="98"/>
        <v>0</v>
      </c>
      <c r="CJ146" s="53">
        <f t="shared" si="98"/>
        <v>0</v>
      </c>
      <c r="CK146" s="53">
        <f t="shared" si="98"/>
        <v>0</v>
      </c>
      <c r="CL146" s="53">
        <f t="shared" si="98"/>
        <v>0</v>
      </c>
      <c r="CM146" s="53">
        <f t="shared" si="98"/>
        <v>0</v>
      </c>
      <c r="CN146" s="53">
        <f t="shared" si="98"/>
        <v>0</v>
      </c>
      <c r="CO146" s="53">
        <f t="shared" si="98"/>
        <v>0</v>
      </c>
    </row>
    <row r="147" spans="1:93" outlineLevel="1" x14ac:dyDescent="0.2">
      <c r="E147" t="str">
        <f xml:space="preserve"> "Replacement cost - " &amp; E122</f>
        <v>Replacement cost - Water: other cost item 2 (specify)</v>
      </c>
      <c r="H147" s="93" t="s">
        <v>133</v>
      </c>
      <c r="I147" s="203">
        <f xml:space="preserve"> SUM( K147:CO147 )</f>
        <v>0</v>
      </c>
      <c r="K147" s="53">
        <f t="shared" ref="K147:AP147" si="99" xml:space="preserve"> K122 * K137</f>
        <v>0</v>
      </c>
      <c r="L147" s="53">
        <f t="shared" si="99"/>
        <v>0</v>
      </c>
      <c r="M147" s="53">
        <f t="shared" si="99"/>
        <v>0</v>
      </c>
      <c r="N147" s="53">
        <f t="shared" si="99"/>
        <v>0</v>
      </c>
      <c r="O147" s="53">
        <f t="shared" si="99"/>
        <v>0</v>
      </c>
      <c r="P147" s="53">
        <f t="shared" si="99"/>
        <v>0</v>
      </c>
      <c r="Q147" s="53">
        <f t="shared" si="99"/>
        <v>0</v>
      </c>
      <c r="R147" s="53">
        <f t="shared" si="99"/>
        <v>0</v>
      </c>
      <c r="S147" s="53">
        <f t="shared" si="99"/>
        <v>0</v>
      </c>
      <c r="T147" s="53">
        <f t="shared" si="99"/>
        <v>0</v>
      </c>
      <c r="U147" s="53">
        <f t="shared" si="99"/>
        <v>0</v>
      </c>
      <c r="V147" s="53">
        <f t="shared" si="99"/>
        <v>0</v>
      </c>
      <c r="W147" s="53">
        <f t="shared" si="99"/>
        <v>0</v>
      </c>
      <c r="X147" s="53">
        <f t="shared" si="99"/>
        <v>0</v>
      </c>
      <c r="Y147" s="53">
        <f t="shared" si="99"/>
        <v>0</v>
      </c>
      <c r="Z147" s="53">
        <f t="shared" si="99"/>
        <v>0</v>
      </c>
      <c r="AA147" s="53">
        <f t="shared" si="99"/>
        <v>0</v>
      </c>
      <c r="AB147" s="53">
        <f t="shared" si="99"/>
        <v>0</v>
      </c>
      <c r="AC147" s="53">
        <f t="shared" si="99"/>
        <v>0</v>
      </c>
      <c r="AD147" s="53">
        <f t="shared" si="99"/>
        <v>0</v>
      </c>
      <c r="AE147" s="53">
        <f t="shared" si="99"/>
        <v>0</v>
      </c>
      <c r="AF147" s="53">
        <f t="shared" si="99"/>
        <v>0</v>
      </c>
      <c r="AG147" s="53">
        <f t="shared" si="99"/>
        <v>0</v>
      </c>
      <c r="AH147" s="53">
        <f t="shared" si="99"/>
        <v>0</v>
      </c>
      <c r="AI147" s="53">
        <f t="shared" si="99"/>
        <v>0</v>
      </c>
      <c r="AJ147" s="53">
        <f t="shared" si="99"/>
        <v>0</v>
      </c>
      <c r="AK147" s="53">
        <f t="shared" si="99"/>
        <v>0</v>
      </c>
      <c r="AL147" s="53">
        <f t="shared" si="99"/>
        <v>0</v>
      </c>
      <c r="AM147" s="53">
        <f t="shared" si="99"/>
        <v>0</v>
      </c>
      <c r="AN147" s="53">
        <f t="shared" si="99"/>
        <v>0</v>
      </c>
      <c r="AO147" s="53">
        <f t="shared" si="99"/>
        <v>0</v>
      </c>
      <c r="AP147" s="53">
        <f t="shared" si="99"/>
        <v>0</v>
      </c>
      <c r="AQ147" s="53">
        <f t="shared" ref="AQ147:BV147" si="100" xml:space="preserve"> AQ122 * AQ137</f>
        <v>0</v>
      </c>
      <c r="AR147" s="53">
        <f t="shared" si="100"/>
        <v>0</v>
      </c>
      <c r="AS147" s="53">
        <f t="shared" si="100"/>
        <v>0</v>
      </c>
      <c r="AT147" s="53">
        <f t="shared" si="100"/>
        <v>0</v>
      </c>
      <c r="AU147" s="53">
        <f t="shared" si="100"/>
        <v>0</v>
      </c>
      <c r="AV147" s="53">
        <f t="shared" si="100"/>
        <v>0</v>
      </c>
      <c r="AW147" s="53">
        <f t="shared" si="100"/>
        <v>0</v>
      </c>
      <c r="AX147" s="53">
        <f t="shared" si="100"/>
        <v>0</v>
      </c>
      <c r="AY147" s="53">
        <f t="shared" si="100"/>
        <v>0</v>
      </c>
      <c r="AZ147" s="53">
        <f t="shared" si="100"/>
        <v>0</v>
      </c>
      <c r="BA147" s="53">
        <f t="shared" si="100"/>
        <v>0</v>
      </c>
      <c r="BB147" s="53">
        <f t="shared" si="100"/>
        <v>0</v>
      </c>
      <c r="BC147" s="53">
        <f t="shared" si="100"/>
        <v>0</v>
      </c>
      <c r="BD147" s="53">
        <f t="shared" si="100"/>
        <v>0</v>
      </c>
      <c r="BE147" s="53">
        <f t="shared" si="100"/>
        <v>0</v>
      </c>
      <c r="BF147" s="53">
        <f t="shared" si="100"/>
        <v>0</v>
      </c>
      <c r="BG147" s="53">
        <f t="shared" si="100"/>
        <v>0</v>
      </c>
      <c r="BH147" s="53">
        <f t="shared" si="100"/>
        <v>0</v>
      </c>
      <c r="BI147" s="53">
        <f t="shared" si="100"/>
        <v>0</v>
      </c>
      <c r="BJ147" s="53">
        <f t="shared" si="100"/>
        <v>0</v>
      </c>
      <c r="BK147" s="53">
        <f t="shared" si="100"/>
        <v>0</v>
      </c>
      <c r="BL147" s="53">
        <f t="shared" si="100"/>
        <v>0</v>
      </c>
      <c r="BM147" s="53">
        <f t="shared" si="100"/>
        <v>0</v>
      </c>
      <c r="BN147" s="53">
        <f t="shared" si="100"/>
        <v>0</v>
      </c>
      <c r="BO147" s="53">
        <f t="shared" si="100"/>
        <v>0</v>
      </c>
      <c r="BP147" s="53">
        <f t="shared" si="100"/>
        <v>0</v>
      </c>
      <c r="BQ147" s="53">
        <f t="shared" si="100"/>
        <v>0</v>
      </c>
      <c r="BR147" s="53">
        <f t="shared" si="100"/>
        <v>0</v>
      </c>
      <c r="BS147" s="53">
        <f t="shared" si="100"/>
        <v>0</v>
      </c>
      <c r="BT147" s="53">
        <f t="shared" si="100"/>
        <v>0</v>
      </c>
      <c r="BU147" s="53">
        <f t="shared" si="100"/>
        <v>0</v>
      </c>
      <c r="BV147" s="53">
        <f t="shared" si="100"/>
        <v>0</v>
      </c>
      <c r="BW147" s="53">
        <f t="shared" ref="BW147:CO147" si="101" xml:space="preserve"> BW122 * BW137</f>
        <v>0</v>
      </c>
      <c r="BX147" s="53">
        <f t="shared" si="101"/>
        <v>0</v>
      </c>
      <c r="BY147" s="53">
        <f t="shared" si="101"/>
        <v>0</v>
      </c>
      <c r="BZ147" s="53">
        <f t="shared" si="101"/>
        <v>0</v>
      </c>
      <c r="CA147" s="53">
        <f t="shared" si="101"/>
        <v>0</v>
      </c>
      <c r="CB147" s="53">
        <f t="shared" si="101"/>
        <v>0</v>
      </c>
      <c r="CC147" s="53">
        <f t="shared" si="101"/>
        <v>0</v>
      </c>
      <c r="CD147" s="53">
        <f t="shared" si="101"/>
        <v>0</v>
      </c>
      <c r="CE147" s="53">
        <f t="shared" si="101"/>
        <v>0</v>
      </c>
      <c r="CF147" s="53">
        <f t="shared" si="101"/>
        <v>0</v>
      </c>
      <c r="CG147" s="53">
        <f t="shared" si="101"/>
        <v>0</v>
      </c>
      <c r="CH147" s="53">
        <f t="shared" si="101"/>
        <v>0</v>
      </c>
      <c r="CI147" s="53">
        <f t="shared" si="101"/>
        <v>0</v>
      </c>
      <c r="CJ147" s="53">
        <f t="shared" si="101"/>
        <v>0</v>
      </c>
      <c r="CK147" s="53">
        <f t="shared" si="101"/>
        <v>0</v>
      </c>
      <c r="CL147" s="53">
        <f t="shared" si="101"/>
        <v>0</v>
      </c>
      <c r="CM147" s="53">
        <f t="shared" si="101"/>
        <v>0</v>
      </c>
      <c r="CN147" s="53">
        <f t="shared" si="101"/>
        <v>0</v>
      </c>
      <c r="CO147" s="53">
        <f t="shared" si="101"/>
        <v>0</v>
      </c>
    </row>
    <row r="148" spans="1:93" outlineLevel="1" x14ac:dyDescent="0.2">
      <c r="E148" t="str">
        <f xml:space="preserve"> "Replacement cost - " &amp; E123</f>
        <v>Replacement cost - Water: other cost item 3 (specify)</v>
      </c>
      <c r="H148" s="93" t="s">
        <v>133</v>
      </c>
      <c r="I148" s="203">
        <f xml:space="preserve"> SUM( K148:CO148 )</f>
        <v>0</v>
      </c>
      <c r="K148" s="53">
        <f t="shared" ref="K148:AP148" si="102" xml:space="preserve"> K123 * K138</f>
        <v>0</v>
      </c>
      <c r="L148" s="53">
        <f t="shared" si="102"/>
        <v>0</v>
      </c>
      <c r="M148" s="53">
        <f t="shared" si="102"/>
        <v>0</v>
      </c>
      <c r="N148" s="53">
        <f t="shared" si="102"/>
        <v>0</v>
      </c>
      <c r="O148" s="53">
        <f t="shared" si="102"/>
        <v>0</v>
      </c>
      <c r="P148" s="53">
        <f t="shared" si="102"/>
        <v>0</v>
      </c>
      <c r="Q148" s="53">
        <f t="shared" si="102"/>
        <v>0</v>
      </c>
      <c r="R148" s="53">
        <f t="shared" si="102"/>
        <v>0</v>
      </c>
      <c r="S148" s="53">
        <f t="shared" si="102"/>
        <v>0</v>
      </c>
      <c r="T148" s="53">
        <f t="shared" si="102"/>
        <v>0</v>
      </c>
      <c r="U148" s="53">
        <f t="shared" si="102"/>
        <v>0</v>
      </c>
      <c r="V148" s="53">
        <f t="shared" si="102"/>
        <v>0</v>
      </c>
      <c r="W148" s="53">
        <f t="shared" si="102"/>
        <v>0</v>
      </c>
      <c r="X148" s="53">
        <f t="shared" si="102"/>
        <v>0</v>
      </c>
      <c r="Y148" s="53">
        <f t="shared" si="102"/>
        <v>0</v>
      </c>
      <c r="Z148" s="53">
        <f t="shared" si="102"/>
        <v>0</v>
      </c>
      <c r="AA148" s="53">
        <f t="shared" si="102"/>
        <v>0</v>
      </c>
      <c r="AB148" s="53">
        <f t="shared" si="102"/>
        <v>0</v>
      </c>
      <c r="AC148" s="53">
        <f t="shared" si="102"/>
        <v>0</v>
      </c>
      <c r="AD148" s="53">
        <f t="shared" si="102"/>
        <v>0</v>
      </c>
      <c r="AE148" s="53">
        <f t="shared" si="102"/>
        <v>0</v>
      </c>
      <c r="AF148" s="53">
        <f t="shared" si="102"/>
        <v>0</v>
      </c>
      <c r="AG148" s="53">
        <f t="shared" si="102"/>
        <v>0</v>
      </c>
      <c r="AH148" s="53">
        <f t="shared" si="102"/>
        <v>0</v>
      </c>
      <c r="AI148" s="53">
        <f t="shared" si="102"/>
        <v>0</v>
      </c>
      <c r="AJ148" s="53">
        <f t="shared" si="102"/>
        <v>0</v>
      </c>
      <c r="AK148" s="53">
        <f t="shared" si="102"/>
        <v>0</v>
      </c>
      <c r="AL148" s="53">
        <f t="shared" si="102"/>
        <v>0</v>
      </c>
      <c r="AM148" s="53">
        <f t="shared" si="102"/>
        <v>0</v>
      </c>
      <c r="AN148" s="53">
        <f t="shared" si="102"/>
        <v>0</v>
      </c>
      <c r="AO148" s="53">
        <f t="shared" si="102"/>
        <v>0</v>
      </c>
      <c r="AP148" s="53">
        <f t="shared" si="102"/>
        <v>0</v>
      </c>
      <c r="AQ148" s="53">
        <f t="shared" ref="AQ148:BV148" si="103" xml:space="preserve"> AQ123 * AQ138</f>
        <v>0</v>
      </c>
      <c r="AR148" s="53">
        <f t="shared" si="103"/>
        <v>0</v>
      </c>
      <c r="AS148" s="53">
        <f t="shared" si="103"/>
        <v>0</v>
      </c>
      <c r="AT148" s="53">
        <f t="shared" si="103"/>
        <v>0</v>
      </c>
      <c r="AU148" s="53">
        <f t="shared" si="103"/>
        <v>0</v>
      </c>
      <c r="AV148" s="53">
        <f t="shared" si="103"/>
        <v>0</v>
      </c>
      <c r="AW148" s="53">
        <f t="shared" si="103"/>
        <v>0</v>
      </c>
      <c r="AX148" s="53">
        <f t="shared" si="103"/>
        <v>0</v>
      </c>
      <c r="AY148" s="53">
        <f t="shared" si="103"/>
        <v>0</v>
      </c>
      <c r="AZ148" s="53">
        <f t="shared" si="103"/>
        <v>0</v>
      </c>
      <c r="BA148" s="53">
        <f t="shared" si="103"/>
        <v>0</v>
      </c>
      <c r="BB148" s="53">
        <f t="shared" si="103"/>
        <v>0</v>
      </c>
      <c r="BC148" s="53">
        <f t="shared" si="103"/>
        <v>0</v>
      </c>
      <c r="BD148" s="53">
        <f t="shared" si="103"/>
        <v>0</v>
      </c>
      <c r="BE148" s="53">
        <f t="shared" si="103"/>
        <v>0</v>
      </c>
      <c r="BF148" s="53">
        <f t="shared" si="103"/>
        <v>0</v>
      </c>
      <c r="BG148" s="53">
        <f t="shared" si="103"/>
        <v>0</v>
      </c>
      <c r="BH148" s="53">
        <f t="shared" si="103"/>
        <v>0</v>
      </c>
      <c r="BI148" s="53">
        <f t="shared" si="103"/>
        <v>0</v>
      </c>
      <c r="BJ148" s="53">
        <f t="shared" si="103"/>
        <v>0</v>
      </c>
      <c r="BK148" s="53">
        <f t="shared" si="103"/>
        <v>0</v>
      </c>
      <c r="BL148" s="53">
        <f t="shared" si="103"/>
        <v>0</v>
      </c>
      <c r="BM148" s="53">
        <f t="shared" si="103"/>
        <v>0</v>
      </c>
      <c r="BN148" s="53">
        <f t="shared" si="103"/>
        <v>0</v>
      </c>
      <c r="BO148" s="53">
        <f t="shared" si="103"/>
        <v>0</v>
      </c>
      <c r="BP148" s="53">
        <f t="shared" si="103"/>
        <v>0</v>
      </c>
      <c r="BQ148" s="53">
        <f t="shared" si="103"/>
        <v>0</v>
      </c>
      <c r="BR148" s="53">
        <f t="shared" si="103"/>
        <v>0</v>
      </c>
      <c r="BS148" s="53">
        <f t="shared" si="103"/>
        <v>0</v>
      </c>
      <c r="BT148" s="53">
        <f t="shared" si="103"/>
        <v>0</v>
      </c>
      <c r="BU148" s="53">
        <f t="shared" si="103"/>
        <v>0</v>
      </c>
      <c r="BV148" s="53">
        <f t="shared" si="103"/>
        <v>0</v>
      </c>
      <c r="BW148" s="53">
        <f t="shared" ref="BW148:CO148" si="104" xml:space="preserve"> BW123 * BW138</f>
        <v>0</v>
      </c>
      <c r="BX148" s="53">
        <f t="shared" si="104"/>
        <v>0</v>
      </c>
      <c r="BY148" s="53">
        <f t="shared" si="104"/>
        <v>0</v>
      </c>
      <c r="BZ148" s="53">
        <f t="shared" si="104"/>
        <v>0</v>
      </c>
      <c r="CA148" s="53">
        <f t="shared" si="104"/>
        <v>0</v>
      </c>
      <c r="CB148" s="53">
        <f t="shared" si="104"/>
        <v>0</v>
      </c>
      <c r="CC148" s="53">
        <f t="shared" si="104"/>
        <v>0</v>
      </c>
      <c r="CD148" s="53">
        <f t="shared" si="104"/>
        <v>0</v>
      </c>
      <c r="CE148" s="53">
        <f t="shared" si="104"/>
        <v>0</v>
      </c>
      <c r="CF148" s="53">
        <f t="shared" si="104"/>
        <v>0</v>
      </c>
      <c r="CG148" s="53">
        <f t="shared" si="104"/>
        <v>0</v>
      </c>
      <c r="CH148" s="53">
        <f t="shared" si="104"/>
        <v>0</v>
      </c>
      <c r="CI148" s="53">
        <f t="shared" si="104"/>
        <v>0</v>
      </c>
      <c r="CJ148" s="53">
        <f t="shared" si="104"/>
        <v>0</v>
      </c>
      <c r="CK148" s="53">
        <f t="shared" si="104"/>
        <v>0</v>
      </c>
      <c r="CL148" s="53">
        <f t="shared" si="104"/>
        <v>0</v>
      </c>
      <c r="CM148" s="53">
        <f t="shared" si="104"/>
        <v>0</v>
      </c>
      <c r="CN148" s="53">
        <f t="shared" si="104"/>
        <v>0</v>
      </c>
      <c r="CO148" s="53">
        <f t="shared" si="104"/>
        <v>0</v>
      </c>
    </row>
    <row r="149" spans="1:93" outlineLevel="1" x14ac:dyDescent="0.2">
      <c r="E149" t="str">
        <f xml:space="preserve"> "Replacement cost - " &amp; E124</f>
        <v>Replacement cost - Water: other cost item 4 (specify)</v>
      </c>
      <c r="H149" s="93" t="s">
        <v>133</v>
      </c>
      <c r="I149" s="203">
        <f xml:space="preserve"> SUM( K149:CO149 )</f>
        <v>0</v>
      </c>
      <c r="K149" s="53">
        <f t="shared" ref="K149:AP149" si="105" xml:space="preserve"> K124 * K139</f>
        <v>0</v>
      </c>
      <c r="L149" s="53">
        <f t="shared" si="105"/>
        <v>0</v>
      </c>
      <c r="M149" s="53">
        <f t="shared" si="105"/>
        <v>0</v>
      </c>
      <c r="N149" s="53">
        <f t="shared" si="105"/>
        <v>0</v>
      </c>
      <c r="O149" s="53">
        <f t="shared" si="105"/>
        <v>0</v>
      </c>
      <c r="P149" s="53">
        <f t="shared" si="105"/>
        <v>0</v>
      </c>
      <c r="Q149" s="53">
        <f t="shared" si="105"/>
        <v>0</v>
      </c>
      <c r="R149" s="53">
        <f t="shared" si="105"/>
        <v>0</v>
      </c>
      <c r="S149" s="53">
        <f t="shared" si="105"/>
        <v>0</v>
      </c>
      <c r="T149" s="53">
        <f t="shared" si="105"/>
        <v>0</v>
      </c>
      <c r="U149" s="53">
        <f t="shared" si="105"/>
        <v>0</v>
      </c>
      <c r="V149" s="53">
        <f t="shared" si="105"/>
        <v>0</v>
      </c>
      <c r="W149" s="53">
        <f t="shared" si="105"/>
        <v>0</v>
      </c>
      <c r="X149" s="53">
        <f t="shared" si="105"/>
        <v>0</v>
      </c>
      <c r="Y149" s="53">
        <f t="shared" si="105"/>
        <v>0</v>
      </c>
      <c r="Z149" s="53">
        <f t="shared" si="105"/>
        <v>0</v>
      </c>
      <c r="AA149" s="53">
        <f t="shared" si="105"/>
        <v>0</v>
      </c>
      <c r="AB149" s="53">
        <f t="shared" si="105"/>
        <v>0</v>
      </c>
      <c r="AC149" s="53">
        <f t="shared" si="105"/>
        <v>0</v>
      </c>
      <c r="AD149" s="53">
        <f t="shared" si="105"/>
        <v>0</v>
      </c>
      <c r="AE149" s="53">
        <f t="shared" si="105"/>
        <v>0</v>
      </c>
      <c r="AF149" s="53">
        <f t="shared" si="105"/>
        <v>0</v>
      </c>
      <c r="AG149" s="53">
        <f t="shared" si="105"/>
        <v>0</v>
      </c>
      <c r="AH149" s="53">
        <f t="shared" si="105"/>
        <v>0</v>
      </c>
      <c r="AI149" s="53">
        <f t="shared" si="105"/>
        <v>0</v>
      </c>
      <c r="AJ149" s="53">
        <f t="shared" si="105"/>
        <v>0</v>
      </c>
      <c r="AK149" s="53">
        <f t="shared" si="105"/>
        <v>0</v>
      </c>
      <c r="AL149" s="53">
        <f t="shared" si="105"/>
        <v>0</v>
      </c>
      <c r="AM149" s="53">
        <f t="shared" si="105"/>
        <v>0</v>
      </c>
      <c r="AN149" s="53">
        <f t="shared" si="105"/>
        <v>0</v>
      </c>
      <c r="AO149" s="53">
        <f t="shared" si="105"/>
        <v>0</v>
      </c>
      <c r="AP149" s="53">
        <f t="shared" si="105"/>
        <v>0</v>
      </c>
      <c r="AQ149" s="53">
        <f t="shared" ref="AQ149:BV149" si="106" xml:space="preserve"> AQ124 * AQ139</f>
        <v>0</v>
      </c>
      <c r="AR149" s="53">
        <f t="shared" si="106"/>
        <v>0</v>
      </c>
      <c r="AS149" s="53">
        <f t="shared" si="106"/>
        <v>0</v>
      </c>
      <c r="AT149" s="53">
        <f t="shared" si="106"/>
        <v>0</v>
      </c>
      <c r="AU149" s="53">
        <f t="shared" si="106"/>
        <v>0</v>
      </c>
      <c r="AV149" s="53">
        <f t="shared" si="106"/>
        <v>0</v>
      </c>
      <c r="AW149" s="53">
        <f t="shared" si="106"/>
        <v>0</v>
      </c>
      <c r="AX149" s="53">
        <f t="shared" si="106"/>
        <v>0</v>
      </c>
      <c r="AY149" s="53">
        <f t="shared" si="106"/>
        <v>0</v>
      </c>
      <c r="AZ149" s="53">
        <f t="shared" si="106"/>
        <v>0</v>
      </c>
      <c r="BA149" s="53">
        <f t="shared" si="106"/>
        <v>0</v>
      </c>
      <c r="BB149" s="53">
        <f t="shared" si="106"/>
        <v>0</v>
      </c>
      <c r="BC149" s="53">
        <f t="shared" si="106"/>
        <v>0</v>
      </c>
      <c r="BD149" s="53">
        <f t="shared" si="106"/>
        <v>0</v>
      </c>
      <c r="BE149" s="53">
        <f t="shared" si="106"/>
        <v>0</v>
      </c>
      <c r="BF149" s="53">
        <f t="shared" si="106"/>
        <v>0</v>
      </c>
      <c r="BG149" s="53">
        <f t="shared" si="106"/>
        <v>0</v>
      </c>
      <c r="BH149" s="53">
        <f t="shared" si="106"/>
        <v>0</v>
      </c>
      <c r="BI149" s="53">
        <f t="shared" si="106"/>
        <v>0</v>
      </c>
      <c r="BJ149" s="53">
        <f t="shared" si="106"/>
        <v>0</v>
      </c>
      <c r="BK149" s="53">
        <f t="shared" si="106"/>
        <v>0</v>
      </c>
      <c r="BL149" s="53">
        <f t="shared" si="106"/>
        <v>0</v>
      </c>
      <c r="BM149" s="53">
        <f t="shared" si="106"/>
        <v>0</v>
      </c>
      <c r="BN149" s="53">
        <f t="shared" si="106"/>
        <v>0</v>
      </c>
      <c r="BO149" s="53">
        <f t="shared" si="106"/>
        <v>0</v>
      </c>
      <c r="BP149" s="53">
        <f t="shared" si="106"/>
        <v>0</v>
      </c>
      <c r="BQ149" s="53">
        <f t="shared" si="106"/>
        <v>0</v>
      </c>
      <c r="BR149" s="53">
        <f t="shared" si="106"/>
        <v>0</v>
      </c>
      <c r="BS149" s="53">
        <f t="shared" si="106"/>
        <v>0</v>
      </c>
      <c r="BT149" s="53">
        <f t="shared" si="106"/>
        <v>0</v>
      </c>
      <c r="BU149" s="53">
        <f t="shared" si="106"/>
        <v>0</v>
      </c>
      <c r="BV149" s="53">
        <f t="shared" si="106"/>
        <v>0</v>
      </c>
      <c r="BW149" s="53">
        <f t="shared" ref="BW149:CO149" si="107" xml:space="preserve"> BW124 * BW139</f>
        <v>0</v>
      </c>
      <c r="BX149" s="53">
        <f t="shared" si="107"/>
        <v>0</v>
      </c>
      <c r="BY149" s="53">
        <f t="shared" si="107"/>
        <v>0</v>
      </c>
      <c r="BZ149" s="53">
        <f t="shared" si="107"/>
        <v>0</v>
      </c>
      <c r="CA149" s="53">
        <f t="shared" si="107"/>
        <v>0</v>
      </c>
      <c r="CB149" s="53">
        <f t="shared" si="107"/>
        <v>0</v>
      </c>
      <c r="CC149" s="53">
        <f t="shared" si="107"/>
        <v>0</v>
      </c>
      <c r="CD149" s="53">
        <f t="shared" si="107"/>
        <v>0</v>
      </c>
      <c r="CE149" s="53">
        <f t="shared" si="107"/>
        <v>0</v>
      </c>
      <c r="CF149" s="53">
        <f t="shared" si="107"/>
        <v>0</v>
      </c>
      <c r="CG149" s="53">
        <f t="shared" si="107"/>
        <v>0</v>
      </c>
      <c r="CH149" s="53">
        <f t="shared" si="107"/>
        <v>0</v>
      </c>
      <c r="CI149" s="53">
        <f t="shared" si="107"/>
        <v>0</v>
      </c>
      <c r="CJ149" s="53">
        <f t="shared" si="107"/>
        <v>0</v>
      </c>
      <c r="CK149" s="53">
        <f t="shared" si="107"/>
        <v>0</v>
      </c>
      <c r="CL149" s="53">
        <f t="shared" si="107"/>
        <v>0</v>
      </c>
      <c r="CM149" s="53">
        <f t="shared" si="107"/>
        <v>0</v>
      </c>
      <c r="CN149" s="53">
        <f t="shared" si="107"/>
        <v>0</v>
      </c>
      <c r="CO149" s="53">
        <f t="shared" si="107"/>
        <v>0</v>
      </c>
    </row>
    <row r="150" spans="1:93" s="221" customFormat="1" ht="2.1" customHeight="1" outlineLevel="1" x14ac:dyDescent="0.2">
      <c r="B150" s="262"/>
      <c r="D150" s="263"/>
      <c r="H150" s="398"/>
      <c r="I150" s="267"/>
    </row>
    <row r="151" spans="1:93" outlineLevel="1" x14ac:dyDescent="0.2">
      <c r="E151" t="s">
        <v>406</v>
      </c>
      <c r="H151" s="93" t="s">
        <v>133</v>
      </c>
      <c r="I151" s="203">
        <f xml:space="preserve"> SUM( K151:CO151 )</f>
        <v>0</v>
      </c>
      <c r="K151" s="53">
        <f t="shared" ref="K151:AP151" si="108">SUM( K145:K150)</f>
        <v>0</v>
      </c>
      <c r="L151" s="53">
        <f t="shared" si="108"/>
        <v>0</v>
      </c>
      <c r="M151" s="53">
        <f t="shared" si="108"/>
        <v>0</v>
      </c>
      <c r="N151" s="53">
        <f t="shared" si="108"/>
        <v>0</v>
      </c>
      <c r="O151" s="53">
        <f t="shared" si="108"/>
        <v>0</v>
      </c>
      <c r="P151" s="53">
        <f t="shared" si="108"/>
        <v>0</v>
      </c>
      <c r="Q151" s="53">
        <f t="shared" si="108"/>
        <v>0</v>
      </c>
      <c r="R151" s="53">
        <f t="shared" si="108"/>
        <v>0</v>
      </c>
      <c r="S151" s="53">
        <f t="shared" si="108"/>
        <v>0</v>
      </c>
      <c r="T151" s="53">
        <f t="shared" si="108"/>
        <v>0</v>
      </c>
      <c r="U151" s="53">
        <f t="shared" si="108"/>
        <v>0</v>
      </c>
      <c r="V151" s="53">
        <f t="shared" si="108"/>
        <v>0</v>
      </c>
      <c r="W151" s="53">
        <f t="shared" si="108"/>
        <v>0</v>
      </c>
      <c r="X151" s="53">
        <f t="shared" si="108"/>
        <v>0</v>
      </c>
      <c r="Y151" s="53">
        <f t="shared" si="108"/>
        <v>0</v>
      </c>
      <c r="Z151" s="53">
        <f t="shared" si="108"/>
        <v>0</v>
      </c>
      <c r="AA151" s="53">
        <f t="shared" si="108"/>
        <v>0</v>
      </c>
      <c r="AB151" s="53">
        <f t="shared" si="108"/>
        <v>0</v>
      </c>
      <c r="AC151" s="53">
        <f t="shared" si="108"/>
        <v>0</v>
      </c>
      <c r="AD151" s="53">
        <f t="shared" si="108"/>
        <v>0</v>
      </c>
      <c r="AE151" s="53">
        <f t="shared" si="108"/>
        <v>0</v>
      </c>
      <c r="AF151" s="53">
        <f t="shared" si="108"/>
        <v>0</v>
      </c>
      <c r="AG151" s="53">
        <f t="shared" si="108"/>
        <v>0</v>
      </c>
      <c r="AH151" s="53">
        <f t="shared" si="108"/>
        <v>0</v>
      </c>
      <c r="AI151" s="53">
        <f t="shared" si="108"/>
        <v>0</v>
      </c>
      <c r="AJ151" s="53">
        <f t="shared" si="108"/>
        <v>0</v>
      </c>
      <c r="AK151" s="53">
        <f t="shared" si="108"/>
        <v>0</v>
      </c>
      <c r="AL151" s="53">
        <f t="shared" si="108"/>
        <v>0</v>
      </c>
      <c r="AM151" s="53">
        <f t="shared" si="108"/>
        <v>0</v>
      </c>
      <c r="AN151" s="53">
        <f t="shared" si="108"/>
        <v>0</v>
      </c>
      <c r="AO151" s="53">
        <f t="shared" si="108"/>
        <v>0</v>
      </c>
      <c r="AP151" s="53">
        <f t="shared" si="108"/>
        <v>0</v>
      </c>
      <c r="AQ151" s="53">
        <f t="shared" ref="AQ151:BV151" si="109">SUM( AQ145:AQ150)</f>
        <v>0</v>
      </c>
      <c r="AR151" s="53">
        <f t="shared" si="109"/>
        <v>0</v>
      </c>
      <c r="AS151" s="53">
        <f t="shared" si="109"/>
        <v>0</v>
      </c>
      <c r="AT151" s="53">
        <f t="shared" si="109"/>
        <v>0</v>
      </c>
      <c r="AU151" s="53">
        <f t="shared" si="109"/>
        <v>0</v>
      </c>
      <c r="AV151" s="53">
        <f t="shared" si="109"/>
        <v>0</v>
      </c>
      <c r="AW151" s="53">
        <f t="shared" si="109"/>
        <v>0</v>
      </c>
      <c r="AX151" s="53">
        <f t="shared" si="109"/>
        <v>0</v>
      </c>
      <c r="AY151" s="53">
        <f t="shared" si="109"/>
        <v>0</v>
      </c>
      <c r="AZ151" s="53">
        <f t="shared" si="109"/>
        <v>0</v>
      </c>
      <c r="BA151" s="53">
        <f t="shared" si="109"/>
        <v>0</v>
      </c>
      <c r="BB151" s="53">
        <f t="shared" si="109"/>
        <v>0</v>
      </c>
      <c r="BC151" s="53">
        <f t="shared" si="109"/>
        <v>0</v>
      </c>
      <c r="BD151" s="53">
        <f t="shared" si="109"/>
        <v>0</v>
      </c>
      <c r="BE151" s="53">
        <f t="shared" si="109"/>
        <v>0</v>
      </c>
      <c r="BF151" s="53">
        <f t="shared" si="109"/>
        <v>0</v>
      </c>
      <c r="BG151" s="53">
        <f t="shared" si="109"/>
        <v>0</v>
      </c>
      <c r="BH151" s="53">
        <f t="shared" si="109"/>
        <v>0</v>
      </c>
      <c r="BI151" s="53">
        <f t="shared" si="109"/>
        <v>0</v>
      </c>
      <c r="BJ151" s="53">
        <f t="shared" si="109"/>
        <v>0</v>
      </c>
      <c r="BK151" s="53">
        <f t="shared" si="109"/>
        <v>0</v>
      </c>
      <c r="BL151" s="53">
        <f t="shared" si="109"/>
        <v>0</v>
      </c>
      <c r="BM151" s="53">
        <f t="shared" si="109"/>
        <v>0</v>
      </c>
      <c r="BN151" s="53">
        <f t="shared" si="109"/>
        <v>0</v>
      </c>
      <c r="BO151" s="53">
        <f t="shared" si="109"/>
        <v>0</v>
      </c>
      <c r="BP151" s="53">
        <f t="shared" si="109"/>
        <v>0</v>
      </c>
      <c r="BQ151" s="53">
        <f t="shared" si="109"/>
        <v>0</v>
      </c>
      <c r="BR151" s="53">
        <f t="shared" si="109"/>
        <v>0</v>
      </c>
      <c r="BS151" s="53">
        <f t="shared" si="109"/>
        <v>0</v>
      </c>
      <c r="BT151" s="53">
        <f t="shared" si="109"/>
        <v>0</v>
      </c>
      <c r="BU151" s="53">
        <f t="shared" si="109"/>
        <v>0</v>
      </c>
      <c r="BV151" s="53">
        <f t="shared" si="109"/>
        <v>0</v>
      </c>
      <c r="BW151" s="53">
        <f t="shared" ref="BW151:CO151" si="110">SUM( BW145:BW150)</f>
        <v>0</v>
      </c>
      <c r="BX151" s="53">
        <f t="shared" si="110"/>
        <v>0</v>
      </c>
      <c r="BY151" s="53">
        <f t="shared" si="110"/>
        <v>0</v>
      </c>
      <c r="BZ151" s="53">
        <f t="shared" si="110"/>
        <v>0</v>
      </c>
      <c r="CA151" s="53">
        <f t="shared" si="110"/>
        <v>0</v>
      </c>
      <c r="CB151" s="53">
        <f t="shared" si="110"/>
        <v>0</v>
      </c>
      <c r="CC151" s="53">
        <f t="shared" si="110"/>
        <v>0</v>
      </c>
      <c r="CD151" s="53">
        <f t="shared" si="110"/>
        <v>0</v>
      </c>
      <c r="CE151" s="53">
        <f t="shared" si="110"/>
        <v>0</v>
      </c>
      <c r="CF151" s="53">
        <f t="shared" si="110"/>
        <v>0</v>
      </c>
      <c r="CG151" s="53">
        <f t="shared" si="110"/>
        <v>0</v>
      </c>
      <c r="CH151" s="53">
        <f t="shared" si="110"/>
        <v>0</v>
      </c>
      <c r="CI151" s="53">
        <f t="shared" si="110"/>
        <v>0</v>
      </c>
      <c r="CJ151" s="53">
        <f t="shared" si="110"/>
        <v>0</v>
      </c>
      <c r="CK151" s="53">
        <f t="shared" si="110"/>
        <v>0</v>
      </c>
      <c r="CL151" s="53">
        <f t="shared" si="110"/>
        <v>0</v>
      </c>
      <c r="CM151" s="53">
        <f t="shared" si="110"/>
        <v>0</v>
      </c>
      <c r="CN151" s="53">
        <f t="shared" si="110"/>
        <v>0</v>
      </c>
      <c r="CO151" s="53">
        <f t="shared" si="110"/>
        <v>0</v>
      </c>
    </row>
    <row r="152" spans="1:93" outlineLevel="1" x14ac:dyDescent="0.2">
      <c r="I152" s="200"/>
    </row>
    <row r="153" spans="1:93" s="173" customFormat="1" outlineLevel="1" x14ac:dyDescent="0.2">
      <c r="B153" s="174"/>
      <c r="D153" s="175"/>
      <c r="E153" s="173" t="s">
        <v>407</v>
      </c>
      <c r="H153" s="171" t="s">
        <v>133</v>
      </c>
      <c r="I153" s="220">
        <f xml:space="preserve"> SUM( K153:CO153 )</f>
        <v>374550.00843804533</v>
      </c>
      <c r="K153" s="195">
        <f t="shared" ref="K153:AP153" si="111" xml:space="preserve">  K106 + K142 + K143</f>
        <v>31470.542465753424</v>
      </c>
      <c r="L153" s="195">
        <f t="shared" si="111"/>
        <v>11163.802179628077</v>
      </c>
      <c r="M153" s="195">
        <f t="shared" si="111"/>
        <v>0</v>
      </c>
      <c r="N153" s="195">
        <f t="shared" si="111"/>
        <v>0</v>
      </c>
      <c r="O153" s="195">
        <f t="shared" si="111"/>
        <v>0</v>
      </c>
      <c r="P153" s="195">
        <f t="shared" si="111"/>
        <v>0</v>
      </c>
      <c r="Q153" s="195">
        <f t="shared" si="111"/>
        <v>0</v>
      </c>
      <c r="R153" s="195">
        <f t="shared" si="111"/>
        <v>0</v>
      </c>
      <c r="S153" s="195">
        <f t="shared" si="111"/>
        <v>0</v>
      </c>
      <c r="T153" s="195">
        <f t="shared" si="111"/>
        <v>0</v>
      </c>
      <c r="U153" s="195">
        <f t="shared" si="111"/>
        <v>0</v>
      </c>
      <c r="V153" s="195">
        <f t="shared" si="111"/>
        <v>0</v>
      </c>
      <c r="W153" s="195">
        <f t="shared" si="111"/>
        <v>0</v>
      </c>
      <c r="X153" s="195">
        <f t="shared" si="111"/>
        <v>0</v>
      </c>
      <c r="Y153" s="195">
        <f t="shared" si="111"/>
        <v>0</v>
      </c>
      <c r="Z153" s="195">
        <f t="shared" si="111"/>
        <v>17374.68686184147</v>
      </c>
      <c r="AA153" s="195">
        <f t="shared" si="111"/>
        <v>5966.3189476047355</v>
      </c>
      <c r="AB153" s="195">
        <f t="shared" si="111"/>
        <v>0</v>
      </c>
      <c r="AC153" s="195">
        <f t="shared" si="111"/>
        <v>0</v>
      </c>
      <c r="AD153" s="195">
        <f t="shared" si="111"/>
        <v>0</v>
      </c>
      <c r="AE153" s="195">
        <f t="shared" si="111"/>
        <v>0</v>
      </c>
      <c r="AF153" s="195">
        <f t="shared" si="111"/>
        <v>0</v>
      </c>
      <c r="AG153" s="195">
        <f t="shared" si="111"/>
        <v>0</v>
      </c>
      <c r="AH153" s="195">
        <f t="shared" si="111"/>
        <v>0</v>
      </c>
      <c r="AI153" s="195">
        <f t="shared" si="111"/>
        <v>0</v>
      </c>
      <c r="AJ153" s="195">
        <f t="shared" si="111"/>
        <v>0</v>
      </c>
      <c r="AK153" s="195">
        <f t="shared" si="111"/>
        <v>0</v>
      </c>
      <c r="AL153" s="195">
        <f t="shared" si="111"/>
        <v>0</v>
      </c>
      <c r="AM153" s="195">
        <f t="shared" si="111"/>
        <v>0</v>
      </c>
      <c r="AN153" s="195">
        <f t="shared" si="111"/>
        <v>0</v>
      </c>
      <c r="AO153" s="195">
        <f t="shared" si="111"/>
        <v>23034.642764786051</v>
      </c>
      <c r="AP153" s="195">
        <f t="shared" si="111"/>
        <v>7909.8994227446765</v>
      </c>
      <c r="AQ153" s="195">
        <f t="shared" ref="AQ153:BV153" si="112" xml:space="preserve">  AQ106 + AQ142 + AQ143</f>
        <v>0</v>
      </c>
      <c r="AR153" s="195">
        <f t="shared" si="112"/>
        <v>0</v>
      </c>
      <c r="AS153" s="195">
        <f t="shared" si="112"/>
        <v>0</v>
      </c>
      <c r="AT153" s="195">
        <f t="shared" si="112"/>
        <v>0</v>
      </c>
      <c r="AU153" s="195">
        <f t="shared" si="112"/>
        <v>0</v>
      </c>
      <c r="AV153" s="195">
        <f t="shared" si="112"/>
        <v>0</v>
      </c>
      <c r="AW153" s="195">
        <f t="shared" si="112"/>
        <v>0</v>
      </c>
      <c r="AX153" s="195">
        <f t="shared" si="112"/>
        <v>0</v>
      </c>
      <c r="AY153" s="195">
        <f t="shared" si="112"/>
        <v>0</v>
      </c>
      <c r="AZ153" s="195">
        <f t="shared" si="112"/>
        <v>0</v>
      </c>
      <c r="BA153" s="195">
        <f t="shared" si="112"/>
        <v>0</v>
      </c>
      <c r="BB153" s="195">
        <f t="shared" si="112"/>
        <v>0</v>
      </c>
      <c r="BC153" s="195">
        <f t="shared" si="112"/>
        <v>0</v>
      </c>
      <c r="BD153" s="195">
        <f t="shared" si="112"/>
        <v>30538.378706934287</v>
      </c>
      <c r="BE153" s="195">
        <f t="shared" si="112"/>
        <v>10486.618202510746</v>
      </c>
      <c r="BF153" s="195">
        <f t="shared" si="112"/>
        <v>0</v>
      </c>
      <c r="BG153" s="195">
        <f t="shared" si="112"/>
        <v>0</v>
      </c>
      <c r="BH153" s="195">
        <f t="shared" si="112"/>
        <v>0</v>
      </c>
      <c r="BI153" s="195">
        <f t="shared" si="112"/>
        <v>0</v>
      </c>
      <c r="BJ153" s="195">
        <f t="shared" si="112"/>
        <v>0</v>
      </c>
      <c r="BK153" s="195">
        <f t="shared" si="112"/>
        <v>0</v>
      </c>
      <c r="BL153" s="195">
        <f t="shared" si="112"/>
        <v>0</v>
      </c>
      <c r="BM153" s="195">
        <f t="shared" si="112"/>
        <v>0</v>
      </c>
      <c r="BN153" s="195">
        <f t="shared" si="112"/>
        <v>0</v>
      </c>
      <c r="BO153" s="195">
        <f t="shared" si="112"/>
        <v>0</v>
      </c>
      <c r="BP153" s="195">
        <f t="shared" si="112"/>
        <v>0</v>
      </c>
      <c r="BQ153" s="195">
        <f t="shared" si="112"/>
        <v>0</v>
      </c>
      <c r="BR153" s="195">
        <f t="shared" si="112"/>
        <v>0</v>
      </c>
      <c r="BS153" s="195">
        <f t="shared" si="112"/>
        <v>122612.20945034602</v>
      </c>
      <c r="BT153" s="195">
        <f t="shared" si="112"/>
        <v>41885.8894916723</v>
      </c>
      <c r="BU153" s="195">
        <f t="shared" si="112"/>
        <v>0</v>
      </c>
      <c r="BV153" s="195">
        <f t="shared" si="112"/>
        <v>0</v>
      </c>
      <c r="BW153" s="195">
        <f t="shared" ref="BW153:CO153" si="113" xml:space="preserve">  BW106 + BW142 + BW143</f>
        <v>0</v>
      </c>
      <c r="BX153" s="195">
        <f t="shared" si="113"/>
        <v>0</v>
      </c>
      <c r="BY153" s="195">
        <f t="shared" si="113"/>
        <v>0</v>
      </c>
      <c r="BZ153" s="195">
        <f t="shared" si="113"/>
        <v>0</v>
      </c>
      <c r="CA153" s="195">
        <f t="shared" si="113"/>
        <v>0</v>
      </c>
      <c r="CB153" s="195">
        <f t="shared" si="113"/>
        <v>0</v>
      </c>
      <c r="CC153" s="195">
        <f t="shared" si="113"/>
        <v>0</v>
      </c>
      <c r="CD153" s="195">
        <f t="shared" si="113"/>
        <v>0</v>
      </c>
      <c r="CE153" s="195">
        <f t="shared" si="113"/>
        <v>0</v>
      </c>
      <c r="CF153" s="195">
        <f t="shared" si="113"/>
        <v>0</v>
      </c>
      <c r="CG153" s="195">
        <f t="shared" si="113"/>
        <v>0</v>
      </c>
      <c r="CH153" s="195">
        <f t="shared" si="113"/>
        <v>53675.360106564622</v>
      </c>
      <c r="CI153" s="195">
        <f t="shared" si="113"/>
        <v>18431.659837658939</v>
      </c>
      <c r="CJ153" s="195">
        <f t="shared" si="113"/>
        <v>0</v>
      </c>
      <c r="CK153" s="195">
        <f t="shared" si="113"/>
        <v>0</v>
      </c>
      <c r="CL153" s="195">
        <f t="shared" si="113"/>
        <v>0</v>
      </c>
      <c r="CM153" s="195">
        <f t="shared" si="113"/>
        <v>0</v>
      </c>
      <c r="CN153" s="195">
        <f t="shared" si="113"/>
        <v>0</v>
      </c>
      <c r="CO153" s="195">
        <f t="shared" si="113"/>
        <v>0</v>
      </c>
    </row>
    <row r="154" spans="1:93" ht="6.75" customHeight="1" outlineLevel="1" x14ac:dyDescent="0.2">
      <c r="I154" s="200"/>
    </row>
    <row r="155" spans="1:93" outlineLevel="1" x14ac:dyDescent="0.2">
      <c r="E155" t="s">
        <v>408</v>
      </c>
      <c r="H155" s="74" t="s">
        <v>133</v>
      </c>
      <c r="K155" s="53">
        <f t="shared" ref="K155:AP155" si="114" xml:space="preserve"> K153 / $G$62</f>
        <v>65.837954949274945</v>
      </c>
      <c r="L155" s="53">
        <f t="shared" si="114"/>
        <v>23.355234685414388</v>
      </c>
      <c r="M155" s="53">
        <f t="shared" si="114"/>
        <v>0</v>
      </c>
      <c r="N155" s="53">
        <f t="shared" si="114"/>
        <v>0</v>
      </c>
      <c r="O155" s="53">
        <f t="shared" si="114"/>
        <v>0</v>
      </c>
      <c r="P155" s="53">
        <f t="shared" si="114"/>
        <v>0</v>
      </c>
      <c r="Q155" s="53">
        <f t="shared" si="114"/>
        <v>0</v>
      </c>
      <c r="R155" s="53">
        <f t="shared" si="114"/>
        <v>0</v>
      </c>
      <c r="S155" s="53">
        <f t="shared" si="114"/>
        <v>0</v>
      </c>
      <c r="T155" s="53">
        <f t="shared" si="114"/>
        <v>0</v>
      </c>
      <c r="U155" s="53">
        <f t="shared" si="114"/>
        <v>0</v>
      </c>
      <c r="V155" s="53">
        <f t="shared" si="114"/>
        <v>0</v>
      </c>
      <c r="W155" s="53">
        <f t="shared" si="114"/>
        <v>0</v>
      </c>
      <c r="X155" s="53">
        <f t="shared" si="114"/>
        <v>0</v>
      </c>
      <c r="Y155" s="53">
        <f t="shared" si="114"/>
        <v>0</v>
      </c>
      <c r="Z155" s="53">
        <f t="shared" si="114"/>
        <v>36.348717284187174</v>
      </c>
      <c r="AA155" s="53">
        <f t="shared" si="114"/>
        <v>12.481838802520366</v>
      </c>
      <c r="AB155" s="53">
        <f t="shared" si="114"/>
        <v>0</v>
      </c>
      <c r="AC155" s="53">
        <f t="shared" si="114"/>
        <v>0</v>
      </c>
      <c r="AD155" s="53">
        <f t="shared" si="114"/>
        <v>0</v>
      </c>
      <c r="AE155" s="53">
        <f t="shared" si="114"/>
        <v>0</v>
      </c>
      <c r="AF155" s="53">
        <f t="shared" si="114"/>
        <v>0</v>
      </c>
      <c r="AG155" s="53">
        <f t="shared" si="114"/>
        <v>0</v>
      </c>
      <c r="AH155" s="53">
        <f t="shared" si="114"/>
        <v>0</v>
      </c>
      <c r="AI155" s="53">
        <f t="shared" si="114"/>
        <v>0</v>
      </c>
      <c r="AJ155" s="53">
        <f t="shared" si="114"/>
        <v>0</v>
      </c>
      <c r="AK155" s="53">
        <f t="shared" si="114"/>
        <v>0</v>
      </c>
      <c r="AL155" s="53">
        <f t="shared" si="114"/>
        <v>0</v>
      </c>
      <c r="AM155" s="53">
        <f t="shared" si="114"/>
        <v>0</v>
      </c>
      <c r="AN155" s="53">
        <f t="shared" si="114"/>
        <v>0</v>
      </c>
      <c r="AO155" s="53">
        <f t="shared" si="114"/>
        <v>48.189629215033577</v>
      </c>
      <c r="AP155" s="53">
        <f t="shared" si="114"/>
        <v>16.547906742143674</v>
      </c>
      <c r="AQ155" s="53">
        <f t="shared" ref="AQ155:BV155" si="115" xml:space="preserve"> AQ153 / $G$62</f>
        <v>0</v>
      </c>
      <c r="AR155" s="53">
        <f t="shared" si="115"/>
        <v>0</v>
      </c>
      <c r="AS155" s="53">
        <f t="shared" si="115"/>
        <v>0</v>
      </c>
      <c r="AT155" s="53">
        <f t="shared" si="115"/>
        <v>0</v>
      </c>
      <c r="AU155" s="53">
        <f t="shared" si="115"/>
        <v>0</v>
      </c>
      <c r="AV155" s="53">
        <f t="shared" si="115"/>
        <v>0</v>
      </c>
      <c r="AW155" s="53">
        <f t="shared" si="115"/>
        <v>0</v>
      </c>
      <c r="AX155" s="53">
        <f t="shared" si="115"/>
        <v>0</v>
      </c>
      <c r="AY155" s="53">
        <f t="shared" si="115"/>
        <v>0</v>
      </c>
      <c r="AZ155" s="53">
        <f t="shared" si="115"/>
        <v>0</v>
      </c>
      <c r="BA155" s="53">
        <f t="shared" si="115"/>
        <v>0</v>
      </c>
      <c r="BB155" s="53">
        <f t="shared" si="115"/>
        <v>0</v>
      </c>
      <c r="BC155" s="53">
        <f t="shared" si="115"/>
        <v>0</v>
      </c>
      <c r="BD155" s="53">
        <f t="shared" si="115"/>
        <v>63.887821562624033</v>
      </c>
      <c r="BE155" s="53">
        <f t="shared" si="115"/>
        <v>21.938531804415788</v>
      </c>
      <c r="BF155" s="53">
        <f t="shared" si="115"/>
        <v>0</v>
      </c>
      <c r="BG155" s="53">
        <f t="shared" si="115"/>
        <v>0</v>
      </c>
      <c r="BH155" s="53">
        <f t="shared" si="115"/>
        <v>0</v>
      </c>
      <c r="BI155" s="53">
        <f t="shared" si="115"/>
        <v>0</v>
      </c>
      <c r="BJ155" s="53">
        <f t="shared" si="115"/>
        <v>0</v>
      </c>
      <c r="BK155" s="53">
        <f t="shared" si="115"/>
        <v>0</v>
      </c>
      <c r="BL155" s="53">
        <f t="shared" si="115"/>
        <v>0</v>
      </c>
      <c r="BM155" s="53">
        <f t="shared" si="115"/>
        <v>0</v>
      </c>
      <c r="BN155" s="53">
        <f t="shared" si="115"/>
        <v>0</v>
      </c>
      <c r="BO155" s="53">
        <f t="shared" si="115"/>
        <v>0</v>
      </c>
      <c r="BP155" s="53">
        <f t="shared" si="115"/>
        <v>0</v>
      </c>
      <c r="BQ155" s="53">
        <f t="shared" si="115"/>
        <v>0</v>
      </c>
      <c r="BR155" s="53">
        <f t="shared" si="115"/>
        <v>0</v>
      </c>
      <c r="BS155" s="53">
        <f t="shared" si="115"/>
        <v>256.51089843168626</v>
      </c>
      <c r="BT155" s="53">
        <f t="shared" si="115"/>
        <v>87.627383873791416</v>
      </c>
      <c r="BU155" s="53">
        <f t="shared" si="115"/>
        <v>0</v>
      </c>
      <c r="BV155" s="53">
        <f t="shared" si="115"/>
        <v>0</v>
      </c>
      <c r="BW155" s="53">
        <f t="shared" ref="BW155:CO155" si="116" xml:space="preserve"> BW153 / $G$62</f>
        <v>0</v>
      </c>
      <c r="BX155" s="53">
        <f t="shared" si="116"/>
        <v>0</v>
      </c>
      <c r="BY155" s="53">
        <f t="shared" si="116"/>
        <v>0</v>
      </c>
      <c r="BZ155" s="53">
        <f t="shared" si="116"/>
        <v>0</v>
      </c>
      <c r="CA155" s="53">
        <f t="shared" si="116"/>
        <v>0</v>
      </c>
      <c r="CB155" s="53">
        <f t="shared" si="116"/>
        <v>0</v>
      </c>
      <c r="CC155" s="53">
        <f t="shared" si="116"/>
        <v>0</v>
      </c>
      <c r="CD155" s="53">
        <f t="shared" si="116"/>
        <v>0</v>
      </c>
      <c r="CE155" s="53">
        <f t="shared" si="116"/>
        <v>0</v>
      </c>
      <c r="CF155" s="53">
        <f t="shared" si="116"/>
        <v>0</v>
      </c>
      <c r="CG155" s="53">
        <f t="shared" si="116"/>
        <v>0</v>
      </c>
      <c r="CH155" s="53">
        <f t="shared" si="116"/>
        <v>112.29154834009336</v>
      </c>
      <c r="CI155" s="53">
        <f t="shared" si="116"/>
        <v>38.559957819370169</v>
      </c>
      <c r="CJ155" s="53">
        <f t="shared" si="116"/>
        <v>0</v>
      </c>
      <c r="CK155" s="53">
        <f t="shared" si="116"/>
        <v>0</v>
      </c>
      <c r="CL155" s="53">
        <f t="shared" si="116"/>
        <v>0</v>
      </c>
      <c r="CM155" s="53">
        <f t="shared" si="116"/>
        <v>0</v>
      </c>
      <c r="CN155" s="53">
        <f t="shared" si="116"/>
        <v>0</v>
      </c>
      <c r="CO155" s="53">
        <f t="shared" si="116"/>
        <v>0</v>
      </c>
    </row>
    <row r="156" spans="1:93" outlineLevel="1" x14ac:dyDescent="0.2">
      <c r="I156" s="200"/>
    </row>
    <row r="157" spans="1:93" ht="13.5" thickBot="1" x14ac:dyDescent="0.25">
      <c r="A157" s="55" t="s">
        <v>409</v>
      </c>
      <c r="B157" s="9"/>
      <c r="C157" s="8"/>
      <c r="D157" s="68"/>
      <c r="E157" s="11"/>
      <c r="F157" s="12"/>
      <c r="G157" s="12"/>
      <c r="H157" s="12"/>
      <c r="I157" s="21"/>
      <c r="J157" s="13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</row>
    <row r="158" spans="1:93" ht="3" customHeight="1" outlineLevel="1" thickTop="1" x14ac:dyDescent="0.2">
      <c r="A158" s="14" t="s">
        <v>410</v>
      </c>
      <c r="B158" s="14"/>
      <c r="C158" s="7"/>
      <c r="D158" s="69"/>
      <c r="E158" s="16"/>
      <c r="F158" s="17"/>
      <c r="G158" s="16"/>
      <c r="H158" s="72"/>
      <c r="I158" s="197"/>
      <c r="J158" s="13"/>
      <c r="K158" s="16"/>
    </row>
    <row r="159" spans="1:93" outlineLevel="1" x14ac:dyDescent="0.2">
      <c r="B159" s="58" t="s">
        <v>411</v>
      </c>
      <c r="I159" s="200"/>
    </row>
    <row r="160" spans="1:93" outlineLevel="1" x14ac:dyDescent="0.2">
      <c r="E160" s="18" t="str">
        <f xml:space="preserve"> StandardCharges!E66</f>
        <v>Water: wholesale charges received</v>
      </c>
      <c r="H160" s="76" t="str">
        <f xml:space="preserve"> StandardCharges!H66</f>
        <v>£</v>
      </c>
      <c r="I160" s="200"/>
      <c r="K160" s="19">
        <f xml:space="preserve"> StandardCharges!K66</f>
        <v>25279.850195164643</v>
      </c>
      <c r="L160" s="19">
        <f xml:space="preserve"> StandardCharges!L66</f>
        <v>84899.046557302179</v>
      </c>
      <c r="M160" s="19">
        <f xml:space="preserve"> StandardCharges!M66</f>
        <v>98872.598468020165</v>
      </c>
      <c r="N160" s="19">
        <f xml:space="preserve"> StandardCharges!N66</f>
        <v>97207.953266920114</v>
      </c>
      <c r="O160" s="19">
        <f xml:space="preserve"> StandardCharges!O66</f>
        <v>93753.512612146311</v>
      </c>
      <c r="P160" s="19">
        <f xml:space="preserve"> StandardCharges!P66</f>
        <v>95049.646344109264</v>
      </c>
      <c r="Q160" s="19">
        <f xml:space="preserve"> StandardCharges!Q66</f>
        <v>97734.040848494114</v>
      </c>
      <c r="R160" s="19">
        <f xml:space="preserve"> StandardCharges!R66</f>
        <v>101129.95868700536</v>
      </c>
      <c r="S160" s="19">
        <f xml:space="preserve"> StandardCharges!S66</f>
        <v>104433.30035207387</v>
      </c>
      <c r="T160" s="19">
        <f xml:space="preserve"> StandardCharges!T66</f>
        <v>106791.20780442137</v>
      </c>
      <c r="U160" s="19">
        <f xml:space="preserve"> StandardCharges!U66</f>
        <v>108651.72503926097</v>
      </c>
      <c r="V160" s="19">
        <f xml:space="preserve"> StandardCharges!V66</f>
        <v>110824.41241168842</v>
      </c>
      <c r="W160" s="19">
        <f xml:space="preserve"> StandardCharges!W66</f>
        <v>113040.54659010629</v>
      </c>
      <c r="X160" s="19">
        <f xml:space="preserve"> StandardCharges!X66</f>
        <v>115592.7894697593</v>
      </c>
      <c r="Y160" s="19">
        <f xml:space="preserve"> StandardCharges!Y66</f>
        <v>117606.64792733513</v>
      </c>
      <c r="Z160" s="19">
        <f xml:space="preserve"> StandardCharges!Z66</f>
        <v>119958.40514769136</v>
      </c>
      <c r="AA160" s="19">
        <f xml:space="preserve"> StandardCharges!AA66</f>
        <v>122357.18999889134</v>
      </c>
      <c r="AB160" s="19">
        <f xml:space="preserve"> StandardCharges!AB66</f>
        <v>125119.78515938179</v>
      </c>
      <c r="AC160" s="19">
        <f xml:space="preserve"> StandardCharges!AC66</f>
        <v>127299.62300834391</v>
      </c>
      <c r="AD160" s="19">
        <f xml:space="preserve"> StandardCharges!AD66</f>
        <v>129845.2087625053</v>
      </c>
      <c r="AE160" s="19">
        <f xml:space="preserve"> StandardCharges!AE66</f>
        <v>132441.69809892916</v>
      </c>
      <c r="AF160" s="19">
        <f xml:space="preserve"> StandardCharges!AF66</f>
        <v>135431.98248040734</v>
      </c>
      <c r="AG160" s="19">
        <f xml:space="preserve"> StandardCharges!AG66</f>
        <v>137791.47950955189</v>
      </c>
      <c r="AH160" s="19">
        <f xml:space="preserve"> StandardCharges!AH66</f>
        <v>140546.86887359852</v>
      </c>
      <c r="AI160" s="19">
        <f xml:space="preserve"> StandardCharges!AI66</f>
        <v>143357.35722180965</v>
      </c>
      <c r="AJ160" s="19">
        <f xml:space="preserve"> StandardCharges!AJ66</f>
        <v>146594.09665073297</v>
      </c>
      <c r="AK160" s="19">
        <f xml:space="preserve"> StandardCharges!AK66</f>
        <v>149148.06011787467</v>
      </c>
      <c r="AL160" s="19">
        <f xml:space="preserve"> StandardCharges!AL66</f>
        <v>152130.54481126595</v>
      </c>
      <c r="AM160" s="19">
        <f xml:space="preserve"> StandardCharges!AM66</f>
        <v>155172.66966986816</v>
      </c>
      <c r="AN160" s="19">
        <f xml:space="preserve"> StandardCharges!AN66</f>
        <v>158676.17662580794</v>
      </c>
      <c r="AO160" s="19">
        <f xml:space="preserve"> StandardCharges!AO66</f>
        <v>161440.63418219626</v>
      </c>
      <c r="AP160" s="19">
        <f xml:space="preserve"> StandardCharges!AP66</f>
        <v>164668.93108367285</v>
      </c>
      <c r="AQ160" s="19">
        <f xml:space="preserve"> StandardCharges!AQ66</f>
        <v>167961.78360918351</v>
      </c>
      <c r="AR160" s="19">
        <f xml:space="preserve"> StandardCharges!AR66</f>
        <v>171754.04469780676</v>
      </c>
      <c r="AS160" s="19">
        <f xml:space="preserve"> StandardCharges!AS66</f>
        <v>174746.34497124227</v>
      </c>
      <c r="AT160" s="19">
        <f xml:space="preserve"> StandardCharges!AT66</f>
        <v>178240.71357845655</v>
      </c>
      <c r="AU160" s="19">
        <f xml:space="preserve"> StandardCharges!AU66</f>
        <v>181804.95839375452</v>
      </c>
      <c r="AV160" s="19">
        <f xml:space="preserve"> StandardCharges!AV66</f>
        <v>185909.77232595012</v>
      </c>
      <c r="AW160" s="19">
        <f xml:space="preserve"> StandardCharges!AW66</f>
        <v>189148.69379382039</v>
      </c>
      <c r="AX160" s="19">
        <f xml:space="preserve"> StandardCharges!AX66</f>
        <v>192931.06336382471</v>
      </c>
      <c r="AY160" s="19">
        <f xml:space="preserve"> StandardCharges!AY66</f>
        <v>196789.06824104238</v>
      </c>
      <c r="AZ160" s="19">
        <f xml:space="preserve"> StandardCharges!AZ66</f>
        <v>201232.19518409375</v>
      </c>
      <c r="BA160" s="19">
        <f xml:space="preserve"> StandardCharges!BA66</f>
        <v>204738.06401957208</v>
      </c>
      <c r="BB160" s="19">
        <f xml:space="preserve"> StandardCharges!BB66</f>
        <v>208832.17118804849</v>
      </c>
      <c r="BC160" s="19">
        <f xml:space="preserve"> StandardCharges!BC66</f>
        <v>213008.14741974592</v>
      </c>
      <c r="BD160" s="19">
        <f xml:space="preserve"> StandardCharges!BD66</f>
        <v>217817.47065781764</v>
      </c>
      <c r="BE160" s="19">
        <f xml:space="preserve"> StandardCharges!BE66</f>
        <v>221612.28828878049</v>
      </c>
      <c r="BF160" s="19">
        <f xml:space="preserve"> StandardCharges!BF66</f>
        <v>226043.82603165385</v>
      </c>
      <c r="BG160" s="19">
        <f xml:space="preserve"> StandardCharges!BG66</f>
        <v>230563.98037118869</v>
      </c>
      <c r="BH160" s="19">
        <f xml:space="preserve"> StandardCharges!BH66</f>
        <v>235769.68128964418</v>
      </c>
      <c r="BI160" s="19">
        <f xml:space="preserve"> StandardCharges!BI66</f>
        <v>239877.26247081574</v>
      </c>
      <c r="BJ160" s="19">
        <f xml:space="preserve"> StandardCharges!BJ66</f>
        <v>244674.04134307455</v>
      </c>
      <c r="BK160" s="19">
        <f xml:space="preserve"> StandardCharges!BK66</f>
        <v>249566.74046768388</v>
      </c>
      <c r="BL160" s="19">
        <f xml:space="preserve"> StandardCharges!BL66</f>
        <v>255201.48795936498</v>
      </c>
      <c r="BM160" s="19">
        <f xml:space="preserve"> StandardCharges!BM66</f>
        <v>259647.61022417422</v>
      </c>
      <c r="BN160" s="19">
        <f xml:space="preserve"> StandardCharges!BN66</f>
        <v>264839.73288776906</v>
      </c>
      <c r="BO160" s="19">
        <f xml:space="preserve"> StandardCharges!BO66</f>
        <v>270135.68141646835</v>
      </c>
      <c r="BP160" s="19">
        <f xml:space="preserve"> StandardCharges!BP66</f>
        <v>276234.83689857519</v>
      </c>
      <c r="BQ160" s="19">
        <f xml:space="preserve"> StandardCharges!BQ66</f>
        <v>281047.40232862579</v>
      </c>
      <c r="BR160" s="19">
        <f xml:space="preserve"> StandardCharges!BR66</f>
        <v>286667.45246471232</v>
      </c>
      <c r="BS160" s="19">
        <f xml:space="preserve"> StandardCharges!BS66</f>
        <v>292399.88564817962</v>
      </c>
      <c r="BT160" s="19">
        <f xml:space="preserve"> StandardCharges!BT66</f>
        <v>299001.72497635434</v>
      </c>
      <c r="BU160" s="19">
        <f xml:space="preserve"> StandardCharges!BU66</f>
        <v>304210.9353037072</v>
      </c>
      <c r="BV160" s="19">
        <f xml:space="preserve"> StandardCharges!BV66</f>
        <v>310294.18209477171</v>
      </c>
      <c r="BW160" s="19">
        <f xml:space="preserve"> StandardCharges!BW66</f>
        <v>316499.07438646245</v>
      </c>
      <c r="BX160" s="19">
        <f xml:space="preserve"> StandardCharges!BX66</f>
        <v>323645.02805872046</v>
      </c>
      <c r="BY160" s="19">
        <f xml:space="preserve"> StandardCharges!BY66</f>
        <v>329283.57419986132</v>
      </c>
      <c r="BZ160" s="19">
        <f xml:space="preserve"> StandardCharges!BZ66</f>
        <v>335868.19366497605</v>
      </c>
      <c r="CA160" s="19">
        <f xml:space="preserve"> StandardCharges!CA66</f>
        <v>342584.48448237655</v>
      </c>
      <c r="CB160" s="19">
        <f xml:space="preserve"> StandardCharges!CB66</f>
        <v>350319.39764030953</v>
      </c>
      <c r="CC160" s="19">
        <f xml:space="preserve"> StandardCharges!CC66</f>
        <v>356422.66485124029</v>
      </c>
      <c r="CD160" s="19">
        <f xml:space="preserve"> StandardCharges!CD66</f>
        <v>363549.9794234609</v>
      </c>
      <c r="CE160" s="19">
        <f xml:space="preserve"> StandardCharges!CE66</f>
        <v>370819.81751626788</v>
      </c>
      <c r="CF160" s="19">
        <f xml:space="preserve"> StandardCharges!CF66</f>
        <v>379192.23137518106</v>
      </c>
      <c r="CG160" s="19">
        <f xml:space="preserve"> StandardCharges!CG66</f>
        <v>385798.52131510625</v>
      </c>
      <c r="CH160" s="19">
        <f xml:space="preserve"> StandardCharges!CH66</f>
        <v>393513.25916450185</v>
      </c>
      <c r="CI160" s="19">
        <f xml:space="preserve"> StandardCharges!CI66</f>
        <v>401382.26712328522</v>
      </c>
      <c r="CJ160" s="19">
        <f xml:space="preserve"> StandardCharges!CJ66</f>
        <v>409408.63010077074</v>
      </c>
      <c r="CK160" s="19">
        <f xml:space="preserve"> StandardCharges!CK66</f>
        <v>417595.49469460332</v>
      </c>
      <c r="CL160" s="19">
        <f xml:space="preserve"> StandardCharges!CL66</f>
        <v>425946.07042432786</v>
      </c>
      <c r="CM160" s="19">
        <f xml:space="preserve"> StandardCharges!CM66</f>
        <v>434463.63098962599</v>
      </c>
      <c r="CN160" s="19">
        <f xml:space="preserve"> StandardCharges!CN66</f>
        <v>444273.002424128</v>
      </c>
      <c r="CO160" s="19">
        <f xml:space="preserve"> StandardCharges!CO66</f>
        <v>452013.13005240454</v>
      </c>
    </row>
    <row r="161" spans="2:93" outlineLevel="1" x14ac:dyDescent="0.2">
      <c r="E161" s="18" t="str">
        <f xml:space="preserve"> InpC!E62</f>
        <v>Industry turnover t-2</v>
      </c>
      <c r="G161" s="250">
        <f xml:space="preserve"> InpC!G62</f>
        <v>12301.996999999999</v>
      </c>
      <c r="H161" s="258" t="str">
        <f xml:space="preserve"> InpC!H62</f>
        <v>£m</v>
      </c>
      <c r="I161" s="200"/>
      <c r="K161" s="84">
        <f t="shared" ref="K161:AP161" si="117" xml:space="preserve"> IF( J161, J161, $G161 ) * ( 1 + K$5 )</f>
        <v>13394.630271100908</v>
      </c>
      <c r="L161" s="84">
        <f t="shared" si="117"/>
        <v>14113.930192995247</v>
      </c>
      <c r="M161" s="84">
        <f t="shared" si="117"/>
        <v>14403.175950180794</v>
      </c>
      <c r="N161" s="84">
        <f t="shared" si="117"/>
        <v>14556.229008057704</v>
      </c>
      <c r="O161" s="84">
        <f t="shared" si="117"/>
        <v>14732.045659401245</v>
      </c>
      <c r="P161" s="84">
        <f t="shared" si="117"/>
        <v>14960.051820586543</v>
      </c>
      <c r="Q161" s="84">
        <f t="shared" si="117"/>
        <v>15228.176724907142</v>
      </c>
      <c r="R161" s="84">
        <f t="shared" si="117"/>
        <v>15532.691607329334</v>
      </c>
      <c r="S161" s="84">
        <f t="shared" si="117"/>
        <v>15843.295814513895</v>
      </c>
      <c r="T161" s="84">
        <f t="shared" si="117"/>
        <v>16160.111113501442</v>
      </c>
      <c r="U161" s="84">
        <f t="shared" si="117"/>
        <v>16483.261706284407</v>
      </c>
      <c r="V161" s="84">
        <f t="shared" si="117"/>
        <v>16812.874278498246</v>
      </c>
      <c r="W161" s="84">
        <f t="shared" si="117"/>
        <v>17149.078049086369</v>
      </c>
      <c r="X161" s="84">
        <f t="shared" si="117"/>
        <v>17492.004820958224</v>
      </c>
      <c r="Y161" s="84">
        <f t="shared" si="117"/>
        <v>17841.789032660363</v>
      </c>
      <c r="Z161" s="84">
        <f t="shared" si="117"/>
        <v>18198.567811080753</v>
      </c>
      <c r="AA161" s="84">
        <f t="shared" si="117"/>
        <v>18562.481025207009</v>
      </c>
      <c r="AB161" s="84">
        <f t="shared" si="117"/>
        <v>18933.671340959641</v>
      </c>
      <c r="AC161" s="84">
        <f t="shared" si="117"/>
        <v>19312.284277121762</v>
      </c>
      <c r="AD161" s="84">
        <f t="shared" si="117"/>
        <v>19698.468262387247</v>
      </c>
      <c r="AE161" s="84">
        <f t="shared" si="117"/>
        <v>20092.374693549631</v>
      </c>
      <c r="AF161" s="84">
        <f t="shared" si="117"/>
        <v>20494.157994854624</v>
      </c>
      <c r="AG161" s="84">
        <f t="shared" si="117"/>
        <v>20903.975678539475</v>
      </c>
      <c r="AH161" s="84">
        <f t="shared" si="117"/>
        <v>21321.988406582968</v>
      </c>
      <c r="AI161" s="84">
        <f t="shared" si="117"/>
        <v>21748.360053690154</v>
      </c>
      <c r="AJ161" s="84">
        <f t="shared" si="117"/>
        <v>22183.257771536635</v>
      </c>
      <c r="AK161" s="84">
        <f t="shared" si="117"/>
        <v>22626.852054297491</v>
      </c>
      <c r="AL161" s="84">
        <f t="shared" si="117"/>
        <v>23079.316805486596</v>
      </c>
      <c r="AM161" s="84">
        <f t="shared" si="117"/>
        <v>23540.829406132503</v>
      </c>
      <c r="AN161" s="84">
        <f t="shared" si="117"/>
        <v>24011.570784317624</v>
      </c>
      <c r="AO161" s="84">
        <f t="shared" si="117"/>
        <v>24491.725486107985</v>
      </c>
      <c r="AP161" s="84">
        <f t="shared" si="117"/>
        <v>24981.481747901325</v>
      </c>
      <c r="AQ161" s="84">
        <f t="shared" ref="AQ161:BV161" si="118" xml:space="preserve"> IF( AP161, AP161, $G161 ) * ( 1 + AQ$5 )</f>
        <v>25481.031570221949</v>
      </c>
      <c r="AR161" s="84">
        <f t="shared" si="118"/>
        <v>25990.570792991224</v>
      </c>
      <c r="AS161" s="84">
        <f t="shared" si="118"/>
        <v>26510.299172303276</v>
      </c>
      <c r="AT161" s="84">
        <f t="shared" si="118"/>
        <v>27040.420458735902</v>
      </c>
      <c r="AU161" s="84">
        <f t="shared" si="118"/>
        <v>27581.14247722751</v>
      </c>
      <c r="AV161" s="84">
        <f t="shared" si="118"/>
        <v>28132.677208551293</v>
      </c>
      <c r="AW161" s="84">
        <f t="shared" si="118"/>
        <v>28695.240872418664</v>
      </c>
      <c r="AX161" s="84">
        <f t="shared" si="118"/>
        <v>29269.054012244465</v>
      </c>
      <c r="AY161" s="84">
        <f t="shared" si="118"/>
        <v>29854.34158160723</v>
      </c>
      <c r="AZ161" s="84">
        <f t="shared" si="118"/>
        <v>30451.333032438361</v>
      </c>
      <c r="BA161" s="84">
        <f t="shared" si="118"/>
        <v>31060.262404974823</v>
      </c>
      <c r="BB161" s="84">
        <f t="shared" si="118"/>
        <v>31681.368419510593</v>
      </c>
      <c r="BC161" s="84">
        <f t="shared" si="118"/>
        <v>32314.89456998284</v>
      </c>
      <c r="BD161" s="84">
        <f t="shared" si="118"/>
        <v>32961.089219429552</v>
      </c>
      <c r="BE161" s="84">
        <f t="shared" si="118"/>
        <v>33620.205697355988</v>
      </c>
      <c r="BF161" s="84">
        <f t="shared" si="118"/>
        <v>34292.50239904815</v>
      </c>
      <c r="BG161" s="84">
        <f t="shared" si="118"/>
        <v>34978.24288687222</v>
      </c>
      <c r="BH161" s="84">
        <f t="shared" si="118"/>
        <v>35677.695993599664</v>
      </c>
      <c r="BI161" s="84">
        <f t="shared" si="118"/>
        <v>36391.135927798488</v>
      </c>
      <c r="BJ161" s="84">
        <f t="shared" si="118"/>
        <v>37118.842381331997</v>
      </c>
      <c r="BK161" s="84">
        <f t="shared" si="118"/>
        <v>37861.100639007178</v>
      </c>
      <c r="BL161" s="84">
        <f t="shared" si="118"/>
        <v>38618.201690415714</v>
      </c>
      <c r="BM161" s="84">
        <f t="shared" si="118"/>
        <v>39390.442344011441</v>
      </c>
      <c r="BN161" s="84">
        <f t="shared" si="118"/>
        <v>40178.125343469015</v>
      </c>
      <c r="BO161" s="84">
        <f t="shared" si="118"/>
        <v>40981.559486369355</v>
      </c>
      <c r="BP161" s="84">
        <f t="shared" si="118"/>
        <v>41801.059745258426</v>
      </c>
      <c r="BQ161" s="84">
        <f t="shared" si="118"/>
        <v>42636.947391126821</v>
      </c>
      <c r="BR161" s="84">
        <f t="shared" si="118"/>
        <v>43489.550119358522</v>
      </c>
      <c r="BS161" s="84">
        <f t="shared" si="118"/>
        <v>44359.202178198248</v>
      </c>
      <c r="BT161" s="84">
        <f t="shared" si="118"/>
        <v>45246.244499787725</v>
      </c>
      <c r="BU161" s="84">
        <f t="shared" si="118"/>
        <v>46151.024833822281</v>
      </c>
      <c r="BV161" s="84">
        <f t="shared" si="118"/>
        <v>47073.897883880141</v>
      </c>
      <c r="BW161" s="84">
        <f t="shared" ref="BW161:CO161" si="119" xml:space="preserve"> IF( BV161, BV161, $G161 ) * ( 1 + BW$5 )</f>
        <v>48015.22544647786</v>
      </c>
      <c r="BX161" s="84">
        <f t="shared" si="119"/>
        <v>48975.376552906433</v>
      </c>
      <c r="BY161" s="84">
        <f t="shared" si="119"/>
        <v>49954.727613903655</v>
      </c>
      <c r="BZ161" s="84">
        <f t="shared" si="119"/>
        <v>50953.662567219508</v>
      </c>
      <c r="CA161" s="84">
        <f t="shared" si="119"/>
        <v>51972.573028132334</v>
      </c>
      <c r="CB161" s="84">
        <f t="shared" si="119"/>
        <v>53011.858442974873</v>
      </c>
      <c r="CC161" s="84">
        <f t="shared" si="119"/>
        <v>54071.926245730363</v>
      </c>
      <c r="CD161" s="84">
        <f t="shared" si="119"/>
        <v>55153.192017759982</v>
      </c>
      <c r="CE161" s="84">
        <f t="shared" si="119"/>
        <v>56256.079650724416</v>
      </c>
      <c r="CF161" s="84">
        <f t="shared" si="119"/>
        <v>57381.021512763284</v>
      </c>
      <c r="CG161" s="84">
        <f t="shared" si="119"/>
        <v>58528.458617997632</v>
      </c>
      <c r="CH161" s="84">
        <f t="shared" si="119"/>
        <v>59698.840799421952</v>
      </c>
      <c r="CI161" s="84">
        <f t="shared" si="119"/>
        <v>60892.626885253456</v>
      </c>
      <c r="CJ161" s="84">
        <f t="shared" si="119"/>
        <v>62110.284878807812</v>
      </c>
      <c r="CK161" s="84">
        <f t="shared" si="119"/>
        <v>63352.292141971782</v>
      </c>
      <c r="CL161" s="84">
        <f t="shared" si="119"/>
        <v>64619.135582344759</v>
      </c>
      <c r="CM161" s="84">
        <f t="shared" si="119"/>
        <v>65911.311844122523</v>
      </c>
      <c r="CN161" s="84">
        <f t="shared" si="119"/>
        <v>67229.327502798042</v>
      </c>
      <c r="CO161" s="84">
        <f t="shared" si="119"/>
        <v>68573.699263755698</v>
      </c>
    </row>
    <row r="162" spans="2:93" s="20" customFormat="1" outlineLevel="1" x14ac:dyDescent="0.2">
      <c r="B162" s="34"/>
      <c r="D162" s="83"/>
      <c r="E162" s="20" t="s">
        <v>412</v>
      </c>
      <c r="G162" s="257"/>
      <c r="H162" s="259" t="s">
        <v>66</v>
      </c>
      <c r="I162" s="208"/>
      <c r="K162" s="94">
        <f t="shared" ref="K162:AP162" si="120" xml:space="preserve"> K160 / ( K161 * 1000 * 1000 )</f>
        <v>1.8873122798847425E-6</v>
      </c>
      <c r="L162" s="436">
        <f t="shared" si="120"/>
        <v>6.0152661516944183E-6</v>
      </c>
      <c r="M162" s="436">
        <f t="shared" si="120"/>
        <v>6.8646386609461006E-6</v>
      </c>
      <c r="N162" s="94">
        <f t="shared" si="120"/>
        <v>6.6781000225477321E-6</v>
      </c>
      <c r="O162" s="94">
        <f t="shared" si="120"/>
        <v>6.3639167824814318E-6</v>
      </c>
      <c r="P162" s="94">
        <f t="shared" si="120"/>
        <v>6.3535639771856498E-6</v>
      </c>
      <c r="Q162" s="94">
        <f t="shared" si="120"/>
        <v>6.4179739054801439E-6</v>
      </c>
      <c r="R162" s="94">
        <f t="shared" si="120"/>
        <v>6.5107813406457941E-6</v>
      </c>
      <c r="S162" s="94">
        <f t="shared" si="120"/>
        <v>6.5916398693006486E-6</v>
      </c>
      <c r="T162" s="94">
        <f t="shared" si="120"/>
        <v>6.6083213818498759E-6</v>
      </c>
      <c r="U162" s="94">
        <f t="shared" si="120"/>
        <v>6.5916398693006512E-6</v>
      </c>
      <c r="V162" s="94">
        <f t="shared" si="120"/>
        <v>6.5916398693006486E-6</v>
      </c>
      <c r="W162" s="94">
        <f t="shared" si="120"/>
        <v>6.5916398693006478E-6</v>
      </c>
      <c r="X162" s="94">
        <f t="shared" si="120"/>
        <v>6.6083213818498742E-6</v>
      </c>
      <c r="Y162" s="94">
        <f t="shared" si="120"/>
        <v>6.5916398693006503E-6</v>
      </c>
      <c r="Z162" s="94">
        <f t="shared" si="120"/>
        <v>6.5916398693006503E-6</v>
      </c>
      <c r="AA162" s="94">
        <f t="shared" si="120"/>
        <v>6.5916398693006512E-6</v>
      </c>
      <c r="AB162" s="94">
        <f t="shared" si="120"/>
        <v>6.608321381849875E-6</v>
      </c>
      <c r="AC162" s="94">
        <f t="shared" si="120"/>
        <v>6.5916398693006503E-6</v>
      </c>
      <c r="AD162" s="94">
        <f t="shared" si="120"/>
        <v>6.591639869300652E-6</v>
      </c>
      <c r="AE162" s="94">
        <f t="shared" si="120"/>
        <v>6.5916398693006495E-6</v>
      </c>
      <c r="AF162" s="94">
        <f t="shared" si="120"/>
        <v>6.6083213818498733E-6</v>
      </c>
      <c r="AG162" s="94">
        <f t="shared" si="120"/>
        <v>6.5916398693006495E-6</v>
      </c>
      <c r="AH162" s="94">
        <f t="shared" si="120"/>
        <v>6.5916398693006503E-6</v>
      </c>
      <c r="AI162" s="94">
        <f t="shared" si="120"/>
        <v>6.5916398693006503E-6</v>
      </c>
      <c r="AJ162" s="94">
        <f t="shared" si="120"/>
        <v>6.6083213818498767E-6</v>
      </c>
      <c r="AK162" s="94">
        <f t="shared" si="120"/>
        <v>6.5916398693006503E-6</v>
      </c>
      <c r="AL162" s="94">
        <f t="shared" si="120"/>
        <v>6.5916398693006486E-6</v>
      </c>
      <c r="AM162" s="94">
        <f t="shared" si="120"/>
        <v>6.5916398693006503E-6</v>
      </c>
      <c r="AN162" s="94">
        <f t="shared" si="120"/>
        <v>6.6083213818498759E-6</v>
      </c>
      <c r="AO162" s="94">
        <f t="shared" si="120"/>
        <v>6.5916398693006503E-6</v>
      </c>
      <c r="AP162" s="94">
        <f t="shared" si="120"/>
        <v>6.5916398693006495E-6</v>
      </c>
      <c r="AQ162" s="94">
        <f t="shared" ref="AQ162:BV162" si="121" xml:space="preserve"> AQ160 / ( AQ161 * 1000 * 1000 )</f>
        <v>6.5916398693006478E-6</v>
      </c>
      <c r="AR162" s="94">
        <f t="shared" si="121"/>
        <v>6.6083213818498742E-6</v>
      </c>
      <c r="AS162" s="94">
        <f t="shared" si="121"/>
        <v>6.5916398693006495E-6</v>
      </c>
      <c r="AT162" s="94">
        <f t="shared" si="121"/>
        <v>6.5916398693006503E-6</v>
      </c>
      <c r="AU162" s="94">
        <f t="shared" si="121"/>
        <v>6.5916398693006495E-6</v>
      </c>
      <c r="AV162" s="94">
        <f t="shared" si="121"/>
        <v>6.6083213818498733E-6</v>
      </c>
      <c r="AW162" s="94">
        <f t="shared" si="121"/>
        <v>6.5916398693006486E-6</v>
      </c>
      <c r="AX162" s="94">
        <f t="shared" si="121"/>
        <v>6.5916398693006478E-6</v>
      </c>
      <c r="AY162" s="94">
        <f t="shared" si="121"/>
        <v>6.5916398693006478E-6</v>
      </c>
      <c r="AZ162" s="94">
        <f t="shared" si="121"/>
        <v>6.6083213818498733E-6</v>
      </c>
      <c r="BA162" s="94">
        <f t="shared" si="121"/>
        <v>6.5916398693006478E-6</v>
      </c>
      <c r="BB162" s="94">
        <f t="shared" si="121"/>
        <v>6.5916398693006486E-6</v>
      </c>
      <c r="BC162" s="94">
        <f t="shared" si="121"/>
        <v>6.5916398693006478E-6</v>
      </c>
      <c r="BD162" s="94">
        <f t="shared" si="121"/>
        <v>6.6083213818498725E-6</v>
      </c>
      <c r="BE162" s="94">
        <f t="shared" si="121"/>
        <v>6.5916398693006469E-6</v>
      </c>
      <c r="BF162" s="94">
        <f t="shared" si="121"/>
        <v>6.5916398693006469E-6</v>
      </c>
      <c r="BG162" s="94">
        <f t="shared" si="121"/>
        <v>6.5916398693006478E-6</v>
      </c>
      <c r="BH162" s="94">
        <f t="shared" si="121"/>
        <v>6.6083213818498725E-6</v>
      </c>
      <c r="BI162" s="94">
        <f t="shared" si="121"/>
        <v>6.5916398693006486E-6</v>
      </c>
      <c r="BJ162" s="94">
        <f t="shared" si="121"/>
        <v>6.5916398693006478E-6</v>
      </c>
      <c r="BK162" s="94">
        <f t="shared" si="121"/>
        <v>6.5916398693006461E-6</v>
      </c>
      <c r="BL162" s="94">
        <f t="shared" si="121"/>
        <v>6.6083213818498716E-6</v>
      </c>
      <c r="BM162" s="94">
        <f t="shared" si="121"/>
        <v>6.5916398693006461E-6</v>
      </c>
      <c r="BN162" s="94">
        <f t="shared" si="121"/>
        <v>6.5916398693006453E-6</v>
      </c>
      <c r="BO162" s="94">
        <f t="shared" si="121"/>
        <v>6.5916398693006461E-6</v>
      </c>
      <c r="BP162" s="94">
        <f t="shared" si="121"/>
        <v>6.6083213818498708E-6</v>
      </c>
      <c r="BQ162" s="94">
        <f t="shared" si="121"/>
        <v>6.5916398693006486E-6</v>
      </c>
      <c r="BR162" s="94">
        <f t="shared" si="121"/>
        <v>6.5916398693006453E-6</v>
      </c>
      <c r="BS162" s="94">
        <f t="shared" si="121"/>
        <v>6.5916398693006453E-6</v>
      </c>
      <c r="BT162" s="94">
        <f t="shared" si="121"/>
        <v>6.6083213818498708E-6</v>
      </c>
      <c r="BU162" s="94">
        <f t="shared" si="121"/>
        <v>6.5916398693006469E-6</v>
      </c>
      <c r="BV162" s="94">
        <f t="shared" si="121"/>
        <v>6.5916398693006469E-6</v>
      </c>
      <c r="BW162" s="94">
        <f t="shared" ref="BW162:CO162" si="122" xml:space="preserve"> BW160 / ( BW161 * 1000 * 1000 )</f>
        <v>6.5916398693006478E-6</v>
      </c>
      <c r="BX162" s="94">
        <f t="shared" si="122"/>
        <v>6.6083213818498716E-6</v>
      </c>
      <c r="BY162" s="94">
        <f t="shared" si="122"/>
        <v>6.5916398693006469E-6</v>
      </c>
      <c r="BZ162" s="94">
        <f t="shared" si="122"/>
        <v>6.5916398693006461E-6</v>
      </c>
      <c r="CA162" s="94">
        <f t="shared" si="122"/>
        <v>6.5916398693006469E-6</v>
      </c>
      <c r="CB162" s="94">
        <f t="shared" si="122"/>
        <v>6.6083213818498716E-6</v>
      </c>
      <c r="CC162" s="94">
        <f t="shared" si="122"/>
        <v>6.5916398693006469E-6</v>
      </c>
      <c r="CD162" s="94">
        <f t="shared" si="122"/>
        <v>6.5916398693006478E-6</v>
      </c>
      <c r="CE162" s="94">
        <f t="shared" si="122"/>
        <v>6.5916398693006469E-6</v>
      </c>
      <c r="CF162" s="94">
        <f t="shared" si="122"/>
        <v>6.6083213818498716E-6</v>
      </c>
      <c r="CG162" s="94">
        <f t="shared" si="122"/>
        <v>6.5916398693006469E-6</v>
      </c>
      <c r="CH162" s="94">
        <f t="shared" si="122"/>
        <v>6.5916398693006469E-6</v>
      </c>
      <c r="CI162" s="94">
        <f t="shared" si="122"/>
        <v>6.5916398693006478E-6</v>
      </c>
      <c r="CJ162" s="94">
        <f t="shared" si="122"/>
        <v>6.5916398693006478E-6</v>
      </c>
      <c r="CK162" s="94">
        <f t="shared" si="122"/>
        <v>6.5916398693006478E-6</v>
      </c>
      <c r="CL162" s="94">
        <f t="shared" si="122"/>
        <v>6.5916398693006478E-6</v>
      </c>
      <c r="CM162" s="94">
        <f t="shared" si="122"/>
        <v>6.5916398693006478E-6</v>
      </c>
      <c r="CN162" s="94">
        <f t="shared" si="122"/>
        <v>6.6083213818498733E-6</v>
      </c>
      <c r="CO162" s="94">
        <f t="shared" si="122"/>
        <v>6.5916398693006486E-6</v>
      </c>
    </row>
    <row r="163" spans="2:93" s="252" customFormat="1" outlineLevel="1" x14ac:dyDescent="0.2">
      <c r="B163" s="14"/>
      <c r="D163" s="253"/>
      <c r="E163" s="254"/>
      <c r="G163" s="255"/>
      <c r="H163" s="260"/>
      <c r="I163" s="256"/>
    </row>
    <row r="164" spans="2:93" outlineLevel="1" x14ac:dyDescent="0.2">
      <c r="E164" s="18" t="str">
        <f xml:space="preserve"> InpC!E60</f>
        <v>Ofwat core budget t-2</v>
      </c>
      <c r="G164" s="250">
        <f xml:space="preserve"> InpC!G60</f>
        <v>29.666</v>
      </c>
      <c r="H164" s="258" t="str">
        <f xml:space="preserve"> InpC!H60</f>
        <v>£m</v>
      </c>
      <c r="I164" s="200"/>
      <c r="K164" s="251">
        <f t="shared" ref="K164:AP164" si="123" xml:space="preserve"> IF( J164, J164, $G164 ) * ( 1 + K$5 )</f>
        <v>32.300861528618448</v>
      </c>
      <c r="L164" s="251">
        <f t="shared" si="123"/>
        <v>34.035437750911257</v>
      </c>
      <c r="M164" s="251">
        <f t="shared" si="123"/>
        <v>34.732947645659763</v>
      </c>
      <c r="N164" s="251">
        <f t="shared" si="123"/>
        <v>35.102031788256809</v>
      </c>
      <c r="O164" s="251">
        <f t="shared" si="123"/>
        <v>35.526009844726623</v>
      </c>
      <c r="P164" s="251">
        <f t="shared" si="123"/>
        <v>36.075841776706696</v>
      </c>
      <c r="Q164" s="251">
        <f t="shared" si="123"/>
        <v>36.722419191054534</v>
      </c>
      <c r="R164" s="251">
        <f t="shared" si="123"/>
        <v>37.45675025144552</v>
      </c>
      <c r="S164" s="251">
        <f t="shared" si="123"/>
        <v>38.205765586950577</v>
      </c>
      <c r="T164" s="251">
        <f t="shared" si="123"/>
        <v>38.96975883615756</v>
      </c>
      <c r="U164" s="251">
        <f t="shared" si="123"/>
        <v>39.749029509488032</v>
      </c>
      <c r="V164" s="251">
        <f t="shared" si="123"/>
        <v>40.543883106615041</v>
      </c>
      <c r="W164" s="251">
        <f t="shared" si="123"/>
        <v>41.354631236229061</v>
      </c>
      <c r="X164" s="251">
        <f t="shared" si="123"/>
        <v>42.181591738198819</v>
      </c>
      <c r="Y164" s="251">
        <f t="shared" si="123"/>
        <v>43.025088808174992</v>
      </c>
      <c r="Z164" s="251">
        <f t="shared" si="123"/>
        <v>43.885453124685498</v>
      </c>
      <c r="AA164" s="251">
        <f t="shared" si="123"/>
        <v>44.763021978772322</v>
      </c>
      <c r="AB164" s="251">
        <f t="shared" si="123"/>
        <v>45.658139406220691</v>
      </c>
      <c r="AC164" s="251">
        <f t="shared" si="123"/>
        <v>46.57115632243238</v>
      </c>
      <c r="AD164" s="251">
        <f t="shared" si="123"/>
        <v>47.502430659996101</v>
      </c>
      <c r="AE164" s="251">
        <f t="shared" si="123"/>
        <v>48.452327509008768</v>
      </c>
      <c r="AF164" s="251">
        <f t="shared" si="123"/>
        <v>49.421219260202811</v>
      </c>
      <c r="AG164" s="251">
        <f t="shared" si="123"/>
        <v>50.409485750935552</v>
      </c>
      <c r="AH164" s="251">
        <f t="shared" si="123"/>
        <v>51.417514414097987</v>
      </c>
      <c r="AI164" s="251">
        <f t="shared" si="123"/>
        <v>52.445700430001075</v>
      </c>
      <c r="AJ164" s="251">
        <f t="shared" si="123"/>
        <v>53.494446881299488</v>
      </c>
      <c r="AK164" s="251">
        <f t="shared" si="123"/>
        <v>54.564164911013158</v>
      </c>
      <c r="AL164" s="251">
        <f t="shared" si="123"/>
        <v>55.655273883708887</v>
      </c>
      <c r="AM164" s="251">
        <f t="shared" si="123"/>
        <v>56.768201549904987</v>
      </c>
      <c r="AN164" s="251">
        <f t="shared" si="123"/>
        <v>57.90338421376353</v>
      </c>
      <c r="AO164" s="251">
        <f t="shared" si="123"/>
        <v>59.061266904135898</v>
      </c>
      <c r="AP164" s="251">
        <f t="shared" si="123"/>
        <v>60.242303549028691</v>
      </c>
      <c r="AQ164" s="251">
        <f t="shared" ref="AQ164:BV164" si="124" xml:space="preserve"> IF( AP164, AP164, $G164 ) * ( 1 + AQ$5 )</f>
        <v>61.446957153558394</v>
      </c>
      <c r="AR164" s="251">
        <f t="shared" si="124"/>
        <v>62.675699981464575</v>
      </c>
      <c r="AS164" s="251">
        <f t="shared" si="124"/>
        <v>63.929013740252785</v>
      </c>
      <c r="AT164" s="251">
        <f t="shared" si="124"/>
        <v>65.207389770039683</v>
      </c>
      <c r="AU164" s="251">
        <f t="shared" si="124"/>
        <v>66.51132923617449</v>
      </c>
      <c r="AV164" s="251">
        <f t="shared" si="124"/>
        <v>67.841343325712259</v>
      </c>
      <c r="AW164" s="251">
        <f t="shared" si="124"/>
        <v>69.197953447815962</v>
      </c>
      <c r="AX164" s="251">
        <f t="shared" si="124"/>
        <v>70.581691438166004</v>
      </c>
      <c r="AY164" s="251">
        <f t="shared" si="124"/>
        <v>71.993099767457238</v>
      </c>
      <c r="AZ164" s="251">
        <f t="shared" si="124"/>
        <v>73.432731754065287</v>
      </c>
      <c r="BA164" s="251">
        <f t="shared" si="124"/>
        <v>74.901151780965534</v>
      </c>
      <c r="BB164" s="251">
        <f t="shared" si="124"/>
        <v>76.39893551698971</v>
      </c>
      <c r="BC164" s="251">
        <f t="shared" si="124"/>
        <v>77.926670142506993</v>
      </c>
      <c r="BD164" s="251">
        <f t="shared" si="124"/>
        <v>79.484954579617991</v>
      </c>
      <c r="BE164" s="251">
        <f t="shared" si="124"/>
        <v>81.074399726951839</v>
      </c>
      <c r="BF164" s="251">
        <f t="shared" si="124"/>
        <v>82.695628699158519</v>
      </c>
      <c r="BG164" s="251">
        <f t="shared" si="124"/>
        <v>84.349277071190215</v>
      </c>
      <c r="BH164" s="251">
        <f t="shared" si="124"/>
        <v>86.03599312746762</v>
      </c>
      <c r="BI164" s="251">
        <f t="shared" si="124"/>
        <v>87.756438116028605</v>
      </c>
      <c r="BJ164" s="251">
        <f t="shared" si="124"/>
        <v>89.511286507759237</v>
      </c>
      <c r="BK164" s="251">
        <f t="shared" si="124"/>
        <v>91.301226260808434</v>
      </c>
      <c r="BL164" s="251">
        <f t="shared" si="124"/>
        <v>93.126959090290157</v>
      </c>
      <c r="BM164" s="251">
        <f t="shared" si="124"/>
        <v>94.989200743378746</v>
      </c>
      <c r="BN164" s="251">
        <f t="shared" si="124"/>
        <v>96.888681279905327</v>
      </c>
      <c r="BO164" s="251">
        <f t="shared" si="124"/>
        <v>98.826145358565199</v>
      </c>
      <c r="BP164" s="251">
        <f t="shared" si="124"/>
        <v>100.80235252884847</v>
      </c>
      <c r="BQ164" s="251">
        <f t="shared" si="124"/>
        <v>102.81807752880839</v>
      </c>
      <c r="BR164" s="251">
        <f t="shared" si="124"/>
        <v>104.87411058878406</v>
      </c>
      <c r="BS164" s="251">
        <f t="shared" si="124"/>
        <v>106.97125774119674</v>
      </c>
      <c r="BT164" s="251">
        <f t="shared" si="124"/>
        <v>109.11034113654087</v>
      </c>
      <c r="BU164" s="251">
        <f t="shared" si="124"/>
        <v>111.29219936569416</v>
      </c>
      <c r="BV164" s="251">
        <f t="shared" si="124"/>
        <v>113.51768778867269</v>
      </c>
      <c r="BW164" s="251">
        <f t="shared" ref="BW164:CO164" si="125" xml:space="preserve"> IF( BV164, BV164, $G164 ) * ( 1 + BW$5 )</f>
        <v>115.78767886996006</v>
      </c>
      <c r="BX164" s="251">
        <f t="shared" si="125"/>
        <v>118.10306252054215</v>
      </c>
      <c r="BY164" s="251">
        <f t="shared" si="125"/>
        <v>120.46474644678142</v>
      </c>
      <c r="BZ164" s="251">
        <f t="shared" si="125"/>
        <v>122.87365650626754</v>
      </c>
      <c r="CA164" s="251">
        <f t="shared" si="125"/>
        <v>125.330737070784</v>
      </c>
      <c r="CB164" s="251">
        <f t="shared" si="125"/>
        <v>127.83695139653281</v>
      </c>
      <c r="CC164" s="251">
        <f t="shared" si="125"/>
        <v>130.39328200176254</v>
      </c>
      <c r="CD164" s="251">
        <f t="shared" si="125"/>
        <v>133.0007310519477</v>
      </c>
      <c r="CE164" s="251">
        <f t="shared" si="125"/>
        <v>135.66032075267051</v>
      </c>
      <c r="CF164" s="251">
        <f t="shared" si="125"/>
        <v>138.37309375035903</v>
      </c>
      <c r="CG164" s="251">
        <f t="shared" si="125"/>
        <v>141.14011354103872</v>
      </c>
      <c r="CH164" s="251">
        <f t="shared" si="125"/>
        <v>143.96246488725785</v>
      </c>
      <c r="CI164" s="251">
        <f t="shared" si="125"/>
        <v>146.84125424334999</v>
      </c>
      <c r="CJ164" s="251">
        <f t="shared" si="125"/>
        <v>149.77761018920037</v>
      </c>
      <c r="CK164" s="251">
        <f t="shared" si="125"/>
        <v>152.77268387268626</v>
      </c>
      <c r="CL164" s="251">
        <f t="shared" si="125"/>
        <v>155.82764946096472</v>
      </c>
      <c r="CM164" s="251">
        <f t="shared" si="125"/>
        <v>158.94370460078463</v>
      </c>
      <c r="CN164" s="251">
        <f t="shared" si="125"/>
        <v>162.12207088800352</v>
      </c>
      <c r="CO164" s="251">
        <f t="shared" si="125"/>
        <v>165.3639943464932</v>
      </c>
    </row>
    <row r="165" spans="2:93" outlineLevel="1" x14ac:dyDescent="0.2">
      <c r="E165" s="18" t="str">
        <f xml:space="preserve"> InpC!E61</f>
        <v>CCW budget t-2</v>
      </c>
      <c r="G165" s="250">
        <f xml:space="preserve"> InpC!G61</f>
        <v>5.968</v>
      </c>
      <c r="H165" s="258" t="str">
        <f xml:space="preserve"> InpC!H61</f>
        <v>£m</v>
      </c>
      <c r="I165" s="200"/>
      <c r="K165" s="251">
        <f t="shared" ref="K165:AP165" si="126" xml:space="preserve"> IF( J165, J165, $G165 ) * ( 1 + K$5 )</f>
        <v>6.4980631565696392</v>
      </c>
      <c r="L165" s="251">
        <f t="shared" si="126"/>
        <v>6.8470131631308027</v>
      </c>
      <c r="M165" s="251">
        <f t="shared" si="126"/>
        <v>6.987333363085602</v>
      </c>
      <c r="N165" s="251">
        <f t="shared" si="126"/>
        <v>7.0615831494747061</v>
      </c>
      <c r="O165" s="251">
        <f t="shared" si="126"/>
        <v>7.1468761124967468</v>
      </c>
      <c r="P165" s="251">
        <f t="shared" si="126"/>
        <v>7.257487484776699</v>
      </c>
      <c r="Q165" s="251">
        <f t="shared" si="126"/>
        <v>7.3875614417924043</v>
      </c>
      <c r="R165" s="251">
        <f t="shared" si="126"/>
        <v>7.5352890683148006</v>
      </c>
      <c r="S165" s="251">
        <f t="shared" si="126"/>
        <v>7.6859707753967861</v>
      </c>
      <c r="T165" s="251">
        <f t="shared" si="126"/>
        <v>7.8396656352116336</v>
      </c>
      <c r="U165" s="251">
        <f t="shared" si="126"/>
        <v>7.9964339011873724</v>
      </c>
      <c r="V165" s="251">
        <f t="shared" si="126"/>
        <v>8.1563370316280785</v>
      </c>
      <c r="W165" s="251">
        <f t="shared" si="126"/>
        <v>8.3194377138075595</v>
      </c>
      <c r="X165" s="251">
        <f t="shared" si="126"/>
        <v>8.4857998885448183</v>
      </c>
      <c r="Y165" s="251">
        <f t="shared" si="126"/>
        <v>8.6554887752709622</v>
      </c>
      <c r="Z165" s="251">
        <f t="shared" si="126"/>
        <v>8.828570897597352</v>
      </c>
      <c r="AA165" s="251">
        <f t="shared" si="126"/>
        <v>9.0051141093950378</v>
      </c>
      <c r="AB165" s="251">
        <f t="shared" si="126"/>
        <v>9.1851876213957073</v>
      </c>
      <c r="AC165" s="251">
        <f t="shared" si="126"/>
        <v>9.3688620283245605</v>
      </c>
      <c r="AD165" s="251">
        <f t="shared" si="126"/>
        <v>9.5562093365757672</v>
      </c>
      <c r="AE165" s="251">
        <f t="shared" si="126"/>
        <v>9.7473029924413233</v>
      </c>
      <c r="AF165" s="251">
        <f t="shared" si="126"/>
        <v>9.9422179109044144</v>
      </c>
      <c r="AG165" s="251">
        <f t="shared" si="126"/>
        <v>10.141030505008541</v>
      </c>
      <c r="AH165" s="251">
        <f t="shared" si="126"/>
        <v>10.343818715813955</v>
      </c>
      <c r="AI165" s="251">
        <f t="shared" si="126"/>
        <v>10.550662042953091</v>
      </c>
      <c r="AJ165" s="251">
        <f t="shared" si="126"/>
        <v>10.761641575797052</v>
      </c>
      <c r="AK165" s="251">
        <f t="shared" si="126"/>
        <v>10.976840025245282</v>
      </c>
      <c r="AL165" s="251">
        <f t="shared" si="126"/>
        <v>11.19634175615097</v>
      </c>
      <c r="AM165" s="251">
        <f t="shared" si="126"/>
        <v>11.42023282039483</v>
      </c>
      <c r="AN165" s="251">
        <f t="shared" si="126"/>
        <v>11.648600990620267</v>
      </c>
      <c r="AO165" s="251">
        <f t="shared" si="126"/>
        <v>11.881535794643131</v>
      </c>
      <c r="AP165" s="251">
        <f t="shared" si="126"/>
        <v>12.119128550549563</v>
      </c>
      <c r="AQ165" s="251">
        <f t="shared" ref="AQ165:BV165" si="127" xml:space="preserve"> IF( AP165, AP165, $G165 ) * ( 1 + AQ$5 )</f>
        <v>12.361472402495671</v>
      </c>
      <c r="AR165" s="251">
        <f t="shared" si="127"/>
        <v>12.608662357223107</v>
      </c>
      <c r="AS165" s="251">
        <f t="shared" si="127"/>
        <v>12.860795321304817</v>
      </c>
      <c r="AT165" s="251">
        <f t="shared" si="127"/>
        <v>13.117970139135606</v>
      </c>
      <c r="AU165" s="251">
        <f t="shared" si="127"/>
        <v>13.380287631682377</v>
      </c>
      <c r="AV165" s="251">
        <f t="shared" si="127"/>
        <v>13.647850636009263</v>
      </c>
      <c r="AW165" s="251">
        <f t="shared" si="127"/>
        <v>13.920764045593128</v>
      </c>
      <c r="AX165" s="251">
        <f t="shared" si="127"/>
        <v>14.199134851445249</v>
      </c>
      <c r="AY165" s="251">
        <f t="shared" si="127"/>
        <v>14.48307218405531</v>
      </c>
      <c r="AZ165" s="251">
        <f t="shared" si="127"/>
        <v>14.772687356174128</v>
      </c>
      <c r="BA165" s="251">
        <f t="shared" si="127"/>
        <v>15.068093906451908</v>
      </c>
      <c r="BB165" s="251">
        <f t="shared" si="127"/>
        <v>15.369407643949119</v>
      </c>
      <c r="BC165" s="251">
        <f t="shared" si="127"/>
        <v>15.67674669353744</v>
      </c>
      <c r="BD165" s="251">
        <f t="shared" si="127"/>
        <v>15.990231542208594</v>
      </c>
      <c r="BE165" s="251">
        <f t="shared" si="127"/>
        <v>16.309985086309194</v>
      </c>
      <c r="BF165" s="251">
        <f t="shared" si="127"/>
        <v>16.636132679720149</v>
      </c>
      <c r="BG165" s="251">
        <f t="shared" si="127"/>
        <v>16.9688021829995</v>
      </c>
      <c r="BH165" s="251">
        <f t="shared" si="127"/>
        <v>17.308124013507946</v>
      </c>
      <c r="BI165" s="251">
        <f t="shared" si="127"/>
        <v>17.654231196536735</v>
      </c>
      <c r="BJ165" s="251">
        <f t="shared" si="127"/>
        <v>18.007259417457938</v>
      </c>
      <c r="BK165" s="251">
        <f t="shared" si="127"/>
        <v>18.367347074917575</v>
      </c>
      <c r="BL165" s="251">
        <f t="shared" si="127"/>
        <v>18.734635335092417</v>
      </c>
      <c r="BM165" s="251">
        <f t="shared" si="127"/>
        <v>19.109268187031766</v>
      </c>
      <c r="BN165" s="251">
        <f t="shared" si="127"/>
        <v>19.491392499105881</v>
      </c>
      <c r="BO165" s="251">
        <f t="shared" si="127"/>
        <v>19.881158076583198</v>
      </c>
      <c r="BP165" s="251">
        <f t="shared" si="127"/>
        <v>20.27871772035892</v>
      </c>
      <c r="BQ165" s="251">
        <f t="shared" si="127"/>
        <v>20.684227286857968</v>
      </c>
      <c r="BR165" s="251">
        <f t="shared" si="127"/>
        <v>21.097845749135825</v>
      </c>
      <c r="BS165" s="251">
        <f t="shared" si="127"/>
        <v>21.51973525920118</v>
      </c>
      <c r="BT165" s="251">
        <f t="shared" si="127"/>
        <v>21.950061211584845</v>
      </c>
      <c r="BU165" s="251">
        <f t="shared" si="127"/>
        <v>22.388992308179834</v>
      </c>
      <c r="BV165" s="251">
        <f t="shared" si="127"/>
        <v>22.836700624378036</v>
      </c>
      <c r="BW165" s="251">
        <f t="shared" ref="BW165:CO165" si="128" xml:space="preserve"> IF( BV165, BV165, $G165 ) * ( 1 + BW$5 )</f>
        <v>23.293361676529422</v>
      </c>
      <c r="BX165" s="251">
        <f t="shared" si="128"/>
        <v>23.759154490750213</v>
      </c>
      <c r="BY165" s="251">
        <f t="shared" si="128"/>
        <v>24.234261673106982</v>
      </c>
      <c r="BZ165" s="251">
        <f t="shared" si="128"/>
        <v>24.718869481204237</v>
      </c>
      <c r="CA165" s="251">
        <f t="shared" si="128"/>
        <v>25.213167897203505</v>
      </c>
      <c r="CB165" s="251">
        <f t="shared" si="128"/>
        <v>25.717350702302571</v>
      </c>
      <c r="CC165" s="251">
        <f t="shared" si="128"/>
        <v>26.231615552704074</v>
      </c>
      <c r="CD165" s="251">
        <f t="shared" si="128"/>
        <v>26.75616405710322</v>
      </c>
      <c r="CE165" s="251">
        <f t="shared" si="128"/>
        <v>27.291201855724999</v>
      </c>
      <c r="CF165" s="251">
        <f t="shared" si="128"/>
        <v>27.836938700941914</v>
      </c>
      <c r="CG165" s="251">
        <f t="shared" si="128"/>
        <v>28.393588539503785</v>
      </c>
      <c r="CH165" s="251">
        <f t="shared" si="128"/>
        <v>28.961369596411892</v>
      </c>
      <c r="CI165" s="251">
        <f t="shared" si="128"/>
        <v>29.540504460470338</v>
      </c>
      <c r="CJ165" s="251">
        <f t="shared" si="128"/>
        <v>30.131220171548172</v>
      </c>
      <c r="CK165" s="251">
        <f t="shared" si="128"/>
        <v>30.73374830958646</v>
      </c>
      <c r="CL165" s="251">
        <f t="shared" si="128"/>
        <v>31.348325085385213</v>
      </c>
      <c r="CM165" s="251">
        <f t="shared" si="128"/>
        <v>31.975191433205786</v>
      </c>
      <c r="CN165" s="251">
        <f t="shared" si="128"/>
        <v>32.614593105225012</v>
      </c>
      <c r="CO165" s="251">
        <f t="shared" si="128"/>
        <v>33.266780767878096</v>
      </c>
    </row>
    <row r="166" spans="2:93" s="221" customFormat="1" ht="2.1" customHeight="1" outlineLevel="1" x14ac:dyDescent="0.2">
      <c r="B166" s="262"/>
      <c r="D166" s="263"/>
      <c r="E166" s="264"/>
      <c r="G166" s="265"/>
      <c r="H166" s="266"/>
      <c r="I166" s="267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</row>
    <row r="167" spans="2:93" outlineLevel="1" x14ac:dyDescent="0.2">
      <c r="E167" t="s">
        <v>413</v>
      </c>
      <c r="H167" s="74" t="s">
        <v>204</v>
      </c>
      <c r="I167" s="200"/>
      <c r="K167" s="269">
        <f t="shared" ref="K167:AP167" si="129" xml:space="preserve"> SUM( K164:K166 )</f>
        <v>38.798924685188084</v>
      </c>
      <c r="L167" s="269">
        <f t="shared" si="129"/>
        <v>40.88245091404206</v>
      </c>
      <c r="M167" s="269">
        <f t="shared" si="129"/>
        <v>41.720281008745367</v>
      </c>
      <c r="N167" s="269">
        <f t="shared" si="129"/>
        <v>42.163614937731516</v>
      </c>
      <c r="O167" s="269">
        <f t="shared" si="129"/>
        <v>42.672885957223372</v>
      </c>
      <c r="P167" s="269">
        <f t="shared" si="129"/>
        <v>43.333329261483392</v>
      </c>
      <c r="Q167" s="269">
        <f t="shared" si="129"/>
        <v>44.109980632846941</v>
      </c>
      <c r="R167" s="269">
        <f t="shared" si="129"/>
        <v>44.992039319760323</v>
      </c>
      <c r="S167" s="269">
        <f t="shared" si="129"/>
        <v>45.891736362347359</v>
      </c>
      <c r="T167" s="269">
        <f t="shared" si="129"/>
        <v>46.809424471369191</v>
      </c>
      <c r="U167" s="269">
        <f t="shared" si="129"/>
        <v>47.745463410675406</v>
      </c>
      <c r="V167" s="269">
        <f t="shared" si="129"/>
        <v>48.700220138243118</v>
      </c>
      <c r="W167" s="269">
        <f t="shared" si="129"/>
        <v>49.67406895003662</v>
      </c>
      <c r="X167" s="269">
        <f t="shared" si="129"/>
        <v>50.667391626743637</v>
      </c>
      <c r="Y167" s="269">
        <f t="shared" si="129"/>
        <v>51.680577583445952</v>
      </c>
      <c r="Z167" s="269">
        <f t="shared" si="129"/>
        <v>52.71402402228285</v>
      </c>
      <c r="AA167" s="269">
        <f t="shared" si="129"/>
        <v>53.76813608816736</v>
      </c>
      <c r="AB167" s="269">
        <f t="shared" si="129"/>
        <v>54.843327027616397</v>
      </c>
      <c r="AC167" s="269">
        <f t="shared" si="129"/>
        <v>55.940018350756944</v>
      </c>
      <c r="AD167" s="269">
        <f t="shared" si="129"/>
        <v>57.05863999657187</v>
      </c>
      <c r="AE167" s="269">
        <f t="shared" si="129"/>
        <v>58.199630501450088</v>
      </c>
      <c r="AF167" s="269">
        <f t="shared" si="129"/>
        <v>59.363437171107222</v>
      </c>
      <c r="AG167" s="269">
        <f t="shared" si="129"/>
        <v>60.550516255944089</v>
      </c>
      <c r="AH167" s="269">
        <f t="shared" si="129"/>
        <v>61.761333129911939</v>
      </c>
      <c r="AI167" s="269">
        <f t="shared" si="129"/>
        <v>62.996362472954168</v>
      </c>
      <c r="AJ167" s="269">
        <f t="shared" si="129"/>
        <v>64.256088457096538</v>
      </c>
      <c r="AK167" s="269">
        <f t="shared" si="129"/>
        <v>65.541004936258446</v>
      </c>
      <c r="AL167" s="269">
        <f t="shared" si="129"/>
        <v>66.851615639859858</v>
      </c>
      <c r="AM167" s="269">
        <f t="shared" si="129"/>
        <v>68.188434370299817</v>
      </c>
      <c r="AN167" s="269">
        <f t="shared" si="129"/>
        <v>69.551985204383797</v>
      </c>
      <c r="AO167" s="269">
        <f t="shared" si="129"/>
        <v>70.942802698779033</v>
      </c>
      <c r="AP167" s="269">
        <f t="shared" si="129"/>
        <v>72.361432099578252</v>
      </c>
      <c r="AQ167" s="269">
        <f t="shared" ref="AQ167:BV167" si="130" xml:space="preserve"> SUM( AQ164:AQ166 )</f>
        <v>73.808429556054065</v>
      </c>
      <c r="AR167" s="269">
        <f t="shared" si="130"/>
        <v>75.284362338687686</v>
      </c>
      <c r="AS167" s="269">
        <f t="shared" si="130"/>
        <v>76.789809061557605</v>
      </c>
      <c r="AT167" s="269">
        <f t="shared" si="130"/>
        <v>78.32535990917529</v>
      </c>
      <c r="AU167" s="269">
        <f t="shared" si="130"/>
        <v>79.891616867856868</v>
      </c>
      <c r="AV167" s="269">
        <f t="shared" si="130"/>
        <v>81.489193961721526</v>
      </c>
      <c r="AW167" s="269">
        <f t="shared" si="130"/>
        <v>83.118717493409093</v>
      </c>
      <c r="AX167" s="269">
        <f t="shared" si="130"/>
        <v>84.780826289611255</v>
      </c>
      <c r="AY167" s="269">
        <f t="shared" si="130"/>
        <v>86.476171951512555</v>
      </c>
      <c r="AZ167" s="269">
        <f t="shared" si="130"/>
        <v>88.205419110239419</v>
      </c>
      <c r="BA167" s="269">
        <f t="shared" si="130"/>
        <v>89.969245687417441</v>
      </c>
      <c r="BB167" s="269">
        <f t="shared" si="130"/>
        <v>91.768343160938826</v>
      </c>
      <c r="BC167" s="269">
        <f t="shared" si="130"/>
        <v>93.603416836044431</v>
      </c>
      <c r="BD167" s="269">
        <f t="shared" si="130"/>
        <v>95.475186121826582</v>
      </c>
      <c r="BE167" s="269">
        <f t="shared" si="130"/>
        <v>97.384384813261036</v>
      </c>
      <c r="BF167" s="269">
        <f t="shared" si="130"/>
        <v>99.331761378878667</v>
      </c>
      <c r="BG167" s="269">
        <f t="shared" si="130"/>
        <v>101.31807925418971</v>
      </c>
      <c r="BH167" s="269">
        <f t="shared" si="130"/>
        <v>103.34411714097557</v>
      </c>
      <c r="BI167" s="269">
        <f t="shared" si="130"/>
        <v>105.41066931256535</v>
      </c>
      <c r="BJ167" s="269">
        <f t="shared" si="130"/>
        <v>107.51854592521718</v>
      </c>
      <c r="BK167" s="269">
        <f t="shared" si="130"/>
        <v>109.66857333572601</v>
      </c>
      <c r="BL167" s="269">
        <f t="shared" si="130"/>
        <v>111.86159442538258</v>
      </c>
      <c r="BM167" s="269">
        <f t="shared" si="130"/>
        <v>114.09846893041052</v>
      </c>
      <c r="BN167" s="269">
        <f t="shared" si="130"/>
        <v>116.38007377901121</v>
      </c>
      <c r="BO167" s="269">
        <f t="shared" si="130"/>
        <v>118.70730343514839</v>
      </c>
      <c r="BP167" s="269">
        <f t="shared" si="130"/>
        <v>121.08107024920739</v>
      </c>
      <c r="BQ167" s="269">
        <f t="shared" si="130"/>
        <v>123.50230481566635</v>
      </c>
      <c r="BR167" s="269">
        <f t="shared" si="130"/>
        <v>125.97195633791989</v>
      </c>
      <c r="BS167" s="269">
        <f t="shared" si="130"/>
        <v>128.49099300039791</v>
      </c>
      <c r="BT167" s="269">
        <f t="shared" si="130"/>
        <v>131.06040234812571</v>
      </c>
      <c r="BU167" s="269">
        <f t="shared" si="130"/>
        <v>133.681191673874</v>
      </c>
      <c r="BV167" s="269">
        <f t="shared" si="130"/>
        <v>136.35438841305071</v>
      </c>
      <c r="BW167" s="269">
        <f t="shared" ref="BW167:CO167" si="131" xml:space="preserve"> SUM( BW164:BW166 )</f>
        <v>139.08104054648948</v>
      </c>
      <c r="BX167" s="269">
        <f t="shared" si="131"/>
        <v>141.86221701129236</v>
      </c>
      <c r="BY167" s="269">
        <f t="shared" si="131"/>
        <v>144.69900811988839</v>
      </c>
      <c r="BZ167" s="269">
        <f t="shared" si="131"/>
        <v>147.59252598747179</v>
      </c>
      <c r="CA167" s="269">
        <f t="shared" si="131"/>
        <v>150.54390496798749</v>
      </c>
      <c r="CB167" s="269">
        <f t="shared" si="131"/>
        <v>153.55430209883539</v>
      </c>
      <c r="CC167" s="269">
        <f t="shared" si="131"/>
        <v>156.62489755446663</v>
      </c>
      <c r="CD167" s="269">
        <f t="shared" si="131"/>
        <v>159.7568951090509</v>
      </c>
      <c r="CE167" s="269">
        <f t="shared" si="131"/>
        <v>162.95152260839552</v>
      </c>
      <c r="CF167" s="269">
        <f t="shared" si="131"/>
        <v>166.21003245130095</v>
      </c>
      <c r="CG167" s="269">
        <f t="shared" si="131"/>
        <v>169.5337020805425</v>
      </c>
      <c r="CH167" s="269">
        <f t="shared" si="131"/>
        <v>172.92383448366974</v>
      </c>
      <c r="CI167" s="269">
        <f t="shared" si="131"/>
        <v>176.38175870382034</v>
      </c>
      <c r="CJ167" s="269">
        <f t="shared" si="131"/>
        <v>179.90883036074854</v>
      </c>
      <c r="CK167" s="269">
        <f t="shared" si="131"/>
        <v>183.5064321822727</v>
      </c>
      <c r="CL167" s="269">
        <f t="shared" si="131"/>
        <v>187.17597454634995</v>
      </c>
      <c r="CM167" s="269">
        <f t="shared" si="131"/>
        <v>190.91889603399042</v>
      </c>
      <c r="CN167" s="269">
        <f t="shared" si="131"/>
        <v>194.73666399322855</v>
      </c>
      <c r="CO167" s="269">
        <f t="shared" si="131"/>
        <v>198.63077511437129</v>
      </c>
    </row>
    <row r="168" spans="2:93" outlineLevel="1" x14ac:dyDescent="0.2">
      <c r="I168" s="200"/>
    </row>
    <row r="169" spans="2:93" outlineLevel="1" x14ac:dyDescent="0.2">
      <c r="E169" t="s">
        <v>414</v>
      </c>
      <c r="H169" s="74" t="s">
        <v>133</v>
      </c>
      <c r="I169" s="200"/>
      <c r="K169" s="79">
        <f t="shared" ref="K169:AP169" si="132" xml:space="preserve"> K167 * 1000 * 1000 * J162</f>
        <v>0</v>
      </c>
      <c r="L169" s="79">
        <f t="shared" si="132"/>
        <v>77.157951641856798</v>
      </c>
      <c r="M169" s="79">
        <f t="shared" si="132"/>
        <v>250.9585941910855</v>
      </c>
      <c r="N169" s="79">
        <f t="shared" si="132"/>
        <v>289.43798118679632</v>
      </c>
      <c r="O169" s="79">
        <f t="shared" si="132"/>
        <v>284.97380067311019</v>
      </c>
      <c r="P169" s="79">
        <f t="shared" si="132"/>
        <v>275.76970132794787</v>
      </c>
      <c r="Q169" s="79">
        <f t="shared" si="132"/>
        <v>280.255583983213</v>
      </c>
      <c r="R169" s="79">
        <f t="shared" si="132"/>
        <v>288.75773430855833</v>
      </c>
      <c r="S169" s="79">
        <f t="shared" si="132"/>
        <v>298.79106079780723</v>
      </c>
      <c r="T169" s="79">
        <f t="shared" si="132"/>
        <v>308.55086860449455</v>
      </c>
      <c r="U169" s="79">
        <f t="shared" si="132"/>
        <v>315.51736674309717</v>
      </c>
      <c r="V169" s="79">
        <f t="shared" si="132"/>
        <v>321.01431270696179</v>
      </c>
      <c r="W169" s="79">
        <f t="shared" si="132"/>
        <v>327.43357336145084</v>
      </c>
      <c r="X169" s="79">
        <f t="shared" si="132"/>
        <v>333.98119872031316</v>
      </c>
      <c r="Y169" s="79">
        <f t="shared" si="132"/>
        <v>341.52186587103716</v>
      </c>
      <c r="Z169" s="79">
        <f t="shared" si="132"/>
        <v>347.47186241655191</v>
      </c>
      <c r="AA169" s="79">
        <f t="shared" si="132"/>
        <v>354.4201895367471</v>
      </c>
      <c r="AB169" s="79">
        <f t="shared" si="132"/>
        <v>361.50746100033024</v>
      </c>
      <c r="AC169" s="79">
        <f t="shared" si="132"/>
        <v>369.66961936838146</v>
      </c>
      <c r="AD169" s="79">
        <f t="shared" si="132"/>
        <v>376.11000628947585</v>
      </c>
      <c r="AE169" s="79">
        <f t="shared" si="132"/>
        <v>383.63100479192474</v>
      </c>
      <c r="AF169" s="79">
        <f t="shared" si="132"/>
        <v>391.30239923579455</v>
      </c>
      <c r="AG169" s="79">
        <f t="shared" si="132"/>
        <v>400.13727125620363</v>
      </c>
      <c r="AH169" s="79">
        <f t="shared" si="132"/>
        <v>407.10846584028661</v>
      </c>
      <c r="AI169" s="79">
        <f t="shared" si="132"/>
        <v>415.24933449764001</v>
      </c>
      <c r="AJ169" s="79">
        <f t="shared" si="132"/>
        <v>423.55299451910679</v>
      </c>
      <c r="AK169" s="79">
        <f t="shared" si="132"/>
        <v>433.116024308205</v>
      </c>
      <c r="AL169" s="79">
        <f t="shared" si="132"/>
        <v>440.66177497886315</v>
      </c>
      <c r="AM169" s="79">
        <f t="shared" si="132"/>
        <v>449.47360262045896</v>
      </c>
      <c r="AN169" s="79">
        <f t="shared" si="132"/>
        <v>458.46163866222525</v>
      </c>
      <c r="AO169" s="79">
        <f t="shared" si="132"/>
        <v>468.81283996269855</v>
      </c>
      <c r="AP169" s="79">
        <f t="shared" si="132"/>
        <v>476.98050082727184</v>
      </c>
      <c r="AQ169" s="79">
        <f t="shared" ref="AQ169:BV169" si="133" xml:space="preserve"> AQ167 * 1000 * 1000 * AP162</f>
        <v>486.51858695215435</v>
      </c>
      <c r="AR169" s="79">
        <f t="shared" si="133"/>
        <v>496.24740432656995</v>
      </c>
      <c r="AS169" s="79">
        <f t="shared" si="133"/>
        <v>507.45173712966033</v>
      </c>
      <c r="AT169" s="79">
        <f t="shared" si="133"/>
        <v>516.29256515464249</v>
      </c>
      <c r="AU169" s="79">
        <f t="shared" si="133"/>
        <v>526.61676696905761</v>
      </c>
      <c r="AV169" s="79">
        <f t="shared" si="133"/>
        <v>537.14741983525732</v>
      </c>
      <c r="AW169" s="79">
        <f t="shared" si="133"/>
        <v>549.2751980436343</v>
      </c>
      <c r="AX169" s="79">
        <f t="shared" si="133"/>
        <v>558.84467472285405</v>
      </c>
      <c r="AY169" s="79">
        <f t="shared" si="133"/>
        <v>570.01978278008858</v>
      </c>
      <c r="AZ169" s="79">
        <f t="shared" si="133"/>
        <v>581.41835729542754</v>
      </c>
      <c r="BA169" s="79">
        <f t="shared" si="133"/>
        <v>594.54568998506511</v>
      </c>
      <c r="BB169" s="79">
        <f t="shared" si="133"/>
        <v>604.9038695193077</v>
      </c>
      <c r="BC169" s="79">
        <f t="shared" si="133"/>
        <v>617.00001431923806</v>
      </c>
      <c r="BD169" s="79">
        <f t="shared" si="133"/>
        <v>629.33804336953199</v>
      </c>
      <c r="BE169" s="79">
        <f t="shared" si="133"/>
        <v>643.5473124197689</v>
      </c>
      <c r="BF169" s="79">
        <f t="shared" si="133"/>
        <v>654.75919859287478</v>
      </c>
      <c r="BG169" s="79">
        <f t="shared" si="133"/>
        <v>667.85229069287971</v>
      </c>
      <c r="BH169" s="79">
        <f t="shared" si="133"/>
        <v>681.20720280413104</v>
      </c>
      <c r="BI169" s="79">
        <f t="shared" si="133"/>
        <v>696.58757989333174</v>
      </c>
      <c r="BJ169" s="79">
        <f t="shared" si="133"/>
        <v>708.72353400989437</v>
      </c>
      <c r="BK169" s="79">
        <f t="shared" si="133"/>
        <v>722.89574040909349</v>
      </c>
      <c r="BL169" s="79">
        <f t="shared" si="133"/>
        <v>737.35134565789065</v>
      </c>
      <c r="BM169" s="79">
        <f t="shared" si="133"/>
        <v>753.99935186916514</v>
      </c>
      <c r="BN169" s="79">
        <f t="shared" si="133"/>
        <v>767.13553431388107</v>
      </c>
      <c r="BO169" s="79">
        <f t="shared" si="133"/>
        <v>782.47579410029357</v>
      </c>
      <c r="BP169" s="79">
        <f t="shared" si="133"/>
        <v>798.12281007226773</v>
      </c>
      <c r="BQ169" s="79">
        <f t="shared" si="133"/>
        <v>816.14292162110814</v>
      </c>
      <c r="BR169" s="79">
        <f t="shared" si="133"/>
        <v>830.36176981083327</v>
      </c>
      <c r="BS169" s="79">
        <f t="shared" si="133"/>
        <v>846.96635230745301</v>
      </c>
      <c r="BT169" s="79">
        <f t="shared" si="133"/>
        <v>863.90297340448922</v>
      </c>
      <c r="BU169" s="79">
        <f t="shared" si="133"/>
        <v>883.40827728963257</v>
      </c>
      <c r="BV169" s="79">
        <f t="shared" si="133"/>
        <v>898.79902301757124</v>
      </c>
      <c r="BW169" s="79">
        <f t="shared" ref="BW169:CO169" si="134" xml:space="preserve"> BW167 * 1000 * 1000 * BV162</f>
        <v>916.77213193005991</v>
      </c>
      <c r="BX169" s="79">
        <f t="shared" si="134"/>
        <v>935.10464559901516</v>
      </c>
      <c r="BY169" s="79">
        <f t="shared" si="134"/>
        <v>956.21754929112672</v>
      </c>
      <c r="BZ169" s="79">
        <f t="shared" si="134"/>
        <v>972.87677870981065</v>
      </c>
      <c r="CA169" s="79">
        <f t="shared" si="134"/>
        <v>992.33120606719388</v>
      </c>
      <c r="CB169" s="79">
        <f t="shared" si="134"/>
        <v>1012.1746598173193</v>
      </c>
      <c r="CC169" s="79">
        <f t="shared" si="134"/>
        <v>1035.0276594392274</v>
      </c>
      <c r="CD169" s="79">
        <f t="shared" si="134"/>
        <v>1053.0599191965014</v>
      </c>
      <c r="CE169" s="79">
        <f t="shared" si="134"/>
        <v>1074.1177531887458</v>
      </c>
      <c r="CF169" s="79">
        <f t="shared" si="134"/>
        <v>1095.5966765837497</v>
      </c>
      <c r="CG169" s="79">
        <f t="shared" si="134"/>
        <v>1120.3331884030149</v>
      </c>
      <c r="CH169" s="79">
        <f t="shared" si="134"/>
        <v>1139.8516417349035</v>
      </c>
      <c r="CI169" s="79">
        <f t="shared" si="134"/>
        <v>1162.6450328894687</v>
      </c>
      <c r="CJ169" s="79">
        <f t="shared" si="134"/>
        <v>1185.8942190451569</v>
      </c>
      <c r="CK169" s="79">
        <f t="shared" si="134"/>
        <v>1209.6083146457843</v>
      </c>
      <c r="CL169" s="79">
        <f t="shared" si="134"/>
        <v>1233.7966163949236</v>
      </c>
      <c r="CM169" s="79">
        <f t="shared" si="134"/>
        <v>1258.4686069005168</v>
      </c>
      <c r="CN169" s="79">
        <f t="shared" si="134"/>
        <v>1283.6339583923693</v>
      </c>
      <c r="CO169" s="79">
        <f t="shared" si="134"/>
        <v>1312.6159982817135</v>
      </c>
    </row>
    <row r="170" spans="2:93" outlineLevel="1" x14ac:dyDescent="0.2">
      <c r="G170" s="261"/>
      <c r="I170" s="200"/>
    </row>
    <row r="171" spans="2:93" outlineLevel="1" x14ac:dyDescent="0.2">
      <c r="B171" s="58" t="s">
        <v>415</v>
      </c>
      <c r="I171" s="200"/>
    </row>
    <row r="172" spans="2:93" outlineLevel="1" x14ac:dyDescent="0.2">
      <c r="E172" s="18" t="str">
        <f xml:space="preserve"> UserInput!E11</f>
        <v>Fewer than 10 plots - no boundary meter</v>
      </c>
      <c r="G172" s="19" t="b">
        <f xml:space="preserve"> UserInput!G11</f>
        <v>0</v>
      </c>
      <c r="H172" s="75" t="str">
        <f xml:space="preserve"> UserInput!H11</f>
        <v>Boolean</v>
      </c>
      <c r="I172" s="200"/>
    </row>
    <row r="173" spans="2:93" outlineLevel="1" x14ac:dyDescent="0.2">
      <c r="E173" s="18" t="str">
        <f xml:space="preserve"> InpC!E$49</f>
        <v>Overhead rate</v>
      </c>
      <c r="G173" s="457">
        <f xml:space="preserve"> InpC!G$49</f>
        <v>5.1900000000000002E-2</v>
      </c>
      <c r="H173" s="75" t="str">
        <f xml:space="preserve"> InpC!H$49</f>
        <v>%</v>
      </c>
      <c r="I173" s="201"/>
    </row>
    <row r="174" spans="2:93" outlineLevel="1" x14ac:dyDescent="0.2">
      <c r="E174" s="18" t="str">
        <f xml:space="preserve"> InpC!E54</f>
        <v>Sampling and testing includes overhead</v>
      </c>
      <c r="G174" s="19" t="b">
        <f xml:space="preserve"> InpC!G54</f>
        <v>1</v>
      </c>
      <c r="H174" s="75" t="str">
        <f xml:space="preserve"> InpC!H54</f>
        <v>Boolean</v>
      </c>
      <c r="I174" s="201"/>
    </row>
    <row r="175" spans="2:93" outlineLevel="1" x14ac:dyDescent="0.2">
      <c r="E175" s="18" t="str">
        <f xml:space="preserve"> InpC!E63</f>
        <v>Sampling and testing unit cost</v>
      </c>
      <c r="G175" s="196">
        <f xml:space="preserve"> InpC!G63</f>
        <v>67.22435999999999</v>
      </c>
      <c r="H175" s="76" t="str">
        <f xml:space="preserve"> InpC!H63</f>
        <v>£</v>
      </c>
      <c r="I175" s="200"/>
    </row>
    <row r="176" spans="2:93" outlineLevel="1" x14ac:dyDescent="0.2">
      <c r="E176" s="18" t="str">
        <f xml:space="preserve"> InpC!E64</f>
        <v>Sample population unit (lower)</v>
      </c>
      <c r="G176" s="52">
        <f xml:space="preserve"> InpC!G64</f>
        <v>100</v>
      </c>
      <c r="H176" s="76" t="str">
        <f xml:space="preserve"> InpC!H64</f>
        <v>People</v>
      </c>
      <c r="I176" s="200"/>
    </row>
    <row r="177" spans="2:93" outlineLevel="1" x14ac:dyDescent="0.2">
      <c r="E177" s="18" t="str">
        <f xml:space="preserve"> InpC!E65</f>
        <v>Sample population unit (upper)</v>
      </c>
      <c r="G177" s="52">
        <f xml:space="preserve"> InpC!G65</f>
        <v>5000</v>
      </c>
      <c r="H177" s="76" t="str">
        <f xml:space="preserve"> InpC!H65</f>
        <v>People</v>
      </c>
      <c r="I177" s="200"/>
    </row>
    <row r="178" spans="2:93" outlineLevel="1" x14ac:dyDescent="0.2">
      <c r="E178" s="18" t="str">
        <f xml:space="preserve"> InpC!E66</f>
        <v>Number of samples required 100 people</v>
      </c>
      <c r="G178" s="52">
        <f xml:space="preserve"> InpC!G66</f>
        <v>4</v>
      </c>
      <c r="H178" s="76" t="str">
        <f xml:space="preserve"> InpC!H66</f>
        <v>People</v>
      </c>
      <c r="I178" s="200"/>
    </row>
    <row r="179" spans="2:93" outlineLevel="1" x14ac:dyDescent="0.2">
      <c r="E179" s="18" t="str">
        <f xml:space="preserve"> InpC!E67</f>
        <v>Number of samples required 5000 people</v>
      </c>
      <c r="G179" s="52">
        <f xml:space="preserve"> InpC!G67</f>
        <v>12</v>
      </c>
      <c r="H179" s="76" t="str">
        <f xml:space="preserve"> InpC!H67</f>
        <v>People</v>
      </c>
      <c r="I179" s="200"/>
    </row>
    <row r="180" spans="2:93" outlineLevel="1" x14ac:dyDescent="0.2">
      <c r="E180" t="str">
        <f xml:space="preserve"> E56</f>
        <v>Total population</v>
      </c>
      <c r="G180" s="53">
        <f xml:space="preserve"> G56</f>
        <v>1217.9883333333332</v>
      </c>
      <c r="H180" s="74" t="str">
        <f xml:space="preserve"> H56</f>
        <v>People</v>
      </c>
      <c r="I180" s="200"/>
    </row>
    <row r="181" spans="2:93" outlineLevel="1" x14ac:dyDescent="0.2">
      <c r="E181" t="str">
        <f>" Less than " &amp; G176 &amp; " people"</f>
        <v xml:space="preserve"> Less than 100 people</v>
      </c>
      <c r="G181" s="53" t="b">
        <f xml:space="preserve"> G180 &lt;= G176</f>
        <v>0</v>
      </c>
      <c r="H181" s="74" t="s">
        <v>55</v>
      </c>
      <c r="I181" s="200"/>
    </row>
    <row r="182" spans="2:93" outlineLevel="1" x14ac:dyDescent="0.2">
      <c r="E182" s="20" t="str">
        <f xml:space="preserve"> "Sampling and testing cost per " &amp; IF( G181, G176, G177 ) &amp; " Population"</f>
        <v>Sampling and testing cost per 5000 Population</v>
      </c>
      <c r="G182" s="53">
        <f xml:space="preserve"> G175 * ( 1 + G173 * ( 1 - G174 ) ) * IF( G181, G178, G179 )</f>
        <v>806.69231999999988</v>
      </c>
      <c r="I182" s="200"/>
    </row>
    <row r="183" spans="2:93" outlineLevel="1" x14ac:dyDescent="0.2">
      <c r="E183" s="20" t="s">
        <v>415</v>
      </c>
      <c r="G183" s="90">
        <f xml:space="preserve"> G182 / IF( G181, G176, G177 ) * G180</f>
        <v>196.50836686991997</v>
      </c>
      <c r="H183" s="76" t="str">
        <f xml:space="preserve"> InpC!H63</f>
        <v>£</v>
      </c>
      <c r="I183" s="200"/>
      <c r="K183" s="53">
        <f t="shared" ref="K183:AP183" si="135" xml:space="preserve"> $G183 * K$6 * K$8 * ( 1 - $G$172 )</f>
        <v>196.50836686991997</v>
      </c>
      <c r="L183" s="53">
        <f t="shared" si="135"/>
        <v>206.85392660274465</v>
      </c>
      <c r="M183" s="53">
        <f t="shared" si="135"/>
        <v>210.88202269991714</v>
      </c>
      <c r="N183" s="53">
        <f t="shared" si="135"/>
        <v>212.90980403858927</v>
      </c>
      <c r="O183" s="53">
        <f t="shared" si="135"/>
        <v>215.26594255570512</v>
      </c>
      <c r="P183" s="53">
        <f t="shared" si="135"/>
        <v>218.37899098092191</v>
      </c>
      <c r="Q183" s="53">
        <f t="shared" si="135"/>
        <v>222.07064478380016</v>
      </c>
      <c r="R183" s="53">
        <f t="shared" si="135"/>
        <v>226.28483684399134</v>
      </c>
      <c r="S183" s="53">
        <f t="shared" si="135"/>
        <v>230.57900081914448</v>
      </c>
      <c r="T183" s="53">
        <f t="shared" si="135"/>
        <v>234.9546543209608</v>
      </c>
      <c r="U183" s="53">
        <f t="shared" si="135"/>
        <v>239.41334376056832</v>
      </c>
      <c r="V183" s="53">
        <f t="shared" si="135"/>
        <v>243.95664489504242</v>
      </c>
      <c r="W183" s="53">
        <f t="shared" si="135"/>
        <v>248.58616338429835</v>
      </c>
      <c r="X183" s="53">
        <f t="shared" si="135"/>
        <v>253.30353535855181</v>
      </c>
      <c r="Y183" s="53">
        <f t="shared" si="135"/>
        <v>258.1104279965482</v>
      </c>
      <c r="Z183" s="53">
        <f t="shared" si="135"/>
        <v>263.0085401147644</v>
      </c>
      <c r="AA183" s="53">
        <f t="shared" si="135"/>
        <v>267.99960276779171</v>
      </c>
      <c r="AB183" s="53">
        <f t="shared" si="135"/>
        <v>273.08537986011282</v>
      </c>
      <c r="AC183" s="53">
        <f t="shared" si="135"/>
        <v>278.26766876948756</v>
      </c>
      <c r="AD183" s="53">
        <f t="shared" si="135"/>
        <v>283.54830098216911</v>
      </c>
      <c r="AE183" s="53">
        <f t="shared" si="135"/>
        <v>288.9291427401742</v>
      </c>
      <c r="AF183" s="53">
        <f t="shared" si="135"/>
        <v>294.4120957008364</v>
      </c>
      <c r="AG183" s="53">
        <f t="shared" si="135"/>
        <v>299.99909760887618</v>
      </c>
      <c r="AH183" s="53">
        <f t="shared" si="135"/>
        <v>305.69212298122414</v>
      </c>
      <c r="AI183" s="53">
        <f t="shared" si="135"/>
        <v>311.49318380484027</v>
      </c>
      <c r="AJ183" s="53">
        <f t="shared" si="135"/>
        <v>317.40433024777525</v>
      </c>
      <c r="AK183" s="53">
        <f t="shared" si="135"/>
        <v>323.42765138372602</v>
      </c>
      <c r="AL183" s="53">
        <f t="shared" si="135"/>
        <v>329.56527593034065</v>
      </c>
      <c r="AM183" s="53">
        <f t="shared" si="135"/>
        <v>335.8193730015339</v>
      </c>
      <c r="AN183" s="53">
        <f t="shared" si="135"/>
        <v>342.19215287407968</v>
      </c>
      <c r="AO183" s="53">
        <f t="shared" si="135"/>
        <v>348.68586776875043</v>
      </c>
      <c r="AP183" s="53">
        <f t="shared" si="135"/>
        <v>355.30281264628042</v>
      </c>
      <c r="AQ183" s="53">
        <f t="shared" ref="AQ183:BV183" si="136" xml:space="preserve"> $G183 * AQ$6 * AQ$8 * ( 1 - $G$172 )</f>
        <v>362.04532601843414</v>
      </c>
      <c r="AR183" s="53">
        <f t="shared" si="136"/>
        <v>368.91579077446528</v>
      </c>
      <c r="AS183" s="53">
        <f t="shared" si="136"/>
        <v>375.91663502326054</v>
      </c>
      <c r="AT183" s="53">
        <f t="shared" si="136"/>
        <v>383.05033295146319</v>
      </c>
      <c r="AU183" s="53">
        <f t="shared" si="136"/>
        <v>390.31940569788236</v>
      </c>
      <c r="AV183" s="53">
        <f t="shared" si="136"/>
        <v>397.72642224449521</v>
      </c>
      <c r="AW183" s="53">
        <f t="shared" si="136"/>
        <v>405.27400032435713</v>
      </c>
      <c r="AX183" s="53">
        <f t="shared" si="136"/>
        <v>412.96480734674225</v>
      </c>
      <c r="AY183" s="53">
        <f t="shared" si="136"/>
        <v>420.80156133983917</v>
      </c>
      <c r="AZ183" s="53">
        <f t="shared" si="136"/>
        <v>428.78703191133621</v>
      </c>
      <c r="BA183" s="53">
        <f t="shared" si="136"/>
        <v>436.92404122723627</v>
      </c>
      <c r="BB183" s="53">
        <f t="shared" si="136"/>
        <v>445.21546500924529</v>
      </c>
      <c r="BC183" s="53">
        <f t="shared" si="136"/>
        <v>453.6642335510889</v>
      </c>
      <c r="BD183" s="53">
        <f t="shared" si="136"/>
        <v>462.27333275411507</v>
      </c>
      <c r="BE183" s="53">
        <f t="shared" si="136"/>
        <v>471.04580518254949</v>
      </c>
      <c r="BF183" s="53">
        <f t="shared" si="136"/>
        <v>479.98475113877566</v>
      </c>
      <c r="BG183" s="53">
        <f t="shared" si="136"/>
        <v>489.09332975902134</v>
      </c>
      <c r="BH183" s="53">
        <f t="shared" si="136"/>
        <v>498.37476012983689</v>
      </c>
      <c r="BI183" s="53">
        <f t="shared" si="136"/>
        <v>507.83232242576122</v>
      </c>
      <c r="BJ183" s="53">
        <f t="shared" si="136"/>
        <v>517.46935906857664</v>
      </c>
      <c r="BK183" s="53">
        <f t="shared" si="136"/>
        <v>527.28927590856279</v>
      </c>
      <c r="BL183" s="53">
        <f t="shared" si="136"/>
        <v>537.29554342816766</v>
      </c>
      <c r="BM183" s="53">
        <f t="shared" si="136"/>
        <v>547.49169796851902</v>
      </c>
      <c r="BN183" s="53">
        <f t="shared" si="136"/>
        <v>557.88134297921272</v>
      </c>
      <c r="BO183" s="53">
        <f t="shared" si="136"/>
        <v>568.46815029181664</v>
      </c>
      <c r="BP183" s="53">
        <f t="shared" si="136"/>
        <v>579.25586141754275</v>
      </c>
      <c r="BQ183" s="53">
        <f t="shared" si="136"/>
        <v>590.2482888695439</v>
      </c>
      <c r="BR183" s="53">
        <f t="shared" si="136"/>
        <v>601.44931751030447</v>
      </c>
      <c r="BS183" s="53">
        <f t="shared" si="136"/>
        <v>612.8629059245992</v>
      </c>
      <c r="BT183" s="53">
        <f t="shared" si="136"/>
        <v>624.49308781850789</v>
      </c>
      <c r="BU183" s="53">
        <f t="shared" si="136"/>
        <v>636.34397344497688</v>
      </c>
      <c r="BV183" s="53">
        <f t="shared" si="136"/>
        <v>648.4197510564353</v>
      </c>
      <c r="BW183" s="53">
        <f t="shared" ref="BW183:CO183" si="137" xml:space="preserve"> $G183 * BW$6 * BW$8 * ( 1 - $G$172 )</f>
        <v>660.72468838497571</v>
      </c>
      <c r="BX183" s="53">
        <f t="shared" si="137"/>
        <v>673.2631341506243</v>
      </c>
      <c r="BY183" s="53">
        <f t="shared" si="137"/>
        <v>686.03951959823382</v>
      </c>
      <c r="BZ183" s="53">
        <f t="shared" si="137"/>
        <v>699.05836006354127</v>
      </c>
      <c r="CA183" s="53">
        <f t="shared" si="137"/>
        <v>712.32425656894463</v>
      </c>
      <c r="CB183" s="53">
        <f t="shared" si="137"/>
        <v>725.84189744956154</v>
      </c>
      <c r="CC183" s="53">
        <f t="shared" si="137"/>
        <v>739.61606001014695</v>
      </c>
      <c r="CD183" s="53">
        <f t="shared" si="137"/>
        <v>753.65161221345204</v>
      </c>
      <c r="CE183" s="53">
        <f t="shared" si="137"/>
        <v>767.95351440062461</v>
      </c>
      <c r="CF183" s="53">
        <f t="shared" si="137"/>
        <v>782.52682104425514</v>
      </c>
      <c r="CG183" s="53">
        <f t="shared" si="137"/>
        <v>797.37668253469178</v>
      </c>
      <c r="CH183" s="53">
        <f t="shared" si="137"/>
        <v>812.50834700025291</v>
      </c>
      <c r="CI183" s="53">
        <f t="shared" si="137"/>
        <v>827.92716216198266</v>
      </c>
      <c r="CJ183" s="53">
        <f t="shared" si="137"/>
        <v>843.63857722360183</v>
      </c>
      <c r="CK183" s="53">
        <f t="shared" si="137"/>
        <v>859.64814479732581</v>
      </c>
      <c r="CL183" s="53">
        <f t="shared" si="137"/>
        <v>875.96152286622817</v>
      </c>
      <c r="CM183" s="53">
        <f t="shared" si="137"/>
        <v>892.58447678384175</v>
      </c>
      <c r="CN183" s="53">
        <f t="shared" si="137"/>
        <v>909.5228813117094</v>
      </c>
      <c r="CO183" s="53">
        <f t="shared" si="137"/>
        <v>926.78272269559704</v>
      </c>
    </row>
    <row r="184" spans="2:93" s="221" customFormat="1" ht="2.1" customHeight="1" outlineLevel="1" x14ac:dyDescent="0.2">
      <c r="B184" s="262"/>
      <c r="D184" s="263"/>
      <c r="E184" s="264"/>
      <c r="G184" s="265"/>
      <c r="H184" s="266"/>
      <c r="I184" s="267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8"/>
      <c r="AJ184" s="268"/>
      <c r="AK184" s="268"/>
      <c r="AL184" s="268"/>
      <c r="AM184" s="268"/>
      <c r="AN184" s="268"/>
      <c r="AO184" s="268"/>
      <c r="AP184" s="268"/>
      <c r="AQ184" s="268"/>
      <c r="AR184" s="268"/>
      <c r="AS184" s="268"/>
      <c r="AT184" s="268"/>
      <c r="AU184" s="268"/>
      <c r="AV184" s="268"/>
      <c r="AW184" s="268"/>
      <c r="AX184" s="268"/>
      <c r="AY184" s="268"/>
      <c r="AZ184" s="268"/>
      <c r="BA184" s="268"/>
      <c r="BB184" s="268"/>
      <c r="BC184" s="268"/>
      <c r="BD184" s="268"/>
      <c r="BE184" s="268"/>
      <c r="BF184" s="268"/>
      <c r="BG184" s="268"/>
      <c r="BH184" s="268"/>
      <c r="BI184" s="268"/>
      <c r="BJ184" s="268"/>
      <c r="BK184" s="268"/>
      <c r="BL184" s="268"/>
      <c r="BM184" s="268"/>
      <c r="BN184" s="268"/>
      <c r="BO184" s="268"/>
      <c r="BP184" s="268"/>
      <c r="BQ184" s="268"/>
      <c r="BR184" s="268"/>
      <c r="BS184" s="268"/>
      <c r="BT184" s="268"/>
      <c r="BU184" s="268"/>
      <c r="BV184" s="268"/>
      <c r="BW184" s="268"/>
      <c r="BX184" s="268"/>
      <c r="BY184" s="268"/>
      <c r="BZ184" s="268"/>
      <c r="CA184" s="268"/>
      <c r="CB184" s="268"/>
      <c r="CC184" s="268"/>
      <c r="CD184" s="268"/>
      <c r="CE184" s="268"/>
      <c r="CF184" s="268"/>
      <c r="CG184" s="268"/>
      <c r="CH184" s="268"/>
      <c r="CI184" s="268"/>
      <c r="CJ184" s="268"/>
      <c r="CK184" s="268"/>
      <c r="CL184" s="268"/>
      <c r="CM184" s="268"/>
      <c r="CN184" s="268"/>
      <c r="CO184" s="268"/>
    </row>
    <row r="185" spans="2:93" outlineLevel="1" x14ac:dyDescent="0.2">
      <c r="E185" t="s">
        <v>416</v>
      </c>
      <c r="H185" s="74" t="s">
        <v>133</v>
      </c>
      <c r="I185" s="200"/>
      <c r="K185" s="279">
        <f t="shared" ref="K185:AP185" si="138">SUM(K169:K184)</f>
        <v>196.50836686991997</v>
      </c>
      <c r="L185" s="279">
        <f t="shared" si="138"/>
        <v>284.01187824460146</v>
      </c>
      <c r="M185" s="279">
        <f t="shared" si="138"/>
        <v>461.84061689100264</v>
      </c>
      <c r="N185" s="279">
        <f t="shared" si="138"/>
        <v>502.34778522538556</v>
      </c>
      <c r="O185" s="279">
        <f t="shared" si="138"/>
        <v>500.23974322881531</v>
      </c>
      <c r="P185" s="279">
        <f t="shared" si="138"/>
        <v>494.14869230886978</v>
      </c>
      <c r="Q185" s="279">
        <f t="shared" si="138"/>
        <v>502.32622876701316</v>
      </c>
      <c r="R185" s="279">
        <f t="shared" si="138"/>
        <v>515.04257115254973</v>
      </c>
      <c r="S185" s="279">
        <f t="shared" si="138"/>
        <v>529.37006161695172</v>
      </c>
      <c r="T185" s="279">
        <f t="shared" si="138"/>
        <v>543.50552292545535</v>
      </c>
      <c r="U185" s="279">
        <f t="shared" si="138"/>
        <v>554.93071050366552</v>
      </c>
      <c r="V185" s="279">
        <f t="shared" si="138"/>
        <v>564.97095760200421</v>
      </c>
      <c r="W185" s="279">
        <f t="shared" si="138"/>
        <v>576.01973674574924</v>
      </c>
      <c r="X185" s="279">
        <f t="shared" si="138"/>
        <v>587.28473407886497</v>
      </c>
      <c r="Y185" s="279">
        <f t="shared" si="138"/>
        <v>599.6322938675853</v>
      </c>
      <c r="Z185" s="279">
        <f t="shared" si="138"/>
        <v>610.48040253131626</v>
      </c>
      <c r="AA185" s="279">
        <f t="shared" si="138"/>
        <v>622.41979230453876</v>
      </c>
      <c r="AB185" s="279">
        <f t="shared" si="138"/>
        <v>634.59284086044306</v>
      </c>
      <c r="AC185" s="279">
        <f t="shared" si="138"/>
        <v>647.93728813786902</v>
      </c>
      <c r="AD185" s="279">
        <f t="shared" si="138"/>
        <v>659.65830727164496</v>
      </c>
      <c r="AE185" s="279">
        <f t="shared" si="138"/>
        <v>672.56014753209888</v>
      </c>
      <c r="AF185" s="279">
        <f t="shared" si="138"/>
        <v>685.7144949366309</v>
      </c>
      <c r="AG185" s="279">
        <f t="shared" si="138"/>
        <v>700.13636886507982</v>
      </c>
      <c r="AH185" s="279">
        <f t="shared" si="138"/>
        <v>712.8005888215107</v>
      </c>
      <c r="AI185" s="279">
        <f t="shared" si="138"/>
        <v>726.74251830248022</v>
      </c>
      <c r="AJ185" s="279">
        <f t="shared" si="138"/>
        <v>740.95732476688204</v>
      </c>
      <c r="AK185" s="279">
        <f t="shared" si="138"/>
        <v>756.54367569193096</v>
      </c>
      <c r="AL185" s="279">
        <f t="shared" si="138"/>
        <v>770.22705090920385</v>
      </c>
      <c r="AM185" s="279">
        <f t="shared" si="138"/>
        <v>785.29297562199281</v>
      </c>
      <c r="AN185" s="279">
        <f t="shared" si="138"/>
        <v>800.65379153630488</v>
      </c>
      <c r="AO185" s="279">
        <f t="shared" si="138"/>
        <v>817.49870773144903</v>
      </c>
      <c r="AP185" s="279">
        <f t="shared" si="138"/>
        <v>832.2833134735522</v>
      </c>
      <c r="AQ185" s="279">
        <f t="shared" ref="AQ185:BV185" si="139">SUM(AQ169:AQ184)</f>
        <v>848.56391297058849</v>
      </c>
      <c r="AR185" s="279">
        <f t="shared" si="139"/>
        <v>865.16319510103517</v>
      </c>
      <c r="AS185" s="279">
        <f t="shared" si="139"/>
        <v>883.36837215292087</v>
      </c>
      <c r="AT185" s="279">
        <f t="shared" si="139"/>
        <v>899.34289810610562</v>
      </c>
      <c r="AU185" s="279">
        <f t="shared" si="139"/>
        <v>916.93617266693991</v>
      </c>
      <c r="AV185" s="279">
        <f t="shared" si="139"/>
        <v>934.87384207975254</v>
      </c>
      <c r="AW185" s="279">
        <f t="shared" si="139"/>
        <v>954.54919836799149</v>
      </c>
      <c r="AX185" s="279">
        <f t="shared" si="139"/>
        <v>971.80948206959624</v>
      </c>
      <c r="AY185" s="279">
        <f t="shared" si="139"/>
        <v>990.82134411992774</v>
      </c>
      <c r="AZ185" s="279">
        <f t="shared" si="139"/>
        <v>1010.2053892067638</v>
      </c>
      <c r="BA185" s="279">
        <f t="shared" si="139"/>
        <v>1031.4697312123014</v>
      </c>
      <c r="BB185" s="279">
        <f t="shared" si="139"/>
        <v>1050.1193345285531</v>
      </c>
      <c r="BC185" s="279">
        <f t="shared" si="139"/>
        <v>1070.664247870327</v>
      </c>
      <c r="BD185" s="279">
        <f t="shared" si="139"/>
        <v>1091.611376123647</v>
      </c>
      <c r="BE185" s="279">
        <f t="shared" si="139"/>
        <v>1114.5931176023184</v>
      </c>
      <c r="BF185" s="279">
        <f t="shared" si="139"/>
        <v>1134.7439497316504</v>
      </c>
      <c r="BG185" s="279">
        <f t="shared" si="139"/>
        <v>1156.945620451901</v>
      </c>
      <c r="BH185" s="279">
        <f t="shared" si="139"/>
        <v>1179.581962933968</v>
      </c>
      <c r="BI185" s="279">
        <f t="shared" si="139"/>
        <v>1204.4199023190929</v>
      </c>
      <c r="BJ185" s="279">
        <f t="shared" si="139"/>
        <v>1226.1928930784711</v>
      </c>
      <c r="BK185" s="279">
        <f t="shared" si="139"/>
        <v>1250.1850163176564</v>
      </c>
      <c r="BL185" s="279">
        <f t="shared" si="139"/>
        <v>1274.6468890860583</v>
      </c>
      <c r="BM185" s="279">
        <f t="shared" si="139"/>
        <v>1301.4910498376842</v>
      </c>
      <c r="BN185" s="279">
        <f t="shared" si="139"/>
        <v>1325.0168772930938</v>
      </c>
      <c r="BO185" s="279">
        <f t="shared" si="139"/>
        <v>1350.9439443921101</v>
      </c>
      <c r="BP185" s="279">
        <f t="shared" si="139"/>
        <v>1377.3786714898106</v>
      </c>
      <c r="BQ185" s="279">
        <f t="shared" si="139"/>
        <v>1406.3912104906522</v>
      </c>
      <c r="BR185" s="279">
        <f t="shared" si="139"/>
        <v>1431.8110873211376</v>
      </c>
      <c r="BS185" s="279">
        <f t="shared" si="139"/>
        <v>1459.8292582320523</v>
      </c>
      <c r="BT185" s="279">
        <f t="shared" si="139"/>
        <v>1488.3960612229971</v>
      </c>
      <c r="BU185" s="279">
        <f t="shared" si="139"/>
        <v>1519.7522507346093</v>
      </c>
      <c r="BV185" s="279">
        <f t="shared" si="139"/>
        <v>1547.2187740740064</v>
      </c>
      <c r="BW185" s="279">
        <f t="shared" ref="BW185:CO185" si="140">SUM(BW169:BW184)</f>
        <v>1577.4968203150356</v>
      </c>
      <c r="BX185" s="279">
        <f t="shared" si="140"/>
        <v>1608.3677797496393</v>
      </c>
      <c r="BY185" s="279">
        <f t="shared" si="140"/>
        <v>1642.2570688893607</v>
      </c>
      <c r="BZ185" s="279">
        <f t="shared" si="140"/>
        <v>1671.9351387733518</v>
      </c>
      <c r="CA185" s="279">
        <f t="shared" si="140"/>
        <v>1704.6554626361385</v>
      </c>
      <c r="CB185" s="279">
        <f t="shared" si="140"/>
        <v>1738.0165572668807</v>
      </c>
      <c r="CC185" s="279">
        <f t="shared" si="140"/>
        <v>1774.6437194493742</v>
      </c>
      <c r="CD185" s="279">
        <f t="shared" si="140"/>
        <v>1806.7115314099533</v>
      </c>
      <c r="CE185" s="279">
        <f t="shared" si="140"/>
        <v>1842.0712675893706</v>
      </c>
      <c r="CF185" s="279">
        <f t="shared" si="140"/>
        <v>1878.1234976280048</v>
      </c>
      <c r="CG185" s="279">
        <f t="shared" si="140"/>
        <v>1917.7098709377067</v>
      </c>
      <c r="CH185" s="279">
        <f t="shared" si="140"/>
        <v>1952.3599887351565</v>
      </c>
      <c r="CI185" s="279">
        <f t="shared" si="140"/>
        <v>1990.5721950514512</v>
      </c>
      <c r="CJ185" s="279">
        <f t="shared" si="140"/>
        <v>2029.5327962687588</v>
      </c>
      <c r="CK185" s="279">
        <f t="shared" si="140"/>
        <v>2069.2564594431101</v>
      </c>
      <c r="CL185" s="279">
        <f t="shared" si="140"/>
        <v>2109.7581392611519</v>
      </c>
      <c r="CM185" s="279">
        <f t="shared" si="140"/>
        <v>2151.0530836843586</v>
      </c>
      <c r="CN185" s="279">
        <f t="shared" si="140"/>
        <v>2193.1568397040787</v>
      </c>
      <c r="CO185" s="279">
        <f t="shared" si="140"/>
        <v>2239.3987209773104</v>
      </c>
    </row>
    <row r="186" spans="2:93" outlineLevel="1" x14ac:dyDescent="0.2">
      <c r="G186" s="126"/>
      <c r="I186" s="200"/>
    </row>
    <row r="187" spans="2:93" outlineLevel="1" x14ac:dyDescent="0.2">
      <c r="B187" s="58" t="s">
        <v>417</v>
      </c>
      <c r="G187" s="126"/>
      <c r="I187" s="200"/>
    </row>
    <row r="188" spans="2:93" outlineLevel="1" x14ac:dyDescent="0.2">
      <c r="E188" s="18" t="str">
        <f xml:space="preserve"> InpC!E$49</f>
        <v>Overhead rate</v>
      </c>
      <c r="G188" s="57">
        <f xml:space="preserve"> InpC!G$49</f>
        <v>5.1900000000000002E-2</v>
      </c>
      <c r="H188" s="75" t="str">
        <f xml:space="preserve"> InpC!H$49</f>
        <v>%</v>
      </c>
      <c r="I188" s="201"/>
    </row>
    <row r="189" spans="2:93" outlineLevel="1" x14ac:dyDescent="0.2">
      <c r="E189" s="18" t="str">
        <f>InpC!E$56</f>
        <v>Non-standard costs include overhead</v>
      </c>
      <c r="G189" s="57" t="b">
        <f>InpC!G$56</f>
        <v>0</v>
      </c>
      <c r="H189" s="75" t="str">
        <f>InpC!H$56</f>
        <v>Boolean</v>
      </c>
      <c r="I189" s="201"/>
    </row>
    <row r="190" spans="2:93" outlineLevel="1" x14ac:dyDescent="0.2">
      <c r="E190" s="18" t="str">
        <f xml:space="preserve"> UserInput!E75</f>
        <v>Water: pumping costs</v>
      </c>
      <c r="G190" s="90">
        <f xml:space="preserve"> UserInput!G75</f>
        <v>0</v>
      </c>
      <c r="H190" s="76" t="str">
        <f xml:space="preserve"> UserInput!H75</f>
        <v>£</v>
      </c>
      <c r="I190" s="200"/>
      <c r="K190" s="53">
        <f t="shared" ref="K190:T194" si="141" xml:space="preserve"> $G190 * K$6 * K$8 * ( 1 + $G$188 * ( 1 - $G$189 ) )</f>
        <v>0</v>
      </c>
      <c r="L190" s="53">
        <f t="shared" si="141"/>
        <v>0</v>
      </c>
      <c r="M190" s="53">
        <f t="shared" si="141"/>
        <v>0</v>
      </c>
      <c r="N190" s="53">
        <f t="shared" si="141"/>
        <v>0</v>
      </c>
      <c r="O190" s="53">
        <f t="shared" si="141"/>
        <v>0</v>
      </c>
      <c r="P190" s="53">
        <f t="shared" si="141"/>
        <v>0</v>
      </c>
      <c r="Q190" s="53">
        <f t="shared" si="141"/>
        <v>0</v>
      </c>
      <c r="R190" s="53">
        <f t="shared" si="141"/>
        <v>0</v>
      </c>
      <c r="S190" s="53">
        <f t="shared" si="141"/>
        <v>0</v>
      </c>
      <c r="T190" s="53">
        <f t="shared" si="141"/>
        <v>0</v>
      </c>
      <c r="U190" s="53">
        <f t="shared" ref="U190:AD194" si="142" xml:space="preserve"> $G190 * U$6 * U$8 * ( 1 + $G$188 * ( 1 - $G$189 ) )</f>
        <v>0</v>
      </c>
      <c r="V190" s="53">
        <f t="shared" si="142"/>
        <v>0</v>
      </c>
      <c r="W190" s="53">
        <f t="shared" si="142"/>
        <v>0</v>
      </c>
      <c r="X190" s="53">
        <f t="shared" si="142"/>
        <v>0</v>
      </c>
      <c r="Y190" s="53">
        <f t="shared" si="142"/>
        <v>0</v>
      </c>
      <c r="Z190" s="53">
        <f t="shared" si="142"/>
        <v>0</v>
      </c>
      <c r="AA190" s="53">
        <f t="shared" si="142"/>
        <v>0</v>
      </c>
      <c r="AB190" s="53">
        <f t="shared" si="142"/>
        <v>0</v>
      </c>
      <c r="AC190" s="53">
        <f t="shared" si="142"/>
        <v>0</v>
      </c>
      <c r="AD190" s="53">
        <f t="shared" si="142"/>
        <v>0</v>
      </c>
      <c r="AE190" s="53">
        <f t="shared" ref="AE190:AN194" si="143" xml:space="preserve"> $G190 * AE$6 * AE$8 * ( 1 + $G$188 * ( 1 - $G$189 ) )</f>
        <v>0</v>
      </c>
      <c r="AF190" s="53">
        <f t="shared" si="143"/>
        <v>0</v>
      </c>
      <c r="AG190" s="53">
        <f t="shared" si="143"/>
        <v>0</v>
      </c>
      <c r="AH190" s="53">
        <f t="shared" si="143"/>
        <v>0</v>
      </c>
      <c r="AI190" s="53">
        <f t="shared" si="143"/>
        <v>0</v>
      </c>
      <c r="AJ190" s="53">
        <f t="shared" si="143"/>
        <v>0</v>
      </c>
      <c r="AK190" s="53">
        <f t="shared" si="143"/>
        <v>0</v>
      </c>
      <c r="AL190" s="53">
        <f t="shared" si="143"/>
        <v>0</v>
      </c>
      <c r="AM190" s="53">
        <f t="shared" si="143"/>
        <v>0</v>
      </c>
      <c r="AN190" s="53">
        <f t="shared" si="143"/>
        <v>0</v>
      </c>
      <c r="AO190" s="53">
        <f t="shared" ref="AO190:AX194" si="144" xml:space="preserve"> $G190 * AO$6 * AO$8 * ( 1 + $G$188 * ( 1 - $G$189 ) )</f>
        <v>0</v>
      </c>
      <c r="AP190" s="53">
        <f t="shared" si="144"/>
        <v>0</v>
      </c>
      <c r="AQ190" s="53">
        <f t="shared" si="144"/>
        <v>0</v>
      </c>
      <c r="AR190" s="53">
        <f t="shared" si="144"/>
        <v>0</v>
      </c>
      <c r="AS190" s="53">
        <f t="shared" si="144"/>
        <v>0</v>
      </c>
      <c r="AT190" s="53">
        <f t="shared" si="144"/>
        <v>0</v>
      </c>
      <c r="AU190" s="53">
        <f t="shared" si="144"/>
        <v>0</v>
      </c>
      <c r="AV190" s="53">
        <f t="shared" si="144"/>
        <v>0</v>
      </c>
      <c r="AW190" s="53">
        <f t="shared" si="144"/>
        <v>0</v>
      </c>
      <c r="AX190" s="53">
        <f t="shared" si="144"/>
        <v>0</v>
      </c>
      <c r="AY190" s="53">
        <f t="shared" ref="AY190:BH194" si="145" xml:space="preserve"> $G190 * AY$6 * AY$8 * ( 1 + $G$188 * ( 1 - $G$189 ) )</f>
        <v>0</v>
      </c>
      <c r="AZ190" s="53">
        <f t="shared" si="145"/>
        <v>0</v>
      </c>
      <c r="BA190" s="53">
        <f t="shared" si="145"/>
        <v>0</v>
      </c>
      <c r="BB190" s="53">
        <f t="shared" si="145"/>
        <v>0</v>
      </c>
      <c r="BC190" s="53">
        <f t="shared" si="145"/>
        <v>0</v>
      </c>
      <c r="BD190" s="53">
        <f t="shared" si="145"/>
        <v>0</v>
      </c>
      <c r="BE190" s="53">
        <f t="shared" si="145"/>
        <v>0</v>
      </c>
      <c r="BF190" s="53">
        <f t="shared" si="145"/>
        <v>0</v>
      </c>
      <c r="BG190" s="53">
        <f t="shared" si="145"/>
        <v>0</v>
      </c>
      <c r="BH190" s="53">
        <f t="shared" si="145"/>
        <v>0</v>
      </c>
      <c r="BI190" s="53">
        <f t="shared" ref="BI190:BR194" si="146" xml:space="preserve"> $G190 * BI$6 * BI$8 * ( 1 + $G$188 * ( 1 - $G$189 ) )</f>
        <v>0</v>
      </c>
      <c r="BJ190" s="53">
        <f t="shared" si="146"/>
        <v>0</v>
      </c>
      <c r="BK190" s="53">
        <f t="shared" si="146"/>
        <v>0</v>
      </c>
      <c r="BL190" s="53">
        <f t="shared" si="146"/>
        <v>0</v>
      </c>
      <c r="BM190" s="53">
        <f t="shared" si="146"/>
        <v>0</v>
      </c>
      <c r="BN190" s="53">
        <f t="shared" si="146"/>
        <v>0</v>
      </c>
      <c r="BO190" s="53">
        <f t="shared" si="146"/>
        <v>0</v>
      </c>
      <c r="BP190" s="53">
        <f t="shared" si="146"/>
        <v>0</v>
      </c>
      <c r="BQ190" s="53">
        <f t="shared" si="146"/>
        <v>0</v>
      </c>
      <c r="BR190" s="53">
        <f t="shared" si="146"/>
        <v>0</v>
      </c>
      <c r="BS190" s="53">
        <f t="shared" ref="BS190:CB194" si="147" xml:space="preserve"> $G190 * BS$6 * BS$8 * ( 1 + $G$188 * ( 1 - $G$189 ) )</f>
        <v>0</v>
      </c>
      <c r="BT190" s="53">
        <f t="shared" si="147"/>
        <v>0</v>
      </c>
      <c r="BU190" s="53">
        <f t="shared" si="147"/>
        <v>0</v>
      </c>
      <c r="BV190" s="53">
        <f t="shared" si="147"/>
        <v>0</v>
      </c>
      <c r="BW190" s="53">
        <f t="shared" si="147"/>
        <v>0</v>
      </c>
      <c r="BX190" s="53">
        <f t="shared" si="147"/>
        <v>0</v>
      </c>
      <c r="BY190" s="53">
        <f t="shared" si="147"/>
        <v>0</v>
      </c>
      <c r="BZ190" s="53">
        <f t="shared" si="147"/>
        <v>0</v>
      </c>
      <c r="CA190" s="53">
        <f t="shared" si="147"/>
        <v>0</v>
      </c>
      <c r="CB190" s="53">
        <f t="shared" si="147"/>
        <v>0</v>
      </c>
      <c r="CC190" s="53">
        <f t="shared" ref="CC190:CO194" si="148" xml:space="preserve"> $G190 * CC$6 * CC$8 * ( 1 + $G$188 * ( 1 - $G$189 ) )</f>
        <v>0</v>
      </c>
      <c r="CD190" s="53">
        <f t="shared" si="148"/>
        <v>0</v>
      </c>
      <c r="CE190" s="53">
        <f t="shared" si="148"/>
        <v>0</v>
      </c>
      <c r="CF190" s="53">
        <f t="shared" si="148"/>
        <v>0</v>
      </c>
      <c r="CG190" s="53">
        <f t="shared" si="148"/>
        <v>0</v>
      </c>
      <c r="CH190" s="53">
        <f t="shared" si="148"/>
        <v>0</v>
      </c>
      <c r="CI190" s="53">
        <f t="shared" si="148"/>
        <v>0</v>
      </c>
      <c r="CJ190" s="53">
        <f t="shared" si="148"/>
        <v>0</v>
      </c>
      <c r="CK190" s="53">
        <f t="shared" si="148"/>
        <v>0</v>
      </c>
      <c r="CL190" s="53">
        <f t="shared" si="148"/>
        <v>0</v>
      </c>
      <c r="CM190" s="53">
        <f t="shared" si="148"/>
        <v>0</v>
      </c>
      <c r="CN190" s="53">
        <f t="shared" si="148"/>
        <v>0</v>
      </c>
      <c r="CO190" s="53">
        <f t="shared" si="148"/>
        <v>0</v>
      </c>
    </row>
    <row r="191" spans="2:93" outlineLevel="1" x14ac:dyDescent="0.2">
      <c r="E191" s="18" t="str">
        <f xml:space="preserve"> UserInput!E76</f>
        <v>Water: other cost item 2 (specify)</v>
      </c>
      <c r="G191" s="90">
        <f xml:space="preserve"> UserInput!G76</f>
        <v>0</v>
      </c>
      <c r="H191" s="76" t="str">
        <f xml:space="preserve"> UserInput!H76</f>
        <v>£</v>
      </c>
      <c r="I191" s="200"/>
      <c r="K191" s="53">
        <f t="shared" si="141"/>
        <v>0</v>
      </c>
      <c r="L191" s="53">
        <f t="shared" si="141"/>
        <v>0</v>
      </c>
      <c r="M191" s="53">
        <f t="shared" si="141"/>
        <v>0</v>
      </c>
      <c r="N191" s="53">
        <f t="shared" si="141"/>
        <v>0</v>
      </c>
      <c r="O191" s="53">
        <f t="shared" si="141"/>
        <v>0</v>
      </c>
      <c r="P191" s="53">
        <f t="shared" si="141"/>
        <v>0</v>
      </c>
      <c r="Q191" s="53">
        <f t="shared" si="141"/>
        <v>0</v>
      </c>
      <c r="R191" s="53">
        <f t="shared" si="141"/>
        <v>0</v>
      </c>
      <c r="S191" s="53">
        <f t="shared" si="141"/>
        <v>0</v>
      </c>
      <c r="T191" s="53">
        <f t="shared" si="141"/>
        <v>0</v>
      </c>
      <c r="U191" s="53">
        <f t="shared" si="142"/>
        <v>0</v>
      </c>
      <c r="V191" s="53">
        <f t="shared" si="142"/>
        <v>0</v>
      </c>
      <c r="W191" s="53">
        <f t="shared" si="142"/>
        <v>0</v>
      </c>
      <c r="X191" s="53">
        <f t="shared" si="142"/>
        <v>0</v>
      </c>
      <c r="Y191" s="53">
        <f t="shared" si="142"/>
        <v>0</v>
      </c>
      <c r="Z191" s="53">
        <f t="shared" si="142"/>
        <v>0</v>
      </c>
      <c r="AA191" s="53">
        <f t="shared" si="142"/>
        <v>0</v>
      </c>
      <c r="AB191" s="53">
        <f t="shared" si="142"/>
        <v>0</v>
      </c>
      <c r="AC191" s="53">
        <f t="shared" si="142"/>
        <v>0</v>
      </c>
      <c r="AD191" s="53">
        <f t="shared" si="142"/>
        <v>0</v>
      </c>
      <c r="AE191" s="53">
        <f t="shared" si="143"/>
        <v>0</v>
      </c>
      <c r="AF191" s="53">
        <f t="shared" si="143"/>
        <v>0</v>
      </c>
      <c r="AG191" s="53">
        <f t="shared" si="143"/>
        <v>0</v>
      </c>
      <c r="AH191" s="53">
        <f t="shared" si="143"/>
        <v>0</v>
      </c>
      <c r="AI191" s="53">
        <f t="shared" si="143"/>
        <v>0</v>
      </c>
      <c r="AJ191" s="53">
        <f t="shared" si="143"/>
        <v>0</v>
      </c>
      <c r="AK191" s="53">
        <f t="shared" si="143"/>
        <v>0</v>
      </c>
      <c r="AL191" s="53">
        <f t="shared" si="143"/>
        <v>0</v>
      </c>
      <c r="AM191" s="53">
        <f t="shared" si="143"/>
        <v>0</v>
      </c>
      <c r="AN191" s="53">
        <f t="shared" si="143"/>
        <v>0</v>
      </c>
      <c r="AO191" s="53">
        <f t="shared" si="144"/>
        <v>0</v>
      </c>
      <c r="AP191" s="53">
        <f t="shared" si="144"/>
        <v>0</v>
      </c>
      <c r="AQ191" s="53">
        <f t="shared" si="144"/>
        <v>0</v>
      </c>
      <c r="AR191" s="53">
        <f t="shared" si="144"/>
        <v>0</v>
      </c>
      <c r="AS191" s="53">
        <f t="shared" si="144"/>
        <v>0</v>
      </c>
      <c r="AT191" s="53">
        <f t="shared" si="144"/>
        <v>0</v>
      </c>
      <c r="AU191" s="53">
        <f t="shared" si="144"/>
        <v>0</v>
      </c>
      <c r="AV191" s="53">
        <f t="shared" si="144"/>
        <v>0</v>
      </c>
      <c r="AW191" s="53">
        <f t="shared" si="144"/>
        <v>0</v>
      </c>
      <c r="AX191" s="53">
        <f t="shared" si="144"/>
        <v>0</v>
      </c>
      <c r="AY191" s="53">
        <f t="shared" si="145"/>
        <v>0</v>
      </c>
      <c r="AZ191" s="53">
        <f t="shared" si="145"/>
        <v>0</v>
      </c>
      <c r="BA191" s="53">
        <f t="shared" si="145"/>
        <v>0</v>
      </c>
      <c r="BB191" s="53">
        <f t="shared" si="145"/>
        <v>0</v>
      </c>
      <c r="BC191" s="53">
        <f t="shared" si="145"/>
        <v>0</v>
      </c>
      <c r="BD191" s="53">
        <f t="shared" si="145"/>
        <v>0</v>
      </c>
      <c r="BE191" s="53">
        <f t="shared" si="145"/>
        <v>0</v>
      </c>
      <c r="BF191" s="53">
        <f t="shared" si="145"/>
        <v>0</v>
      </c>
      <c r="BG191" s="53">
        <f t="shared" si="145"/>
        <v>0</v>
      </c>
      <c r="BH191" s="53">
        <f t="shared" si="145"/>
        <v>0</v>
      </c>
      <c r="BI191" s="53">
        <f t="shared" si="146"/>
        <v>0</v>
      </c>
      <c r="BJ191" s="53">
        <f t="shared" si="146"/>
        <v>0</v>
      </c>
      <c r="BK191" s="53">
        <f t="shared" si="146"/>
        <v>0</v>
      </c>
      <c r="BL191" s="53">
        <f t="shared" si="146"/>
        <v>0</v>
      </c>
      <c r="BM191" s="53">
        <f t="shared" si="146"/>
        <v>0</v>
      </c>
      <c r="BN191" s="53">
        <f t="shared" si="146"/>
        <v>0</v>
      </c>
      <c r="BO191" s="53">
        <f t="shared" si="146"/>
        <v>0</v>
      </c>
      <c r="BP191" s="53">
        <f t="shared" si="146"/>
        <v>0</v>
      </c>
      <c r="BQ191" s="53">
        <f t="shared" si="146"/>
        <v>0</v>
      </c>
      <c r="BR191" s="53">
        <f t="shared" si="146"/>
        <v>0</v>
      </c>
      <c r="BS191" s="53">
        <f t="shared" si="147"/>
        <v>0</v>
      </c>
      <c r="BT191" s="53">
        <f t="shared" si="147"/>
        <v>0</v>
      </c>
      <c r="BU191" s="53">
        <f t="shared" si="147"/>
        <v>0</v>
      </c>
      <c r="BV191" s="53">
        <f t="shared" si="147"/>
        <v>0</v>
      </c>
      <c r="BW191" s="53">
        <f t="shared" si="147"/>
        <v>0</v>
      </c>
      <c r="BX191" s="53">
        <f t="shared" si="147"/>
        <v>0</v>
      </c>
      <c r="BY191" s="53">
        <f t="shared" si="147"/>
        <v>0</v>
      </c>
      <c r="BZ191" s="53">
        <f t="shared" si="147"/>
        <v>0</v>
      </c>
      <c r="CA191" s="53">
        <f t="shared" si="147"/>
        <v>0</v>
      </c>
      <c r="CB191" s="53">
        <f t="shared" si="147"/>
        <v>0</v>
      </c>
      <c r="CC191" s="53">
        <f t="shared" si="148"/>
        <v>0</v>
      </c>
      <c r="CD191" s="53">
        <f t="shared" si="148"/>
        <v>0</v>
      </c>
      <c r="CE191" s="53">
        <f t="shared" si="148"/>
        <v>0</v>
      </c>
      <c r="CF191" s="53">
        <f t="shared" si="148"/>
        <v>0</v>
      </c>
      <c r="CG191" s="53">
        <f t="shared" si="148"/>
        <v>0</v>
      </c>
      <c r="CH191" s="53">
        <f t="shared" si="148"/>
        <v>0</v>
      </c>
      <c r="CI191" s="53">
        <f t="shared" si="148"/>
        <v>0</v>
      </c>
      <c r="CJ191" s="53">
        <f t="shared" si="148"/>
        <v>0</v>
      </c>
      <c r="CK191" s="53">
        <f t="shared" si="148"/>
        <v>0</v>
      </c>
      <c r="CL191" s="53">
        <f t="shared" si="148"/>
        <v>0</v>
      </c>
      <c r="CM191" s="53">
        <f t="shared" si="148"/>
        <v>0</v>
      </c>
      <c r="CN191" s="53">
        <f t="shared" si="148"/>
        <v>0</v>
      </c>
      <c r="CO191" s="53">
        <f t="shared" si="148"/>
        <v>0</v>
      </c>
    </row>
    <row r="192" spans="2:93" outlineLevel="1" x14ac:dyDescent="0.2">
      <c r="E192" s="18" t="str">
        <f xml:space="preserve"> UserInput!E77</f>
        <v>Water: other cost item 3 (specify)</v>
      </c>
      <c r="G192" s="90">
        <f xml:space="preserve"> UserInput!G77</f>
        <v>0</v>
      </c>
      <c r="H192" s="76" t="str">
        <f xml:space="preserve"> UserInput!H77</f>
        <v>£</v>
      </c>
      <c r="I192" s="200"/>
      <c r="K192" s="53">
        <f t="shared" si="141"/>
        <v>0</v>
      </c>
      <c r="L192" s="53">
        <f t="shared" si="141"/>
        <v>0</v>
      </c>
      <c r="M192" s="53">
        <f t="shared" si="141"/>
        <v>0</v>
      </c>
      <c r="N192" s="53">
        <f t="shared" si="141"/>
        <v>0</v>
      </c>
      <c r="O192" s="53">
        <f t="shared" si="141"/>
        <v>0</v>
      </c>
      <c r="P192" s="53">
        <f t="shared" si="141"/>
        <v>0</v>
      </c>
      <c r="Q192" s="53">
        <f t="shared" si="141"/>
        <v>0</v>
      </c>
      <c r="R192" s="53">
        <f t="shared" si="141"/>
        <v>0</v>
      </c>
      <c r="S192" s="53">
        <f t="shared" si="141"/>
        <v>0</v>
      </c>
      <c r="T192" s="53">
        <f t="shared" si="141"/>
        <v>0</v>
      </c>
      <c r="U192" s="53">
        <f t="shared" si="142"/>
        <v>0</v>
      </c>
      <c r="V192" s="53">
        <f t="shared" si="142"/>
        <v>0</v>
      </c>
      <c r="W192" s="53">
        <f t="shared" si="142"/>
        <v>0</v>
      </c>
      <c r="X192" s="53">
        <f t="shared" si="142"/>
        <v>0</v>
      </c>
      <c r="Y192" s="53">
        <f t="shared" si="142"/>
        <v>0</v>
      </c>
      <c r="Z192" s="53">
        <f t="shared" si="142"/>
        <v>0</v>
      </c>
      <c r="AA192" s="53">
        <f t="shared" si="142"/>
        <v>0</v>
      </c>
      <c r="AB192" s="53">
        <f t="shared" si="142"/>
        <v>0</v>
      </c>
      <c r="AC192" s="53">
        <f t="shared" si="142"/>
        <v>0</v>
      </c>
      <c r="AD192" s="53">
        <f t="shared" si="142"/>
        <v>0</v>
      </c>
      <c r="AE192" s="53">
        <f t="shared" si="143"/>
        <v>0</v>
      </c>
      <c r="AF192" s="53">
        <f t="shared" si="143"/>
        <v>0</v>
      </c>
      <c r="AG192" s="53">
        <f t="shared" si="143"/>
        <v>0</v>
      </c>
      <c r="AH192" s="53">
        <f t="shared" si="143"/>
        <v>0</v>
      </c>
      <c r="AI192" s="53">
        <f t="shared" si="143"/>
        <v>0</v>
      </c>
      <c r="AJ192" s="53">
        <f t="shared" si="143"/>
        <v>0</v>
      </c>
      <c r="AK192" s="53">
        <f t="shared" si="143"/>
        <v>0</v>
      </c>
      <c r="AL192" s="53">
        <f t="shared" si="143"/>
        <v>0</v>
      </c>
      <c r="AM192" s="53">
        <f t="shared" si="143"/>
        <v>0</v>
      </c>
      <c r="AN192" s="53">
        <f t="shared" si="143"/>
        <v>0</v>
      </c>
      <c r="AO192" s="53">
        <f t="shared" si="144"/>
        <v>0</v>
      </c>
      <c r="AP192" s="53">
        <f t="shared" si="144"/>
        <v>0</v>
      </c>
      <c r="AQ192" s="53">
        <f t="shared" si="144"/>
        <v>0</v>
      </c>
      <c r="AR192" s="53">
        <f t="shared" si="144"/>
        <v>0</v>
      </c>
      <c r="AS192" s="53">
        <f t="shared" si="144"/>
        <v>0</v>
      </c>
      <c r="AT192" s="53">
        <f t="shared" si="144"/>
        <v>0</v>
      </c>
      <c r="AU192" s="53">
        <f t="shared" si="144"/>
        <v>0</v>
      </c>
      <c r="AV192" s="53">
        <f t="shared" si="144"/>
        <v>0</v>
      </c>
      <c r="AW192" s="53">
        <f t="shared" si="144"/>
        <v>0</v>
      </c>
      <c r="AX192" s="53">
        <f t="shared" si="144"/>
        <v>0</v>
      </c>
      <c r="AY192" s="53">
        <f t="shared" si="145"/>
        <v>0</v>
      </c>
      <c r="AZ192" s="53">
        <f t="shared" si="145"/>
        <v>0</v>
      </c>
      <c r="BA192" s="53">
        <f t="shared" si="145"/>
        <v>0</v>
      </c>
      <c r="BB192" s="53">
        <f t="shared" si="145"/>
        <v>0</v>
      </c>
      <c r="BC192" s="53">
        <f t="shared" si="145"/>
        <v>0</v>
      </c>
      <c r="BD192" s="53">
        <f t="shared" si="145"/>
        <v>0</v>
      </c>
      <c r="BE192" s="53">
        <f t="shared" si="145"/>
        <v>0</v>
      </c>
      <c r="BF192" s="53">
        <f t="shared" si="145"/>
        <v>0</v>
      </c>
      <c r="BG192" s="53">
        <f t="shared" si="145"/>
        <v>0</v>
      </c>
      <c r="BH192" s="53">
        <f t="shared" si="145"/>
        <v>0</v>
      </c>
      <c r="BI192" s="53">
        <f t="shared" si="146"/>
        <v>0</v>
      </c>
      <c r="BJ192" s="53">
        <f t="shared" si="146"/>
        <v>0</v>
      </c>
      <c r="BK192" s="53">
        <f t="shared" si="146"/>
        <v>0</v>
      </c>
      <c r="BL192" s="53">
        <f t="shared" si="146"/>
        <v>0</v>
      </c>
      <c r="BM192" s="53">
        <f t="shared" si="146"/>
        <v>0</v>
      </c>
      <c r="BN192" s="53">
        <f t="shared" si="146"/>
        <v>0</v>
      </c>
      <c r="BO192" s="53">
        <f t="shared" si="146"/>
        <v>0</v>
      </c>
      <c r="BP192" s="53">
        <f t="shared" si="146"/>
        <v>0</v>
      </c>
      <c r="BQ192" s="53">
        <f t="shared" si="146"/>
        <v>0</v>
      </c>
      <c r="BR192" s="53">
        <f t="shared" si="146"/>
        <v>0</v>
      </c>
      <c r="BS192" s="53">
        <f t="shared" si="147"/>
        <v>0</v>
      </c>
      <c r="BT192" s="53">
        <f t="shared" si="147"/>
        <v>0</v>
      </c>
      <c r="BU192" s="53">
        <f t="shared" si="147"/>
        <v>0</v>
      </c>
      <c r="BV192" s="53">
        <f t="shared" si="147"/>
        <v>0</v>
      </c>
      <c r="BW192" s="53">
        <f t="shared" si="147"/>
        <v>0</v>
      </c>
      <c r="BX192" s="53">
        <f t="shared" si="147"/>
        <v>0</v>
      </c>
      <c r="BY192" s="53">
        <f t="shared" si="147"/>
        <v>0</v>
      </c>
      <c r="BZ192" s="53">
        <f t="shared" si="147"/>
        <v>0</v>
      </c>
      <c r="CA192" s="53">
        <f t="shared" si="147"/>
        <v>0</v>
      </c>
      <c r="CB192" s="53">
        <f t="shared" si="147"/>
        <v>0</v>
      </c>
      <c r="CC192" s="53">
        <f t="shared" si="148"/>
        <v>0</v>
      </c>
      <c r="CD192" s="53">
        <f t="shared" si="148"/>
        <v>0</v>
      </c>
      <c r="CE192" s="53">
        <f t="shared" si="148"/>
        <v>0</v>
      </c>
      <c r="CF192" s="53">
        <f t="shared" si="148"/>
        <v>0</v>
      </c>
      <c r="CG192" s="53">
        <f t="shared" si="148"/>
        <v>0</v>
      </c>
      <c r="CH192" s="53">
        <f t="shared" si="148"/>
        <v>0</v>
      </c>
      <c r="CI192" s="53">
        <f t="shared" si="148"/>
        <v>0</v>
      </c>
      <c r="CJ192" s="53">
        <f t="shared" si="148"/>
        <v>0</v>
      </c>
      <c r="CK192" s="53">
        <f t="shared" si="148"/>
        <v>0</v>
      </c>
      <c r="CL192" s="53">
        <f t="shared" si="148"/>
        <v>0</v>
      </c>
      <c r="CM192" s="53">
        <f t="shared" si="148"/>
        <v>0</v>
      </c>
      <c r="CN192" s="53">
        <f t="shared" si="148"/>
        <v>0</v>
      </c>
      <c r="CO192" s="53">
        <f t="shared" si="148"/>
        <v>0</v>
      </c>
    </row>
    <row r="193" spans="1:93" outlineLevel="1" x14ac:dyDescent="0.2">
      <c r="E193" s="18" t="str">
        <f xml:space="preserve"> UserInput!E78</f>
        <v>Water: other cost item 4 (specify)</v>
      </c>
      <c r="G193" s="90">
        <f xml:space="preserve"> UserInput!G78</f>
        <v>0</v>
      </c>
      <c r="H193" s="76" t="str">
        <f xml:space="preserve"> UserInput!H78</f>
        <v>£</v>
      </c>
      <c r="I193" s="200"/>
      <c r="K193" s="53">
        <f t="shared" si="141"/>
        <v>0</v>
      </c>
      <c r="L193" s="53">
        <f t="shared" si="141"/>
        <v>0</v>
      </c>
      <c r="M193" s="53">
        <f t="shared" si="141"/>
        <v>0</v>
      </c>
      <c r="N193" s="53">
        <f t="shared" si="141"/>
        <v>0</v>
      </c>
      <c r="O193" s="53">
        <f t="shared" si="141"/>
        <v>0</v>
      </c>
      <c r="P193" s="53">
        <f t="shared" si="141"/>
        <v>0</v>
      </c>
      <c r="Q193" s="53">
        <f t="shared" si="141"/>
        <v>0</v>
      </c>
      <c r="R193" s="53">
        <f t="shared" si="141"/>
        <v>0</v>
      </c>
      <c r="S193" s="53">
        <f t="shared" si="141"/>
        <v>0</v>
      </c>
      <c r="T193" s="53">
        <f t="shared" si="141"/>
        <v>0</v>
      </c>
      <c r="U193" s="53">
        <f t="shared" si="142"/>
        <v>0</v>
      </c>
      <c r="V193" s="53">
        <f t="shared" si="142"/>
        <v>0</v>
      </c>
      <c r="W193" s="53">
        <f t="shared" si="142"/>
        <v>0</v>
      </c>
      <c r="X193" s="53">
        <f t="shared" si="142"/>
        <v>0</v>
      </c>
      <c r="Y193" s="53">
        <f t="shared" si="142"/>
        <v>0</v>
      </c>
      <c r="Z193" s="53">
        <f t="shared" si="142"/>
        <v>0</v>
      </c>
      <c r="AA193" s="53">
        <f t="shared" si="142"/>
        <v>0</v>
      </c>
      <c r="AB193" s="53">
        <f t="shared" si="142"/>
        <v>0</v>
      </c>
      <c r="AC193" s="53">
        <f t="shared" si="142"/>
        <v>0</v>
      </c>
      <c r="AD193" s="53">
        <f t="shared" si="142"/>
        <v>0</v>
      </c>
      <c r="AE193" s="53">
        <f t="shared" si="143"/>
        <v>0</v>
      </c>
      <c r="AF193" s="53">
        <f t="shared" si="143"/>
        <v>0</v>
      </c>
      <c r="AG193" s="53">
        <f t="shared" si="143"/>
        <v>0</v>
      </c>
      <c r="AH193" s="53">
        <f t="shared" si="143"/>
        <v>0</v>
      </c>
      <c r="AI193" s="53">
        <f t="shared" si="143"/>
        <v>0</v>
      </c>
      <c r="AJ193" s="53">
        <f t="shared" si="143"/>
        <v>0</v>
      </c>
      <c r="AK193" s="53">
        <f t="shared" si="143"/>
        <v>0</v>
      </c>
      <c r="AL193" s="53">
        <f t="shared" si="143"/>
        <v>0</v>
      </c>
      <c r="AM193" s="53">
        <f t="shared" si="143"/>
        <v>0</v>
      </c>
      <c r="AN193" s="53">
        <f t="shared" si="143"/>
        <v>0</v>
      </c>
      <c r="AO193" s="53">
        <f t="shared" si="144"/>
        <v>0</v>
      </c>
      <c r="AP193" s="53">
        <f t="shared" si="144"/>
        <v>0</v>
      </c>
      <c r="AQ193" s="53">
        <f t="shared" si="144"/>
        <v>0</v>
      </c>
      <c r="AR193" s="53">
        <f t="shared" si="144"/>
        <v>0</v>
      </c>
      <c r="AS193" s="53">
        <f t="shared" si="144"/>
        <v>0</v>
      </c>
      <c r="AT193" s="53">
        <f t="shared" si="144"/>
        <v>0</v>
      </c>
      <c r="AU193" s="53">
        <f t="shared" si="144"/>
        <v>0</v>
      </c>
      <c r="AV193" s="53">
        <f t="shared" si="144"/>
        <v>0</v>
      </c>
      <c r="AW193" s="53">
        <f t="shared" si="144"/>
        <v>0</v>
      </c>
      <c r="AX193" s="53">
        <f t="shared" si="144"/>
        <v>0</v>
      </c>
      <c r="AY193" s="53">
        <f t="shared" si="145"/>
        <v>0</v>
      </c>
      <c r="AZ193" s="53">
        <f t="shared" si="145"/>
        <v>0</v>
      </c>
      <c r="BA193" s="53">
        <f t="shared" si="145"/>
        <v>0</v>
      </c>
      <c r="BB193" s="53">
        <f t="shared" si="145"/>
        <v>0</v>
      </c>
      <c r="BC193" s="53">
        <f t="shared" si="145"/>
        <v>0</v>
      </c>
      <c r="BD193" s="53">
        <f t="shared" si="145"/>
        <v>0</v>
      </c>
      <c r="BE193" s="53">
        <f t="shared" si="145"/>
        <v>0</v>
      </c>
      <c r="BF193" s="53">
        <f t="shared" si="145"/>
        <v>0</v>
      </c>
      <c r="BG193" s="53">
        <f t="shared" si="145"/>
        <v>0</v>
      </c>
      <c r="BH193" s="53">
        <f t="shared" si="145"/>
        <v>0</v>
      </c>
      <c r="BI193" s="53">
        <f t="shared" si="146"/>
        <v>0</v>
      </c>
      <c r="BJ193" s="53">
        <f t="shared" si="146"/>
        <v>0</v>
      </c>
      <c r="BK193" s="53">
        <f t="shared" si="146"/>
        <v>0</v>
      </c>
      <c r="BL193" s="53">
        <f t="shared" si="146"/>
        <v>0</v>
      </c>
      <c r="BM193" s="53">
        <f t="shared" si="146"/>
        <v>0</v>
      </c>
      <c r="BN193" s="53">
        <f t="shared" si="146"/>
        <v>0</v>
      </c>
      <c r="BO193" s="53">
        <f t="shared" si="146"/>
        <v>0</v>
      </c>
      <c r="BP193" s="53">
        <f t="shared" si="146"/>
        <v>0</v>
      </c>
      <c r="BQ193" s="53">
        <f t="shared" si="146"/>
        <v>0</v>
      </c>
      <c r="BR193" s="53">
        <f t="shared" si="146"/>
        <v>0</v>
      </c>
      <c r="BS193" s="53">
        <f t="shared" si="147"/>
        <v>0</v>
      </c>
      <c r="BT193" s="53">
        <f t="shared" si="147"/>
        <v>0</v>
      </c>
      <c r="BU193" s="53">
        <f t="shared" si="147"/>
        <v>0</v>
      </c>
      <c r="BV193" s="53">
        <f t="shared" si="147"/>
        <v>0</v>
      </c>
      <c r="BW193" s="53">
        <f t="shared" si="147"/>
        <v>0</v>
      </c>
      <c r="BX193" s="53">
        <f t="shared" si="147"/>
        <v>0</v>
      </c>
      <c r="BY193" s="53">
        <f t="shared" si="147"/>
        <v>0</v>
      </c>
      <c r="BZ193" s="53">
        <f t="shared" si="147"/>
        <v>0</v>
      </c>
      <c r="CA193" s="53">
        <f t="shared" si="147"/>
        <v>0</v>
      </c>
      <c r="CB193" s="53">
        <f t="shared" si="147"/>
        <v>0</v>
      </c>
      <c r="CC193" s="53">
        <f t="shared" si="148"/>
        <v>0</v>
      </c>
      <c r="CD193" s="53">
        <f t="shared" si="148"/>
        <v>0</v>
      </c>
      <c r="CE193" s="53">
        <f t="shared" si="148"/>
        <v>0</v>
      </c>
      <c r="CF193" s="53">
        <f t="shared" si="148"/>
        <v>0</v>
      </c>
      <c r="CG193" s="53">
        <f t="shared" si="148"/>
        <v>0</v>
      </c>
      <c r="CH193" s="53">
        <f t="shared" si="148"/>
        <v>0</v>
      </c>
      <c r="CI193" s="53">
        <f t="shared" si="148"/>
        <v>0</v>
      </c>
      <c r="CJ193" s="53">
        <f t="shared" si="148"/>
        <v>0</v>
      </c>
      <c r="CK193" s="53">
        <f t="shared" si="148"/>
        <v>0</v>
      </c>
      <c r="CL193" s="53">
        <f t="shared" si="148"/>
        <v>0</v>
      </c>
      <c r="CM193" s="53">
        <f t="shared" si="148"/>
        <v>0</v>
      </c>
      <c r="CN193" s="53">
        <f t="shared" si="148"/>
        <v>0</v>
      </c>
      <c r="CO193" s="53">
        <f t="shared" si="148"/>
        <v>0</v>
      </c>
    </row>
    <row r="194" spans="1:93" outlineLevel="1" x14ac:dyDescent="0.2">
      <c r="E194" s="18" t="str">
        <f xml:space="preserve"> UserInput!E79</f>
        <v>Water: other cost item 5 (specify)</v>
      </c>
      <c r="G194" s="90">
        <f xml:space="preserve"> UserInput!G79</f>
        <v>0</v>
      </c>
      <c r="H194" s="76" t="str">
        <f xml:space="preserve"> UserInput!H79</f>
        <v>£</v>
      </c>
      <c r="I194" s="200"/>
      <c r="K194" s="53">
        <f t="shared" si="141"/>
        <v>0</v>
      </c>
      <c r="L194" s="53">
        <f t="shared" si="141"/>
        <v>0</v>
      </c>
      <c r="M194" s="53">
        <f t="shared" si="141"/>
        <v>0</v>
      </c>
      <c r="N194" s="53">
        <f t="shared" si="141"/>
        <v>0</v>
      </c>
      <c r="O194" s="53">
        <f t="shared" si="141"/>
        <v>0</v>
      </c>
      <c r="P194" s="53">
        <f t="shared" si="141"/>
        <v>0</v>
      </c>
      <c r="Q194" s="53">
        <f t="shared" si="141"/>
        <v>0</v>
      </c>
      <c r="R194" s="53">
        <f t="shared" si="141"/>
        <v>0</v>
      </c>
      <c r="S194" s="53">
        <f t="shared" si="141"/>
        <v>0</v>
      </c>
      <c r="T194" s="53">
        <f t="shared" si="141"/>
        <v>0</v>
      </c>
      <c r="U194" s="53">
        <f t="shared" si="142"/>
        <v>0</v>
      </c>
      <c r="V194" s="53">
        <f t="shared" si="142"/>
        <v>0</v>
      </c>
      <c r="W194" s="53">
        <f t="shared" si="142"/>
        <v>0</v>
      </c>
      <c r="X194" s="53">
        <f t="shared" si="142"/>
        <v>0</v>
      </c>
      <c r="Y194" s="53">
        <f t="shared" si="142"/>
        <v>0</v>
      </c>
      <c r="Z194" s="53">
        <f t="shared" si="142"/>
        <v>0</v>
      </c>
      <c r="AA194" s="53">
        <f t="shared" si="142"/>
        <v>0</v>
      </c>
      <c r="AB194" s="53">
        <f t="shared" si="142"/>
        <v>0</v>
      </c>
      <c r="AC194" s="53">
        <f t="shared" si="142"/>
        <v>0</v>
      </c>
      <c r="AD194" s="53">
        <f t="shared" si="142"/>
        <v>0</v>
      </c>
      <c r="AE194" s="53">
        <f t="shared" si="143"/>
        <v>0</v>
      </c>
      <c r="AF194" s="53">
        <f t="shared" si="143"/>
        <v>0</v>
      </c>
      <c r="AG194" s="53">
        <f t="shared" si="143"/>
        <v>0</v>
      </c>
      <c r="AH194" s="53">
        <f t="shared" si="143"/>
        <v>0</v>
      </c>
      <c r="AI194" s="53">
        <f t="shared" si="143"/>
        <v>0</v>
      </c>
      <c r="AJ194" s="53">
        <f t="shared" si="143"/>
        <v>0</v>
      </c>
      <c r="AK194" s="53">
        <f t="shared" si="143"/>
        <v>0</v>
      </c>
      <c r="AL194" s="53">
        <f t="shared" si="143"/>
        <v>0</v>
      </c>
      <c r="AM194" s="53">
        <f t="shared" si="143"/>
        <v>0</v>
      </c>
      <c r="AN194" s="53">
        <f t="shared" si="143"/>
        <v>0</v>
      </c>
      <c r="AO194" s="53">
        <f t="shared" si="144"/>
        <v>0</v>
      </c>
      <c r="AP194" s="53">
        <f t="shared" si="144"/>
        <v>0</v>
      </c>
      <c r="AQ194" s="53">
        <f t="shared" si="144"/>
        <v>0</v>
      </c>
      <c r="AR194" s="53">
        <f t="shared" si="144"/>
        <v>0</v>
      </c>
      <c r="AS194" s="53">
        <f t="shared" si="144"/>
        <v>0</v>
      </c>
      <c r="AT194" s="53">
        <f t="shared" si="144"/>
        <v>0</v>
      </c>
      <c r="AU194" s="53">
        <f t="shared" si="144"/>
        <v>0</v>
      </c>
      <c r="AV194" s="53">
        <f t="shared" si="144"/>
        <v>0</v>
      </c>
      <c r="AW194" s="53">
        <f t="shared" si="144"/>
        <v>0</v>
      </c>
      <c r="AX194" s="53">
        <f t="shared" si="144"/>
        <v>0</v>
      </c>
      <c r="AY194" s="53">
        <f t="shared" si="145"/>
        <v>0</v>
      </c>
      <c r="AZ194" s="53">
        <f t="shared" si="145"/>
        <v>0</v>
      </c>
      <c r="BA194" s="53">
        <f t="shared" si="145"/>
        <v>0</v>
      </c>
      <c r="BB194" s="53">
        <f t="shared" si="145"/>
        <v>0</v>
      </c>
      <c r="BC194" s="53">
        <f t="shared" si="145"/>
        <v>0</v>
      </c>
      <c r="BD194" s="53">
        <f t="shared" si="145"/>
        <v>0</v>
      </c>
      <c r="BE194" s="53">
        <f t="shared" si="145"/>
        <v>0</v>
      </c>
      <c r="BF194" s="53">
        <f t="shared" si="145"/>
        <v>0</v>
      </c>
      <c r="BG194" s="53">
        <f t="shared" si="145"/>
        <v>0</v>
      </c>
      <c r="BH194" s="53">
        <f t="shared" si="145"/>
        <v>0</v>
      </c>
      <c r="BI194" s="53">
        <f t="shared" si="146"/>
        <v>0</v>
      </c>
      <c r="BJ194" s="53">
        <f t="shared" si="146"/>
        <v>0</v>
      </c>
      <c r="BK194" s="53">
        <f t="shared" si="146"/>
        <v>0</v>
      </c>
      <c r="BL194" s="53">
        <f t="shared" si="146"/>
        <v>0</v>
      </c>
      <c r="BM194" s="53">
        <f t="shared" si="146"/>
        <v>0</v>
      </c>
      <c r="BN194" s="53">
        <f t="shared" si="146"/>
        <v>0</v>
      </c>
      <c r="BO194" s="53">
        <f t="shared" si="146"/>
        <v>0</v>
      </c>
      <c r="BP194" s="53">
        <f t="shared" si="146"/>
        <v>0</v>
      </c>
      <c r="BQ194" s="53">
        <f t="shared" si="146"/>
        <v>0</v>
      </c>
      <c r="BR194" s="53">
        <f t="shared" si="146"/>
        <v>0</v>
      </c>
      <c r="BS194" s="53">
        <f t="shared" si="147"/>
        <v>0</v>
      </c>
      <c r="BT194" s="53">
        <f t="shared" si="147"/>
        <v>0</v>
      </c>
      <c r="BU194" s="53">
        <f t="shared" si="147"/>
        <v>0</v>
      </c>
      <c r="BV194" s="53">
        <f t="shared" si="147"/>
        <v>0</v>
      </c>
      <c r="BW194" s="53">
        <f t="shared" si="147"/>
        <v>0</v>
      </c>
      <c r="BX194" s="53">
        <f t="shared" si="147"/>
        <v>0</v>
      </c>
      <c r="BY194" s="53">
        <f t="shared" si="147"/>
        <v>0</v>
      </c>
      <c r="BZ194" s="53">
        <f t="shared" si="147"/>
        <v>0</v>
      </c>
      <c r="CA194" s="53">
        <f t="shared" si="147"/>
        <v>0</v>
      </c>
      <c r="CB194" s="53">
        <f t="shared" si="147"/>
        <v>0</v>
      </c>
      <c r="CC194" s="53">
        <f t="shared" si="148"/>
        <v>0</v>
      </c>
      <c r="CD194" s="53">
        <f t="shared" si="148"/>
        <v>0</v>
      </c>
      <c r="CE194" s="53">
        <f t="shared" si="148"/>
        <v>0</v>
      </c>
      <c r="CF194" s="53">
        <f t="shared" si="148"/>
        <v>0</v>
      </c>
      <c r="CG194" s="53">
        <f t="shared" si="148"/>
        <v>0</v>
      </c>
      <c r="CH194" s="53">
        <f t="shared" si="148"/>
        <v>0</v>
      </c>
      <c r="CI194" s="53">
        <f t="shared" si="148"/>
        <v>0</v>
      </c>
      <c r="CJ194" s="53">
        <f t="shared" si="148"/>
        <v>0</v>
      </c>
      <c r="CK194" s="53">
        <f t="shared" si="148"/>
        <v>0</v>
      </c>
      <c r="CL194" s="53">
        <f t="shared" si="148"/>
        <v>0</v>
      </c>
      <c r="CM194" s="53">
        <f t="shared" si="148"/>
        <v>0</v>
      </c>
      <c r="CN194" s="53">
        <f t="shared" si="148"/>
        <v>0</v>
      </c>
      <c r="CO194" s="53">
        <f t="shared" si="148"/>
        <v>0</v>
      </c>
    </row>
    <row r="195" spans="1:93" s="221" customFormat="1" ht="2.1" customHeight="1" outlineLevel="1" x14ac:dyDescent="0.2">
      <c r="B195" s="262"/>
      <c r="D195" s="263"/>
      <c r="E195" s="264"/>
      <c r="G195" s="265"/>
      <c r="H195" s="266"/>
      <c r="I195" s="267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8"/>
      <c r="AY195" s="268"/>
      <c r="AZ195" s="268"/>
      <c r="BA195" s="268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8"/>
      <c r="BM195" s="268"/>
      <c r="BN195" s="268"/>
      <c r="BO195" s="268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8"/>
      <c r="CA195" s="268"/>
      <c r="CB195" s="268"/>
      <c r="CC195" s="268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8"/>
      <c r="CO195" s="268"/>
    </row>
    <row r="196" spans="1:93" s="173" customFormat="1" outlineLevel="1" x14ac:dyDescent="0.2">
      <c r="B196" s="174"/>
      <c r="D196" s="175"/>
      <c r="E196" s="173" t="s">
        <v>418</v>
      </c>
      <c r="H196" s="171" t="s">
        <v>133</v>
      </c>
      <c r="I196" s="286"/>
      <c r="K196" s="195">
        <f t="shared" ref="K196:AP196" si="149" xml:space="preserve"> SUM( K190:K195 )</f>
        <v>0</v>
      </c>
      <c r="L196" s="195">
        <f t="shared" si="149"/>
        <v>0</v>
      </c>
      <c r="M196" s="195">
        <f t="shared" si="149"/>
        <v>0</v>
      </c>
      <c r="N196" s="195">
        <f t="shared" si="149"/>
        <v>0</v>
      </c>
      <c r="O196" s="195">
        <f t="shared" si="149"/>
        <v>0</v>
      </c>
      <c r="P196" s="195">
        <f t="shared" si="149"/>
        <v>0</v>
      </c>
      <c r="Q196" s="195">
        <f t="shared" si="149"/>
        <v>0</v>
      </c>
      <c r="R196" s="195">
        <f t="shared" si="149"/>
        <v>0</v>
      </c>
      <c r="S196" s="195">
        <f t="shared" si="149"/>
        <v>0</v>
      </c>
      <c r="T196" s="195">
        <f t="shared" si="149"/>
        <v>0</v>
      </c>
      <c r="U196" s="195">
        <f t="shared" si="149"/>
        <v>0</v>
      </c>
      <c r="V196" s="195">
        <f t="shared" si="149"/>
        <v>0</v>
      </c>
      <c r="W196" s="195">
        <f t="shared" si="149"/>
        <v>0</v>
      </c>
      <c r="X196" s="195">
        <f t="shared" si="149"/>
        <v>0</v>
      </c>
      <c r="Y196" s="195">
        <f t="shared" si="149"/>
        <v>0</v>
      </c>
      <c r="Z196" s="195">
        <f t="shared" si="149"/>
        <v>0</v>
      </c>
      <c r="AA196" s="195">
        <f t="shared" si="149"/>
        <v>0</v>
      </c>
      <c r="AB196" s="195">
        <f t="shared" si="149"/>
        <v>0</v>
      </c>
      <c r="AC196" s="195">
        <f t="shared" si="149"/>
        <v>0</v>
      </c>
      <c r="AD196" s="195">
        <f t="shared" si="149"/>
        <v>0</v>
      </c>
      <c r="AE196" s="195">
        <f t="shared" si="149"/>
        <v>0</v>
      </c>
      <c r="AF196" s="195">
        <f t="shared" si="149"/>
        <v>0</v>
      </c>
      <c r="AG196" s="195">
        <f t="shared" si="149"/>
        <v>0</v>
      </c>
      <c r="AH196" s="195">
        <f t="shared" si="149"/>
        <v>0</v>
      </c>
      <c r="AI196" s="195">
        <f t="shared" si="149"/>
        <v>0</v>
      </c>
      <c r="AJ196" s="195">
        <f t="shared" si="149"/>
        <v>0</v>
      </c>
      <c r="AK196" s="195">
        <f t="shared" si="149"/>
        <v>0</v>
      </c>
      <c r="AL196" s="195">
        <f t="shared" si="149"/>
        <v>0</v>
      </c>
      <c r="AM196" s="195">
        <f t="shared" si="149"/>
        <v>0</v>
      </c>
      <c r="AN196" s="195">
        <f t="shared" si="149"/>
        <v>0</v>
      </c>
      <c r="AO196" s="195">
        <f t="shared" si="149"/>
        <v>0</v>
      </c>
      <c r="AP196" s="195">
        <f t="shared" si="149"/>
        <v>0</v>
      </c>
      <c r="AQ196" s="195">
        <f t="shared" ref="AQ196:BV196" si="150" xml:space="preserve"> SUM( AQ190:AQ195 )</f>
        <v>0</v>
      </c>
      <c r="AR196" s="195">
        <f t="shared" si="150"/>
        <v>0</v>
      </c>
      <c r="AS196" s="195">
        <f t="shared" si="150"/>
        <v>0</v>
      </c>
      <c r="AT196" s="195">
        <f t="shared" si="150"/>
        <v>0</v>
      </c>
      <c r="AU196" s="195">
        <f t="shared" si="150"/>
        <v>0</v>
      </c>
      <c r="AV196" s="195">
        <f t="shared" si="150"/>
        <v>0</v>
      </c>
      <c r="AW196" s="195">
        <f t="shared" si="150"/>
        <v>0</v>
      </c>
      <c r="AX196" s="195">
        <f t="shared" si="150"/>
        <v>0</v>
      </c>
      <c r="AY196" s="195">
        <f t="shared" si="150"/>
        <v>0</v>
      </c>
      <c r="AZ196" s="195">
        <f t="shared" si="150"/>
        <v>0</v>
      </c>
      <c r="BA196" s="195">
        <f t="shared" si="150"/>
        <v>0</v>
      </c>
      <c r="BB196" s="195">
        <f t="shared" si="150"/>
        <v>0</v>
      </c>
      <c r="BC196" s="195">
        <f t="shared" si="150"/>
        <v>0</v>
      </c>
      <c r="BD196" s="195">
        <f t="shared" si="150"/>
        <v>0</v>
      </c>
      <c r="BE196" s="195">
        <f t="shared" si="150"/>
        <v>0</v>
      </c>
      <c r="BF196" s="195">
        <f t="shared" si="150"/>
        <v>0</v>
      </c>
      <c r="BG196" s="195">
        <f t="shared" si="150"/>
        <v>0</v>
      </c>
      <c r="BH196" s="195">
        <f t="shared" si="150"/>
        <v>0</v>
      </c>
      <c r="BI196" s="195">
        <f t="shared" si="150"/>
        <v>0</v>
      </c>
      <c r="BJ196" s="195">
        <f t="shared" si="150"/>
        <v>0</v>
      </c>
      <c r="BK196" s="195">
        <f t="shared" si="150"/>
        <v>0</v>
      </c>
      <c r="BL196" s="195">
        <f t="shared" si="150"/>
        <v>0</v>
      </c>
      <c r="BM196" s="195">
        <f t="shared" si="150"/>
        <v>0</v>
      </c>
      <c r="BN196" s="195">
        <f t="shared" si="150"/>
        <v>0</v>
      </c>
      <c r="BO196" s="195">
        <f t="shared" si="150"/>
        <v>0</v>
      </c>
      <c r="BP196" s="195">
        <f t="shared" si="150"/>
        <v>0</v>
      </c>
      <c r="BQ196" s="195">
        <f t="shared" si="150"/>
        <v>0</v>
      </c>
      <c r="BR196" s="195">
        <f t="shared" si="150"/>
        <v>0</v>
      </c>
      <c r="BS196" s="195">
        <f t="shared" si="150"/>
        <v>0</v>
      </c>
      <c r="BT196" s="195">
        <f t="shared" si="150"/>
        <v>0</v>
      </c>
      <c r="BU196" s="195">
        <f t="shared" si="150"/>
        <v>0</v>
      </c>
      <c r="BV196" s="195">
        <f t="shared" si="150"/>
        <v>0</v>
      </c>
      <c r="BW196" s="195">
        <f t="shared" ref="BW196:CO196" si="151" xml:space="preserve"> SUM( BW190:BW195 )</f>
        <v>0</v>
      </c>
      <c r="BX196" s="195">
        <f t="shared" si="151"/>
        <v>0</v>
      </c>
      <c r="BY196" s="195">
        <f t="shared" si="151"/>
        <v>0</v>
      </c>
      <c r="BZ196" s="195">
        <f t="shared" si="151"/>
        <v>0</v>
      </c>
      <c r="CA196" s="195">
        <f t="shared" si="151"/>
        <v>0</v>
      </c>
      <c r="CB196" s="195">
        <f t="shared" si="151"/>
        <v>0</v>
      </c>
      <c r="CC196" s="195">
        <f t="shared" si="151"/>
        <v>0</v>
      </c>
      <c r="CD196" s="195">
        <f t="shared" si="151"/>
        <v>0</v>
      </c>
      <c r="CE196" s="195">
        <f t="shared" si="151"/>
        <v>0</v>
      </c>
      <c r="CF196" s="195">
        <f t="shared" si="151"/>
        <v>0</v>
      </c>
      <c r="CG196" s="195">
        <f t="shared" si="151"/>
        <v>0</v>
      </c>
      <c r="CH196" s="195">
        <f t="shared" si="151"/>
        <v>0</v>
      </c>
      <c r="CI196" s="195">
        <f t="shared" si="151"/>
        <v>0</v>
      </c>
      <c r="CJ196" s="195">
        <f t="shared" si="151"/>
        <v>0</v>
      </c>
      <c r="CK196" s="195">
        <f t="shared" si="151"/>
        <v>0</v>
      </c>
      <c r="CL196" s="195">
        <f t="shared" si="151"/>
        <v>0</v>
      </c>
      <c r="CM196" s="195">
        <f t="shared" si="151"/>
        <v>0</v>
      </c>
      <c r="CN196" s="195">
        <f t="shared" si="151"/>
        <v>0</v>
      </c>
      <c r="CO196" s="195">
        <f t="shared" si="151"/>
        <v>0</v>
      </c>
    </row>
    <row r="197" spans="1:93" outlineLevel="1" x14ac:dyDescent="0.2">
      <c r="G197" s="126"/>
      <c r="I197" s="200"/>
    </row>
    <row r="198" spans="1:93" ht="13.5" thickBot="1" x14ac:dyDescent="0.25">
      <c r="A198" s="55" t="s">
        <v>419</v>
      </c>
      <c r="B198" s="9"/>
      <c r="C198" s="8"/>
      <c r="D198" s="68"/>
      <c r="E198" s="11"/>
      <c r="F198" s="12"/>
      <c r="G198" s="12"/>
      <c r="H198" s="12"/>
      <c r="I198" s="21"/>
      <c r="J198" s="13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</row>
    <row r="199" spans="1:93" ht="3" customHeight="1" outlineLevel="1" thickTop="1" x14ac:dyDescent="0.2">
      <c r="A199" s="14" t="s">
        <v>410</v>
      </c>
      <c r="B199" s="14"/>
      <c r="C199" s="7"/>
      <c r="D199" s="69"/>
      <c r="E199" s="16"/>
      <c r="F199" s="17"/>
      <c r="G199" s="16"/>
      <c r="H199" s="72"/>
      <c r="I199" s="197"/>
      <c r="J199" s="13"/>
      <c r="K199" s="16"/>
    </row>
    <row r="200" spans="1:93" outlineLevel="1" x14ac:dyDescent="0.2">
      <c r="E200" t="str">
        <f xml:space="preserve"> E71</f>
        <v>Net cost of mains</v>
      </c>
      <c r="F200">
        <f xml:space="preserve"> F71</f>
        <v>0</v>
      </c>
      <c r="H200" s="182" t="str">
        <f t="shared" ref="H200:AM200" si="152" xml:space="preserve"> H71</f>
        <v>£</v>
      </c>
      <c r="I200" s="203">
        <f t="shared" si="152"/>
        <v>399179.93873280036</v>
      </c>
      <c r="J200">
        <f t="shared" si="152"/>
        <v>0</v>
      </c>
      <c r="K200" s="53">
        <f t="shared" si="152"/>
        <v>399179.93873280036</v>
      </c>
      <c r="L200" s="53">
        <f t="shared" si="152"/>
        <v>0</v>
      </c>
      <c r="M200" s="53">
        <f t="shared" si="152"/>
        <v>0</v>
      </c>
      <c r="N200" s="53">
        <f t="shared" si="152"/>
        <v>0</v>
      </c>
      <c r="O200" s="53">
        <f t="shared" si="152"/>
        <v>0</v>
      </c>
      <c r="P200" s="53">
        <f t="shared" si="152"/>
        <v>0</v>
      </c>
      <c r="Q200" s="53">
        <f t="shared" si="152"/>
        <v>0</v>
      </c>
      <c r="R200" s="53">
        <f t="shared" si="152"/>
        <v>0</v>
      </c>
      <c r="S200" s="53">
        <f t="shared" si="152"/>
        <v>0</v>
      </c>
      <c r="T200" s="53">
        <f t="shared" si="152"/>
        <v>0</v>
      </c>
      <c r="U200" s="53">
        <f t="shared" si="152"/>
        <v>0</v>
      </c>
      <c r="V200" s="53">
        <f t="shared" si="152"/>
        <v>0</v>
      </c>
      <c r="W200" s="53">
        <f t="shared" si="152"/>
        <v>0</v>
      </c>
      <c r="X200" s="53">
        <f t="shared" si="152"/>
        <v>0</v>
      </c>
      <c r="Y200" s="53">
        <f t="shared" si="152"/>
        <v>0</v>
      </c>
      <c r="Z200" s="53">
        <f t="shared" si="152"/>
        <v>0</v>
      </c>
      <c r="AA200" s="53">
        <f t="shared" si="152"/>
        <v>0</v>
      </c>
      <c r="AB200" s="53">
        <f t="shared" si="152"/>
        <v>0</v>
      </c>
      <c r="AC200" s="53">
        <f t="shared" si="152"/>
        <v>0</v>
      </c>
      <c r="AD200" s="53">
        <f t="shared" si="152"/>
        <v>0</v>
      </c>
      <c r="AE200" s="53">
        <f t="shared" si="152"/>
        <v>0</v>
      </c>
      <c r="AF200" s="53">
        <f t="shared" si="152"/>
        <v>0</v>
      </c>
      <c r="AG200" s="53">
        <f t="shared" si="152"/>
        <v>0</v>
      </c>
      <c r="AH200" s="53">
        <f t="shared" si="152"/>
        <v>0</v>
      </c>
      <c r="AI200" s="53">
        <f t="shared" si="152"/>
        <v>0</v>
      </c>
      <c r="AJ200" s="53">
        <f t="shared" si="152"/>
        <v>0</v>
      </c>
      <c r="AK200" s="53">
        <f t="shared" si="152"/>
        <v>0</v>
      </c>
      <c r="AL200" s="53">
        <f t="shared" si="152"/>
        <v>0</v>
      </c>
      <c r="AM200" s="53">
        <f t="shared" si="152"/>
        <v>0</v>
      </c>
      <c r="AN200" s="53">
        <f t="shared" ref="AN200:BS200" si="153" xml:space="preserve"> AN71</f>
        <v>0</v>
      </c>
      <c r="AO200" s="53">
        <f t="shared" si="153"/>
        <v>0</v>
      </c>
      <c r="AP200" s="53">
        <f t="shared" si="153"/>
        <v>0</v>
      </c>
      <c r="AQ200" s="53">
        <f t="shared" si="153"/>
        <v>0</v>
      </c>
      <c r="AR200" s="53">
        <f t="shared" si="153"/>
        <v>0</v>
      </c>
      <c r="AS200" s="53">
        <f t="shared" si="153"/>
        <v>0</v>
      </c>
      <c r="AT200" s="53">
        <f t="shared" si="153"/>
        <v>0</v>
      </c>
      <c r="AU200" s="53">
        <f t="shared" si="153"/>
        <v>0</v>
      </c>
      <c r="AV200" s="53">
        <f t="shared" si="153"/>
        <v>0</v>
      </c>
      <c r="AW200" s="53">
        <f t="shared" si="153"/>
        <v>0</v>
      </c>
      <c r="AX200" s="53">
        <f t="shared" si="153"/>
        <v>0</v>
      </c>
      <c r="AY200" s="53">
        <f t="shared" si="153"/>
        <v>0</v>
      </c>
      <c r="AZ200" s="53">
        <f t="shared" si="153"/>
        <v>0</v>
      </c>
      <c r="BA200" s="53">
        <f t="shared" si="153"/>
        <v>0</v>
      </c>
      <c r="BB200" s="53">
        <f t="shared" si="153"/>
        <v>0</v>
      </c>
      <c r="BC200" s="53">
        <f t="shared" si="153"/>
        <v>0</v>
      </c>
      <c r="BD200" s="53">
        <f t="shared" si="153"/>
        <v>0</v>
      </c>
      <c r="BE200" s="53">
        <f t="shared" si="153"/>
        <v>0</v>
      </c>
      <c r="BF200" s="53">
        <f t="shared" si="153"/>
        <v>0</v>
      </c>
      <c r="BG200" s="53">
        <f t="shared" si="153"/>
        <v>0</v>
      </c>
      <c r="BH200" s="53">
        <f t="shared" si="153"/>
        <v>0</v>
      </c>
      <c r="BI200" s="53">
        <f t="shared" si="153"/>
        <v>0</v>
      </c>
      <c r="BJ200" s="53">
        <f t="shared" si="153"/>
        <v>0</v>
      </c>
      <c r="BK200" s="53">
        <f t="shared" si="153"/>
        <v>0</v>
      </c>
      <c r="BL200" s="53">
        <f t="shared" si="153"/>
        <v>0</v>
      </c>
      <c r="BM200" s="53">
        <f t="shared" si="153"/>
        <v>0</v>
      </c>
      <c r="BN200" s="53">
        <f t="shared" si="153"/>
        <v>0</v>
      </c>
      <c r="BO200" s="53">
        <f t="shared" si="153"/>
        <v>0</v>
      </c>
      <c r="BP200" s="53">
        <f t="shared" si="153"/>
        <v>0</v>
      </c>
      <c r="BQ200" s="53">
        <f t="shared" si="153"/>
        <v>0</v>
      </c>
      <c r="BR200" s="53">
        <f t="shared" si="153"/>
        <v>0</v>
      </c>
      <c r="BS200" s="53">
        <f t="shared" si="153"/>
        <v>0</v>
      </c>
      <c r="BT200" s="53">
        <f t="shared" ref="BT200:CO200" si="154" xml:space="preserve"> BT71</f>
        <v>0</v>
      </c>
      <c r="BU200" s="53">
        <f t="shared" si="154"/>
        <v>0</v>
      </c>
      <c r="BV200" s="53">
        <f t="shared" si="154"/>
        <v>0</v>
      </c>
      <c r="BW200" s="53">
        <f t="shared" si="154"/>
        <v>0</v>
      </c>
      <c r="BX200" s="53">
        <f t="shared" si="154"/>
        <v>0</v>
      </c>
      <c r="BY200" s="53">
        <f t="shared" si="154"/>
        <v>0</v>
      </c>
      <c r="BZ200" s="53">
        <f t="shared" si="154"/>
        <v>0</v>
      </c>
      <c r="CA200" s="53">
        <f t="shared" si="154"/>
        <v>0</v>
      </c>
      <c r="CB200" s="53">
        <f t="shared" si="154"/>
        <v>0</v>
      </c>
      <c r="CC200" s="53">
        <f t="shared" si="154"/>
        <v>0</v>
      </c>
      <c r="CD200" s="53">
        <f t="shared" si="154"/>
        <v>0</v>
      </c>
      <c r="CE200" s="53">
        <f t="shared" si="154"/>
        <v>0</v>
      </c>
      <c r="CF200" s="53">
        <f t="shared" si="154"/>
        <v>0</v>
      </c>
      <c r="CG200" s="53">
        <f t="shared" si="154"/>
        <v>0</v>
      </c>
      <c r="CH200" s="53">
        <f t="shared" si="154"/>
        <v>0</v>
      </c>
      <c r="CI200" s="53">
        <f t="shared" si="154"/>
        <v>0</v>
      </c>
      <c r="CJ200" s="53">
        <f t="shared" si="154"/>
        <v>0</v>
      </c>
      <c r="CK200" s="53">
        <f t="shared" si="154"/>
        <v>0</v>
      </c>
      <c r="CL200" s="53">
        <f t="shared" si="154"/>
        <v>0</v>
      </c>
      <c r="CM200" s="53">
        <f t="shared" si="154"/>
        <v>0</v>
      </c>
      <c r="CN200" s="53">
        <f t="shared" si="154"/>
        <v>0</v>
      </c>
      <c r="CO200" s="53">
        <f t="shared" si="154"/>
        <v>0</v>
      </c>
    </row>
    <row r="201" spans="1:93" outlineLevel="1" x14ac:dyDescent="0.2">
      <c r="E201" t="str">
        <f xml:space="preserve"> E106</f>
        <v>New meter installation cost (including meter)</v>
      </c>
      <c r="F201">
        <f xml:space="preserve"> F106</f>
        <v>0</v>
      </c>
      <c r="H201" s="182" t="str">
        <f t="shared" ref="H201:AM201" si="155" xml:space="preserve"> H106</f>
        <v>£</v>
      </c>
      <c r="I201" s="203">
        <f t="shared" si="155"/>
        <v>42634.344645381498</v>
      </c>
      <c r="J201">
        <f t="shared" si="155"/>
        <v>0</v>
      </c>
      <c r="K201" s="53">
        <f t="shared" si="155"/>
        <v>31470.542465753424</v>
      </c>
      <c r="L201" s="53">
        <f t="shared" si="155"/>
        <v>11163.802179628077</v>
      </c>
      <c r="M201" s="53">
        <f t="shared" si="155"/>
        <v>0</v>
      </c>
      <c r="N201" s="53">
        <f t="shared" si="155"/>
        <v>0</v>
      </c>
      <c r="O201" s="53">
        <f t="shared" si="155"/>
        <v>0</v>
      </c>
      <c r="P201" s="53">
        <f t="shared" si="155"/>
        <v>0</v>
      </c>
      <c r="Q201" s="53">
        <f t="shared" si="155"/>
        <v>0</v>
      </c>
      <c r="R201" s="53">
        <f t="shared" si="155"/>
        <v>0</v>
      </c>
      <c r="S201" s="53">
        <f t="shared" si="155"/>
        <v>0</v>
      </c>
      <c r="T201" s="53">
        <f t="shared" si="155"/>
        <v>0</v>
      </c>
      <c r="U201" s="53">
        <f t="shared" si="155"/>
        <v>0</v>
      </c>
      <c r="V201" s="53">
        <f t="shared" si="155"/>
        <v>0</v>
      </c>
      <c r="W201" s="53">
        <f t="shared" si="155"/>
        <v>0</v>
      </c>
      <c r="X201" s="53">
        <f t="shared" si="155"/>
        <v>0</v>
      </c>
      <c r="Y201" s="53">
        <f t="shared" si="155"/>
        <v>0</v>
      </c>
      <c r="Z201" s="53">
        <f t="shared" si="155"/>
        <v>0</v>
      </c>
      <c r="AA201" s="53">
        <f t="shared" si="155"/>
        <v>0</v>
      </c>
      <c r="AB201" s="53">
        <f t="shared" si="155"/>
        <v>0</v>
      </c>
      <c r="AC201" s="53">
        <f t="shared" si="155"/>
        <v>0</v>
      </c>
      <c r="AD201" s="53">
        <f t="shared" si="155"/>
        <v>0</v>
      </c>
      <c r="AE201" s="53">
        <f t="shared" si="155"/>
        <v>0</v>
      </c>
      <c r="AF201" s="53">
        <f t="shared" si="155"/>
        <v>0</v>
      </c>
      <c r="AG201" s="53">
        <f t="shared" si="155"/>
        <v>0</v>
      </c>
      <c r="AH201" s="53">
        <f t="shared" si="155"/>
        <v>0</v>
      </c>
      <c r="AI201" s="53">
        <f t="shared" si="155"/>
        <v>0</v>
      </c>
      <c r="AJ201" s="53">
        <f t="shared" si="155"/>
        <v>0</v>
      </c>
      <c r="AK201" s="53">
        <f t="shared" si="155"/>
        <v>0</v>
      </c>
      <c r="AL201" s="53">
        <f t="shared" si="155"/>
        <v>0</v>
      </c>
      <c r="AM201" s="53">
        <f t="shared" si="155"/>
        <v>0</v>
      </c>
      <c r="AN201" s="53">
        <f t="shared" ref="AN201:BS201" si="156" xml:space="preserve"> AN106</f>
        <v>0</v>
      </c>
      <c r="AO201" s="53">
        <f t="shared" si="156"/>
        <v>0</v>
      </c>
      <c r="AP201" s="53">
        <f t="shared" si="156"/>
        <v>0</v>
      </c>
      <c r="AQ201" s="53">
        <f t="shared" si="156"/>
        <v>0</v>
      </c>
      <c r="AR201" s="53">
        <f t="shared" si="156"/>
        <v>0</v>
      </c>
      <c r="AS201" s="53">
        <f t="shared" si="156"/>
        <v>0</v>
      </c>
      <c r="AT201" s="53">
        <f t="shared" si="156"/>
        <v>0</v>
      </c>
      <c r="AU201" s="53">
        <f t="shared" si="156"/>
        <v>0</v>
      </c>
      <c r="AV201" s="53">
        <f t="shared" si="156"/>
        <v>0</v>
      </c>
      <c r="AW201" s="53">
        <f t="shared" si="156"/>
        <v>0</v>
      </c>
      <c r="AX201" s="53">
        <f t="shared" si="156"/>
        <v>0</v>
      </c>
      <c r="AY201" s="53">
        <f t="shared" si="156"/>
        <v>0</v>
      </c>
      <c r="AZ201" s="53">
        <f t="shared" si="156"/>
        <v>0</v>
      </c>
      <c r="BA201" s="53">
        <f t="shared" si="156"/>
        <v>0</v>
      </c>
      <c r="BB201" s="53">
        <f t="shared" si="156"/>
        <v>0</v>
      </c>
      <c r="BC201" s="53">
        <f t="shared" si="156"/>
        <v>0</v>
      </c>
      <c r="BD201" s="53">
        <f t="shared" si="156"/>
        <v>0</v>
      </c>
      <c r="BE201" s="53">
        <f t="shared" si="156"/>
        <v>0</v>
      </c>
      <c r="BF201" s="53">
        <f t="shared" si="156"/>
        <v>0</v>
      </c>
      <c r="BG201" s="53">
        <f t="shared" si="156"/>
        <v>0</v>
      </c>
      <c r="BH201" s="53">
        <f t="shared" si="156"/>
        <v>0</v>
      </c>
      <c r="BI201" s="53">
        <f t="shared" si="156"/>
        <v>0</v>
      </c>
      <c r="BJ201" s="53">
        <f t="shared" si="156"/>
        <v>0</v>
      </c>
      <c r="BK201" s="53">
        <f t="shared" si="156"/>
        <v>0</v>
      </c>
      <c r="BL201" s="53">
        <f t="shared" si="156"/>
        <v>0</v>
      </c>
      <c r="BM201" s="53">
        <f t="shared" si="156"/>
        <v>0</v>
      </c>
      <c r="BN201" s="53">
        <f t="shared" si="156"/>
        <v>0</v>
      </c>
      <c r="BO201" s="53">
        <f t="shared" si="156"/>
        <v>0</v>
      </c>
      <c r="BP201" s="53">
        <f t="shared" si="156"/>
        <v>0</v>
      </c>
      <c r="BQ201" s="53">
        <f t="shared" si="156"/>
        <v>0</v>
      </c>
      <c r="BR201" s="53">
        <f t="shared" si="156"/>
        <v>0</v>
      </c>
      <c r="BS201" s="53">
        <f t="shared" si="156"/>
        <v>0</v>
      </c>
      <c r="BT201" s="53">
        <f t="shared" ref="BT201:CO201" si="157" xml:space="preserve"> BT106</f>
        <v>0</v>
      </c>
      <c r="BU201" s="53">
        <f t="shared" si="157"/>
        <v>0</v>
      </c>
      <c r="BV201" s="53">
        <f t="shared" si="157"/>
        <v>0</v>
      </c>
      <c r="BW201" s="53">
        <f t="shared" si="157"/>
        <v>0</v>
      </c>
      <c r="BX201" s="53">
        <f t="shared" si="157"/>
        <v>0</v>
      </c>
      <c r="BY201" s="53">
        <f t="shared" si="157"/>
        <v>0</v>
      </c>
      <c r="BZ201" s="53">
        <f t="shared" si="157"/>
        <v>0</v>
      </c>
      <c r="CA201" s="53">
        <f t="shared" si="157"/>
        <v>0</v>
      </c>
      <c r="CB201" s="53">
        <f t="shared" si="157"/>
        <v>0</v>
      </c>
      <c r="CC201" s="53">
        <f t="shared" si="157"/>
        <v>0</v>
      </c>
      <c r="CD201" s="53">
        <f t="shared" si="157"/>
        <v>0</v>
      </c>
      <c r="CE201" s="53">
        <f t="shared" si="157"/>
        <v>0</v>
      </c>
      <c r="CF201" s="53">
        <f t="shared" si="157"/>
        <v>0</v>
      </c>
      <c r="CG201" s="53">
        <f t="shared" si="157"/>
        <v>0</v>
      </c>
      <c r="CH201" s="53">
        <f t="shared" si="157"/>
        <v>0</v>
      </c>
      <c r="CI201" s="53">
        <f t="shared" si="157"/>
        <v>0</v>
      </c>
      <c r="CJ201" s="53">
        <f t="shared" si="157"/>
        <v>0</v>
      </c>
      <c r="CK201" s="53">
        <f t="shared" si="157"/>
        <v>0</v>
      </c>
      <c r="CL201" s="53">
        <f t="shared" si="157"/>
        <v>0</v>
      </c>
      <c r="CM201" s="53">
        <f t="shared" si="157"/>
        <v>0</v>
      </c>
      <c r="CN201" s="53">
        <f t="shared" si="157"/>
        <v>0</v>
      </c>
      <c r="CO201" s="53">
        <f t="shared" si="157"/>
        <v>0</v>
      </c>
    </row>
    <row r="202" spans="1:93" ht="3" customHeight="1" outlineLevel="1" x14ac:dyDescent="0.2">
      <c r="A202" s="14" t="s">
        <v>410</v>
      </c>
      <c r="B202" s="14"/>
      <c r="C202" s="7"/>
      <c r="D202" s="69"/>
      <c r="E202" s="16"/>
      <c r="F202" s="17"/>
      <c r="G202" s="16"/>
      <c r="H202" s="72"/>
      <c r="I202" s="197"/>
      <c r="J202" s="13"/>
      <c r="K202" s="16"/>
    </row>
    <row r="203" spans="1:93" s="174" customFormat="1" outlineLevel="1" x14ac:dyDescent="0.2">
      <c r="D203" s="193"/>
      <c r="E203" s="174" t="s">
        <v>420</v>
      </c>
      <c r="H203" s="229" t="s">
        <v>133</v>
      </c>
      <c r="I203" s="210">
        <f xml:space="preserve"> SUM( K203:CO203 )</f>
        <v>441814.28337818186</v>
      </c>
      <c r="J203" s="174" t="s">
        <v>421</v>
      </c>
      <c r="K203" s="194">
        <f t="shared" ref="K203:AP203" si="158">SUM(K200:K202)</f>
        <v>430650.48119855381</v>
      </c>
      <c r="L203" s="194">
        <f t="shared" si="158"/>
        <v>11163.802179628077</v>
      </c>
      <c r="M203" s="194">
        <f t="shared" si="158"/>
        <v>0</v>
      </c>
      <c r="N203" s="194">
        <f t="shared" si="158"/>
        <v>0</v>
      </c>
      <c r="O203" s="194">
        <f t="shared" si="158"/>
        <v>0</v>
      </c>
      <c r="P203" s="194">
        <f t="shared" si="158"/>
        <v>0</v>
      </c>
      <c r="Q203" s="194">
        <f t="shared" si="158"/>
        <v>0</v>
      </c>
      <c r="R203" s="194">
        <f t="shared" si="158"/>
        <v>0</v>
      </c>
      <c r="S203" s="194">
        <f t="shared" si="158"/>
        <v>0</v>
      </c>
      <c r="T203" s="194">
        <f t="shared" si="158"/>
        <v>0</v>
      </c>
      <c r="U203" s="194">
        <f t="shared" si="158"/>
        <v>0</v>
      </c>
      <c r="V203" s="194">
        <f t="shared" si="158"/>
        <v>0</v>
      </c>
      <c r="W203" s="194">
        <f t="shared" si="158"/>
        <v>0</v>
      </c>
      <c r="X203" s="194">
        <f t="shared" si="158"/>
        <v>0</v>
      </c>
      <c r="Y203" s="194">
        <f t="shared" si="158"/>
        <v>0</v>
      </c>
      <c r="Z203" s="194">
        <f t="shared" si="158"/>
        <v>0</v>
      </c>
      <c r="AA203" s="194">
        <f t="shared" si="158"/>
        <v>0</v>
      </c>
      <c r="AB203" s="194">
        <f t="shared" si="158"/>
        <v>0</v>
      </c>
      <c r="AC203" s="194">
        <f t="shared" si="158"/>
        <v>0</v>
      </c>
      <c r="AD203" s="194">
        <f t="shared" si="158"/>
        <v>0</v>
      </c>
      <c r="AE203" s="194">
        <f t="shared" si="158"/>
        <v>0</v>
      </c>
      <c r="AF203" s="194">
        <f t="shared" si="158"/>
        <v>0</v>
      </c>
      <c r="AG203" s="194">
        <f t="shared" si="158"/>
        <v>0</v>
      </c>
      <c r="AH203" s="194">
        <f t="shared" si="158"/>
        <v>0</v>
      </c>
      <c r="AI203" s="194">
        <f t="shared" si="158"/>
        <v>0</v>
      </c>
      <c r="AJ203" s="194">
        <f t="shared" si="158"/>
        <v>0</v>
      </c>
      <c r="AK203" s="194">
        <f t="shared" si="158"/>
        <v>0</v>
      </c>
      <c r="AL203" s="194">
        <f t="shared" si="158"/>
        <v>0</v>
      </c>
      <c r="AM203" s="194">
        <f t="shared" si="158"/>
        <v>0</v>
      </c>
      <c r="AN203" s="194">
        <f t="shared" si="158"/>
        <v>0</v>
      </c>
      <c r="AO203" s="194">
        <f t="shared" si="158"/>
        <v>0</v>
      </c>
      <c r="AP203" s="194">
        <f t="shared" si="158"/>
        <v>0</v>
      </c>
      <c r="AQ203" s="194">
        <f t="shared" ref="AQ203:BV203" si="159">SUM(AQ200:AQ202)</f>
        <v>0</v>
      </c>
      <c r="AR203" s="194">
        <f t="shared" si="159"/>
        <v>0</v>
      </c>
      <c r="AS203" s="194">
        <f t="shared" si="159"/>
        <v>0</v>
      </c>
      <c r="AT203" s="194">
        <f t="shared" si="159"/>
        <v>0</v>
      </c>
      <c r="AU203" s="194">
        <f t="shared" si="159"/>
        <v>0</v>
      </c>
      <c r="AV203" s="194">
        <f t="shared" si="159"/>
        <v>0</v>
      </c>
      <c r="AW203" s="194">
        <f t="shared" si="159"/>
        <v>0</v>
      </c>
      <c r="AX203" s="194">
        <f t="shared" si="159"/>
        <v>0</v>
      </c>
      <c r="AY203" s="194">
        <f t="shared" si="159"/>
        <v>0</v>
      </c>
      <c r="AZ203" s="194">
        <f t="shared" si="159"/>
        <v>0</v>
      </c>
      <c r="BA203" s="194">
        <f t="shared" si="159"/>
        <v>0</v>
      </c>
      <c r="BB203" s="194">
        <f t="shared" si="159"/>
        <v>0</v>
      </c>
      <c r="BC203" s="194">
        <f t="shared" si="159"/>
        <v>0</v>
      </c>
      <c r="BD203" s="194">
        <f t="shared" si="159"/>
        <v>0</v>
      </c>
      <c r="BE203" s="194">
        <f t="shared" si="159"/>
        <v>0</v>
      </c>
      <c r="BF203" s="194">
        <f t="shared" si="159"/>
        <v>0</v>
      </c>
      <c r="BG203" s="194">
        <f t="shared" si="159"/>
        <v>0</v>
      </c>
      <c r="BH203" s="194">
        <f t="shared" si="159"/>
        <v>0</v>
      </c>
      <c r="BI203" s="194">
        <f t="shared" si="159"/>
        <v>0</v>
      </c>
      <c r="BJ203" s="194">
        <f t="shared" si="159"/>
        <v>0</v>
      </c>
      <c r="BK203" s="194">
        <f t="shared" si="159"/>
        <v>0</v>
      </c>
      <c r="BL203" s="194">
        <f t="shared" si="159"/>
        <v>0</v>
      </c>
      <c r="BM203" s="194">
        <f t="shared" si="159"/>
        <v>0</v>
      </c>
      <c r="BN203" s="194">
        <f t="shared" si="159"/>
        <v>0</v>
      </c>
      <c r="BO203" s="194">
        <f t="shared" si="159"/>
        <v>0</v>
      </c>
      <c r="BP203" s="194">
        <f t="shared" si="159"/>
        <v>0</v>
      </c>
      <c r="BQ203" s="194">
        <f t="shared" si="159"/>
        <v>0</v>
      </c>
      <c r="BR203" s="194">
        <f t="shared" si="159"/>
        <v>0</v>
      </c>
      <c r="BS203" s="194">
        <f t="shared" si="159"/>
        <v>0</v>
      </c>
      <c r="BT203" s="194">
        <f t="shared" si="159"/>
        <v>0</v>
      </c>
      <c r="BU203" s="194">
        <f t="shared" si="159"/>
        <v>0</v>
      </c>
      <c r="BV203" s="194">
        <f t="shared" si="159"/>
        <v>0</v>
      </c>
      <c r="BW203" s="194">
        <f t="shared" ref="BW203:CO203" si="160">SUM(BW200:BW202)</f>
        <v>0</v>
      </c>
      <c r="BX203" s="194">
        <f t="shared" si="160"/>
        <v>0</v>
      </c>
      <c r="BY203" s="194">
        <f t="shared" si="160"/>
        <v>0</v>
      </c>
      <c r="BZ203" s="194">
        <f t="shared" si="160"/>
        <v>0</v>
      </c>
      <c r="CA203" s="194">
        <f t="shared" si="160"/>
        <v>0</v>
      </c>
      <c r="CB203" s="194">
        <f t="shared" si="160"/>
        <v>0</v>
      </c>
      <c r="CC203" s="194">
        <f t="shared" si="160"/>
        <v>0</v>
      </c>
      <c r="CD203" s="194">
        <f t="shared" si="160"/>
        <v>0</v>
      </c>
      <c r="CE203" s="194">
        <f t="shared" si="160"/>
        <v>0</v>
      </c>
      <c r="CF203" s="194">
        <f t="shared" si="160"/>
        <v>0</v>
      </c>
      <c r="CG203" s="194">
        <f t="shared" si="160"/>
        <v>0</v>
      </c>
      <c r="CH203" s="194">
        <f t="shared" si="160"/>
        <v>0</v>
      </c>
      <c r="CI203" s="194">
        <f t="shared" si="160"/>
        <v>0</v>
      </c>
      <c r="CJ203" s="194">
        <f t="shared" si="160"/>
        <v>0</v>
      </c>
      <c r="CK203" s="194">
        <f t="shared" si="160"/>
        <v>0</v>
      </c>
      <c r="CL203" s="194">
        <f t="shared" si="160"/>
        <v>0</v>
      </c>
      <c r="CM203" s="194">
        <f t="shared" si="160"/>
        <v>0</v>
      </c>
      <c r="CN203" s="194">
        <f t="shared" si="160"/>
        <v>0</v>
      </c>
      <c r="CO203" s="194">
        <f t="shared" si="160"/>
        <v>0</v>
      </c>
    </row>
    <row r="204" spans="1:93" ht="3" customHeight="1" outlineLevel="1" x14ac:dyDescent="0.2">
      <c r="A204" s="14" t="s">
        <v>410</v>
      </c>
      <c r="B204" s="14"/>
      <c r="C204" s="7"/>
      <c r="D204" s="69"/>
      <c r="E204" s="16"/>
      <c r="F204" s="17"/>
      <c r="G204" s="16"/>
      <c r="H204" s="72"/>
      <c r="I204" s="197"/>
      <c r="J204" s="13"/>
      <c r="K204" s="16"/>
    </row>
    <row r="205" spans="1:93" outlineLevel="1" x14ac:dyDescent="0.2">
      <c r="E205" t="str">
        <f xml:space="preserve"> E142</f>
        <v>Replacement cost - meters</v>
      </c>
      <c r="F205">
        <f xml:space="preserve"> F142</f>
        <v>0</v>
      </c>
      <c r="H205" s="182" t="str">
        <f t="shared" ref="H205:AM205" si="161" xml:space="preserve"> H142</f>
        <v>£</v>
      </c>
      <c r="I205" s="205">
        <f t="shared" si="161"/>
        <v>221806.81259651034</v>
      </c>
      <c r="J205">
        <f t="shared" si="161"/>
        <v>0</v>
      </c>
      <c r="K205" s="53">
        <f t="shared" si="161"/>
        <v>0</v>
      </c>
      <c r="L205" s="53">
        <f t="shared" si="161"/>
        <v>0</v>
      </c>
      <c r="M205" s="53">
        <f t="shared" si="161"/>
        <v>0</v>
      </c>
      <c r="N205" s="53">
        <f t="shared" si="161"/>
        <v>0</v>
      </c>
      <c r="O205" s="53">
        <f t="shared" si="161"/>
        <v>0</v>
      </c>
      <c r="P205" s="53">
        <f t="shared" si="161"/>
        <v>0</v>
      </c>
      <c r="Q205" s="53">
        <f t="shared" si="161"/>
        <v>0</v>
      </c>
      <c r="R205" s="53">
        <f t="shared" si="161"/>
        <v>0</v>
      </c>
      <c r="S205" s="53">
        <f t="shared" si="161"/>
        <v>0</v>
      </c>
      <c r="T205" s="53">
        <f t="shared" si="161"/>
        <v>0</v>
      </c>
      <c r="U205" s="53">
        <f t="shared" si="161"/>
        <v>0</v>
      </c>
      <c r="V205" s="53">
        <f t="shared" si="161"/>
        <v>0</v>
      </c>
      <c r="W205" s="53">
        <f t="shared" si="161"/>
        <v>0</v>
      </c>
      <c r="X205" s="53">
        <f t="shared" si="161"/>
        <v>0</v>
      </c>
      <c r="Y205" s="53">
        <f t="shared" si="161"/>
        <v>0</v>
      </c>
      <c r="Z205" s="53">
        <f t="shared" si="161"/>
        <v>17374.68686184147</v>
      </c>
      <c r="AA205" s="53">
        <f t="shared" si="161"/>
        <v>5966.3189476047355</v>
      </c>
      <c r="AB205" s="53">
        <f t="shared" si="161"/>
        <v>0</v>
      </c>
      <c r="AC205" s="53">
        <f t="shared" si="161"/>
        <v>0</v>
      </c>
      <c r="AD205" s="53">
        <f t="shared" si="161"/>
        <v>0</v>
      </c>
      <c r="AE205" s="53">
        <f t="shared" si="161"/>
        <v>0</v>
      </c>
      <c r="AF205" s="53">
        <f t="shared" si="161"/>
        <v>0</v>
      </c>
      <c r="AG205" s="53">
        <f t="shared" si="161"/>
        <v>0</v>
      </c>
      <c r="AH205" s="53">
        <f t="shared" si="161"/>
        <v>0</v>
      </c>
      <c r="AI205" s="53">
        <f t="shared" si="161"/>
        <v>0</v>
      </c>
      <c r="AJ205" s="53">
        <f t="shared" si="161"/>
        <v>0</v>
      </c>
      <c r="AK205" s="53">
        <f t="shared" si="161"/>
        <v>0</v>
      </c>
      <c r="AL205" s="53">
        <f t="shared" si="161"/>
        <v>0</v>
      </c>
      <c r="AM205" s="53">
        <f t="shared" si="161"/>
        <v>0</v>
      </c>
      <c r="AN205" s="53">
        <f t="shared" ref="AN205:BS205" si="162" xml:space="preserve"> AN142</f>
        <v>0</v>
      </c>
      <c r="AO205" s="53">
        <f t="shared" si="162"/>
        <v>23034.642764786051</v>
      </c>
      <c r="AP205" s="53">
        <f t="shared" si="162"/>
        <v>7909.8994227446765</v>
      </c>
      <c r="AQ205" s="53">
        <f t="shared" si="162"/>
        <v>0</v>
      </c>
      <c r="AR205" s="53">
        <f t="shared" si="162"/>
        <v>0</v>
      </c>
      <c r="AS205" s="53">
        <f t="shared" si="162"/>
        <v>0</v>
      </c>
      <c r="AT205" s="53">
        <f t="shared" si="162"/>
        <v>0</v>
      </c>
      <c r="AU205" s="53">
        <f t="shared" si="162"/>
        <v>0</v>
      </c>
      <c r="AV205" s="53">
        <f t="shared" si="162"/>
        <v>0</v>
      </c>
      <c r="AW205" s="53">
        <f t="shared" si="162"/>
        <v>0</v>
      </c>
      <c r="AX205" s="53">
        <f t="shared" si="162"/>
        <v>0</v>
      </c>
      <c r="AY205" s="53">
        <f t="shared" si="162"/>
        <v>0</v>
      </c>
      <c r="AZ205" s="53">
        <f t="shared" si="162"/>
        <v>0</v>
      </c>
      <c r="BA205" s="53">
        <f t="shared" si="162"/>
        <v>0</v>
      </c>
      <c r="BB205" s="53">
        <f t="shared" si="162"/>
        <v>0</v>
      </c>
      <c r="BC205" s="53">
        <f t="shared" si="162"/>
        <v>0</v>
      </c>
      <c r="BD205" s="53">
        <f t="shared" si="162"/>
        <v>30538.378706934287</v>
      </c>
      <c r="BE205" s="53">
        <f t="shared" si="162"/>
        <v>10486.618202510746</v>
      </c>
      <c r="BF205" s="53">
        <f t="shared" si="162"/>
        <v>0</v>
      </c>
      <c r="BG205" s="53">
        <f t="shared" si="162"/>
        <v>0</v>
      </c>
      <c r="BH205" s="53">
        <f t="shared" si="162"/>
        <v>0</v>
      </c>
      <c r="BI205" s="53">
        <f t="shared" si="162"/>
        <v>0</v>
      </c>
      <c r="BJ205" s="53">
        <f t="shared" si="162"/>
        <v>0</v>
      </c>
      <c r="BK205" s="53">
        <f t="shared" si="162"/>
        <v>0</v>
      </c>
      <c r="BL205" s="53">
        <f t="shared" si="162"/>
        <v>0</v>
      </c>
      <c r="BM205" s="53">
        <f t="shared" si="162"/>
        <v>0</v>
      </c>
      <c r="BN205" s="53">
        <f t="shared" si="162"/>
        <v>0</v>
      </c>
      <c r="BO205" s="53">
        <f t="shared" si="162"/>
        <v>0</v>
      </c>
      <c r="BP205" s="53">
        <f t="shared" si="162"/>
        <v>0</v>
      </c>
      <c r="BQ205" s="53">
        <f t="shared" si="162"/>
        <v>0</v>
      </c>
      <c r="BR205" s="53">
        <f t="shared" si="162"/>
        <v>0</v>
      </c>
      <c r="BS205" s="53">
        <f t="shared" si="162"/>
        <v>40486.522129782199</v>
      </c>
      <c r="BT205" s="53">
        <f t="shared" ref="BT205:CO205" si="163" xml:space="preserve"> BT142</f>
        <v>13902.725616082646</v>
      </c>
      <c r="BU205" s="53">
        <f t="shared" si="163"/>
        <v>0</v>
      </c>
      <c r="BV205" s="53">
        <f t="shared" si="163"/>
        <v>0</v>
      </c>
      <c r="BW205" s="53">
        <f t="shared" si="163"/>
        <v>0</v>
      </c>
      <c r="BX205" s="53">
        <f t="shared" si="163"/>
        <v>0</v>
      </c>
      <c r="BY205" s="53">
        <f t="shared" si="163"/>
        <v>0</v>
      </c>
      <c r="BZ205" s="53">
        <f t="shared" si="163"/>
        <v>0</v>
      </c>
      <c r="CA205" s="53">
        <f t="shared" si="163"/>
        <v>0</v>
      </c>
      <c r="CB205" s="53">
        <f t="shared" si="163"/>
        <v>0</v>
      </c>
      <c r="CC205" s="53">
        <f t="shared" si="163"/>
        <v>0</v>
      </c>
      <c r="CD205" s="53">
        <f t="shared" si="163"/>
        <v>0</v>
      </c>
      <c r="CE205" s="53">
        <f t="shared" si="163"/>
        <v>0</v>
      </c>
      <c r="CF205" s="53">
        <f t="shared" si="163"/>
        <v>0</v>
      </c>
      <c r="CG205" s="53">
        <f t="shared" si="163"/>
        <v>0</v>
      </c>
      <c r="CH205" s="53">
        <f t="shared" si="163"/>
        <v>53675.360106564622</v>
      </c>
      <c r="CI205" s="53">
        <f t="shared" si="163"/>
        <v>18431.659837658939</v>
      </c>
      <c r="CJ205" s="53">
        <f t="shared" si="163"/>
        <v>0</v>
      </c>
      <c r="CK205" s="53">
        <f t="shared" si="163"/>
        <v>0</v>
      </c>
      <c r="CL205" s="53">
        <f t="shared" si="163"/>
        <v>0</v>
      </c>
      <c r="CM205" s="53">
        <f t="shared" si="163"/>
        <v>0</v>
      </c>
      <c r="CN205" s="53">
        <f t="shared" si="163"/>
        <v>0</v>
      </c>
      <c r="CO205" s="53">
        <f t="shared" si="163"/>
        <v>0</v>
      </c>
    </row>
    <row r="206" spans="1:93" outlineLevel="1" x14ac:dyDescent="0.2">
      <c r="E206" t="str">
        <f xml:space="preserve"> E143</f>
        <v>Replacement cost - boundary boxes</v>
      </c>
      <c r="F206">
        <f xml:space="preserve"> F143</f>
        <v>0</v>
      </c>
      <c r="H206" s="182" t="str">
        <f t="shared" ref="H206:AM206" si="164" xml:space="preserve"> H143</f>
        <v>£</v>
      </c>
      <c r="I206" s="203">
        <f t="shared" si="164"/>
        <v>110108.85119615348</v>
      </c>
      <c r="J206">
        <f t="shared" si="164"/>
        <v>0</v>
      </c>
      <c r="K206" s="53">
        <f t="shared" si="164"/>
        <v>0</v>
      </c>
      <c r="L206" s="53">
        <f t="shared" si="164"/>
        <v>0</v>
      </c>
      <c r="M206" s="53">
        <f t="shared" si="164"/>
        <v>0</v>
      </c>
      <c r="N206" s="53">
        <f t="shared" si="164"/>
        <v>0</v>
      </c>
      <c r="O206" s="53">
        <f t="shared" si="164"/>
        <v>0</v>
      </c>
      <c r="P206" s="53">
        <f t="shared" si="164"/>
        <v>0</v>
      </c>
      <c r="Q206" s="53">
        <f t="shared" si="164"/>
        <v>0</v>
      </c>
      <c r="R206" s="53">
        <f t="shared" si="164"/>
        <v>0</v>
      </c>
      <c r="S206" s="53">
        <f t="shared" si="164"/>
        <v>0</v>
      </c>
      <c r="T206" s="53">
        <f t="shared" si="164"/>
        <v>0</v>
      </c>
      <c r="U206" s="53">
        <f t="shared" si="164"/>
        <v>0</v>
      </c>
      <c r="V206" s="53">
        <f t="shared" si="164"/>
        <v>0</v>
      </c>
      <c r="W206" s="53">
        <f t="shared" si="164"/>
        <v>0</v>
      </c>
      <c r="X206" s="53">
        <f t="shared" si="164"/>
        <v>0</v>
      </c>
      <c r="Y206" s="53">
        <f t="shared" si="164"/>
        <v>0</v>
      </c>
      <c r="Z206" s="53">
        <f t="shared" si="164"/>
        <v>0</v>
      </c>
      <c r="AA206" s="53">
        <f t="shared" si="164"/>
        <v>0</v>
      </c>
      <c r="AB206" s="53">
        <f t="shared" si="164"/>
        <v>0</v>
      </c>
      <c r="AC206" s="53">
        <f t="shared" si="164"/>
        <v>0</v>
      </c>
      <c r="AD206" s="53">
        <f t="shared" si="164"/>
        <v>0</v>
      </c>
      <c r="AE206" s="53">
        <f t="shared" si="164"/>
        <v>0</v>
      </c>
      <c r="AF206" s="53">
        <f t="shared" si="164"/>
        <v>0</v>
      </c>
      <c r="AG206" s="53">
        <f t="shared" si="164"/>
        <v>0</v>
      </c>
      <c r="AH206" s="53">
        <f t="shared" si="164"/>
        <v>0</v>
      </c>
      <c r="AI206" s="53">
        <f t="shared" si="164"/>
        <v>0</v>
      </c>
      <c r="AJ206" s="53">
        <f t="shared" si="164"/>
        <v>0</v>
      </c>
      <c r="AK206" s="53">
        <f t="shared" si="164"/>
        <v>0</v>
      </c>
      <c r="AL206" s="53">
        <f t="shared" si="164"/>
        <v>0</v>
      </c>
      <c r="AM206" s="53">
        <f t="shared" si="164"/>
        <v>0</v>
      </c>
      <c r="AN206" s="53">
        <f t="shared" ref="AN206:BS206" si="165" xml:space="preserve"> AN143</f>
        <v>0</v>
      </c>
      <c r="AO206" s="53">
        <f t="shared" si="165"/>
        <v>0</v>
      </c>
      <c r="AP206" s="53">
        <f t="shared" si="165"/>
        <v>0</v>
      </c>
      <c r="AQ206" s="53">
        <f t="shared" si="165"/>
        <v>0</v>
      </c>
      <c r="AR206" s="53">
        <f t="shared" si="165"/>
        <v>0</v>
      </c>
      <c r="AS206" s="53">
        <f t="shared" si="165"/>
        <v>0</v>
      </c>
      <c r="AT206" s="53">
        <f t="shared" si="165"/>
        <v>0</v>
      </c>
      <c r="AU206" s="53">
        <f t="shared" si="165"/>
        <v>0</v>
      </c>
      <c r="AV206" s="53">
        <f t="shared" si="165"/>
        <v>0</v>
      </c>
      <c r="AW206" s="53">
        <f t="shared" si="165"/>
        <v>0</v>
      </c>
      <c r="AX206" s="53">
        <f t="shared" si="165"/>
        <v>0</v>
      </c>
      <c r="AY206" s="53">
        <f t="shared" si="165"/>
        <v>0</v>
      </c>
      <c r="AZ206" s="53">
        <f t="shared" si="165"/>
        <v>0</v>
      </c>
      <c r="BA206" s="53">
        <f t="shared" si="165"/>
        <v>0</v>
      </c>
      <c r="BB206" s="53">
        <f t="shared" si="165"/>
        <v>0</v>
      </c>
      <c r="BC206" s="53">
        <f t="shared" si="165"/>
        <v>0</v>
      </c>
      <c r="BD206" s="53">
        <f t="shared" si="165"/>
        <v>0</v>
      </c>
      <c r="BE206" s="53">
        <f t="shared" si="165"/>
        <v>0</v>
      </c>
      <c r="BF206" s="53">
        <f t="shared" si="165"/>
        <v>0</v>
      </c>
      <c r="BG206" s="53">
        <f t="shared" si="165"/>
        <v>0</v>
      </c>
      <c r="BH206" s="53">
        <f t="shared" si="165"/>
        <v>0</v>
      </c>
      <c r="BI206" s="53">
        <f t="shared" si="165"/>
        <v>0</v>
      </c>
      <c r="BJ206" s="53">
        <f t="shared" si="165"/>
        <v>0</v>
      </c>
      <c r="BK206" s="53">
        <f t="shared" si="165"/>
        <v>0</v>
      </c>
      <c r="BL206" s="53">
        <f t="shared" si="165"/>
        <v>0</v>
      </c>
      <c r="BM206" s="53">
        <f t="shared" si="165"/>
        <v>0</v>
      </c>
      <c r="BN206" s="53">
        <f t="shared" si="165"/>
        <v>0</v>
      </c>
      <c r="BO206" s="53">
        <f t="shared" si="165"/>
        <v>0</v>
      </c>
      <c r="BP206" s="53">
        <f t="shared" si="165"/>
        <v>0</v>
      </c>
      <c r="BQ206" s="53">
        <f t="shared" si="165"/>
        <v>0</v>
      </c>
      <c r="BR206" s="53">
        <f t="shared" si="165"/>
        <v>0</v>
      </c>
      <c r="BS206" s="53">
        <f t="shared" si="165"/>
        <v>82125.687320563826</v>
      </c>
      <c r="BT206" s="53">
        <f t="shared" ref="BT206:CO206" si="166" xml:space="preserve"> BT143</f>
        <v>27983.163875589653</v>
      </c>
      <c r="BU206" s="53">
        <f t="shared" si="166"/>
        <v>0</v>
      </c>
      <c r="BV206" s="53">
        <f t="shared" si="166"/>
        <v>0</v>
      </c>
      <c r="BW206" s="53">
        <f t="shared" si="166"/>
        <v>0</v>
      </c>
      <c r="BX206" s="53">
        <f t="shared" si="166"/>
        <v>0</v>
      </c>
      <c r="BY206" s="53">
        <f t="shared" si="166"/>
        <v>0</v>
      </c>
      <c r="BZ206" s="53">
        <f t="shared" si="166"/>
        <v>0</v>
      </c>
      <c r="CA206" s="53">
        <f t="shared" si="166"/>
        <v>0</v>
      </c>
      <c r="CB206" s="53">
        <f t="shared" si="166"/>
        <v>0</v>
      </c>
      <c r="CC206" s="53">
        <f t="shared" si="166"/>
        <v>0</v>
      </c>
      <c r="CD206" s="53">
        <f t="shared" si="166"/>
        <v>0</v>
      </c>
      <c r="CE206" s="53">
        <f t="shared" si="166"/>
        <v>0</v>
      </c>
      <c r="CF206" s="53">
        <f t="shared" si="166"/>
        <v>0</v>
      </c>
      <c r="CG206" s="53">
        <f t="shared" si="166"/>
        <v>0</v>
      </c>
      <c r="CH206" s="53">
        <f t="shared" si="166"/>
        <v>0</v>
      </c>
      <c r="CI206" s="53">
        <f t="shared" si="166"/>
        <v>0</v>
      </c>
      <c r="CJ206" s="53">
        <f t="shared" si="166"/>
        <v>0</v>
      </c>
      <c r="CK206" s="53">
        <f t="shared" si="166"/>
        <v>0</v>
      </c>
      <c r="CL206" s="53">
        <f t="shared" si="166"/>
        <v>0</v>
      </c>
      <c r="CM206" s="53">
        <f t="shared" si="166"/>
        <v>0</v>
      </c>
      <c r="CN206" s="53">
        <f t="shared" si="166"/>
        <v>0</v>
      </c>
      <c r="CO206" s="53">
        <f t="shared" si="166"/>
        <v>0</v>
      </c>
    </row>
    <row r="207" spans="1:93" ht="3" customHeight="1" outlineLevel="1" x14ac:dyDescent="0.2">
      <c r="A207" s="14" t="s">
        <v>410</v>
      </c>
      <c r="B207" s="14"/>
      <c r="C207" s="7"/>
      <c r="D207" s="69"/>
      <c r="E207" s="16"/>
      <c r="F207" s="17"/>
      <c r="G207" s="16"/>
      <c r="H207" s="72"/>
      <c r="I207" s="197"/>
      <c r="J207" s="13"/>
      <c r="K207" s="16"/>
    </row>
    <row r="208" spans="1:93" s="174" customFormat="1" outlineLevel="1" x14ac:dyDescent="0.2">
      <c r="D208" s="193"/>
      <c r="E208" s="174" t="s">
        <v>422</v>
      </c>
      <c r="H208" s="229" t="s">
        <v>133</v>
      </c>
      <c r="I208" s="210">
        <f xml:space="preserve"> SUM( K208:CO208 )</f>
        <v>331915.66379266384</v>
      </c>
      <c r="J208" s="174" t="s">
        <v>421</v>
      </c>
      <c r="K208" s="194">
        <f t="shared" ref="K208:AP208" si="167">SUM(K205:K207)</f>
        <v>0</v>
      </c>
      <c r="L208" s="194">
        <f t="shared" si="167"/>
        <v>0</v>
      </c>
      <c r="M208" s="194">
        <f t="shared" si="167"/>
        <v>0</v>
      </c>
      <c r="N208" s="194">
        <f t="shared" si="167"/>
        <v>0</v>
      </c>
      <c r="O208" s="194">
        <f t="shared" si="167"/>
        <v>0</v>
      </c>
      <c r="P208" s="194">
        <f t="shared" si="167"/>
        <v>0</v>
      </c>
      <c r="Q208" s="194">
        <f t="shared" si="167"/>
        <v>0</v>
      </c>
      <c r="R208" s="194">
        <f t="shared" si="167"/>
        <v>0</v>
      </c>
      <c r="S208" s="194">
        <f t="shared" si="167"/>
        <v>0</v>
      </c>
      <c r="T208" s="194">
        <f t="shared" si="167"/>
        <v>0</v>
      </c>
      <c r="U208" s="194">
        <f t="shared" si="167"/>
        <v>0</v>
      </c>
      <c r="V208" s="194">
        <f t="shared" si="167"/>
        <v>0</v>
      </c>
      <c r="W208" s="194">
        <f t="shared" si="167"/>
        <v>0</v>
      </c>
      <c r="X208" s="194">
        <f t="shared" si="167"/>
        <v>0</v>
      </c>
      <c r="Y208" s="194">
        <f t="shared" si="167"/>
        <v>0</v>
      </c>
      <c r="Z208" s="194">
        <f t="shared" si="167"/>
        <v>17374.68686184147</v>
      </c>
      <c r="AA208" s="194">
        <f t="shared" si="167"/>
        <v>5966.3189476047355</v>
      </c>
      <c r="AB208" s="194">
        <f t="shared" si="167"/>
        <v>0</v>
      </c>
      <c r="AC208" s="194">
        <f t="shared" si="167"/>
        <v>0</v>
      </c>
      <c r="AD208" s="194">
        <f t="shared" si="167"/>
        <v>0</v>
      </c>
      <c r="AE208" s="194">
        <f t="shared" si="167"/>
        <v>0</v>
      </c>
      <c r="AF208" s="194">
        <f t="shared" si="167"/>
        <v>0</v>
      </c>
      <c r="AG208" s="194">
        <f t="shared" si="167"/>
        <v>0</v>
      </c>
      <c r="AH208" s="194">
        <f t="shared" si="167"/>
        <v>0</v>
      </c>
      <c r="AI208" s="194">
        <f t="shared" si="167"/>
        <v>0</v>
      </c>
      <c r="AJ208" s="194">
        <f t="shared" si="167"/>
        <v>0</v>
      </c>
      <c r="AK208" s="194">
        <f t="shared" si="167"/>
        <v>0</v>
      </c>
      <c r="AL208" s="194">
        <f t="shared" si="167"/>
        <v>0</v>
      </c>
      <c r="AM208" s="194">
        <f t="shared" si="167"/>
        <v>0</v>
      </c>
      <c r="AN208" s="194">
        <f t="shared" si="167"/>
        <v>0</v>
      </c>
      <c r="AO208" s="194">
        <f t="shared" si="167"/>
        <v>23034.642764786051</v>
      </c>
      <c r="AP208" s="194">
        <f t="shared" si="167"/>
        <v>7909.8994227446765</v>
      </c>
      <c r="AQ208" s="194">
        <f t="shared" ref="AQ208:BV208" si="168">SUM(AQ205:AQ207)</f>
        <v>0</v>
      </c>
      <c r="AR208" s="194">
        <f t="shared" si="168"/>
        <v>0</v>
      </c>
      <c r="AS208" s="194">
        <f t="shared" si="168"/>
        <v>0</v>
      </c>
      <c r="AT208" s="194">
        <f t="shared" si="168"/>
        <v>0</v>
      </c>
      <c r="AU208" s="194">
        <f t="shared" si="168"/>
        <v>0</v>
      </c>
      <c r="AV208" s="194">
        <f t="shared" si="168"/>
        <v>0</v>
      </c>
      <c r="AW208" s="194">
        <f t="shared" si="168"/>
        <v>0</v>
      </c>
      <c r="AX208" s="194">
        <f t="shared" si="168"/>
        <v>0</v>
      </c>
      <c r="AY208" s="194">
        <f t="shared" si="168"/>
        <v>0</v>
      </c>
      <c r="AZ208" s="194">
        <f t="shared" si="168"/>
        <v>0</v>
      </c>
      <c r="BA208" s="194">
        <f t="shared" si="168"/>
        <v>0</v>
      </c>
      <c r="BB208" s="194">
        <f t="shared" si="168"/>
        <v>0</v>
      </c>
      <c r="BC208" s="194">
        <f t="shared" si="168"/>
        <v>0</v>
      </c>
      <c r="BD208" s="194">
        <f t="shared" si="168"/>
        <v>30538.378706934287</v>
      </c>
      <c r="BE208" s="194">
        <f t="shared" si="168"/>
        <v>10486.618202510746</v>
      </c>
      <c r="BF208" s="194">
        <f t="shared" si="168"/>
        <v>0</v>
      </c>
      <c r="BG208" s="194">
        <f t="shared" si="168"/>
        <v>0</v>
      </c>
      <c r="BH208" s="194">
        <f t="shared" si="168"/>
        <v>0</v>
      </c>
      <c r="BI208" s="194">
        <f t="shared" si="168"/>
        <v>0</v>
      </c>
      <c r="BJ208" s="194">
        <f t="shared" si="168"/>
        <v>0</v>
      </c>
      <c r="BK208" s="194">
        <f t="shared" si="168"/>
        <v>0</v>
      </c>
      <c r="BL208" s="194">
        <f t="shared" si="168"/>
        <v>0</v>
      </c>
      <c r="BM208" s="194">
        <f t="shared" si="168"/>
        <v>0</v>
      </c>
      <c r="BN208" s="194">
        <f t="shared" si="168"/>
        <v>0</v>
      </c>
      <c r="BO208" s="194">
        <f t="shared" si="168"/>
        <v>0</v>
      </c>
      <c r="BP208" s="194">
        <f t="shared" si="168"/>
        <v>0</v>
      </c>
      <c r="BQ208" s="194">
        <f t="shared" si="168"/>
        <v>0</v>
      </c>
      <c r="BR208" s="194">
        <f t="shared" si="168"/>
        <v>0</v>
      </c>
      <c r="BS208" s="194">
        <f t="shared" si="168"/>
        <v>122612.20945034602</v>
      </c>
      <c r="BT208" s="194">
        <f t="shared" si="168"/>
        <v>41885.8894916723</v>
      </c>
      <c r="BU208" s="194">
        <f t="shared" si="168"/>
        <v>0</v>
      </c>
      <c r="BV208" s="194">
        <f t="shared" si="168"/>
        <v>0</v>
      </c>
      <c r="BW208" s="194">
        <f t="shared" ref="BW208:CO208" si="169">SUM(BW205:BW207)</f>
        <v>0</v>
      </c>
      <c r="BX208" s="194">
        <f t="shared" si="169"/>
        <v>0</v>
      </c>
      <c r="BY208" s="194">
        <f t="shared" si="169"/>
        <v>0</v>
      </c>
      <c r="BZ208" s="194">
        <f t="shared" si="169"/>
        <v>0</v>
      </c>
      <c r="CA208" s="194">
        <f t="shared" si="169"/>
        <v>0</v>
      </c>
      <c r="CB208" s="194">
        <f t="shared" si="169"/>
        <v>0</v>
      </c>
      <c r="CC208" s="194">
        <f t="shared" si="169"/>
        <v>0</v>
      </c>
      <c r="CD208" s="194">
        <f t="shared" si="169"/>
        <v>0</v>
      </c>
      <c r="CE208" s="194">
        <f t="shared" si="169"/>
        <v>0</v>
      </c>
      <c r="CF208" s="194">
        <f t="shared" si="169"/>
        <v>0</v>
      </c>
      <c r="CG208" s="194">
        <f t="shared" si="169"/>
        <v>0</v>
      </c>
      <c r="CH208" s="194">
        <f t="shared" si="169"/>
        <v>53675.360106564622</v>
      </c>
      <c r="CI208" s="194">
        <f t="shared" si="169"/>
        <v>18431.659837658939</v>
      </c>
      <c r="CJ208" s="194">
        <f t="shared" si="169"/>
        <v>0</v>
      </c>
      <c r="CK208" s="194">
        <f t="shared" si="169"/>
        <v>0</v>
      </c>
      <c r="CL208" s="194">
        <f t="shared" si="169"/>
        <v>0</v>
      </c>
      <c r="CM208" s="194">
        <f t="shared" si="169"/>
        <v>0</v>
      </c>
      <c r="CN208" s="194">
        <f t="shared" si="169"/>
        <v>0</v>
      </c>
      <c r="CO208" s="194">
        <f t="shared" si="169"/>
        <v>0</v>
      </c>
    </row>
    <row r="209" spans="1:93" ht="3" customHeight="1" outlineLevel="1" x14ac:dyDescent="0.2">
      <c r="A209" s="14" t="s">
        <v>410</v>
      </c>
      <c r="B209" s="14"/>
      <c r="C209" s="7"/>
      <c r="D209" s="69"/>
      <c r="E209" s="16"/>
      <c r="F209" s="17"/>
      <c r="G209" s="16"/>
      <c r="H209" s="72"/>
      <c r="I209" s="197"/>
      <c r="J209" s="13"/>
      <c r="K209" s="16"/>
    </row>
    <row r="210" spans="1:93" s="173" customFormat="1" outlineLevel="1" x14ac:dyDescent="0.2">
      <c r="B210" s="174"/>
      <c r="D210" s="175"/>
      <c r="E210" s="173" t="str">
        <f xml:space="preserve"> E151</f>
        <v>Pumping and other non-standard maintenance</v>
      </c>
      <c r="F210" s="173">
        <f xml:space="preserve"> F146</f>
        <v>0</v>
      </c>
      <c r="H210" s="227" t="str">
        <f xml:space="preserve"> H151</f>
        <v>£</v>
      </c>
      <c r="I210" s="195">
        <f xml:space="preserve"> I151</f>
        <v>0</v>
      </c>
      <c r="K210" s="195">
        <f t="shared" ref="K210:AP210" si="170" xml:space="preserve"> K151</f>
        <v>0</v>
      </c>
      <c r="L210" s="195">
        <f t="shared" si="170"/>
        <v>0</v>
      </c>
      <c r="M210" s="195">
        <f t="shared" si="170"/>
        <v>0</v>
      </c>
      <c r="N210" s="195">
        <f t="shared" si="170"/>
        <v>0</v>
      </c>
      <c r="O210" s="195">
        <f t="shared" si="170"/>
        <v>0</v>
      </c>
      <c r="P210" s="195">
        <f t="shared" si="170"/>
        <v>0</v>
      </c>
      <c r="Q210" s="195">
        <f t="shared" si="170"/>
        <v>0</v>
      </c>
      <c r="R210" s="195">
        <f t="shared" si="170"/>
        <v>0</v>
      </c>
      <c r="S210" s="195">
        <f t="shared" si="170"/>
        <v>0</v>
      </c>
      <c r="T210" s="195">
        <f t="shared" si="170"/>
        <v>0</v>
      </c>
      <c r="U210" s="195">
        <f t="shared" si="170"/>
        <v>0</v>
      </c>
      <c r="V210" s="195">
        <f t="shared" si="170"/>
        <v>0</v>
      </c>
      <c r="W210" s="195">
        <f t="shared" si="170"/>
        <v>0</v>
      </c>
      <c r="X210" s="195">
        <f t="shared" si="170"/>
        <v>0</v>
      </c>
      <c r="Y210" s="195">
        <f t="shared" si="170"/>
        <v>0</v>
      </c>
      <c r="Z210" s="195">
        <f t="shared" si="170"/>
        <v>0</v>
      </c>
      <c r="AA210" s="195">
        <f t="shared" si="170"/>
        <v>0</v>
      </c>
      <c r="AB210" s="195">
        <f t="shared" si="170"/>
        <v>0</v>
      </c>
      <c r="AC210" s="195">
        <f t="shared" si="170"/>
        <v>0</v>
      </c>
      <c r="AD210" s="195">
        <f t="shared" si="170"/>
        <v>0</v>
      </c>
      <c r="AE210" s="195">
        <f t="shared" si="170"/>
        <v>0</v>
      </c>
      <c r="AF210" s="195">
        <f t="shared" si="170"/>
        <v>0</v>
      </c>
      <c r="AG210" s="195">
        <f t="shared" si="170"/>
        <v>0</v>
      </c>
      <c r="AH210" s="195">
        <f t="shared" si="170"/>
        <v>0</v>
      </c>
      <c r="AI210" s="195">
        <f t="shared" si="170"/>
        <v>0</v>
      </c>
      <c r="AJ210" s="195">
        <f t="shared" si="170"/>
        <v>0</v>
      </c>
      <c r="AK210" s="195">
        <f t="shared" si="170"/>
        <v>0</v>
      </c>
      <c r="AL210" s="195">
        <f t="shared" si="170"/>
        <v>0</v>
      </c>
      <c r="AM210" s="195">
        <f t="shared" si="170"/>
        <v>0</v>
      </c>
      <c r="AN210" s="195">
        <f t="shared" si="170"/>
        <v>0</v>
      </c>
      <c r="AO210" s="195">
        <f t="shared" si="170"/>
        <v>0</v>
      </c>
      <c r="AP210" s="195">
        <f t="shared" si="170"/>
        <v>0</v>
      </c>
      <c r="AQ210" s="195">
        <f t="shared" ref="AQ210:BV210" si="171" xml:space="preserve"> AQ151</f>
        <v>0</v>
      </c>
      <c r="AR210" s="195">
        <f t="shared" si="171"/>
        <v>0</v>
      </c>
      <c r="AS210" s="195">
        <f t="shared" si="171"/>
        <v>0</v>
      </c>
      <c r="AT210" s="195">
        <f t="shared" si="171"/>
        <v>0</v>
      </c>
      <c r="AU210" s="195">
        <f t="shared" si="171"/>
        <v>0</v>
      </c>
      <c r="AV210" s="195">
        <f t="shared" si="171"/>
        <v>0</v>
      </c>
      <c r="AW210" s="195">
        <f t="shared" si="171"/>
        <v>0</v>
      </c>
      <c r="AX210" s="195">
        <f t="shared" si="171"/>
        <v>0</v>
      </c>
      <c r="AY210" s="195">
        <f t="shared" si="171"/>
        <v>0</v>
      </c>
      <c r="AZ210" s="195">
        <f t="shared" si="171"/>
        <v>0</v>
      </c>
      <c r="BA210" s="195">
        <f t="shared" si="171"/>
        <v>0</v>
      </c>
      <c r="BB210" s="195">
        <f t="shared" si="171"/>
        <v>0</v>
      </c>
      <c r="BC210" s="195">
        <f t="shared" si="171"/>
        <v>0</v>
      </c>
      <c r="BD210" s="195">
        <f t="shared" si="171"/>
        <v>0</v>
      </c>
      <c r="BE210" s="195">
        <f t="shared" si="171"/>
        <v>0</v>
      </c>
      <c r="BF210" s="195">
        <f t="shared" si="171"/>
        <v>0</v>
      </c>
      <c r="BG210" s="195">
        <f t="shared" si="171"/>
        <v>0</v>
      </c>
      <c r="BH210" s="195">
        <f t="shared" si="171"/>
        <v>0</v>
      </c>
      <c r="BI210" s="195">
        <f t="shared" si="171"/>
        <v>0</v>
      </c>
      <c r="BJ210" s="195">
        <f t="shared" si="171"/>
        <v>0</v>
      </c>
      <c r="BK210" s="195">
        <f t="shared" si="171"/>
        <v>0</v>
      </c>
      <c r="BL210" s="195">
        <f t="shared" si="171"/>
        <v>0</v>
      </c>
      <c r="BM210" s="195">
        <f t="shared" si="171"/>
        <v>0</v>
      </c>
      <c r="BN210" s="195">
        <f t="shared" si="171"/>
        <v>0</v>
      </c>
      <c r="BO210" s="195">
        <f t="shared" si="171"/>
        <v>0</v>
      </c>
      <c r="BP210" s="195">
        <f t="shared" si="171"/>
        <v>0</v>
      </c>
      <c r="BQ210" s="195">
        <f t="shared" si="171"/>
        <v>0</v>
      </c>
      <c r="BR210" s="195">
        <f t="shared" si="171"/>
        <v>0</v>
      </c>
      <c r="BS210" s="195">
        <f t="shared" si="171"/>
        <v>0</v>
      </c>
      <c r="BT210" s="195">
        <f t="shared" si="171"/>
        <v>0</v>
      </c>
      <c r="BU210" s="195">
        <f t="shared" si="171"/>
        <v>0</v>
      </c>
      <c r="BV210" s="195">
        <f t="shared" si="171"/>
        <v>0</v>
      </c>
      <c r="BW210" s="195">
        <f t="shared" ref="BW210:CO210" si="172" xml:space="preserve"> BW151</f>
        <v>0</v>
      </c>
      <c r="BX210" s="195">
        <f t="shared" si="172"/>
        <v>0</v>
      </c>
      <c r="BY210" s="195">
        <f t="shared" si="172"/>
        <v>0</v>
      </c>
      <c r="BZ210" s="195">
        <f t="shared" si="172"/>
        <v>0</v>
      </c>
      <c r="CA210" s="195">
        <f t="shared" si="172"/>
        <v>0</v>
      </c>
      <c r="CB210" s="195">
        <f t="shared" si="172"/>
        <v>0</v>
      </c>
      <c r="CC210" s="195">
        <f t="shared" si="172"/>
        <v>0</v>
      </c>
      <c r="CD210" s="195">
        <f t="shared" si="172"/>
        <v>0</v>
      </c>
      <c r="CE210" s="195">
        <f t="shared" si="172"/>
        <v>0</v>
      </c>
      <c r="CF210" s="195">
        <f t="shared" si="172"/>
        <v>0</v>
      </c>
      <c r="CG210" s="195">
        <f t="shared" si="172"/>
        <v>0</v>
      </c>
      <c r="CH210" s="195">
        <f t="shared" si="172"/>
        <v>0</v>
      </c>
      <c r="CI210" s="195">
        <f t="shared" si="172"/>
        <v>0</v>
      </c>
      <c r="CJ210" s="195">
        <f t="shared" si="172"/>
        <v>0</v>
      </c>
      <c r="CK210" s="195">
        <f t="shared" si="172"/>
        <v>0</v>
      </c>
      <c r="CL210" s="195">
        <f t="shared" si="172"/>
        <v>0</v>
      </c>
      <c r="CM210" s="195">
        <f t="shared" si="172"/>
        <v>0</v>
      </c>
      <c r="CN210" s="195">
        <f t="shared" si="172"/>
        <v>0</v>
      </c>
      <c r="CO210" s="195">
        <f t="shared" si="172"/>
        <v>0</v>
      </c>
    </row>
    <row r="211" spans="1:93" ht="3" customHeight="1" outlineLevel="1" x14ac:dyDescent="0.2">
      <c r="A211" s="14" t="s">
        <v>410</v>
      </c>
      <c r="B211" s="14"/>
      <c r="C211" s="7"/>
      <c r="D211" s="69"/>
      <c r="E211" s="16"/>
      <c r="F211" s="17"/>
      <c r="G211" s="16"/>
      <c r="H211" s="72"/>
      <c r="I211" s="197"/>
      <c r="J211" s="13"/>
      <c r="K211" s="16"/>
    </row>
    <row r="212" spans="1:93" s="34" customFormat="1" outlineLevel="1" x14ac:dyDescent="0.2">
      <c r="D212" s="289"/>
      <c r="E212" s="34" t="s">
        <v>423</v>
      </c>
      <c r="H212" s="290" t="s">
        <v>133</v>
      </c>
      <c r="I212" s="400">
        <f xml:space="preserve"> SUM( K212:CO212 )</f>
        <v>773729.94717084581</v>
      </c>
      <c r="J212" s="34" t="s">
        <v>421</v>
      </c>
      <c r="K212" s="288">
        <f t="shared" ref="K212:AP212" si="173" xml:space="preserve"> K203 + K208 + K210</f>
        <v>430650.48119855381</v>
      </c>
      <c r="L212" s="288">
        <f t="shared" si="173"/>
        <v>11163.802179628077</v>
      </c>
      <c r="M212" s="288">
        <f t="shared" si="173"/>
        <v>0</v>
      </c>
      <c r="N212" s="288">
        <f t="shared" si="173"/>
        <v>0</v>
      </c>
      <c r="O212" s="288">
        <f t="shared" si="173"/>
        <v>0</v>
      </c>
      <c r="P212" s="288">
        <f t="shared" si="173"/>
        <v>0</v>
      </c>
      <c r="Q212" s="288">
        <f t="shared" si="173"/>
        <v>0</v>
      </c>
      <c r="R212" s="288">
        <f t="shared" si="173"/>
        <v>0</v>
      </c>
      <c r="S212" s="288">
        <f t="shared" si="173"/>
        <v>0</v>
      </c>
      <c r="T212" s="288">
        <f t="shared" si="173"/>
        <v>0</v>
      </c>
      <c r="U212" s="288">
        <f t="shared" si="173"/>
        <v>0</v>
      </c>
      <c r="V212" s="288">
        <f t="shared" si="173"/>
        <v>0</v>
      </c>
      <c r="W212" s="288">
        <f t="shared" si="173"/>
        <v>0</v>
      </c>
      <c r="X212" s="288">
        <f t="shared" si="173"/>
        <v>0</v>
      </c>
      <c r="Y212" s="288">
        <f t="shared" si="173"/>
        <v>0</v>
      </c>
      <c r="Z212" s="288">
        <f t="shared" si="173"/>
        <v>17374.68686184147</v>
      </c>
      <c r="AA212" s="288">
        <f t="shared" si="173"/>
        <v>5966.3189476047355</v>
      </c>
      <c r="AB212" s="288">
        <f t="shared" si="173"/>
        <v>0</v>
      </c>
      <c r="AC212" s="288">
        <f t="shared" si="173"/>
        <v>0</v>
      </c>
      <c r="AD212" s="288">
        <f t="shared" si="173"/>
        <v>0</v>
      </c>
      <c r="AE212" s="288">
        <f t="shared" si="173"/>
        <v>0</v>
      </c>
      <c r="AF212" s="288">
        <f t="shared" si="173"/>
        <v>0</v>
      </c>
      <c r="AG212" s="288">
        <f t="shared" si="173"/>
        <v>0</v>
      </c>
      <c r="AH212" s="288">
        <f t="shared" si="173"/>
        <v>0</v>
      </c>
      <c r="AI212" s="288">
        <f t="shared" si="173"/>
        <v>0</v>
      </c>
      <c r="AJ212" s="288">
        <f t="shared" si="173"/>
        <v>0</v>
      </c>
      <c r="AK212" s="288">
        <f t="shared" si="173"/>
        <v>0</v>
      </c>
      <c r="AL212" s="288">
        <f t="shared" si="173"/>
        <v>0</v>
      </c>
      <c r="AM212" s="288">
        <f t="shared" si="173"/>
        <v>0</v>
      </c>
      <c r="AN212" s="288">
        <f t="shared" si="173"/>
        <v>0</v>
      </c>
      <c r="AO212" s="288">
        <f t="shared" si="173"/>
        <v>23034.642764786051</v>
      </c>
      <c r="AP212" s="288">
        <f t="shared" si="173"/>
        <v>7909.8994227446765</v>
      </c>
      <c r="AQ212" s="288">
        <f t="shared" ref="AQ212:BV212" si="174" xml:space="preserve"> AQ203 + AQ208 + AQ210</f>
        <v>0</v>
      </c>
      <c r="AR212" s="288">
        <f t="shared" si="174"/>
        <v>0</v>
      </c>
      <c r="AS212" s="288">
        <f t="shared" si="174"/>
        <v>0</v>
      </c>
      <c r="AT212" s="288">
        <f t="shared" si="174"/>
        <v>0</v>
      </c>
      <c r="AU212" s="288">
        <f t="shared" si="174"/>
        <v>0</v>
      </c>
      <c r="AV212" s="288">
        <f t="shared" si="174"/>
        <v>0</v>
      </c>
      <c r="AW212" s="288">
        <f t="shared" si="174"/>
        <v>0</v>
      </c>
      <c r="AX212" s="288">
        <f t="shared" si="174"/>
        <v>0</v>
      </c>
      <c r="AY212" s="288">
        <f t="shared" si="174"/>
        <v>0</v>
      </c>
      <c r="AZ212" s="288">
        <f t="shared" si="174"/>
        <v>0</v>
      </c>
      <c r="BA212" s="288">
        <f t="shared" si="174"/>
        <v>0</v>
      </c>
      <c r="BB212" s="288">
        <f t="shared" si="174"/>
        <v>0</v>
      </c>
      <c r="BC212" s="288">
        <f t="shared" si="174"/>
        <v>0</v>
      </c>
      <c r="BD212" s="288">
        <f t="shared" si="174"/>
        <v>30538.378706934287</v>
      </c>
      <c r="BE212" s="288">
        <f t="shared" si="174"/>
        <v>10486.618202510746</v>
      </c>
      <c r="BF212" s="288">
        <f t="shared" si="174"/>
        <v>0</v>
      </c>
      <c r="BG212" s="288">
        <f t="shared" si="174"/>
        <v>0</v>
      </c>
      <c r="BH212" s="288">
        <f t="shared" si="174"/>
        <v>0</v>
      </c>
      <c r="BI212" s="288">
        <f t="shared" si="174"/>
        <v>0</v>
      </c>
      <c r="BJ212" s="288">
        <f t="shared" si="174"/>
        <v>0</v>
      </c>
      <c r="BK212" s="288">
        <f t="shared" si="174"/>
        <v>0</v>
      </c>
      <c r="BL212" s="288">
        <f t="shared" si="174"/>
        <v>0</v>
      </c>
      <c r="BM212" s="288">
        <f t="shared" si="174"/>
        <v>0</v>
      </c>
      <c r="BN212" s="288">
        <f t="shared" si="174"/>
        <v>0</v>
      </c>
      <c r="BO212" s="288">
        <f t="shared" si="174"/>
        <v>0</v>
      </c>
      <c r="BP212" s="288">
        <f t="shared" si="174"/>
        <v>0</v>
      </c>
      <c r="BQ212" s="288">
        <f t="shared" si="174"/>
        <v>0</v>
      </c>
      <c r="BR212" s="288">
        <f t="shared" si="174"/>
        <v>0</v>
      </c>
      <c r="BS212" s="288">
        <f t="shared" si="174"/>
        <v>122612.20945034602</v>
      </c>
      <c r="BT212" s="288">
        <f t="shared" si="174"/>
        <v>41885.8894916723</v>
      </c>
      <c r="BU212" s="288">
        <f t="shared" si="174"/>
        <v>0</v>
      </c>
      <c r="BV212" s="288">
        <f t="shared" si="174"/>
        <v>0</v>
      </c>
      <c r="BW212" s="288">
        <f t="shared" ref="BW212:CO212" si="175" xml:space="preserve"> BW203 + BW208 + BW210</f>
        <v>0</v>
      </c>
      <c r="BX212" s="288">
        <f t="shared" si="175"/>
        <v>0</v>
      </c>
      <c r="BY212" s="288">
        <f t="shared" si="175"/>
        <v>0</v>
      </c>
      <c r="BZ212" s="288">
        <f t="shared" si="175"/>
        <v>0</v>
      </c>
      <c r="CA212" s="288">
        <f t="shared" si="175"/>
        <v>0</v>
      </c>
      <c r="CB212" s="288">
        <f t="shared" si="175"/>
        <v>0</v>
      </c>
      <c r="CC212" s="288">
        <f t="shared" si="175"/>
        <v>0</v>
      </c>
      <c r="CD212" s="288">
        <f t="shared" si="175"/>
        <v>0</v>
      </c>
      <c r="CE212" s="288">
        <f t="shared" si="175"/>
        <v>0</v>
      </c>
      <c r="CF212" s="288">
        <f t="shared" si="175"/>
        <v>0</v>
      </c>
      <c r="CG212" s="288">
        <f t="shared" si="175"/>
        <v>0</v>
      </c>
      <c r="CH212" s="288">
        <f t="shared" si="175"/>
        <v>53675.360106564622</v>
      </c>
      <c r="CI212" s="288">
        <f t="shared" si="175"/>
        <v>18431.659837658939</v>
      </c>
      <c r="CJ212" s="288">
        <f t="shared" si="175"/>
        <v>0</v>
      </c>
      <c r="CK212" s="288">
        <f t="shared" si="175"/>
        <v>0</v>
      </c>
      <c r="CL212" s="288">
        <f t="shared" si="175"/>
        <v>0</v>
      </c>
      <c r="CM212" s="288">
        <f t="shared" si="175"/>
        <v>0</v>
      </c>
      <c r="CN212" s="288">
        <f t="shared" si="175"/>
        <v>0</v>
      </c>
      <c r="CO212" s="288">
        <f t="shared" si="175"/>
        <v>0</v>
      </c>
    </row>
    <row r="213" spans="1:93" outlineLevel="1" x14ac:dyDescent="0.2">
      <c r="I213" s="200"/>
    </row>
    <row r="214" spans="1:93" s="173" customFormat="1" outlineLevel="1" x14ac:dyDescent="0.2">
      <c r="B214" s="174"/>
      <c r="D214" s="175"/>
      <c r="E214" s="120" t="str">
        <f xml:space="preserve"> E87</f>
        <v>Water: Infrastructure Maintenance</v>
      </c>
      <c r="H214" s="227" t="str">
        <f xml:space="preserve"> H87</f>
        <v>£</v>
      </c>
      <c r="I214" s="220">
        <f xml:space="preserve"> I87</f>
        <v>2226415.0866772025</v>
      </c>
      <c r="K214" s="125">
        <f t="shared" ref="K214:AP214" si="176" xml:space="preserve"> K87</f>
        <v>12560.449794387727</v>
      </c>
      <c r="L214" s="195">
        <f t="shared" si="176"/>
        <v>6610.8593777730075</v>
      </c>
      <c r="M214" s="195">
        <f t="shared" si="176"/>
        <v>1657.2306394266266</v>
      </c>
      <c r="N214" s="195">
        <f t="shared" si="176"/>
        <v>2509.7491443532681</v>
      </c>
      <c r="O214" s="195">
        <f t="shared" si="176"/>
        <v>3383.3639402824911</v>
      </c>
      <c r="P214" s="195">
        <f t="shared" si="176"/>
        <v>4290.3651793927547</v>
      </c>
      <c r="Q214" s="195">
        <f t="shared" si="176"/>
        <v>5235.4715486103632</v>
      </c>
      <c r="R214" s="195">
        <f t="shared" si="176"/>
        <v>6223.9614367793502</v>
      </c>
      <c r="S214" s="195">
        <f t="shared" si="176"/>
        <v>7248.08269711297</v>
      </c>
      <c r="T214" s="195">
        <f t="shared" si="176"/>
        <v>7562.0680122323547</v>
      </c>
      <c r="U214" s="195">
        <f t="shared" si="176"/>
        <v>7885.3600314994619</v>
      </c>
      <c r="V214" s="195">
        <f t="shared" si="176"/>
        <v>8218.1989058382551</v>
      </c>
      <c r="W214" s="195">
        <f t="shared" si="176"/>
        <v>8560.8305492454547</v>
      </c>
      <c r="X214" s="195">
        <f t="shared" si="176"/>
        <v>8913.5067710370113</v>
      </c>
      <c r="Y214" s="195">
        <f t="shared" si="176"/>
        <v>9276.4854110384367</v>
      </c>
      <c r="Z214" s="195">
        <f t="shared" si="176"/>
        <v>9650.0304777830497</v>
      </c>
      <c r="AA214" s="195">
        <f t="shared" si="176"/>
        <v>10034.412289783679</v>
      </c>
      <c r="AB214" s="195">
        <f t="shared" si="176"/>
        <v>10429.907619944635</v>
      </c>
      <c r="AC214" s="195">
        <f t="shared" si="176"/>
        <v>10836.799843182333</v>
      </c>
      <c r="AD214" s="195">
        <f t="shared" si="176"/>
        <v>11255.379087324249</v>
      </c>
      <c r="AE214" s="195">
        <f t="shared" si="176"/>
        <v>11685.942387357565</v>
      </c>
      <c r="AF214" s="195">
        <f t="shared" si="176"/>
        <v>12128.793843100264</v>
      </c>
      <c r="AG214" s="195">
        <f t="shared" si="176"/>
        <v>12584.244780368954</v>
      </c>
      <c r="AH214" s="195">
        <f t="shared" si="176"/>
        <v>13052.613915719476</v>
      </c>
      <c r="AI214" s="195">
        <f t="shared" si="176"/>
        <v>13534.227524837774</v>
      </c>
      <c r="AJ214" s="195">
        <f t="shared" si="176"/>
        <v>14029.419614660208</v>
      </c>
      <c r="AK214" s="195">
        <f t="shared" si="176"/>
        <v>14538.532099304384</v>
      </c>
      <c r="AL214" s="195">
        <f t="shared" si="176"/>
        <v>15061.914979892887</v>
      </c>
      <c r="AM214" s="195">
        <f t="shared" si="176"/>
        <v>15599.926528354516</v>
      </c>
      <c r="AN214" s="195">
        <f t="shared" si="176"/>
        <v>16152.93347528921</v>
      </c>
      <c r="AO214" s="195">
        <f t="shared" si="176"/>
        <v>16721.31120198451</v>
      </c>
      <c r="AP214" s="195">
        <f t="shared" si="176"/>
        <v>17305.443936673746</v>
      </c>
      <c r="AQ214" s="195">
        <f t="shared" ref="AQ214:BV214" si="177" xml:space="preserve"> AQ87</f>
        <v>17905.724955127571</v>
      </c>
      <c r="AR214" s="195">
        <f t="shared" si="177"/>
        <v>18522.556785672747</v>
      </c>
      <c r="AS214" s="195">
        <f t="shared" si="177"/>
        <v>19156.351418733935</v>
      </c>
      <c r="AT214" s="195">
        <f t="shared" si="177"/>
        <v>19807.530520996341</v>
      </c>
      <c r="AU214" s="195">
        <f t="shared" si="177"/>
        <v>20476.525654289071</v>
      </c>
      <c r="AV214" s="195">
        <f t="shared" si="177"/>
        <v>21163.778499291398</v>
      </c>
      <c r="AW214" s="195">
        <f t="shared" si="177"/>
        <v>21869.74108416598</v>
      </c>
      <c r="AX214" s="195">
        <f t="shared" si="177"/>
        <v>22594.876018225514</v>
      </c>
      <c r="AY214" s="195">
        <f t="shared" si="177"/>
        <v>23339.656730741663</v>
      </c>
      <c r="AZ214" s="195">
        <f t="shared" si="177"/>
        <v>24104.567715007088</v>
      </c>
      <c r="BA214" s="195">
        <f t="shared" si="177"/>
        <v>24890.104777764052</v>
      </c>
      <c r="BB214" s="195">
        <f t="shared" si="177"/>
        <v>25696.775294115425</v>
      </c>
      <c r="BC214" s="195">
        <f t="shared" si="177"/>
        <v>26525.098468036173</v>
      </c>
      <c r="BD214" s="195">
        <f t="shared" si="177"/>
        <v>27375.605598606384</v>
      </c>
      <c r="BE214" s="195">
        <f t="shared" si="177"/>
        <v>28248.840352088868</v>
      </c>
      <c r="BF214" s="195">
        <f t="shared" si="177"/>
        <v>29145.359039977408</v>
      </c>
      <c r="BG214" s="195">
        <f t="shared" si="177"/>
        <v>30065.730903144355</v>
      </c>
      <c r="BH214" s="195">
        <f t="shared" si="177"/>
        <v>31010.538402218801</v>
      </c>
      <c r="BI214" s="195">
        <f t="shared" si="177"/>
        <v>31980.377514329641</v>
      </c>
      <c r="BJ214" s="195">
        <f t="shared" si="177"/>
        <v>32975.858036350182</v>
      </c>
      <c r="BK214" s="195">
        <f t="shared" si="177"/>
        <v>33703.351071828351</v>
      </c>
      <c r="BL214" s="195">
        <f t="shared" si="177"/>
        <v>34342.93310495578</v>
      </c>
      <c r="BM214" s="195">
        <f t="shared" si="177"/>
        <v>34994.652363732552</v>
      </c>
      <c r="BN214" s="195">
        <f t="shared" si="177"/>
        <v>35658.739173963455</v>
      </c>
      <c r="BO214" s="195">
        <f t="shared" si="177"/>
        <v>36335.428232301827</v>
      </c>
      <c r="BP214" s="195">
        <f t="shared" si="177"/>
        <v>37024.958689194485</v>
      </c>
      <c r="BQ214" s="195">
        <f t="shared" si="177"/>
        <v>37727.574233400301</v>
      </c>
      <c r="BR214" s="195">
        <f t="shared" si="177"/>
        <v>38443.523178113181</v>
      </c>
      <c r="BS214" s="195">
        <f t="shared" si="177"/>
        <v>39173.058548718815</v>
      </c>
      <c r="BT214" s="195">
        <f t="shared" si="177"/>
        <v>39916.438172217189</v>
      </c>
      <c r="BU214" s="195">
        <f t="shared" si="177"/>
        <v>40673.924768341742</v>
      </c>
      <c r="BV214" s="195">
        <f t="shared" si="177"/>
        <v>41445.786042408101</v>
      </c>
      <c r="BW214" s="195">
        <f t="shared" ref="BW214:CO214" si="178" xml:space="preserve"> BW87</f>
        <v>42232.294779924232</v>
      </c>
      <c r="BX214" s="195">
        <f t="shared" si="178"/>
        <v>43033.72894299648</v>
      </c>
      <c r="BY214" s="195">
        <f t="shared" si="178"/>
        <v>43850.371768564655</v>
      </c>
      <c r="BZ214" s="195">
        <f t="shared" si="178"/>
        <v>44682.51186850189</v>
      </c>
      <c r="CA214" s="195">
        <f t="shared" si="178"/>
        <v>45530.443331613387</v>
      </c>
      <c r="CB214" s="195">
        <f t="shared" si="178"/>
        <v>46394.465827571279</v>
      </c>
      <c r="CC214" s="195">
        <f t="shared" si="178"/>
        <v>47274.884712821528</v>
      </c>
      <c r="CD214" s="195">
        <f t="shared" si="178"/>
        <v>48172.011138501002</v>
      </c>
      <c r="CE214" s="195">
        <f t="shared" si="178"/>
        <v>49086.162160401953</v>
      </c>
      <c r="CF214" s="195">
        <f t="shared" si="178"/>
        <v>50017.660851023684</v>
      </c>
      <c r="CG214" s="195">
        <f t="shared" si="178"/>
        <v>50966.836413750243</v>
      </c>
      <c r="CH214" s="195">
        <f t="shared" si="178"/>
        <v>51934.024299195422</v>
      </c>
      <c r="CI214" s="195">
        <f t="shared" si="178"/>
        <v>52919.566323754865</v>
      </c>
      <c r="CJ214" s="195">
        <f t="shared" si="178"/>
        <v>53923.810790408468</v>
      </c>
      <c r="CK214" s="195">
        <f t="shared" si="178"/>
        <v>54947.112611815035</v>
      </c>
      <c r="CL214" s="195">
        <f t="shared" si="178"/>
        <v>55989.833435742854</v>
      </c>
      <c r="CM214" s="195">
        <f t="shared" si="178"/>
        <v>57052.341772880565</v>
      </c>
      <c r="CN214" s="195">
        <f t="shared" si="178"/>
        <v>58135.013127073602</v>
      </c>
      <c r="CO214" s="195">
        <f t="shared" si="178"/>
        <v>59238.230128031712</v>
      </c>
    </row>
    <row r="215" spans="1:93" s="173" customFormat="1" outlineLevel="1" x14ac:dyDescent="0.2">
      <c r="B215" s="174"/>
      <c r="D215" s="175"/>
      <c r="E215" s="120" t="str">
        <f xml:space="preserve"> E185</f>
        <v>Regulatory fees, sampling and testing</v>
      </c>
      <c r="H215" s="227" t="str">
        <f xml:space="preserve"> H185</f>
        <v>£</v>
      </c>
      <c r="I215" s="399">
        <f xml:space="preserve"> I88</f>
        <v>0</v>
      </c>
      <c r="K215" s="195">
        <f t="shared" ref="K215:AP215" si="179" xml:space="preserve"> K185</f>
        <v>196.50836686991997</v>
      </c>
      <c r="L215" s="195">
        <f t="shared" si="179"/>
        <v>284.01187824460146</v>
      </c>
      <c r="M215" s="195">
        <f t="shared" si="179"/>
        <v>461.84061689100264</v>
      </c>
      <c r="N215" s="195">
        <f t="shared" si="179"/>
        <v>502.34778522538556</v>
      </c>
      <c r="O215" s="195">
        <f t="shared" si="179"/>
        <v>500.23974322881531</v>
      </c>
      <c r="P215" s="195">
        <f t="shared" si="179"/>
        <v>494.14869230886978</v>
      </c>
      <c r="Q215" s="195">
        <f t="shared" si="179"/>
        <v>502.32622876701316</v>
      </c>
      <c r="R215" s="195">
        <f t="shared" si="179"/>
        <v>515.04257115254973</v>
      </c>
      <c r="S215" s="195">
        <f t="shared" si="179"/>
        <v>529.37006161695172</v>
      </c>
      <c r="T215" s="195">
        <f t="shared" si="179"/>
        <v>543.50552292545535</v>
      </c>
      <c r="U215" s="195">
        <f t="shared" si="179"/>
        <v>554.93071050366552</v>
      </c>
      <c r="V215" s="195">
        <f t="shared" si="179"/>
        <v>564.97095760200421</v>
      </c>
      <c r="W215" s="195">
        <f t="shared" si="179"/>
        <v>576.01973674574924</v>
      </c>
      <c r="X215" s="195">
        <f t="shared" si="179"/>
        <v>587.28473407886497</v>
      </c>
      <c r="Y215" s="195">
        <f t="shared" si="179"/>
        <v>599.6322938675853</v>
      </c>
      <c r="Z215" s="195">
        <f t="shared" si="179"/>
        <v>610.48040253131626</v>
      </c>
      <c r="AA215" s="195">
        <f t="shared" si="179"/>
        <v>622.41979230453876</v>
      </c>
      <c r="AB215" s="195">
        <f t="shared" si="179"/>
        <v>634.59284086044306</v>
      </c>
      <c r="AC215" s="195">
        <f t="shared" si="179"/>
        <v>647.93728813786902</v>
      </c>
      <c r="AD215" s="195">
        <f t="shared" si="179"/>
        <v>659.65830727164496</v>
      </c>
      <c r="AE215" s="195">
        <f t="shared" si="179"/>
        <v>672.56014753209888</v>
      </c>
      <c r="AF215" s="195">
        <f t="shared" si="179"/>
        <v>685.7144949366309</v>
      </c>
      <c r="AG215" s="195">
        <f t="shared" si="179"/>
        <v>700.13636886507982</v>
      </c>
      <c r="AH215" s="195">
        <f t="shared" si="179"/>
        <v>712.8005888215107</v>
      </c>
      <c r="AI215" s="195">
        <f t="shared" si="179"/>
        <v>726.74251830248022</v>
      </c>
      <c r="AJ215" s="195">
        <f t="shared" si="179"/>
        <v>740.95732476688204</v>
      </c>
      <c r="AK215" s="195">
        <f t="shared" si="179"/>
        <v>756.54367569193096</v>
      </c>
      <c r="AL215" s="195">
        <f t="shared" si="179"/>
        <v>770.22705090920385</v>
      </c>
      <c r="AM215" s="195">
        <f t="shared" si="179"/>
        <v>785.29297562199281</v>
      </c>
      <c r="AN215" s="195">
        <f t="shared" si="179"/>
        <v>800.65379153630488</v>
      </c>
      <c r="AO215" s="195">
        <f t="shared" si="179"/>
        <v>817.49870773144903</v>
      </c>
      <c r="AP215" s="195">
        <f t="shared" si="179"/>
        <v>832.2833134735522</v>
      </c>
      <c r="AQ215" s="195">
        <f t="shared" ref="AQ215:BV215" si="180" xml:space="preserve"> AQ185</f>
        <v>848.56391297058849</v>
      </c>
      <c r="AR215" s="195">
        <f t="shared" si="180"/>
        <v>865.16319510103517</v>
      </c>
      <c r="AS215" s="195">
        <f t="shared" si="180"/>
        <v>883.36837215292087</v>
      </c>
      <c r="AT215" s="195">
        <f t="shared" si="180"/>
        <v>899.34289810610562</v>
      </c>
      <c r="AU215" s="195">
        <f t="shared" si="180"/>
        <v>916.93617266693991</v>
      </c>
      <c r="AV215" s="195">
        <f t="shared" si="180"/>
        <v>934.87384207975254</v>
      </c>
      <c r="AW215" s="195">
        <f t="shared" si="180"/>
        <v>954.54919836799149</v>
      </c>
      <c r="AX215" s="195">
        <f t="shared" si="180"/>
        <v>971.80948206959624</v>
      </c>
      <c r="AY215" s="195">
        <f t="shared" si="180"/>
        <v>990.82134411992774</v>
      </c>
      <c r="AZ215" s="195">
        <f t="shared" si="180"/>
        <v>1010.2053892067638</v>
      </c>
      <c r="BA215" s="195">
        <f t="shared" si="180"/>
        <v>1031.4697312123014</v>
      </c>
      <c r="BB215" s="195">
        <f t="shared" si="180"/>
        <v>1050.1193345285531</v>
      </c>
      <c r="BC215" s="195">
        <f t="shared" si="180"/>
        <v>1070.664247870327</v>
      </c>
      <c r="BD215" s="195">
        <f t="shared" si="180"/>
        <v>1091.611376123647</v>
      </c>
      <c r="BE215" s="195">
        <f t="shared" si="180"/>
        <v>1114.5931176023184</v>
      </c>
      <c r="BF215" s="195">
        <f t="shared" si="180"/>
        <v>1134.7439497316504</v>
      </c>
      <c r="BG215" s="195">
        <f t="shared" si="180"/>
        <v>1156.945620451901</v>
      </c>
      <c r="BH215" s="195">
        <f t="shared" si="180"/>
        <v>1179.581962933968</v>
      </c>
      <c r="BI215" s="195">
        <f t="shared" si="180"/>
        <v>1204.4199023190929</v>
      </c>
      <c r="BJ215" s="195">
        <f t="shared" si="180"/>
        <v>1226.1928930784711</v>
      </c>
      <c r="BK215" s="195">
        <f t="shared" si="180"/>
        <v>1250.1850163176564</v>
      </c>
      <c r="BL215" s="195">
        <f t="shared" si="180"/>
        <v>1274.6468890860583</v>
      </c>
      <c r="BM215" s="195">
        <f t="shared" si="180"/>
        <v>1301.4910498376842</v>
      </c>
      <c r="BN215" s="195">
        <f t="shared" si="180"/>
        <v>1325.0168772930938</v>
      </c>
      <c r="BO215" s="195">
        <f t="shared" si="180"/>
        <v>1350.9439443921101</v>
      </c>
      <c r="BP215" s="195">
        <f t="shared" si="180"/>
        <v>1377.3786714898106</v>
      </c>
      <c r="BQ215" s="195">
        <f t="shared" si="180"/>
        <v>1406.3912104906522</v>
      </c>
      <c r="BR215" s="195">
        <f t="shared" si="180"/>
        <v>1431.8110873211376</v>
      </c>
      <c r="BS215" s="195">
        <f t="shared" si="180"/>
        <v>1459.8292582320523</v>
      </c>
      <c r="BT215" s="195">
        <f t="shared" si="180"/>
        <v>1488.3960612229971</v>
      </c>
      <c r="BU215" s="195">
        <f t="shared" si="180"/>
        <v>1519.7522507346093</v>
      </c>
      <c r="BV215" s="195">
        <f t="shared" si="180"/>
        <v>1547.2187740740064</v>
      </c>
      <c r="BW215" s="195">
        <f t="shared" ref="BW215:CO215" si="181" xml:space="preserve"> BW185</f>
        <v>1577.4968203150356</v>
      </c>
      <c r="BX215" s="195">
        <f t="shared" si="181"/>
        <v>1608.3677797496393</v>
      </c>
      <c r="BY215" s="195">
        <f t="shared" si="181"/>
        <v>1642.2570688893607</v>
      </c>
      <c r="BZ215" s="195">
        <f t="shared" si="181"/>
        <v>1671.9351387733518</v>
      </c>
      <c r="CA215" s="195">
        <f t="shared" si="181"/>
        <v>1704.6554626361385</v>
      </c>
      <c r="CB215" s="195">
        <f t="shared" si="181"/>
        <v>1738.0165572668807</v>
      </c>
      <c r="CC215" s="195">
        <f t="shared" si="181"/>
        <v>1774.6437194493742</v>
      </c>
      <c r="CD215" s="195">
        <f t="shared" si="181"/>
        <v>1806.7115314099533</v>
      </c>
      <c r="CE215" s="195">
        <f t="shared" si="181"/>
        <v>1842.0712675893706</v>
      </c>
      <c r="CF215" s="195">
        <f t="shared" si="181"/>
        <v>1878.1234976280048</v>
      </c>
      <c r="CG215" s="195">
        <f t="shared" si="181"/>
        <v>1917.7098709377067</v>
      </c>
      <c r="CH215" s="195">
        <f t="shared" si="181"/>
        <v>1952.3599887351565</v>
      </c>
      <c r="CI215" s="195">
        <f t="shared" si="181"/>
        <v>1990.5721950514512</v>
      </c>
      <c r="CJ215" s="195">
        <f t="shared" si="181"/>
        <v>2029.5327962687588</v>
      </c>
      <c r="CK215" s="195">
        <f t="shared" si="181"/>
        <v>2069.2564594431101</v>
      </c>
      <c r="CL215" s="195">
        <f t="shared" si="181"/>
        <v>2109.7581392611519</v>
      </c>
      <c r="CM215" s="195">
        <f t="shared" si="181"/>
        <v>2151.0530836843586</v>
      </c>
      <c r="CN215" s="195">
        <f t="shared" si="181"/>
        <v>2193.1568397040787</v>
      </c>
      <c r="CO215" s="195">
        <f t="shared" si="181"/>
        <v>2239.3987209773104</v>
      </c>
    </row>
    <row r="216" spans="1:93" s="20" customFormat="1" outlineLevel="1" x14ac:dyDescent="0.2">
      <c r="B216" s="34"/>
      <c r="D216" s="83"/>
      <c r="E216" s="131" t="str">
        <f xml:space="preserve"> E196</f>
        <v>Pumping and non-standard operating costs</v>
      </c>
      <c r="H216" s="350" t="str">
        <f xml:space="preserve"> H196</f>
        <v>£</v>
      </c>
      <c r="I216" s="90">
        <f xml:space="preserve"> I196</f>
        <v>0</v>
      </c>
      <c r="K216" s="90">
        <f t="shared" ref="K216:AP216" si="182" xml:space="preserve"> K196</f>
        <v>0</v>
      </c>
      <c r="L216" s="90">
        <f t="shared" si="182"/>
        <v>0</v>
      </c>
      <c r="M216" s="90">
        <f t="shared" si="182"/>
        <v>0</v>
      </c>
      <c r="N216" s="90">
        <f t="shared" si="182"/>
        <v>0</v>
      </c>
      <c r="O216" s="90">
        <f t="shared" si="182"/>
        <v>0</v>
      </c>
      <c r="P216" s="90">
        <f t="shared" si="182"/>
        <v>0</v>
      </c>
      <c r="Q216" s="90">
        <f t="shared" si="182"/>
        <v>0</v>
      </c>
      <c r="R216" s="90">
        <f t="shared" si="182"/>
        <v>0</v>
      </c>
      <c r="S216" s="90">
        <f t="shared" si="182"/>
        <v>0</v>
      </c>
      <c r="T216" s="90">
        <f t="shared" si="182"/>
        <v>0</v>
      </c>
      <c r="U216" s="90">
        <f t="shared" si="182"/>
        <v>0</v>
      </c>
      <c r="V216" s="90">
        <f t="shared" si="182"/>
        <v>0</v>
      </c>
      <c r="W216" s="90">
        <f t="shared" si="182"/>
        <v>0</v>
      </c>
      <c r="X216" s="90">
        <f t="shared" si="182"/>
        <v>0</v>
      </c>
      <c r="Y216" s="90">
        <f t="shared" si="182"/>
        <v>0</v>
      </c>
      <c r="Z216" s="90">
        <f t="shared" si="182"/>
        <v>0</v>
      </c>
      <c r="AA216" s="90">
        <f t="shared" si="182"/>
        <v>0</v>
      </c>
      <c r="AB216" s="90">
        <f t="shared" si="182"/>
        <v>0</v>
      </c>
      <c r="AC216" s="90">
        <f t="shared" si="182"/>
        <v>0</v>
      </c>
      <c r="AD216" s="90">
        <f t="shared" si="182"/>
        <v>0</v>
      </c>
      <c r="AE216" s="90">
        <f t="shared" si="182"/>
        <v>0</v>
      </c>
      <c r="AF216" s="90">
        <f t="shared" si="182"/>
        <v>0</v>
      </c>
      <c r="AG216" s="90">
        <f t="shared" si="182"/>
        <v>0</v>
      </c>
      <c r="AH216" s="90">
        <f t="shared" si="182"/>
        <v>0</v>
      </c>
      <c r="AI216" s="90">
        <f t="shared" si="182"/>
        <v>0</v>
      </c>
      <c r="AJ216" s="90">
        <f t="shared" si="182"/>
        <v>0</v>
      </c>
      <c r="AK216" s="90">
        <f t="shared" si="182"/>
        <v>0</v>
      </c>
      <c r="AL216" s="90">
        <f t="shared" si="182"/>
        <v>0</v>
      </c>
      <c r="AM216" s="90">
        <f t="shared" si="182"/>
        <v>0</v>
      </c>
      <c r="AN216" s="90">
        <f t="shared" si="182"/>
        <v>0</v>
      </c>
      <c r="AO216" s="90">
        <f t="shared" si="182"/>
        <v>0</v>
      </c>
      <c r="AP216" s="90">
        <f t="shared" si="182"/>
        <v>0</v>
      </c>
      <c r="AQ216" s="90">
        <f t="shared" ref="AQ216:BV216" si="183" xml:space="preserve"> AQ196</f>
        <v>0</v>
      </c>
      <c r="AR216" s="90">
        <f t="shared" si="183"/>
        <v>0</v>
      </c>
      <c r="AS216" s="90">
        <f t="shared" si="183"/>
        <v>0</v>
      </c>
      <c r="AT216" s="90">
        <f t="shared" si="183"/>
        <v>0</v>
      </c>
      <c r="AU216" s="90">
        <f t="shared" si="183"/>
        <v>0</v>
      </c>
      <c r="AV216" s="90">
        <f t="shared" si="183"/>
        <v>0</v>
      </c>
      <c r="AW216" s="90">
        <f t="shared" si="183"/>
        <v>0</v>
      </c>
      <c r="AX216" s="90">
        <f t="shared" si="183"/>
        <v>0</v>
      </c>
      <c r="AY216" s="90">
        <f t="shared" si="183"/>
        <v>0</v>
      </c>
      <c r="AZ216" s="90">
        <f t="shared" si="183"/>
        <v>0</v>
      </c>
      <c r="BA216" s="90">
        <f t="shared" si="183"/>
        <v>0</v>
      </c>
      <c r="BB216" s="90">
        <f t="shared" si="183"/>
        <v>0</v>
      </c>
      <c r="BC216" s="90">
        <f t="shared" si="183"/>
        <v>0</v>
      </c>
      <c r="BD216" s="90">
        <f t="shared" si="183"/>
        <v>0</v>
      </c>
      <c r="BE216" s="90">
        <f t="shared" si="183"/>
        <v>0</v>
      </c>
      <c r="BF216" s="90">
        <f t="shared" si="183"/>
        <v>0</v>
      </c>
      <c r="BG216" s="90">
        <f t="shared" si="183"/>
        <v>0</v>
      </c>
      <c r="BH216" s="90">
        <f t="shared" si="183"/>
        <v>0</v>
      </c>
      <c r="BI216" s="90">
        <f t="shared" si="183"/>
        <v>0</v>
      </c>
      <c r="BJ216" s="90">
        <f t="shared" si="183"/>
        <v>0</v>
      </c>
      <c r="BK216" s="90">
        <f t="shared" si="183"/>
        <v>0</v>
      </c>
      <c r="BL216" s="90">
        <f t="shared" si="183"/>
        <v>0</v>
      </c>
      <c r="BM216" s="90">
        <f t="shared" si="183"/>
        <v>0</v>
      </c>
      <c r="BN216" s="90">
        <f t="shared" si="183"/>
        <v>0</v>
      </c>
      <c r="BO216" s="90">
        <f t="shared" si="183"/>
        <v>0</v>
      </c>
      <c r="BP216" s="90">
        <f t="shared" si="183"/>
        <v>0</v>
      </c>
      <c r="BQ216" s="90">
        <f t="shared" si="183"/>
        <v>0</v>
      </c>
      <c r="BR216" s="90">
        <f t="shared" si="183"/>
        <v>0</v>
      </c>
      <c r="BS216" s="90">
        <f t="shared" si="183"/>
        <v>0</v>
      </c>
      <c r="BT216" s="90">
        <f t="shared" si="183"/>
        <v>0</v>
      </c>
      <c r="BU216" s="90">
        <f t="shared" si="183"/>
        <v>0</v>
      </c>
      <c r="BV216" s="90">
        <f t="shared" si="183"/>
        <v>0</v>
      </c>
      <c r="BW216" s="90">
        <f t="shared" ref="BW216:CO216" si="184" xml:space="preserve"> BW196</f>
        <v>0</v>
      </c>
      <c r="BX216" s="90">
        <f t="shared" si="184"/>
        <v>0</v>
      </c>
      <c r="BY216" s="90">
        <f t="shared" si="184"/>
        <v>0</v>
      </c>
      <c r="BZ216" s="90">
        <f t="shared" si="184"/>
        <v>0</v>
      </c>
      <c r="CA216" s="90">
        <f t="shared" si="184"/>
        <v>0</v>
      </c>
      <c r="CB216" s="90">
        <f t="shared" si="184"/>
        <v>0</v>
      </c>
      <c r="CC216" s="90">
        <f t="shared" si="184"/>
        <v>0</v>
      </c>
      <c r="CD216" s="90">
        <f t="shared" si="184"/>
        <v>0</v>
      </c>
      <c r="CE216" s="90">
        <f t="shared" si="184"/>
        <v>0</v>
      </c>
      <c r="CF216" s="90">
        <f t="shared" si="184"/>
        <v>0</v>
      </c>
      <c r="CG216" s="90">
        <f t="shared" si="184"/>
        <v>0</v>
      </c>
      <c r="CH216" s="90">
        <f t="shared" si="184"/>
        <v>0</v>
      </c>
      <c r="CI216" s="90">
        <f t="shared" si="184"/>
        <v>0</v>
      </c>
      <c r="CJ216" s="90">
        <f t="shared" si="184"/>
        <v>0</v>
      </c>
      <c r="CK216" s="90">
        <f t="shared" si="184"/>
        <v>0</v>
      </c>
      <c r="CL216" s="90">
        <f t="shared" si="184"/>
        <v>0</v>
      </c>
      <c r="CM216" s="90">
        <f t="shared" si="184"/>
        <v>0</v>
      </c>
      <c r="CN216" s="90">
        <f t="shared" si="184"/>
        <v>0</v>
      </c>
      <c r="CO216" s="90">
        <f t="shared" si="184"/>
        <v>0</v>
      </c>
    </row>
    <row r="217" spans="1:93" ht="3" customHeight="1" outlineLevel="1" x14ac:dyDescent="0.2">
      <c r="A217" s="14" t="s">
        <v>410</v>
      </c>
      <c r="B217" s="14"/>
      <c r="C217" s="7"/>
      <c r="D217" s="69"/>
      <c r="E217" s="16"/>
      <c r="F217" s="17"/>
      <c r="G217" s="16"/>
      <c r="H217" s="72"/>
      <c r="I217" s="197"/>
      <c r="J217" s="13"/>
      <c r="K217" s="16"/>
    </row>
    <row r="218" spans="1:93" s="174" customFormat="1" outlineLevel="1" x14ac:dyDescent="0.2">
      <c r="D218" s="193"/>
      <c r="E218" s="174" t="s">
        <v>424</v>
      </c>
      <c r="H218" s="229" t="s">
        <v>133</v>
      </c>
      <c r="I218" s="210">
        <f xml:space="preserve"> SUM( K218:CO218 )</f>
        <v>2319169.8801374817</v>
      </c>
      <c r="J218" s="174" t="s">
        <v>421</v>
      </c>
      <c r="K218" s="194">
        <f t="shared" ref="K218:AP218" si="185">SUM(K214:K217)</f>
        <v>12756.958161257648</v>
      </c>
      <c r="L218" s="194">
        <f t="shared" si="185"/>
        <v>6894.8712560176091</v>
      </c>
      <c r="M218" s="194">
        <f t="shared" si="185"/>
        <v>2119.0712563176294</v>
      </c>
      <c r="N218" s="194">
        <f t="shared" si="185"/>
        <v>3012.0969295786535</v>
      </c>
      <c r="O218" s="194">
        <f t="shared" si="185"/>
        <v>3883.6036835113064</v>
      </c>
      <c r="P218" s="194">
        <f t="shared" si="185"/>
        <v>4784.5138717016243</v>
      </c>
      <c r="Q218" s="194">
        <f t="shared" si="185"/>
        <v>5737.7977773773764</v>
      </c>
      <c r="R218" s="194">
        <f t="shared" si="185"/>
        <v>6739.0040079318997</v>
      </c>
      <c r="S218" s="194">
        <f t="shared" si="185"/>
        <v>7777.4527587299217</v>
      </c>
      <c r="T218" s="194">
        <f t="shared" si="185"/>
        <v>8105.5735351578096</v>
      </c>
      <c r="U218" s="194">
        <f t="shared" si="185"/>
        <v>8440.2907420031279</v>
      </c>
      <c r="V218" s="194">
        <f t="shared" si="185"/>
        <v>8783.1698634402601</v>
      </c>
      <c r="W218" s="194">
        <f t="shared" si="185"/>
        <v>9136.8502859912041</v>
      </c>
      <c r="X218" s="194">
        <f t="shared" si="185"/>
        <v>9500.7915051158761</v>
      </c>
      <c r="Y218" s="194">
        <f t="shared" si="185"/>
        <v>9876.1177049060225</v>
      </c>
      <c r="Z218" s="194">
        <f t="shared" si="185"/>
        <v>10260.510880314367</v>
      </c>
      <c r="AA218" s="194">
        <f t="shared" si="185"/>
        <v>10656.832082088218</v>
      </c>
      <c r="AB218" s="194">
        <f t="shared" si="185"/>
        <v>11064.500460805079</v>
      </c>
      <c r="AC218" s="194">
        <f t="shared" si="185"/>
        <v>11484.737131320202</v>
      </c>
      <c r="AD218" s="194">
        <f t="shared" si="185"/>
        <v>11915.037394595895</v>
      </c>
      <c r="AE218" s="194">
        <f t="shared" si="185"/>
        <v>12358.502534889663</v>
      </c>
      <c r="AF218" s="194">
        <f t="shared" si="185"/>
        <v>12814.508338036894</v>
      </c>
      <c r="AG218" s="194">
        <f t="shared" si="185"/>
        <v>13284.381149234034</v>
      </c>
      <c r="AH218" s="194">
        <f t="shared" si="185"/>
        <v>13765.414504540986</v>
      </c>
      <c r="AI218" s="194">
        <f t="shared" si="185"/>
        <v>14260.970043140254</v>
      </c>
      <c r="AJ218" s="194">
        <f t="shared" si="185"/>
        <v>14770.376939427089</v>
      </c>
      <c r="AK218" s="194">
        <f t="shared" si="185"/>
        <v>15295.075774996316</v>
      </c>
      <c r="AL218" s="194">
        <f t="shared" si="185"/>
        <v>15832.14203080209</v>
      </c>
      <c r="AM218" s="194">
        <f t="shared" si="185"/>
        <v>16385.219503976507</v>
      </c>
      <c r="AN218" s="194">
        <f t="shared" si="185"/>
        <v>16953.587266825514</v>
      </c>
      <c r="AO218" s="194">
        <f t="shared" si="185"/>
        <v>17538.809909715957</v>
      </c>
      <c r="AP218" s="194">
        <f t="shared" si="185"/>
        <v>18137.727250147298</v>
      </c>
      <c r="AQ218" s="194">
        <f t="shared" ref="AQ218:BV218" si="186">SUM(AQ214:AQ217)</f>
        <v>18754.28886809816</v>
      </c>
      <c r="AR218" s="194">
        <f t="shared" si="186"/>
        <v>19387.719980773782</v>
      </c>
      <c r="AS218" s="194">
        <f t="shared" si="186"/>
        <v>20039.719790886855</v>
      </c>
      <c r="AT218" s="194">
        <f t="shared" si="186"/>
        <v>20706.873419102445</v>
      </c>
      <c r="AU218" s="194">
        <f t="shared" si="186"/>
        <v>21393.461826956012</v>
      </c>
      <c r="AV218" s="194">
        <f t="shared" si="186"/>
        <v>22098.652341371151</v>
      </c>
      <c r="AW218" s="194">
        <f t="shared" si="186"/>
        <v>22824.290282533973</v>
      </c>
      <c r="AX218" s="194">
        <f t="shared" si="186"/>
        <v>23566.685500295109</v>
      </c>
      <c r="AY218" s="194">
        <f t="shared" si="186"/>
        <v>24330.478074861589</v>
      </c>
      <c r="AZ218" s="194">
        <f t="shared" si="186"/>
        <v>25114.773104213851</v>
      </c>
      <c r="BA218" s="194">
        <f t="shared" si="186"/>
        <v>25921.574508976355</v>
      </c>
      <c r="BB218" s="194">
        <f t="shared" si="186"/>
        <v>26746.894628643979</v>
      </c>
      <c r="BC218" s="194">
        <f t="shared" si="186"/>
        <v>27595.762715906501</v>
      </c>
      <c r="BD218" s="194">
        <f t="shared" si="186"/>
        <v>28467.216974730032</v>
      </c>
      <c r="BE218" s="194">
        <f t="shared" si="186"/>
        <v>29363.433469691186</v>
      </c>
      <c r="BF218" s="194">
        <f t="shared" si="186"/>
        <v>30280.102989709059</v>
      </c>
      <c r="BG218" s="194">
        <f t="shared" si="186"/>
        <v>31222.676523596256</v>
      </c>
      <c r="BH218" s="194">
        <f t="shared" si="186"/>
        <v>32190.120365152768</v>
      </c>
      <c r="BI218" s="194">
        <f t="shared" si="186"/>
        <v>33184.797416648733</v>
      </c>
      <c r="BJ218" s="194">
        <f t="shared" si="186"/>
        <v>34202.050929428653</v>
      </c>
      <c r="BK218" s="194">
        <f t="shared" si="186"/>
        <v>34953.536088146007</v>
      </c>
      <c r="BL218" s="194">
        <f t="shared" si="186"/>
        <v>35617.579994041836</v>
      </c>
      <c r="BM218" s="194">
        <f t="shared" si="186"/>
        <v>36296.143413570237</v>
      </c>
      <c r="BN218" s="194">
        <f t="shared" si="186"/>
        <v>36983.756051256547</v>
      </c>
      <c r="BO218" s="194">
        <f t="shared" si="186"/>
        <v>37686.372176693934</v>
      </c>
      <c r="BP218" s="194">
        <f t="shared" si="186"/>
        <v>38402.337360684294</v>
      </c>
      <c r="BQ218" s="194">
        <f t="shared" si="186"/>
        <v>39133.965443890949</v>
      </c>
      <c r="BR218" s="194">
        <f t="shared" si="186"/>
        <v>39875.334265434321</v>
      </c>
      <c r="BS218" s="194">
        <f t="shared" si="186"/>
        <v>40632.887806950865</v>
      </c>
      <c r="BT218" s="194">
        <f t="shared" si="186"/>
        <v>41404.83423344019</v>
      </c>
      <c r="BU218" s="194">
        <f t="shared" si="186"/>
        <v>42193.677019076349</v>
      </c>
      <c r="BV218" s="194">
        <f t="shared" si="186"/>
        <v>42993.004816482106</v>
      </c>
      <c r="BW218" s="194">
        <f t="shared" ref="BW218:CO218" si="187">SUM(BW214:BW217)</f>
        <v>43809.791600239267</v>
      </c>
      <c r="BX218" s="194">
        <f t="shared" si="187"/>
        <v>44642.096722746122</v>
      </c>
      <c r="BY218" s="194">
        <f t="shared" si="187"/>
        <v>45492.628837454016</v>
      </c>
      <c r="BZ218" s="194">
        <f t="shared" si="187"/>
        <v>46354.447007275245</v>
      </c>
      <c r="CA218" s="194">
        <f t="shared" si="187"/>
        <v>47235.098794249527</v>
      </c>
      <c r="CB218" s="194">
        <f t="shared" si="187"/>
        <v>48132.482384838157</v>
      </c>
      <c r="CC218" s="194">
        <f t="shared" si="187"/>
        <v>49049.528432270905</v>
      </c>
      <c r="CD218" s="194">
        <f t="shared" si="187"/>
        <v>49978.722669910952</v>
      </c>
      <c r="CE218" s="194">
        <f t="shared" si="187"/>
        <v>50928.233427991327</v>
      </c>
      <c r="CF218" s="194">
        <f t="shared" si="187"/>
        <v>51895.784348651687</v>
      </c>
      <c r="CG218" s="194">
        <f t="shared" si="187"/>
        <v>52884.546284687953</v>
      </c>
      <c r="CH218" s="194">
        <f t="shared" si="187"/>
        <v>53886.384287930581</v>
      </c>
      <c r="CI218" s="194">
        <f t="shared" si="187"/>
        <v>54910.138518806314</v>
      </c>
      <c r="CJ218" s="194">
        <f t="shared" si="187"/>
        <v>55953.343586677227</v>
      </c>
      <c r="CK218" s="194">
        <f t="shared" si="187"/>
        <v>57016.369071258145</v>
      </c>
      <c r="CL218" s="194">
        <f t="shared" si="187"/>
        <v>58099.591575004008</v>
      </c>
      <c r="CM218" s="194">
        <f t="shared" si="187"/>
        <v>59203.394856564926</v>
      </c>
      <c r="CN218" s="194">
        <f t="shared" si="187"/>
        <v>60328.169966777677</v>
      </c>
      <c r="CO218" s="194">
        <f t="shared" si="187"/>
        <v>61477.628849009023</v>
      </c>
    </row>
    <row r="219" spans="1:93" ht="6.75" customHeight="1" outlineLevel="1" x14ac:dyDescent="0.2">
      <c r="I219" s="200"/>
    </row>
    <row r="220" spans="1:93" s="34" customFormat="1" outlineLevel="1" x14ac:dyDescent="0.2">
      <c r="D220" s="289"/>
      <c r="E220" s="34" t="s">
        <v>425</v>
      </c>
      <c r="H220" s="290" t="s">
        <v>133</v>
      </c>
      <c r="I220" s="400">
        <f xml:space="preserve"> SUM( K220:CO220 )</f>
        <v>3092899.8273083274</v>
      </c>
      <c r="J220" s="34" t="s">
        <v>421</v>
      </c>
      <c r="K220" s="288">
        <f t="shared" ref="K220:AP220" si="188" xml:space="preserve"> K212 + K218</f>
        <v>443407.43935981148</v>
      </c>
      <c r="L220" s="288">
        <f t="shared" si="188"/>
        <v>18058.673435645687</v>
      </c>
      <c r="M220" s="288">
        <f t="shared" si="188"/>
        <v>2119.0712563176294</v>
      </c>
      <c r="N220" s="288">
        <f t="shared" si="188"/>
        <v>3012.0969295786535</v>
      </c>
      <c r="O220" s="288">
        <f t="shared" si="188"/>
        <v>3883.6036835113064</v>
      </c>
      <c r="P220" s="288">
        <f t="shared" si="188"/>
        <v>4784.5138717016243</v>
      </c>
      <c r="Q220" s="288">
        <f t="shared" si="188"/>
        <v>5737.7977773773764</v>
      </c>
      <c r="R220" s="288">
        <f t="shared" si="188"/>
        <v>6739.0040079318997</v>
      </c>
      <c r="S220" s="288">
        <f t="shared" si="188"/>
        <v>7777.4527587299217</v>
      </c>
      <c r="T220" s="288">
        <f t="shared" si="188"/>
        <v>8105.5735351578096</v>
      </c>
      <c r="U220" s="288">
        <f t="shared" si="188"/>
        <v>8440.2907420031279</v>
      </c>
      <c r="V220" s="288">
        <f t="shared" si="188"/>
        <v>8783.1698634402601</v>
      </c>
      <c r="W220" s="288">
        <f t="shared" si="188"/>
        <v>9136.8502859912041</v>
      </c>
      <c r="X220" s="288">
        <f t="shared" si="188"/>
        <v>9500.7915051158761</v>
      </c>
      <c r="Y220" s="288">
        <f t="shared" si="188"/>
        <v>9876.1177049060225</v>
      </c>
      <c r="Z220" s="288">
        <f t="shared" si="188"/>
        <v>27635.197742155837</v>
      </c>
      <c r="AA220" s="288">
        <f t="shared" si="188"/>
        <v>16623.151029692955</v>
      </c>
      <c r="AB220" s="288">
        <f t="shared" si="188"/>
        <v>11064.500460805079</v>
      </c>
      <c r="AC220" s="288">
        <f t="shared" si="188"/>
        <v>11484.737131320202</v>
      </c>
      <c r="AD220" s="288">
        <f t="shared" si="188"/>
        <v>11915.037394595895</v>
      </c>
      <c r="AE220" s="288">
        <f t="shared" si="188"/>
        <v>12358.502534889663</v>
      </c>
      <c r="AF220" s="288">
        <f t="shared" si="188"/>
        <v>12814.508338036894</v>
      </c>
      <c r="AG220" s="288">
        <f t="shared" si="188"/>
        <v>13284.381149234034</v>
      </c>
      <c r="AH220" s="288">
        <f t="shared" si="188"/>
        <v>13765.414504540986</v>
      </c>
      <c r="AI220" s="288">
        <f t="shared" si="188"/>
        <v>14260.970043140254</v>
      </c>
      <c r="AJ220" s="288">
        <f t="shared" si="188"/>
        <v>14770.376939427089</v>
      </c>
      <c r="AK220" s="288">
        <f t="shared" si="188"/>
        <v>15295.075774996316</v>
      </c>
      <c r="AL220" s="288">
        <f t="shared" si="188"/>
        <v>15832.14203080209</v>
      </c>
      <c r="AM220" s="288">
        <f t="shared" si="188"/>
        <v>16385.219503976507</v>
      </c>
      <c r="AN220" s="288">
        <f t="shared" si="188"/>
        <v>16953.587266825514</v>
      </c>
      <c r="AO220" s="288">
        <f t="shared" si="188"/>
        <v>40573.452674502012</v>
      </c>
      <c r="AP220" s="288">
        <f t="shared" si="188"/>
        <v>26047.626672891973</v>
      </c>
      <c r="AQ220" s="288">
        <f t="shared" ref="AQ220:BV220" si="189" xml:space="preserve"> AQ212 + AQ218</f>
        <v>18754.28886809816</v>
      </c>
      <c r="AR220" s="288">
        <f t="shared" si="189"/>
        <v>19387.719980773782</v>
      </c>
      <c r="AS220" s="288">
        <f t="shared" si="189"/>
        <v>20039.719790886855</v>
      </c>
      <c r="AT220" s="288">
        <f t="shared" si="189"/>
        <v>20706.873419102445</v>
      </c>
      <c r="AU220" s="288">
        <f t="shared" si="189"/>
        <v>21393.461826956012</v>
      </c>
      <c r="AV220" s="288">
        <f t="shared" si="189"/>
        <v>22098.652341371151</v>
      </c>
      <c r="AW220" s="288">
        <f t="shared" si="189"/>
        <v>22824.290282533973</v>
      </c>
      <c r="AX220" s="288">
        <f t="shared" si="189"/>
        <v>23566.685500295109</v>
      </c>
      <c r="AY220" s="288">
        <f t="shared" si="189"/>
        <v>24330.478074861589</v>
      </c>
      <c r="AZ220" s="288">
        <f t="shared" si="189"/>
        <v>25114.773104213851</v>
      </c>
      <c r="BA220" s="288">
        <f t="shared" si="189"/>
        <v>25921.574508976355</v>
      </c>
      <c r="BB220" s="288">
        <f t="shared" si="189"/>
        <v>26746.894628643979</v>
      </c>
      <c r="BC220" s="288">
        <f t="shared" si="189"/>
        <v>27595.762715906501</v>
      </c>
      <c r="BD220" s="288">
        <f t="shared" si="189"/>
        <v>59005.595681664316</v>
      </c>
      <c r="BE220" s="288">
        <f t="shared" si="189"/>
        <v>39850.051672201931</v>
      </c>
      <c r="BF220" s="288">
        <f t="shared" si="189"/>
        <v>30280.102989709059</v>
      </c>
      <c r="BG220" s="288">
        <f t="shared" si="189"/>
        <v>31222.676523596256</v>
      </c>
      <c r="BH220" s="288">
        <f t="shared" si="189"/>
        <v>32190.120365152768</v>
      </c>
      <c r="BI220" s="288">
        <f t="shared" si="189"/>
        <v>33184.797416648733</v>
      </c>
      <c r="BJ220" s="288">
        <f t="shared" si="189"/>
        <v>34202.050929428653</v>
      </c>
      <c r="BK220" s="288">
        <f t="shared" si="189"/>
        <v>34953.536088146007</v>
      </c>
      <c r="BL220" s="288">
        <f t="shared" si="189"/>
        <v>35617.579994041836</v>
      </c>
      <c r="BM220" s="288">
        <f t="shared" si="189"/>
        <v>36296.143413570237</v>
      </c>
      <c r="BN220" s="288">
        <f t="shared" si="189"/>
        <v>36983.756051256547</v>
      </c>
      <c r="BO220" s="288">
        <f t="shared" si="189"/>
        <v>37686.372176693934</v>
      </c>
      <c r="BP220" s="288">
        <f t="shared" si="189"/>
        <v>38402.337360684294</v>
      </c>
      <c r="BQ220" s="288">
        <f t="shared" si="189"/>
        <v>39133.965443890949</v>
      </c>
      <c r="BR220" s="288">
        <f t="shared" si="189"/>
        <v>39875.334265434321</v>
      </c>
      <c r="BS220" s="288">
        <f t="shared" si="189"/>
        <v>163245.0972572969</v>
      </c>
      <c r="BT220" s="288">
        <f t="shared" si="189"/>
        <v>83290.72372511249</v>
      </c>
      <c r="BU220" s="288">
        <f t="shared" si="189"/>
        <v>42193.677019076349</v>
      </c>
      <c r="BV220" s="288">
        <f t="shared" si="189"/>
        <v>42993.004816482106</v>
      </c>
      <c r="BW220" s="288">
        <f t="shared" ref="BW220:CO220" si="190" xml:space="preserve"> BW212 + BW218</f>
        <v>43809.791600239267</v>
      </c>
      <c r="BX220" s="288">
        <f t="shared" si="190"/>
        <v>44642.096722746122</v>
      </c>
      <c r="BY220" s="288">
        <f t="shared" si="190"/>
        <v>45492.628837454016</v>
      </c>
      <c r="BZ220" s="288">
        <f t="shared" si="190"/>
        <v>46354.447007275245</v>
      </c>
      <c r="CA220" s="288">
        <f t="shared" si="190"/>
        <v>47235.098794249527</v>
      </c>
      <c r="CB220" s="288">
        <f t="shared" si="190"/>
        <v>48132.482384838157</v>
      </c>
      <c r="CC220" s="288">
        <f t="shared" si="190"/>
        <v>49049.528432270905</v>
      </c>
      <c r="CD220" s="288">
        <f t="shared" si="190"/>
        <v>49978.722669910952</v>
      </c>
      <c r="CE220" s="288">
        <f t="shared" si="190"/>
        <v>50928.233427991327</v>
      </c>
      <c r="CF220" s="288">
        <f t="shared" si="190"/>
        <v>51895.784348651687</v>
      </c>
      <c r="CG220" s="288">
        <f t="shared" si="190"/>
        <v>52884.546284687953</v>
      </c>
      <c r="CH220" s="288">
        <f t="shared" si="190"/>
        <v>107561.74439449521</v>
      </c>
      <c r="CI220" s="288">
        <f t="shared" si="190"/>
        <v>73341.798356465253</v>
      </c>
      <c r="CJ220" s="288">
        <f t="shared" si="190"/>
        <v>55953.343586677227</v>
      </c>
      <c r="CK220" s="288">
        <f t="shared" si="190"/>
        <v>57016.369071258145</v>
      </c>
      <c r="CL220" s="288">
        <f t="shared" si="190"/>
        <v>58099.591575004008</v>
      </c>
      <c r="CM220" s="288">
        <f t="shared" si="190"/>
        <v>59203.394856564926</v>
      </c>
      <c r="CN220" s="288">
        <f t="shared" si="190"/>
        <v>60328.169966777677</v>
      </c>
      <c r="CO220" s="288">
        <f t="shared" si="190"/>
        <v>61477.628849009023</v>
      </c>
    </row>
    <row r="221" spans="1:93" outlineLevel="1" x14ac:dyDescent="0.2">
      <c r="E221" t="s">
        <v>426</v>
      </c>
      <c r="H221" s="74" t="s">
        <v>133</v>
      </c>
      <c r="K221" s="53">
        <f t="shared" ref="K221:AP221" si="191" xml:space="preserve"> K220 / $G$62</f>
        <v>927.6306262757563</v>
      </c>
      <c r="L221" s="53">
        <f t="shared" si="191"/>
        <v>37.779651539007716</v>
      </c>
      <c r="M221" s="53">
        <f t="shared" si="191"/>
        <v>4.433203465099643</v>
      </c>
      <c r="N221" s="53">
        <f t="shared" si="191"/>
        <v>6.3014580116708236</v>
      </c>
      <c r="O221" s="53">
        <f t="shared" si="191"/>
        <v>8.1246938985592188</v>
      </c>
      <c r="P221" s="53">
        <f t="shared" si="191"/>
        <v>10.009443246237709</v>
      </c>
      <c r="Q221" s="53">
        <f t="shared" si="191"/>
        <v>12.003761040538445</v>
      </c>
      <c r="R221" s="53">
        <f t="shared" si="191"/>
        <v>14.098334744627405</v>
      </c>
      <c r="S221" s="53">
        <f t="shared" si="191"/>
        <v>16.2708216709831</v>
      </c>
      <c r="T221" s="53">
        <f t="shared" si="191"/>
        <v>16.957266809953577</v>
      </c>
      <c r="U221" s="53">
        <f t="shared" si="191"/>
        <v>17.657512012558843</v>
      </c>
      <c r="V221" s="53">
        <f t="shared" si="191"/>
        <v>18.374832350293431</v>
      </c>
      <c r="W221" s="53">
        <f t="shared" si="191"/>
        <v>19.114749552282852</v>
      </c>
      <c r="X221" s="53">
        <f t="shared" si="191"/>
        <v>19.876132855890955</v>
      </c>
      <c r="Y221" s="53">
        <f t="shared" si="191"/>
        <v>20.661334110682056</v>
      </c>
      <c r="Z221" s="53">
        <f t="shared" si="191"/>
        <v>57.814221217899238</v>
      </c>
      <c r="AA221" s="53">
        <f t="shared" si="191"/>
        <v>34.77646658931581</v>
      </c>
      <c r="AB221" s="53">
        <f t="shared" si="191"/>
        <v>23.147490503776314</v>
      </c>
      <c r="AC221" s="53">
        <f t="shared" si="191"/>
        <v>24.0266467182431</v>
      </c>
      <c r="AD221" s="53">
        <f t="shared" si="191"/>
        <v>24.926856474049988</v>
      </c>
      <c r="AE221" s="53">
        <f t="shared" si="191"/>
        <v>25.854607813576703</v>
      </c>
      <c r="AF221" s="53">
        <f t="shared" si="191"/>
        <v>26.80859484944957</v>
      </c>
      <c r="AG221" s="53">
        <f t="shared" si="191"/>
        <v>27.791592362414296</v>
      </c>
      <c r="AH221" s="53">
        <f t="shared" si="191"/>
        <v>28.797938294018799</v>
      </c>
      <c r="AI221" s="53">
        <f t="shared" si="191"/>
        <v>29.834665362218104</v>
      </c>
      <c r="AJ221" s="53">
        <f t="shared" si="191"/>
        <v>30.900370166165459</v>
      </c>
      <c r="AK221" s="53">
        <f t="shared" si="191"/>
        <v>31.99806647488769</v>
      </c>
      <c r="AL221" s="53">
        <f t="shared" si="191"/>
        <v>33.121636047703113</v>
      </c>
      <c r="AM221" s="53">
        <f t="shared" si="191"/>
        <v>34.278701891164239</v>
      </c>
      <c r="AN221" s="53">
        <f t="shared" si="191"/>
        <v>35.467755788337897</v>
      </c>
      <c r="AO221" s="53">
        <f t="shared" si="191"/>
        <v>84.881700155861949</v>
      </c>
      <c r="AP221" s="53">
        <f t="shared" si="191"/>
        <v>54.492942830317936</v>
      </c>
      <c r="AQ221" s="53">
        <f t="shared" ref="AQ221:BV221" si="192" xml:space="preserve"> AQ220 / $G$62</f>
        <v>39.234913949996148</v>
      </c>
      <c r="AR221" s="53">
        <f t="shared" si="192"/>
        <v>40.560083641786157</v>
      </c>
      <c r="AS221" s="53">
        <f t="shared" si="192"/>
        <v>41.924099980934841</v>
      </c>
      <c r="AT221" s="53">
        <f t="shared" si="192"/>
        <v>43.319818868415155</v>
      </c>
      <c r="AU221" s="53">
        <f t="shared" si="192"/>
        <v>44.756196290702952</v>
      </c>
      <c r="AV221" s="53">
        <f t="shared" si="192"/>
        <v>46.231490253914544</v>
      </c>
      <c r="AW221" s="53">
        <f t="shared" si="192"/>
        <v>47.749561260531323</v>
      </c>
      <c r="AX221" s="53">
        <f t="shared" si="192"/>
        <v>49.302689331161318</v>
      </c>
      <c r="AY221" s="53">
        <f t="shared" si="192"/>
        <v>50.900581746572364</v>
      </c>
      <c r="AZ221" s="53">
        <f t="shared" si="192"/>
        <v>52.541366326807221</v>
      </c>
      <c r="BA221" s="53">
        <f t="shared" si="192"/>
        <v>54.229235374427518</v>
      </c>
      <c r="BB221" s="53">
        <f t="shared" si="192"/>
        <v>55.955846503439282</v>
      </c>
      <c r="BC221" s="53">
        <f t="shared" si="192"/>
        <v>57.731721162984314</v>
      </c>
      <c r="BD221" s="53">
        <f t="shared" si="192"/>
        <v>123.44266879009271</v>
      </c>
      <c r="BE221" s="53">
        <f t="shared" si="192"/>
        <v>83.368308937660942</v>
      </c>
      <c r="BF221" s="53">
        <f t="shared" si="192"/>
        <v>63.347495794370417</v>
      </c>
      <c r="BG221" s="53">
        <f t="shared" si="192"/>
        <v>65.31940695313024</v>
      </c>
      <c r="BH221" s="53">
        <f t="shared" si="192"/>
        <v>67.34334804425265</v>
      </c>
      <c r="BI221" s="53">
        <f t="shared" si="192"/>
        <v>69.424262377926226</v>
      </c>
      <c r="BJ221" s="53">
        <f t="shared" si="192"/>
        <v>71.55240780215199</v>
      </c>
      <c r="BK221" s="53">
        <f t="shared" si="192"/>
        <v>73.124552485661098</v>
      </c>
      <c r="BL221" s="53">
        <f t="shared" si="192"/>
        <v>74.513765677911792</v>
      </c>
      <c r="BM221" s="53">
        <f t="shared" si="192"/>
        <v>75.933354421695057</v>
      </c>
      <c r="BN221" s="53">
        <f t="shared" si="192"/>
        <v>77.371874584218716</v>
      </c>
      <c r="BO221" s="53">
        <f t="shared" si="192"/>
        <v>78.84178279643082</v>
      </c>
      <c r="BP221" s="53">
        <f t="shared" si="192"/>
        <v>80.339617909381374</v>
      </c>
      <c r="BQ221" s="53">
        <f t="shared" si="192"/>
        <v>81.870220593914127</v>
      </c>
      <c r="BR221" s="53">
        <f t="shared" si="192"/>
        <v>83.421201392122015</v>
      </c>
      <c r="BS221" s="53">
        <f t="shared" si="192"/>
        <v>341.51693986882196</v>
      </c>
      <c r="BT221" s="53">
        <f t="shared" si="192"/>
        <v>174.24837599395917</v>
      </c>
      <c r="BU221" s="53">
        <f t="shared" si="192"/>
        <v>88.271290834887765</v>
      </c>
      <c r="BV221" s="53">
        <f t="shared" si="192"/>
        <v>89.943524720673864</v>
      </c>
      <c r="BW221" s="53">
        <f t="shared" ref="BW221:CO221" si="193" xml:space="preserve"> BW220 / $G$62</f>
        <v>91.652283682508923</v>
      </c>
      <c r="BX221" s="53">
        <f t="shared" si="193"/>
        <v>93.393507788171803</v>
      </c>
      <c r="BY221" s="53">
        <f t="shared" si="193"/>
        <v>95.172863676682042</v>
      </c>
      <c r="BZ221" s="53">
        <f t="shared" si="193"/>
        <v>96.975830559153238</v>
      </c>
      <c r="CA221" s="53">
        <f t="shared" si="193"/>
        <v>98.81819831432955</v>
      </c>
      <c r="CB221" s="53">
        <f t="shared" si="193"/>
        <v>100.69556984275765</v>
      </c>
      <c r="CC221" s="53">
        <f t="shared" si="193"/>
        <v>102.61407621813997</v>
      </c>
      <c r="CD221" s="53">
        <f t="shared" si="193"/>
        <v>104.55799721738693</v>
      </c>
      <c r="CE221" s="53">
        <f t="shared" si="193"/>
        <v>106.5444213974714</v>
      </c>
      <c r="CF221" s="53">
        <f t="shared" si="193"/>
        <v>108.56858650345541</v>
      </c>
      <c r="CG221" s="53">
        <f t="shared" si="193"/>
        <v>110.63712611859404</v>
      </c>
      <c r="CH221" s="53">
        <f t="shared" si="193"/>
        <v>225.0245698629607</v>
      </c>
      <c r="CI221" s="53">
        <f t="shared" si="193"/>
        <v>153.4347245951156</v>
      </c>
      <c r="CJ221" s="53">
        <f t="shared" si="193"/>
        <v>117.05720415622851</v>
      </c>
      <c r="CK221" s="53">
        <f t="shared" si="193"/>
        <v>119.28110684363628</v>
      </c>
      <c r="CL221" s="53">
        <f t="shared" si="193"/>
        <v>121.5472627092134</v>
      </c>
      <c r="CM221" s="53">
        <f t="shared" si="193"/>
        <v>123.85647459532412</v>
      </c>
      <c r="CN221" s="53">
        <f t="shared" si="193"/>
        <v>126.20956059995331</v>
      </c>
      <c r="CO221" s="53">
        <f t="shared" si="193"/>
        <v>128.61428629499795</v>
      </c>
    </row>
    <row r="222" spans="1:93" outlineLevel="1" x14ac:dyDescent="0.2">
      <c r="I222" s="200"/>
      <c r="V222" s="126"/>
    </row>
    <row r="223" spans="1:93" ht="13.5" thickBot="1" x14ac:dyDescent="0.25">
      <c r="A223" s="55" t="s">
        <v>427</v>
      </c>
      <c r="B223" s="9"/>
      <c r="C223" s="8"/>
      <c r="D223" s="68"/>
      <c r="E223" s="11"/>
      <c r="F223" s="12"/>
      <c r="G223" s="12"/>
      <c r="H223" s="12"/>
      <c r="I223" s="21"/>
      <c r="J223" s="13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</row>
    <row r="224" spans="1:93" ht="3" customHeight="1" outlineLevel="1" thickTop="1" x14ac:dyDescent="0.2">
      <c r="A224" s="14"/>
      <c r="B224" s="14"/>
      <c r="C224" s="7"/>
      <c r="D224" s="69"/>
      <c r="E224" s="16"/>
      <c r="F224" s="17"/>
      <c r="G224" s="16"/>
      <c r="H224" s="72"/>
      <c r="I224" s="197"/>
      <c r="J224" s="13"/>
      <c r="K224" s="16"/>
    </row>
    <row r="225" spans="1:93" outlineLevel="1" x14ac:dyDescent="0.2">
      <c r="B225" s="58" t="s">
        <v>428</v>
      </c>
      <c r="I225" s="200"/>
    </row>
    <row r="226" spans="1:93" outlineLevel="1" x14ac:dyDescent="0.2">
      <c r="E226" s="18" t="str">
        <f xml:space="preserve"> InpC!E$49</f>
        <v>Overhead rate</v>
      </c>
      <c r="G226" s="57">
        <f xml:space="preserve"> InpC!G$49</f>
        <v>5.1900000000000002E-2</v>
      </c>
      <c r="H226" s="76" t="str">
        <f xml:space="preserve"> InpC!H$49</f>
        <v>%</v>
      </c>
      <c r="I226" s="200"/>
    </row>
    <row r="227" spans="1:93" outlineLevel="1" x14ac:dyDescent="0.2">
      <c r="E227" s="18" t="str">
        <f xml:space="preserve"> InpC!E41</f>
        <v>Sewer costs (assuming 2m depth, grassland, 150mm)</v>
      </c>
      <c r="F227" s="18"/>
      <c r="G227" s="52">
        <f xml:space="preserve"> InpC!G41</f>
        <v>352.54251911489854</v>
      </c>
      <c r="H227" s="76" t="str">
        <f xml:space="preserve"> InpC!H41</f>
        <v>£/m</v>
      </c>
      <c r="I227" s="200"/>
    </row>
    <row r="228" spans="1:93" outlineLevel="1" x14ac:dyDescent="0.2">
      <c r="E228" t="str">
        <f xml:space="preserve"> E20</f>
        <v>Length of mains per plot</v>
      </c>
      <c r="G228" s="53">
        <f xml:space="preserve"> G20</f>
        <v>8</v>
      </c>
      <c r="H228" s="182" t="str">
        <f xml:space="preserve"> H20</f>
        <v>m</v>
      </c>
      <c r="I228" s="200"/>
    </row>
    <row r="229" spans="1:93" outlineLevel="1" x14ac:dyDescent="0.2">
      <c r="E229" s="78" t="str">
        <f xml:space="preserve"> E62</f>
        <v>Total plots</v>
      </c>
      <c r="G229" s="84">
        <f xml:space="preserve"> G62</f>
        <v>478</v>
      </c>
      <c r="H229" s="219" t="str">
        <f xml:space="preserve"> H62</f>
        <v>Plots</v>
      </c>
      <c r="I229" s="200"/>
    </row>
    <row r="230" spans="1:93" outlineLevel="1" x14ac:dyDescent="0.2">
      <c r="E230" s="78" t="s">
        <v>429</v>
      </c>
      <c r="G230" s="84">
        <f xml:space="preserve"> G228 * G229</f>
        <v>3824</v>
      </c>
      <c r="H230" s="219" t="s">
        <v>75</v>
      </c>
      <c r="I230" s="200"/>
    </row>
    <row r="231" spans="1:93" outlineLevel="1" x14ac:dyDescent="0.2">
      <c r="E231" t="s">
        <v>430</v>
      </c>
      <c r="G231" s="53">
        <f xml:space="preserve"> ( 1 + G226 ) * G227 * G228 * G229</f>
        <v>1418090.1556770217</v>
      </c>
      <c r="H231" s="74" t="s">
        <v>133</v>
      </c>
      <c r="I231" s="206">
        <f xml:space="preserve"> SUM( K231:CO231 )</f>
        <v>1418090.1556770217</v>
      </c>
      <c r="K231" s="53">
        <f t="shared" ref="K231:AP231" si="194" xml:space="preserve"> IF( J231 = "", G231, 0 )</f>
        <v>1418090.1556770217</v>
      </c>
      <c r="L231" s="53">
        <f t="shared" si="194"/>
        <v>0</v>
      </c>
      <c r="M231" s="53">
        <f t="shared" si="194"/>
        <v>0</v>
      </c>
      <c r="N231" s="53">
        <f t="shared" si="194"/>
        <v>0</v>
      </c>
      <c r="O231" s="53">
        <f t="shared" si="194"/>
        <v>0</v>
      </c>
      <c r="P231" s="53">
        <f t="shared" si="194"/>
        <v>0</v>
      </c>
      <c r="Q231" s="53">
        <f t="shared" si="194"/>
        <v>0</v>
      </c>
      <c r="R231" s="53">
        <f t="shared" si="194"/>
        <v>0</v>
      </c>
      <c r="S231" s="53">
        <f t="shared" si="194"/>
        <v>0</v>
      </c>
      <c r="T231" s="53">
        <f t="shared" si="194"/>
        <v>0</v>
      </c>
      <c r="U231" s="53">
        <f t="shared" si="194"/>
        <v>0</v>
      </c>
      <c r="V231" s="53">
        <f t="shared" si="194"/>
        <v>0</v>
      </c>
      <c r="W231" s="53">
        <f t="shared" si="194"/>
        <v>0</v>
      </c>
      <c r="X231" s="53">
        <f t="shared" si="194"/>
        <v>0</v>
      </c>
      <c r="Y231" s="53">
        <f t="shared" si="194"/>
        <v>0</v>
      </c>
      <c r="Z231" s="53">
        <f t="shared" si="194"/>
        <v>0</v>
      </c>
      <c r="AA231" s="53">
        <f t="shared" si="194"/>
        <v>0</v>
      </c>
      <c r="AB231" s="53">
        <f t="shared" si="194"/>
        <v>0</v>
      </c>
      <c r="AC231" s="53">
        <f t="shared" si="194"/>
        <v>0</v>
      </c>
      <c r="AD231" s="53">
        <f t="shared" si="194"/>
        <v>0</v>
      </c>
      <c r="AE231" s="53">
        <f t="shared" si="194"/>
        <v>0</v>
      </c>
      <c r="AF231" s="53">
        <f t="shared" si="194"/>
        <v>0</v>
      </c>
      <c r="AG231" s="53">
        <f t="shared" si="194"/>
        <v>0</v>
      </c>
      <c r="AH231" s="53">
        <f t="shared" si="194"/>
        <v>0</v>
      </c>
      <c r="AI231" s="53">
        <f t="shared" si="194"/>
        <v>0</v>
      </c>
      <c r="AJ231" s="53">
        <f t="shared" si="194"/>
        <v>0</v>
      </c>
      <c r="AK231" s="53">
        <f t="shared" si="194"/>
        <v>0</v>
      </c>
      <c r="AL231" s="53">
        <f t="shared" si="194"/>
        <v>0</v>
      </c>
      <c r="AM231" s="53">
        <f t="shared" si="194"/>
        <v>0</v>
      </c>
      <c r="AN231" s="53">
        <f t="shared" si="194"/>
        <v>0</v>
      </c>
      <c r="AO231" s="53">
        <f t="shared" si="194"/>
        <v>0</v>
      </c>
      <c r="AP231" s="53">
        <f t="shared" si="194"/>
        <v>0</v>
      </c>
      <c r="AQ231" s="53">
        <f t="shared" ref="AQ231:BV231" si="195" xml:space="preserve"> IF( AP231 = "", AM231, 0 )</f>
        <v>0</v>
      </c>
      <c r="AR231" s="53">
        <f t="shared" si="195"/>
        <v>0</v>
      </c>
      <c r="AS231" s="53">
        <f t="shared" si="195"/>
        <v>0</v>
      </c>
      <c r="AT231" s="53">
        <f t="shared" si="195"/>
        <v>0</v>
      </c>
      <c r="AU231" s="53">
        <f t="shared" si="195"/>
        <v>0</v>
      </c>
      <c r="AV231" s="53">
        <f t="shared" si="195"/>
        <v>0</v>
      </c>
      <c r="AW231" s="53">
        <f t="shared" si="195"/>
        <v>0</v>
      </c>
      <c r="AX231" s="53">
        <f t="shared" si="195"/>
        <v>0</v>
      </c>
      <c r="AY231" s="53">
        <f t="shared" si="195"/>
        <v>0</v>
      </c>
      <c r="AZ231" s="53">
        <f t="shared" si="195"/>
        <v>0</v>
      </c>
      <c r="BA231" s="53">
        <f t="shared" si="195"/>
        <v>0</v>
      </c>
      <c r="BB231" s="53">
        <f t="shared" si="195"/>
        <v>0</v>
      </c>
      <c r="BC231" s="53">
        <f t="shared" si="195"/>
        <v>0</v>
      </c>
      <c r="BD231" s="53">
        <f t="shared" si="195"/>
        <v>0</v>
      </c>
      <c r="BE231" s="53">
        <f t="shared" si="195"/>
        <v>0</v>
      </c>
      <c r="BF231" s="53">
        <f t="shared" si="195"/>
        <v>0</v>
      </c>
      <c r="BG231" s="53">
        <f t="shared" si="195"/>
        <v>0</v>
      </c>
      <c r="BH231" s="53">
        <f t="shared" si="195"/>
        <v>0</v>
      </c>
      <c r="BI231" s="53">
        <f t="shared" si="195"/>
        <v>0</v>
      </c>
      <c r="BJ231" s="53">
        <f t="shared" si="195"/>
        <v>0</v>
      </c>
      <c r="BK231" s="53">
        <f t="shared" si="195"/>
        <v>0</v>
      </c>
      <c r="BL231" s="53">
        <f t="shared" si="195"/>
        <v>0</v>
      </c>
      <c r="BM231" s="53">
        <f t="shared" si="195"/>
        <v>0</v>
      </c>
      <c r="BN231" s="53">
        <f t="shared" si="195"/>
        <v>0</v>
      </c>
      <c r="BO231" s="53">
        <f t="shared" si="195"/>
        <v>0</v>
      </c>
      <c r="BP231" s="53">
        <f t="shared" si="195"/>
        <v>0</v>
      </c>
      <c r="BQ231" s="53">
        <f t="shared" si="195"/>
        <v>0</v>
      </c>
      <c r="BR231" s="53">
        <f t="shared" si="195"/>
        <v>0</v>
      </c>
      <c r="BS231" s="53">
        <f t="shared" si="195"/>
        <v>0</v>
      </c>
      <c r="BT231" s="53">
        <f t="shared" si="195"/>
        <v>0</v>
      </c>
      <c r="BU231" s="53">
        <f t="shared" si="195"/>
        <v>0</v>
      </c>
      <c r="BV231" s="53">
        <f t="shared" si="195"/>
        <v>0</v>
      </c>
      <c r="BW231" s="53">
        <f t="shared" ref="BW231:CO231" si="196" xml:space="preserve"> IF( BV231 = "", BS231, 0 )</f>
        <v>0</v>
      </c>
      <c r="BX231" s="53">
        <f t="shared" si="196"/>
        <v>0</v>
      </c>
      <c r="BY231" s="53">
        <f t="shared" si="196"/>
        <v>0</v>
      </c>
      <c r="BZ231" s="53">
        <f t="shared" si="196"/>
        <v>0</v>
      </c>
      <c r="CA231" s="53">
        <f t="shared" si="196"/>
        <v>0</v>
      </c>
      <c r="CB231" s="53">
        <f t="shared" si="196"/>
        <v>0</v>
      </c>
      <c r="CC231" s="53">
        <f t="shared" si="196"/>
        <v>0</v>
      </c>
      <c r="CD231" s="53">
        <f t="shared" si="196"/>
        <v>0</v>
      </c>
      <c r="CE231" s="53">
        <f t="shared" si="196"/>
        <v>0</v>
      </c>
      <c r="CF231" s="53">
        <f t="shared" si="196"/>
        <v>0</v>
      </c>
      <c r="CG231" s="53">
        <f t="shared" si="196"/>
        <v>0</v>
      </c>
      <c r="CH231" s="53">
        <f t="shared" si="196"/>
        <v>0</v>
      </c>
      <c r="CI231" s="53">
        <f t="shared" si="196"/>
        <v>0</v>
      </c>
      <c r="CJ231" s="53">
        <f t="shared" si="196"/>
        <v>0</v>
      </c>
      <c r="CK231" s="53">
        <f t="shared" si="196"/>
        <v>0</v>
      </c>
      <c r="CL231" s="53">
        <f t="shared" si="196"/>
        <v>0</v>
      </c>
      <c r="CM231" s="53">
        <f t="shared" si="196"/>
        <v>0</v>
      </c>
      <c r="CN231" s="53">
        <f t="shared" si="196"/>
        <v>0</v>
      </c>
      <c r="CO231" s="53">
        <f t="shared" si="196"/>
        <v>0</v>
      </c>
    </row>
    <row r="232" spans="1:93" ht="3" customHeight="1" outlineLevel="1" x14ac:dyDescent="0.2">
      <c r="A232" s="14"/>
      <c r="B232" s="14"/>
      <c r="C232" s="7"/>
      <c r="D232" s="69"/>
      <c r="E232" s="16"/>
      <c r="F232" s="17"/>
      <c r="G232" s="16"/>
      <c r="H232" s="72"/>
      <c r="I232" s="197"/>
      <c r="J232" s="13"/>
      <c r="K232" s="16"/>
    </row>
    <row r="233" spans="1:93" outlineLevel="1" x14ac:dyDescent="0.2">
      <c r="E233" s="18" t="str">
        <f xml:space="preserve"> InpC!E42</f>
        <v>Asset payment from company</v>
      </c>
      <c r="G233" s="52">
        <f xml:space="preserve"> InpC!G42</f>
        <v>0</v>
      </c>
      <c r="H233" s="76" t="str">
        <f xml:space="preserve"> InpC!H42</f>
        <v>£</v>
      </c>
      <c r="I233" s="206">
        <f xml:space="preserve"> SUM( K233:CO233 )</f>
        <v>0</v>
      </c>
      <c r="K233" s="53">
        <f t="shared" ref="K233:AP233" si="197" xml:space="preserve"> IF( J233 = "", MIN( G233, G231 ), 0 )</f>
        <v>0</v>
      </c>
      <c r="L233" s="53">
        <f t="shared" si="197"/>
        <v>0</v>
      </c>
      <c r="M233" s="53">
        <f t="shared" si="197"/>
        <v>0</v>
      </c>
      <c r="N233" s="53">
        <f t="shared" si="197"/>
        <v>0</v>
      </c>
      <c r="O233" s="53">
        <f t="shared" si="197"/>
        <v>0</v>
      </c>
      <c r="P233" s="53">
        <f t="shared" si="197"/>
        <v>0</v>
      </c>
      <c r="Q233" s="53">
        <f t="shared" si="197"/>
        <v>0</v>
      </c>
      <c r="R233" s="53">
        <f t="shared" si="197"/>
        <v>0</v>
      </c>
      <c r="S233" s="53">
        <f t="shared" si="197"/>
        <v>0</v>
      </c>
      <c r="T233" s="53">
        <f t="shared" si="197"/>
        <v>0</v>
      </c>
      <c r="U233" s="53">
        <f t="shared" si="197"/>
        <v>0</v>
      </c>
      <c r="V233" s="53">
        <f t="shared" si="197"/>
        <v>0</v>
      </c>
      <c r="W233" s="53">
        <f t="shared" si="197"/>
        <v>0</v>
      </c>
      <c r="X233" s="53">
        <f t="shared" si="197"/>
        <v>0</v>
      </c>
      <c r="Y233" s="53">
        <f t="shared" si="197"/>
        <v>0</v>
      </c>
      <c r="Z233" s="53">
        <f t="shared" si="197"/>
        <v>0</v>
      </c>
      <c r="AA233" s="53">
        <f t="shared" si="197"/>
        <v>0</v>
      </c>
      <c r="AB233" s="53">
        <f t="shared" si="197"/>
        <v>0</v>
      </c>
      <c r="AC233" s="53">
        <f t="shared" si="197"/>
        <v>0</v>
      </c>
      <c r="AD233" s="53">
        <f t="shared" si="197"/>
        <v>0</v>
      </c>
      <c r="AE233" s="53">
        <f t="shared" si="197"/>
        <v>0</v>
      </c>
      <c r="AF233" s="53">
        <f t="shared" si="197"/>
        <v>0</v>
      </c>
      <c r="AG233" s="53">
        <f t="shared" si="197"/>
        <v>0</v>
      </c>
      <c r="AH233" s="53">
        <f t="shared" si="197"/>
        <v>0</v>
      </c>
      <c r="AI233" s="53">
        <f t="shared" si="197"/>
        <v>0</v>
      </c>
      <c r="AJ233" s="53">
        <f t="shared" si="197"/>
        <v>0</v>
      </c>
      <c r="AK233" s="53">
        <f t="shared" si="197"/>
        <v>0</v>
      </c>
      <c r="AL233" s="53">
        <f t="shared" si="197"/>
        <v>0</v>
      </c>
      <c r="AM233" s="53">
        <f t="shared" si="197"/>
        <v>0</v>
      </c>
      <c r="AN233" s="53">
        <f t="shared" si="197"/>
        <v>0</v>
      </c>
      <c r="AO233" s="53">
        <f t="shared" si="197"/>
        <v>0</v>
      </c>
      <c r="AP233" s="53">
        <f t="shared" si="197"/>
        <v>0</v>
      </c>
      <c r="AQ233" s="53">
        <f t="shared" ref="AQ233:BV233" si="198" xml:space="preserve"> IF( AP233 = "", MIN( AM233, AM231 ), 0 )</f>
        <v>0</v>
      </c>
      <c r="AR233" s="53">
        <f t="shared" si="198"/>
        <v>0</v>
      </c>
      <c r="AS233" s="53">
        <f t="shared" si="198"/>
        <v>0</v>
      </c>
      <c r="AT233" s="53">
        <f t="shared" si="198"/>
        <v>0</v>
      </c>
      <c r="AU233" s="53">
        <f t="shared" si="198"/>
        <v>0</v>
      </c>
      <c r="AV233" s="53">
        <f t="shared" si="198"/>
        <v>0</v>
      </c>
      <c r="AW233" s="53">
        <f t="shared" si="198"/>
        <v>0</v>
      </c>
      <c r="AX233" s="53">
        <f t="shared" si="198"/>
        <v>0</v>
      </c>
      <c r="AY233" s="53">
        <f t="shared" si="198"/>
        <v>0</v>
      </c>
      <c r="AZ233" s="53">
        <f t="shared" si="198"/>
        <v>0</v>
      </c>
      <c r="BA233" s="53">
        <f t="shared" si="198"/>
        <v>0</v>
      </c>
      <c r="BB233" s="53">
        <f t="shared" si="198"/>
        <v>0</v>
      </c>
      <c r="BC233" s="53">
        <f t="shared" si="198"/>
        <v>0</v>
      </c>
      <c r="BD233" s="53">
        <f t="shared" si="198"/>
        <v>0</v>
      </c>
      <c r="BE233" s="53">
        <f t="shared" si="198"/>
        <v>0</v>
      </c>
      <c r="BF233" s="53">
        <f t="shared" si="198"/>
        <v>0</v>
      </c>
      <c r="BG233" s="53">
        <f t="shared" si="198"/>
        <v>0</v>
      </c>
      <c r="BH233" s="53">
        <f t="shared" si="198"/>
        <v>0</v>
      </c>
      <c r="BI233" s="53">
        <f t="shared" si="198"/>
        <v>0</v>
      </c>
      <c r="BJ233" s="53">
        <f t="shared" si="198"/>
        <v>0</v>
      </c>
      <c r="BK233" s="53">
        <f t="shared" si="198"/>
        <v>0</v>
      </c>
      <c r="BL233" s="53">
        <f t="shared" si="198"/>
        <v>0</v>
      </c>
      <c r="BM233" s="53">
        <f t="shared" si="198"/>
        <v>0</v>
      </c>
      <c r="BN233" s="53">
        <f t="shared" si="198"/>
        <v>0</v>
      </c>
      <c r="BO233" s="53">
        <f t="shared" si="198"/>
        <v>0</v>
      </c>
      <c r="BP233" s="53">
        <f t="shared" si="198"/>
        <v>0</v>
      </c>
      <c r="BQ233" s="53">
        <f t="shared" si="198"/>
        <v>0</v>
      </c>
      <c r="BR233" s="53">
        <f t="shared" si="198"/>
        <v>0</v>
      </c>
      <c r="BS233" s="53">
        <f t="shared" si="198"/>
        <v>0</v>
      </c>
      <c r="BT233" s="53">
        <f t="shared" si="198"/>
        <v>0</v>
      </c>
      <c r="BU233" s="53">
        <f t="shared" si="198"/>
        <v>0</v>
      </c>
      <c r="BV233" s="53">
        <f t="shared" si="198"/>
        <v>0</v>
      </c>
      <c r="BW233" s="53">
        <f t="shared" ref="BW233:CO233" si="199" xml:space="preserve"> IF( BV233 = "", MIN( BS233, BS231 ), 0 )</f>
        <v>0</v>
      </c>
      <c r="BX233" s="53">
        <f t="shared" si="199"/>
        <v>0</v>
      </c>
      <c r="BY233" s="53">
        <f t="shared" si="199"/>
        <v>0</v>
      </c>
      <c r="BZ233" s="53">
        <f t="shared" si="199"/>
        <v>0</v>
      </c>
      <c r="CA233" s="53">
        <f t="shared" si="199"/>
        <v>0</v>
      </c>
      <c r="CB233" s="53">
        <f t="shared" si="199"/>
        <v>0</v>
      </c>
      <c r="CC233" s="53">
        <f t="shared" si="199"/>
        <v>0</v>
      </c>
      <c r="CD233" s="53">
        <f t="shared" si="199"/>
        <v>0</v>
      </c>
      <c r="CE233" s="53">
        <f t="shared" si="199"/>
        <v>0</v>
      </c>
      <c r="CF233" s="53">
        <f t="shared" si="199"/>
        <v>0</v>
      </c>
      <c r="CG233" s="53">
        <f t="shared" si="199"/>
        <v>0</v>
      </c>
      <c r="CH233" s="53">
        <f t="shared" si="199"/>
        <v>0</v>
      </c>
      <c r="CI233" s="53">
        <f t="shared" si="199"/>
        <v>0</v>
      </c>
      <c r="CJ233" s="53">
        <f t="shared" si="199"/>
        <v>0</v>
      </c>
      <c r="CK233" s="53">
        <f t="shared" si="199"/>
        <v>0</v>
      </c>
      <c r="CL233" s="53">
        <f t="shared" si="199"/>
        <v>0</v>
      </c>
      <c r="CM233" s="53">
        <f t="shared" si="199"/>
        <v>0</v>
      </c>
      <c r="CN233" s="53">
        <f t="shared" si="199"/>
        <v>0</v>
      </c>
      <c r="CO233" s="53">
        <f t="shared" si="199"/>
        <v>0</v>
      </c>
    </row>
    <row r="234" spans="1:93" outlineLevel="1" x14ac:dyDescent="0.2">
      <c r="E234" s="18" t="str">
        <f xml:space="preserve"> InpC!E43</f>
        <v>Inspection fee on adoption</v>
      </c>
      <c r="G234" s="77">
        <f xml:space="preserve"> InpC!G43</f>
        <v>0</v>
      </c>
      <c r="H234" s="74" t="s">
        <v>133</v>
      </c>
      <c r="I234" s="206">
        <f xml:space="preserve"> SUM( K234:CO234 )</f>
        <v>0</v>
      </c>
      <c r="K234" s="84">
        <f t="shared" ref="K234:AP234" si="200" xml:space="preserve"> K231 * $G234</f>
        <v>0</v>
      </c>
      <c r="L234" s="84">
        <f t="shared" si="200"/>
        <v>0</v>
      </c>
      <c r="M234" s="84">
        <f t="shared" si="200"/>
        <v>0</v>
      </c>
      <c r="N234" s="84">
        <f t="shared" si="200"/>
        <v>0</v>
      </c>
      <c r="O234" s="84">
        <f t="shared" si="200"/>
        <v>0</v>
      </c>
      <c r="P234" s="84">
        <f t="shared" si="200"/>
        <v>0</v>
      </c>
      <c r="Q234" s="84">
        <f t="shared" si="200"/>
        <v>0</v>
      </c>
      <c r="R234" s="84">
        <f t="shared" si="200"/>
        <v>0</v>
      </c>
      <c r="S234" s="84">
        <f t="shared" si="200"/>
        <v>0</v>
      </c>
      <c r="T234" s="84">
        <f t="shared" si="200"/>
        <v>0</v>
      </c>
      <c r="U234" s="84">
        <f t="shared" si="200"/>
        <v>0</v>
      </c>
      <c r="V234" s="84">
        <f t="shared" si="200"/>
        <v>0</v>
      </c>
      <c r="W234" s="84">
        <f t="shared" si="200"/>
        <v>0</v>
      </c>
      <c r="X234" s="84">
        <f t="shared" si="200"/>
        <v>0</v>
      </c>
      <c r="Y234" s="84">
        <f t="shared" si="200"/>
        <v>0</v>
      </c>
      <c r="Z234" s="84">
        <f t="shared" si="200"/>
        <v>0</v>
      </c>
      <c r="AA234" s="84">
        <f t="shared" si="200"/>
        <v>0</v>
      </c>
      <c r="AB234" s="84">
        <f t="shared" si="200"/>
        <v>0</v>
      </c>
      <c r="AC234" s="84">
        <f t="shared" si="200"/>
        <v>0</v>
      </c>
      <c r="AD234" s="84">
        <f t="shared" si="200"/>
        <v>0</v>
      </c>
      <c r="AE234" s="84">
        <f t="shared" si="200"/>
        <v>0</v>
      </c>
      <c r="AF234" s="84">
        <f t="shared" si="200"/>
        <v>0</v>
      </c>
      <c r="AG234" s="84">
        <f t="shared" si="200"/>
        <v>0</v>
      </c>
      <c r="AH234" s="84">
        <f t="shared" si="200"/>
        <v>0</v>
      </c>
      <c r="AI234" s="84">
        <f t="shared" si="200"/>
        <v>0</v>
      </c>
      <c r="AJ234" s="84">
        <f t="shared" si="200"/>
        <v>0</v>
      </c>
      <c r="AK234" s="84">
        <f t="shared" si="200"/>
        <v>0</v>
      </c>
      <c r="AL234" s="84">
        <f t="shared" si="200"/>
        <v>0</v>
      </c>
      <c r="AM234" s="84">
        <f t="shared" si="200"/>
        <v>0</v>
      </c>
      <c r="AN234" s="84">
        <f t="shared" si="200"/>
        <v>0</v>
      </c>
      <c r="AO234" s="84">
        <f t="shared" si="200"/>
        <v>0</v>
      </c>
      <c r="AP234" s="84">
        <f t="shared" si="200"/>
        <v>0</v>
      </c>
      <c r="AQ234" s="84">
        <f t="shared" ref="AQ234:BV234" si="201" xml:space="preserve"> AQ231 * $G234</f>
        <v>0</v>
      </c>
      <c r="AR234" s="84">
        <f t="shared" si="201"/>
        <v>0</v>
      </c>
      <c r="AS234" s="84">
        <f t="shared" si="201"/>
        <v>0</v>
      </c>
      <c r="AT234" s="84">
        <f t="shared" si="201"/>
        <v>0</v>
      </c>
      <c r="AU234" s="84">
        <f t="shared" si="201"/>
        <v>0</v>
      </c>
      <c r="AV234" s="84">
        <f t="shared" si="201"/>
        <v>0</v>
      </c>
      <c r="AW234" s="84">
        <f t="shared" si="201"/>
        <v>0</v>
      </c>
      <c r="AX234" s="84">
        <f t="shared" si="201"/>
        <v>0</v>
      </c>
      <c r="AY234" s="84">
        <f t="shared" si="201"/>
        <v>0</v>
      </c>
      <c r="AZ234" s="84">
        <f t="shared" si="201"/>
        <v>0</v>
      </c>
      <c r="BA234" s="84">
        <f t="shared" si="201"/>
        <v>0</v>
      </c>
      <c r="BB234" s="84">
        <f t="shared" si="201"/>
        <v>0</v>
      </c>
      <c r="BC234" s="84">
        <f t="shared" si="201"/>
        <v>0</v>
      </c>
      <c r="BD234" s="84">
        <f t="shared" si="201"/>
        <v>0</v>
      </c>
      <c r="BE234" s="84">
        <f t="shared" si="201"/>
        <v>0</v>
      </c>
      <c r="BF234" s="84">
        <f t="shared" si="201"/>
        <v>0</v>
      </c>
      <c r="BG234" s="84">
        <f t="shared" si="201"/>
        <v>0</v>
      </c>
      <c r="BH234" s="84">
        <f t="shared" si="201"/>
        <v>0</v>
      </c>
      <c r="BI234" s="84">
        <f t="shared" si="201"/>
        <v>0</v>
      </c>
      <c r="BJ234" s="84">
        <f t="shared" si="201"/>
        <v>0</v>
      </c>
      <c r="BK234" s="84">
        <f t="shared" si="201"/>
        <v>0</v>
      </c>
      <c r="BL234" s="84">
        <f t="shared" si="201"/>
        <v>0</v>
      </c>
      <c r="BM234" s="84">
        <f t="shared" si="201"/>
        <v>0</v>
      </c>
      <c r="BN234" s="84">
        <f t="shared" si="201"/>
        <v>0</v>
      </c>
      <c r="BO234" s="84">
        <f t="shared" si="201"/>
        <v>0</v>
      </c>
      <c r="BP234" s="84">
        <f t="shared" si="201"/>
        <v>0</v>
      </c>
      <c r="BQ234" s="84">
        <f t="shared" si="201"/>
        <v>0</v>
      </c>
      <c r="BR234" s="84">
        <f t="shared" si="201"/>
        <v>0</v>
      </c>
      <c r="BS234" s="84">
        <f t="shared" si="201"/>
        <v>0</v>
      </c>
      <c r="BT234" s="84">
        <f t="shared" si="201"/>
        <v>0</v>
      </c>
      <c r="BU234" s="84">
        <f t="shared" si="201"/>
        <v>0</v>
      </c>
      <c r="BV234" s="84">
        <f t="shared" si="201"/>
        <v>0</v>
      </c>
      <c r="BW234" s="84">
        <f t="shared" ref="BW234:CO234" si="202" xml:space="preserve"> BW231 * $G234</f>
        <v>0</v>
      </c>
      <c r="BX234" s="84">
        <f t="shared" si="202"/>
        <v>0</v>
      </c>
      <c r="BY234" s="84">
        <f t="shared" si="202"/>
        <v>0</v>
      </c>
      <c r="BZ234" s="84">
        <f t="shared" si="202"/>
        <v>0</v>
      </c>
      <c r="CA234" s="84">
        <f t="shared" si="202"/>
        <v>0</v>
      </c>
      <c r="CB234" s="84">
        <f t="shared" si="202"/>
        <v>0</v>
      </c>
      <c r="CC234" s="84">
        <f t="shared" si="202"/>
        <v>0</v>
      </c>
      <c r="CD234" s="84">
        <f t="shared" si="202"/>
        <v>0</v>
      </c>
      <c r="CE234" s="84">
        <f t="shared" si="202"/>
        <v>0</v>
      </c>
      <c r="CF234" s="84">
        <f t="shared" si="202"/>
        <v>0</v>
      </c>
      <c r="CG234" s="84">
        <f t="shared" si="202"/>
        <v>0</v>
      </c>
      <c r="CH234" s="84">
        <f t="shared" si="202"/>
        <v>0</v>
      </c>
      <c r="CI234" s="84">
        <f t="shared" si="202"/>
        <v>0</v>
      </c>
      <c r="CJ234" s="84">
        <f t="shared" si="202"/>
        <v>0</v>
      </c>
      <c r="CK234" s="84">
        <f t="shared" si="202"/>
        <v>0</v>
      </c>
      <c r="CL234" s="84">
        <f t="shared" si="202"/>
        <v>0</v>
      </c>
      <c r="CM234" s="84">
        <f t="shared" si="202"/>
        <v>0</v>
      </c>
      <c r="CN234" s="84">
        <f t="shared" si="202"/>
        <v>0</v>
      </c>
      <c r="CO234" s="84">
        <f t="shared" si="202"/>
        <v>0</v>
      </c>
    </row>
    <row r="235" spans="1:93" outlineLevel="1" x14ac:dyDescent="0.2">
      <c r="E235" t="s">
        <v>431</v>
      </c>
      <c r="G235" s="53">
        <f xml:space="preserve"> G231 - G233 - G234</f>
        <v>1418090.1556770217</v>
      </c>
      <c r="H235" s="74" t="s">
        <v>133</v>
      </c>
      <c r="I235" s="206">
        <f xml:space="preserve"> SUM( K235:CO235 )</f>
        <v>1418090.1556770217</v>
      </c>
      <c r="K235" s="84">
        <f t="shared" ref="K235:AP235" si="203" xml:space="preserve"> K231 - K233 + K234</f>
        <v>1418090.1556770217</v>
      </c>
      <c r="L235" s="84">
        <f t="shared" si="203"/>
        <v>0</v>
      </c>
      <c r="M235" s="84">
        <f t="shared" si="203"/>
        <v>0</v>
      </c>
      <c r="N235" s="84">
        <f t="shared" si="203"/>
        <v>0</v>
      </c>
      <c r="O235" s="84">
        <f t="shared" si="203"/>
        <v>0</v>
      </c>
      <c r="P235" s="84">
        <f t="shared" si="203"/>
        <v>0</v>
      </c>
      <c r="Q235" s="84">
        <f t="shared" si="203"/>
        <v>0</v>
      </c>
      <c r="R235" s="84">
        <f t="shared" si="203"/>
        <v>0</v>
      </c>
      <c r="S235" s="84">
        <f t="shared" si="203"/>
        <v>0</v>
      </c>
      <c r="T235" s="84">
        <f t="shared" si="203"/>
        <v>0</v>
      </c>
      <c r="U235" s="84">
        <f t="shared" si="203"/>
        <v>0</v>
      </c>
      <c r="V235" s="84">
        <f t="shared" si="203"/>
        <v>0</v>
      </c>
      <c r="W235" s="84">
        <f t="shared" si="203"/>
        <v>0</v>
      </c>
      <c r="X235" s="84">
        <f t="shared" si="203"/>
        <v>0</v>
      </c>
      <c r="Y235" s="84">
        <f t="shared" si="203"/>
        <v>0</v>
      </c>
      <c r="Z235" s="84">
        <f t="shared" si="203"/>
        <v>0</v>
      </c>
      <c r="AA235" s="84">
        <f t="shared" si="203"/>
        <v>0</v>
      </c>
      <c r="AB235" s="84">
        <f t="shared" si="203"/>
        <v>0</v>
      </c>
      <c r="AC235" s="84">
        <f t="shared" si="203"/>
        <v>0</v>
      </c>
      <c r="AD235" s="84">
        <f t="shared" si="203"/>
        <v>0</v>
      </c>
      <c r="AE235" s="84">
        <f t="shared" si="203"/>
        <v>0</v>
      </c>
      <c r="AF235" s="84">
        <f t="shared" si="203"/>
        <v>0</v>
      </c>
      <c r="AG235" s="84">
        <f t="shared" si="203"/>
        <v>0</v>
      </c>
      <c r="AH235" s="84">
        <f t="shared" si="203"/>
        <v>0</v>
      </c>
      <c r="AI235" s="84">
        <f t="shared" si="203"/>
        <v>0</v>
      </c>
      <c r="AJ235" s="84">
        <f t="shared" si="203"/>
        <v>0</v>
      </c>
      <c r="AK235" s="84">
        <f t="shared" si="203"/>
        <v>0</v>
      </c>
      <c r="AL235" s="84">
        <f t="shared" si="203"/>
        <v>0</v>
      </c>
      <c r="AM235" s="84">
        <f t="shared" si="203"/>
        <v>0</v>
      </c>
      <c r="AN235" s="84">
        <f t="shared" si="203"/>
        <v>0</v>
      </c>
      <c r="AO235" s="84">
        <f t="shared" si="203"/>
        <v>0</v>
      </c>
      <c r="AP235" s="84">
        <f t="shared" si="203"/>
        <v>0</v>
      </c>
      <c r="AQ235" s="84">
        <f t="shared" ref="AQ235:BV235" si="204" xml:space="preserve"> AQ231 - AQ233 + AQ234</f>
        <v>0</v>
      </c>
      <c r="AR235" s="84">
        <f t="shared" si="204"/>
        <v>0</v>
      </c>
      <c r="AS235" s="84">
        <f t="shared" si="204"/>
        <v>0</v>
      </c>
      <c r="AT235" s="84">
        <f t="shared" si="204"/>
        <v>0</v>
      </c>
      <c r="AU235" s="84">
        <f t="shared" si="204"/>
        <v>0</v>
      </c>
      <c r="AV235" s="84">
        <f t="shared" si="204"/>
        <v>0</v>
      </c>
      <c r="AW235" s="84">
        <f t="shared" si="204"/>
        <v>0</v>
      </c>
      <c r="AX235" s="84">
        <f t="shared" si="204"/>
        <v>0</v>
      </c>
      <c r="AY235" s="84">
        <f t="shared" si="204"/>
        <v>0</v>
      </c>
      <c r="AZ235" s="84">
        <f t="shared" si="204"/>
        <v>0</v>
      </c>
      <c r="BA235" s="84">
        <f t="shared" si="204"/>
        <v>0</v>
      </c>
      <c r="BB235" s="84">
        <f t="shared" si="204"/>
        <v>0</v>
      </c>
      <c r="BC235" s="84">
        <f t="shared" si="204"/>
        <v>0</v>
      </c>
      <c r="BD235" s="84">
        <f t="shared" si="204"/>
        <v>0</v>
      </c>
      <c r="BE235" s="84">
        <f t="shared" si="204"/>
        <v>0</v>
      </c>
      <c r="BF235" s="84">
        <f t="shared" si="204"/>
        <v>0</v>
      </c>
      <c r="BG235" s="84">
        <f t="shared" si="204"/>
        <v>0</v>
      </c>
      <c r="BH235" s="84">
        <f t="shared" si="204"/>
        <v>0</v>
      </c>
      <c r="BI235" s="84">
        <f t="shared" si="204"/>
        <v>0</v>
      </c>
      <c r="BJ235" s="84">
        <f t="shared" si="204"/>
        <v>0</v>
      </c>
      <c r="BK235" s="84">
        <f t="shared" si="204"/>
        <v>0</v>
      </c>
      <c r="BL235" s="84">
        <f t="shared" si="204"/>
        <v>0</v>
      </c>
      <c r="BM235" s="84">
        <f t="shared" si="204"/>
        <v>0</v>
      </c>
      <c r="BN235" s="84">
        <f t="shared" si="204"/>
        <v>0</v>
      </c>
      <c r="BO235" s="84">
        <f t="shared" si="204"/>
        <v>0</v>
      </c>
      <c r="BP235" s="84">
        <f t="shared" si="204"/>
        <v>0</v>
      </c>
      <c r="BQ235" s="84">
        <f t="shared" si="204"/>
        <v>0</v>
      </c>
      <c r="BR235" s="84">
        <f t="shared" si="204"/>
        <v>0</v>
      </c>
      <c r="BS235" s="84">
        <f t="shared" si="204"/>
        <v>0</v>
      </c>
      <c r="BT235" s="84">
        <f t="shared" si="204"/>
        <v>0</v>
      </c>
      <c r="BU235" s="84">
        <f t="shared" si="204"/>
        <v>0</v>
      </c>
      <c r="BV235" s="84">
        <f t="shared" si="204"/>
        <v>0</v>
      </c>
      <c r="BW235" s="84">
        <f t="shared" ref="BW235:CO235" si="205" xml:space="preserve"> BW231 - BW233 + BW234</f>
        <v>0</v>
      </c>
      <c r="BX235" s="84">
        <f t="shared" si="205"/>
        <v>0</v>
      </c>
      <c r="BY235" s="84">
        <f t="shared" si="205"/>
        <v>0</v>
      </c>
      <c r="BZ235" s="84">
        <f t="shared" si="205"/>
        <v>0</v>
      </c>
      <c r="CA235" s="84">
        <f t="shared" si="205"/>
        <v>0</v>
      </c>
      <c r="CB235" s="84">
        <f t="shared" si="205"/>
        <v>0</v>
      </c>
      <c r="CC235" s="84">
        <f t="shared" si="205"/>
        <v>0</v>
      </c>
      <c r="CD235" s="84">
        <f t="shared" si="205"/>
        <v>0</v>
      </c>
      <c r="CE235" s="84">
        <f t="shared" si="205"/>
        <v>0</v>
      </c>
      <c r="CF235" s="84">
        <f t="shared" si="205"/>
        <v>0</v>
      </c>
      <c r="CG235" s="84">
        <f t="shared" si="205"/>
        <v>0</v>
      </c>
      <c r="CH235" s="84">
        <f t="shared" si="205"/>
        <v>0</v>
      </c>
      <c r="CI235" s="84">
        <f t="shared" si="205"/>
        <v>0</v>
      </c>
      <c r="CJ235" s="84">
        <f t="shared" si="205"/>
        <v>0</v>
      </c>
      <c r="CK235" s="84">
        <f t="shared" si="205"/>
        <v>0</v>
      </c>
      <c r="CL235" s="84">
        <f t="shared" si="205"/>
        <v>0</v>
      </c>
      <c r="CM235" s="84">
        <f t="shared" si="205"/>
        <v>0</v>
      </c>
      <c r="CN235" s="84">
        <f t="shared" si="205"/>
        <v>0</v>
      </c>
      <c r="CO235" s="84">
        <f t="shared" si="205"/>
        <v>0</v>
      </c>
    </row>
    <row r="236" spans="1:93" s="173" customFormat="1" outlineLevel="1" x14ac:dyDescent="0.2">
      <c r="B236" s="174"/>
      <c r="D236" s="175"/>
      <c r="E236" s="173" t="s">
        <v>432</v>
      </c>
      <c r="G236" s="120"/>
      <c r="H236" s="171" t="s">
        <v>133</v>
      </c>
      <c r="I236" s="211">
        <f xml:space="preserve"> SUM( K236:CO236 )</f>
        <v>0</v>
      </c>
      <c r="K236" s="195">
        <f t="shared" ref="K236:AP236" si="206" xml:space="preserve"> K231 - K235</f>
        <v>0</v>
      </c>
      <c r="L236" s="195">
        <f t="shared" si="206"/>
        <v>0</v>
      </c>
      <c r="M236" s="195">
        <f t="shared" si="206"/>
        <v>0</v>
      </c>
      <c r="N236" s="195">
        <f t="shared" si="206"/>
        <v>0</v>
      </c>
      <c r="O236" s="195">
        <f t="shared" si="206"/>
        <v>0</v>
      </c>
      <c r="P236" s="195">
        <f t="shared" si="206"/>
        <v>0</v>
      </c>
      <c r="Q236" s="195">
        <f t="shared" si="206"/>
        <v>0</v>
      </c>
      <c r="R236" s="195">
        <f t="shared" si="206"/>
        <v>0</v>
      </c>
      <c r="S236" s="195">
        <f t="shared" si="206"/>
        <v>0</v>
      </c>
      <c r="T236" s="195">
        <f t="shared" si="206"/>
        <v>0</v>
      </c>
      <c r="U236" s="195">
        <f t="shared" si="206"/>
        <v>0</v>
      </c>
      <c r="V236" s="195">
        <f t="shared" si="206"/>
        <v>0</v>
      </c>
      <c r="W236" s="195">
        <f t="shared" si="206"/>
        <v>0</v>
      </c>
      <c r="X236" s="195">
        <f t="shared" si="206"/>
        <v>0</v>
      </c>
      <c r="Y236" s="195">
        <f t="shared" si="206"/>
        <v>0</v>
      </c>
      <c r="Z236" s="195">
        <f t="shared" si="206"/>
        <v>0</v>
      </c>
      <c r="AA236" s="195">
        <f t="shared" si="206"/>
        <v>0</v>
      </c>
      <c r="AB236" s="195">
        <f t="shared" si="206"/>
        <v>0</v>
      </c>
      <c r="AC236" s="195">
        <f t="shared" si="206"/>
        <v>0</v>
      </c>
      <c r="AD236" s="195">
        <f t="shared" si="206"/>
        <v>0</v>
      </c>
      <c r="AE236" s="195">
        <f t="shared" si="206"/>
        <v>0</v>
      </c>
      <c r="AF236" s="195">
        <f t="shared" si="206"/>
        <v>0</v>
      </c>
      <c r="AG236" s="195">
        <f t="shared" si="206"/>
        <v>0</v>
      </c>
      <c r="AH236" s="195">
        <f t="shared" si="206"/>
        <v>0</v>
      </c>
      <c r="AI236" s="195">
        <f t="shared" si="206"/>
        <v>0</v>
      </c>
      <c r="AJ236" s="195">
        <f t="shared" si="206"/>
        <v>0</v>
      </c>
      <c r="AK236" s="195">
        <f t="shared" si="206"/>
        <v>0</v>
      </c>
      <c r="AL236" s="195">
        <f t="shared" si="206"/>
        <v>0</v>
      </c>
      <c r="AM236" s="195">
        <f t="shared" si="206"/>
        <v>0</v>
      </c>
      <c r="AN236" s="195">
        <f t="shared" si="206"/>
        <v>0</v>
      </c>
      <c r="AO236" s="195">
        <f t="shared" si="206"/>
        <v>0</v>
      </c>
      <c r="AP236" s="195">
        <f t="shared" si="206"/>
        <v>0</v>
      </c>
      <c r="AQ236" s="195">
        <f t="shared" ref="AQ236:BV236" si="207" xml:space="preserve"> AQ231 - AQ235</f>
        <v>0</v>
      </c>
      <c r="AR236" s="195">
        <f t="shared" si="207"/>
        <v>0</v>
      </c>
      <c r="AS236" s="195">
        <f t="shared" si="207"/>
        <v>0</v>
      </c>
      <c r="AT236" s="195">
        <f t="shared" si="207"/>
        <v>0</v>
      </c>
      <c r="AU236" s="195">
        <f t="shared" si="207"/>
        <v>0</v>
      </c>
      <c r="AV236" s="195">
        <f t="shared" si="207"/>
        <v>0</v>
      </c>
      <c r="AW236" s="195">
        <f t="shared" si="207"/>
        <v>0</v>
      </c>
      <c r="AX236" s="195">
        <f t="shared" si="207"/>
        <v>0</v>
      </c>
      <c r="AY236" s="195">
        <f t="shared" si="207"/>
        <v>0</v>
      </c>
      <c r="AZ236" s="195">
        <f t="shared" si="207"/>
        <v>0</v>
      </c>
      <c r="BA236" s="195">
        <f t="shared" si="207"/>
        <v>0</v>
      </c>
      <c r="BB236" s="195">
        <f t="shared" si="207"/>
        <v>0</v>
      </c>
      <c r="BC236" s="195">
        <f t="shared" si="207"/>
        <v>0</v>
      </c>
      <c r="BD236" s="195">
        <f t="shared" si="207"/>
        <v>0</v>
      </c>
      <c r="BE236" s="195">
        <f t="shared" si="207"/>
        <v>0</v>
      </c>
      <c r="BF236" s="195">
        <f t="shared" si="207"/>
        <v>0</v>
      </c>
      <c r="BG236" s="195">
        <f t="shared" si="207"/>
        <v>0</v>
      </c>
      <c r="BH236" s="195">
        <f t="shared" si="207"/>
        <v>0</v>
      </c>
      <c r="BI236" s="195">
        <f t="shared" si="207"/>
        <v>0</v>
      </c>
      <c r="BJ236" s="195">
        <f t="shared" si="207"/>
        <v>0</v>
      </c>
      <c r="BK236" s="195">
        <f t="shared" si="207"/>
        <v>0</v>
      </c>
      <c r="BL236" s="195">
        <f t="shared" si="207"/>
        <v>0</v>
      </c>
      <c r="BM236" s="195">
        <f t="shared" si="207"/>
        <v>0</v>
      </c>
      <c r="BN236" s="195">
        <f t="shared" si="207"/>
        <v>0</v>
      </c>
      <c r="BO236" s="195">
        <f t="shared" si="207"/>
        <v>0</v>
      </c>
      <c r="BP236" s="195">
        <f t="shared" si="207"/>
        <v>0</v>
      </c>
      <c r="BQ236" s="195">
        <f t="shared" si="207"/>
        <v>0</v>
      </c>
      <c r="BR236" s="195">
        <f t="shared" si="207"/>
        <v>0</v>
      </c>
      <c r="BS236" s="195">
        <f t="shared" si="207"/>
        <v>0</v>
      </c>
      <c r="BT236" s="195">
        <f t="shared" si="207"/>
        <v>0</v>
      </c>
      <c r="BU236" s="195">
        <f t="shared" si="207"/>
        <v>0</v>
      </c>
      <c r="BV236" s="195">
        <f t="shared" si="207"/>
        <v>0</v>
      </c>
      <c r="BW236" s="195">
        <f t="shared" ref="BW236:CO236" si="208" xml:space="preserve"> BW231 - BW235</f>
        <v>0</v>
      </c>
      <c r="BX236" s="195">
        <f t="shared" si="208"/>
        <v>0</v>
      </c>
      <c r="BY236" s="195">
        <f t="shared" si="208"/>
        <v>0</v>
      </c>
      <c r="BZ236" s="195">
        <f t="shared" si="208"/>
        <v>0</v>
      </c>
      <c r="CA236" s="195">
        <f t="shared" si="208"/>
        <v>0</v>
      </c>
      <c r="CB236" s="195">
        <f t="shared" si="208"/>
        <v>0</v>
      </c>
      <c r="CC236" s="195">
        <f t="shared" si="208"/>
        <v>0</v>
      </c>
      <c r="CD236" s="195">
        <f t="shared" si="208"/>
        <v>0</v>
      </c>
      <c r="CE236" s="195">
        <f t="shared" si="208"/>
        <v>0</v>
      </c>
      <c r="CF236" s="195">
        <f t="shared" si="208"/>
        <v>0</v>
      </c>
      <c r="CG236" s="195">
        <f t="shared" si="208"/>
        <v>0</v>
      </c>
      <c r="CH236" s="195">
        <f t="shared" si="208"/>
        <v>0</v>
      </c>
      <c r="CI236" s="195">
        <f t="shared" si="208"/>
        <v>0</v>
      </c>
      <c r="CJ236" s="195">
        <f t="shared" si="208"/>
        <v>0</v>
      </c>
      <c r="CK236" s="195">
        <f t="shared" si="208"/>
        <v>0</v>
      </c>
      <c r="CL236" s="195">
        <f t="shared" si="208"/>
        <v>0</v>
      </c>
      <c r="CM236" s="195">
        <f t="shared" si="208"/>
        <v>0</v>
      </c>
      <c r="CN236" s="195">
        <f t="shared" si="208"/>
        <v>0</v>
      </c>
      <c r="CO236" s="195">
        <f t="shared" si="208"/>
        <v>0</v>
      </c>
    </row>
    <row r="237" spans="1:93" outlineLevel="1" x14ac:dyDescent="0.2">
      <c r="I237" s="200"/>
    </row>
    <row r="238" spans="1:93" outlineLevel="1" x14ac:dyDescent="0.2">
      <c r="B238" s="58" t="s">
        <v>411</v>
      </c>
      <c r="I238" s="200"/>
    </row>
    <row r="239" spans="1:93" outlineLevel="1" x14ac:dyDescent="0.2">
      <c r="E239" s="18" t="str">
        <f xml:space="preserve"> StandardCharges!E240</f>
        <v>Waste water charges received</v>
      </c>
      <c r="H239" s="76" t="str">
        <f xml:space="preserve"> StandardCharges!H240</f>
        <v>£</v>
      </c>
      <c r="I239" s="200"/>
      <c r="K239" s="19">
        <f xml:space="preserve"> StandardCharges!K240</f>
        <v>13900.770850915804</v>
      </c>
      <c r="L239" s="19">
        <f xml:space="preserve"> StandardCharges!L240</f>
        <v>98179.999815255011</v>
      </c>
      <c r="M239" s="19">
        <f xml:space="preserve"> StandardCharges!M240</f>
        <v>107784.32295730089</v>
      </c>
      <c r="N239" s="19">
        <f xml:space="preserve"> StandardCharges!N240</f>
        <v>94826.299574378514</v>
      </c>
      <c r="O239" s="19">
        <f xml:space="preserve"> StandardCharges!O240</f>
        <v>97637.61662933453</v>
      </c>
      <c r="P239" s="19">
        <f xml:space="preserve"> StandardCharges!P240</f>
        <v>102485.94841073162</v>
      </c>
      <c r="Q239" s="19">
        <f xml:space="preserve"> StandardCharges!Q240</f>
        <v>107204.2075324381</v>
      </c>
      <c r="R239" s="19">
        <f xml:space="preserve"> StandardCharges!R240</f>
        <v>112385.12768787637</v>
      </c>
      <c r="S239" s="19">
        <f xml:space="preserve"> StandardCharges!S240</f>
        <v>118007.67299088914</v>
      </c>
      <c r="T239" s="19">
        <f xml:space="preserve"> StandardCharges!T240</f>
        <v>120514.26340804664</v>
      </c>
      <c r="U239" s="19">
        <f xml:space="preserve"> StandardCharges!U240</f>
        <v>122774.41386132054</v>
      </c>
      <c r="V239" s="19">
        <f xml:space="preserve"> StandardCharges!V240</f>
        <v>125229.50989000563</v>
      </c>
      <c r="W239" s="19">
        <f xml:space="preserve"> StandardCharges!W240</f>
        <v>127733.69999554675</v>
      </c>
      <c r="X239" s="19">
        <f xml:space="preserve"> StandardCharges!X240</f>
        <v>130446.88008157071</v>
      </c>
      <c r="Y239" s="19">
        <f xml:space="preserve"> StandardCharges!Y240</f>
        <v>132893.30896730578</v>
      </c>
      <c r="Z239" s="19">
        <f xml:space="preserve"> StandardCharges!Z240</f>
        <v>135550.75056953554</v>
      </c>
      <c r="AA239" s="19">
        <f xml:space="preserve"> StandardCharges!AA240</f>
        <v>138261.33251362407</v>
      </c>
      <c r="AB239" s="19">
        <f xml:space="preserve"> StandardCharges!AB240</f>
        <v>141198.12909945991</v>
      </c>
      <c r="AC239" s="19">
        <f xml:space="preserve"> StandardCharges!AC240</f>
        <v>143846.1892249659</v>
      </c>
      <c r="AD239" s="19">
        <f xml:space="preserve"> StandardCharges!AD240</f>
        <v>146722.65343929807</v>
      </c>
      <c r="AE239" s="19">
        <f xml:space="preserve"> StandardCharges!AE240</f>
        <v>149656.63774798182</v>
      </c>
      <c r="AF239" s="19">
        <f xml:space="preserve"> StandardCharges!AF240</f>
        <v>152835.48099211612</v>
      </c>
      <c r="AG239" s="19">
        <f xml:space="preserve"> StandardCharges!AG240</f>
        <v>155701.79052156227</v>
      </c>
      <c r="AH239" s="19">
        <f xml:space="preserve"> StandardCharges!AH240</f>
        <v>158815.32888469734</v>
      </c>
      <c r="AI239" s="19">
        <f xml:space="preserve"> StandardCharges!AI240</f>
        <v>161991.12806773849</v>
      </c>
      <c r="AJ239" s="19">
        <f xml:space="preserve"> StandardCharges!AJ240</f>
        <v>165431.96711648806</v>
      </c>
      <c r="AK239" s="19">
        <f xml:space="preserve"> StandardCharges!AK240</f>
        <v>168534.51385984191</v>
      </c>
      <c r="AL239" s="19">
        <f xml:space="preserve"> StandardCharges!AL240</f>
        <v>171904.66569083367</v>
      </c>
      <c r="AM239" s="19">
        <f xml:space="preserve"> StandardCharges!AM240</f>
        <v>175342.20979124139</v>
      </c>
      <c r="AN239" s="19">
        <f xml:space="preserve"> StandardCharges!AN240</f>
        <v>179066.63797160113</v>
      </c>
      <c r="AO239" s="19">
        <f xml:space="preserve"> StandardCharges!AO240</f>
        <v>182424.89226891552</v>
      </c>
      <c r="AP239" s="19">
        <f xml:space="preserve"> StandardCharges!AP240</f>
        <v>186072.80729010719</v>
      </c>
      <c r="AQ239" s="19">
        <f xml:space="preserve"> StandardCharges!AQ240</f>
        <v>189793.66895710106</v>
      </c>
      <c r="AR239" s="19">
        <f xml:space="preserve"> StandardCharges!AR240</f>
        <v>193825.05928781081</v>
      </c>
      <c r="AS239" s="19">
        <f xml:space="preserve"> StandardCharges!AS240</f>
        <v>197460.09619727544</v>
      </c>
      <c r="AT239" s="19">
        <f xml:space="preserve"> StandardCharges!AT240</f>
        <v>201408.66726148175</v>
      </c>
      <c r="AU239" s="19">
        <f xml:space="preserve"> StandardCharges!AU240</f>
        <v>205436.19713179296</v>
      </c>
      <c r="AV239" s="19">
        <f xml:space="preserve"> StandardCharges!AV240</f>
        <v>209799.8490030368</v>
      </c>
      <c r="AW239" s="19">
        <f xml:space="preserve"> StandardCharges!AW240</f>
        <v>213734.48055959787</v>
      </c>
      <c r="AX239" s="19">
        <f xml:space="preserve"> StandardCharges!AX240</f>
        <v>218008.48731647519</v>
      </c>
      <c r="AY239" s="19">
        <f xml:space="preserve"> StandardCharges!AY240</f>
        <v>222367.96055358538</v>
      </c>
      <c r="AZ239" s="19">
        <f xml:space="preserve"> StandardCharges!AZ240</f>
        <v>227091.25849582604</v>
      </c>
      <c r="BA239" s="19">
        <f xml:space="preserve"> StandardCharges!BA240</f>
        <v>231350.17687037599</v>
      </c>
      <c r="BB239" s="19">
        <f xml:space="preserve"> StandardCharges!BB240</f>
        <v>235976.44127357335</v>
      </c>
      <c r="BC239" s="19">
        <f xml:space="preserve"> StandardCharges!BC240</f>
        <v>240695.2161845119</v>
      </c>
      <c r="BD239" s="19">
        <f xml:space="preserve"> StandardCharges!BD240</f>
        <v>245807.80172282964</v>
      </c>
      <c r="BE239" s="19">
        <f xml:space="preserve"> StandardCharges!BE240</f>
        <v>250417.73418037657</v>
      </c>
      <c r="BF239" s="19">
        <f xml:space="preserve"> StandardCharges!BF240</f>
        <v>255425.2888113684</v>
      </c>
      <c r="BG239" s="19">
        <f xml:space="preserve"> StandardCharges!BG240</f>
        <v>260532.97853648374</v>
      </c>
      <c r="BH239" s="19">
        <f xml:space="preserve"> StandardCharges!BH240</f>
        <v>266066.93620890955</v>
      </c>
      <c r="BI239" s="19">
        <f xml:space="preserve"> StandardCharges!BI240</f>
        <v>271056.81283818174</v>
      </c>
      <c r="BJ239" s="19">
        <f xml:space="preserve"> StandardCharges!BJ240</f>
        <v>276477.08310311439</v>
      </c>
      <c r="BK239" s="19">
        <f xml:space="preserve"> StandardCharges!BK240</f>
        <v>282005.74145627586</v>
      </c>
      <c r="BL239" s="19">
        <f xml:space="preserve"> StandardCharges!BL240</f>
        <v>287995.80016349454</v>
      </c>
      <c r="BM239" s="19">
        <f xml:space="preserve"> StandardCharges!BM240</f>
        <v>293396.93543058401</v>
      </c>
      <c r="BN239" s="19">
        <f xml:space="preserve"> StandardCharges!BN240</f>
        <v>299263.93677353184</v>
      </c>
      <c r="BO239" s="19">
        <f xml:space="preserve"> StandardCharges!BO240</f>
        <v>305248.25939902</v>
      </c>
      <c r="BP239" s="19">
        <f xml:space="preserve"> StandardCharges!BP240</f>
        <v>311732.01034903381</v>
      </c>
      <c r="BQ239" s="19">
        <f xml:space="preserve"> StandardCharges!BQ240</f>
        <v>317578.29961443634</v>
      </c>
      <c r="BR239" s="19">
        <f xml:space="preserve"> StandardCharges!BR240</f>
        <v>323928.850984697</v>
      </c>
      <c r="BS239" s="19">
        <f xml:space="preserve"> StandardCharges!BS240</f>
        <v>330406.39309316396</v>
      </c>
      <c r="BT239" s="19">
        <f xml:space="preserve"> StandardCharges!BT240</f>
        <v>337424.52570864931</v>
      </c>
      <c r="BU239" s="19">
        <f xml:space="preserve"> StandardCharges!BU240</f>
        <v>343752.65794096416</v>
      </c>
      <c r="BV239" s="19">
        <f xml:space="preserve"> StandardCharges!BV240</f>
        <v>350626.61285402998</v>
      </c>
      <c r="BW239" s="19">
        <f xml:space="preserve"> StandardCharges!BW240</f>
        <v>357638.02490395075</v>
      </c>
      <c r="BX239" s="19">
        <f xml:space="preserve"> StandardCharges!BX240</f>
        <v>365234.58217276994</v>
      </c>
      <c r="BY239" s="19">
        <f xml:space="preserve"> StandardCharges!BY240</f>
        <v>372084.27019396378</v>
      </c>
      <c r="BZ239" s="19">
        <f xml:space="preserve"> StandardCharges!BZ240</f>
        <v>379524.76683621388</v>
      </c>
      <c r="CA239" s="19">
        <f xml:space="preserve"> StandardCharges!CA240</f>
        <v>387114.04963987437</v>
      </c>
      <c r="CB239" s="19">
        <f xml:space="preserve"> StandardCharges!CB240</f>
        <v>395336.70451121696</v>
      </c>
      <c r="CC239" s="19">
        <f xml:space="preserve"> StandardCharges!CC240</f>
        <v>402750.93421838025</v>
      </c>
      <c r="CD239" s="19">
        <f xml:space="preserve"> StandardCharges!CD240</f>
        <v>410804.66616505152</v>
      </c>
      <c r="CE239" s="19">
        <f xml:space="preserve"> StandardCharges!CE240</f>
        <v>419019.44702001312</v>
      </c>
      <c r="CF239" s="19">
        <f xml:space="preserve"> StandardCharges!CF240</f>
        <v>427919.80158072116</v>
      </c>
      <c r="CG239" s="19">
        <f xml:space="preserve"> StandardCharges!CG240</f>
        <v>435945.10170833219</v>
      </c>
      <c r="CH239" s="19">
        <f xml:space="preserve"> StandardCharges!CH240</f>
        <v>444662.61095368501</v>
      </c>
      <c r="CI239" s="19">
        <f xml:space="preserve"> StandardCharges!CI240</f>
        <v>453554.44253261841</v>
      </c>
      <c r="CJ239" s="19">
        <f xml:space="preserve"> StandardCharges!CJ240</f>
        <v>462624.0823348664</v>
      </c>
      <c r="CK239" s="19">
        <f xml:space="preserve"> StandardCharges!CK240</f>
        <v>471875.08595682075</v>
      </c>
      <c r="CL239" s="19">
        <f xml:space="preserve"> StandardCharges!CL240</f>
        <v>481311.08009544149</v>
      </c>
      <c r="CM239" s="19">
        <f xml:space="preserve"> StandardCharges!CM240</f>
        <v>490935.76397004083</v>
      </c>
      <c r="CN239" s="19">
        <f xml:space="preserve"> StandardCharges!CN240</f>
        <v>501363.68658065109</v>
      </c>
      <c r="CO239" s="19">
        <f xml:space="preserve"> StandardCharges!CO240</f>
        <v>510766.36914647825</v>
      </c>
    </row>
    <row r="240" spans="1:93" outlineLevel="1" x14ac:dyDescent="0.2">
      <c r="E240" s="20" t="str">
        <f xml:space="preserve"> E161</f>
        <v>Industry turnover t-2</v>
      </c>
      <c r="G240" s="224">
        <f xml:space="preserve"> G161</f>
        <v>12301.996999999999</v>
      </c>
      <c r="H240" s="259" t="str">
        <f xml:space="preserve"> H161</f>
        <v>£m</v>
      </c>
      <c r="I240" s="200"/>
      <c r="K240" s="84">
        <f t="shared" ref="K240:AP240" si="209" xml:space="preserve"> K161</f>
        <v>13394.630271100908</v>
      </c>
      <c r="L240" s="84">
        <f t="shared" si="209"/>
        <v>14113.930192995247</v>
      </c>
      <c r="M240" s="84">
        <f t="shared" si="209"/>
        <v>14403.175950180794</v>
      </c>
      <c r="N240" s="84">
        <f t="shared" si="209"/>
        <v>14556.229008057704</v>
      </c>
      <c r="O240" s="84">
        <f t="shared" si="209"/>
        <v>14732.045659401245</v>
      </c>
      <c r="P240" s="84">
        <f t="shared" si="209"/>
        <v>14960.051820586543</v>
      </c>
      <c r="Q240" s="84">
        <f t="shared" si="209"/>
        <v>15228.176724907142</v>
      </c>
      <c r="R240" s="84">
        <f t="shared" si="209"/>
        <v>15532.691607329334</v>
      </c>
      <c r="S240" s="84">
        <f t="shared" si="209"/>
        <v>15843.295814513895</v>
      </c>
      <c r="T240" s="84">
        <f t="shared" si="209"/>
        <v>16160.111113501442</v>
      </c>
      <c r="U240" s="84">
        <f t="shared" si="209"/>
        <v>16483.261706284407</v>
      </c>
      <c r="V240" s="84">
        <f t="shared" si="209"/>
        <v>16812.874278498246</v>
      </c>
      <c r="W240" s="84">
        <f t="shared" si="209"/>
        <v>17149.078049086369</v>
      </c>
      <c r="X240" s="84">
        <f t="shared" si="209"/>
        <v>17492.004820958224</v>
      </c>
      <c r="Y240" s="84">
        <f t="shared" si="209"/>
        <v>17841.789032660363</v>
      </c>
      <c r="Z240" s="84">
        <f t="shared" si="209"/>
        <v>18198.567811080753</v>
      </c>
      <c r="AA240" s="84">
        <f t="shared" si="209"/>
        <v>18562.481025207009</v>
      </c>
      <c r="AB240" s="84">
        <f t="shared" si="209"/>
        <v>18933.671340959641</v>
      </c>
      <c r="AC240" s="84">
        <f t="shared" si="209"/>
        <v>19312.284277121762</v>
      </c>
      <c r="AD240" s="84">
        <f t="shared" si="209"/>
        <v>19698.468262387247</v>
      </c>
      <c r="AE240" s="84">
        <f t="shared" si="209"/>
        <v>20092.374693549631</v>
      </c>
      <c r="AF240" s="84">
        <f t="shared" si="209"/>
        <v>20494.157994854624</v>
      </c>
      <c r="AG240" s="84">
        <f t="shared" si="209"/>
        <v>20903.975678539475</v>
      </c>
      <c r="AH240" s="84">
        <f t="shared" si="209"/>
        <v>21321.988406582968</v>
      </c>
      <c r="AI240" s="84">
        <f t="shared" si="209"/>
        <v>21748.360053690154</v>
      </c>
      <c r="AJ240" s="84">
        <f t="shared" si="209"/>
        <v>22183.257771536635</v>
      </c>
      <c r="AK240" s="84">
        <f t="shared" si="209"/>
        <v>22626.852054297491</v>
      </c>
      <c r="AL240" s="84">
        <f t="shared" si="209"/>
        <v>23079.316805486596</v>
      </c>
      <c r="AM240" s="84">
        <f t="shared" si="209"/>
        <v>23540.829406132503</v>
      </c>
      <c r="AN240" s="84">
        <f t="shared" si="209"/>
        <v>24011.570784317624</v>
      </c>
      <c r="AO240" s="84">
        <f t="shared" si="209"/>
        <v>24491.725486107985</v>
      </c>
      <c r="AP240" s="84">
        <f t="shared" si="209"/>
        <v>24981.481747901325</v>
      </c>
      <c r="AQ240" s="84">
        <f t="shared" ref="AQ240:BV240" si="210" xml:space="preserve"> AQ161</f>
        <v>25481.031570221949</v>
      </c>
      <c r="AR240" s="84">
        <f t="shared" si="210"/>
        <v>25990.570792991224</v>
      </c>
      <c r="AS240" s="84">
        <f t="shared" si="210"/>
        <v>26510.299172303276</v>
      </c>
      <c r="AT240" s="84">
        <f t="shared" si="210"/>
        <v>27040.420458735902</v>
      </c>
      <c r="AU240" s="84">
        <f t="shared" si="210"/>
        <v>27581.14247722751</v>
      </c>
      <c r="AV240" s="84">
        <f t="shared" si="210"/>
        <v>28132.677208551293</v>
      </c>
      <c r="AW240" s="84">
        <f t="shared" si="210"/>
        <v>28695.240872418664</v>
      </c>
      <c r="AX240" s="84">
        <f t="shared" si="210"/>
        <v>29269.054012244465</v>
      </c>
      <c r="AY240" s="84">
        <f t="shared" si="210"/>
        <v>29854.34158160723</v>
      </c>
      <c r="AZ240" s="84">
        <f t="shared" si="210"/>
        <v>30451.333032438361</v>
      </c>
      <c r="BA240" s="84">
        <f t="shared" si="210"/>
        <v>31060.262404974823</v>
      </c>
      <c r="BB240" s="84">
        <f t="shared" si="210"/>
        <v>31681.368419510593</v>
      </c>
      <c r="BC240" s="84">
        <f t="shared" si="210"/>
        <v>32314.89456998284</v>
      </c>
      <c r="BD240" s="84">
        <f t="shared" si="210"/>
        <v>32961.089219429552</v>
      </c>
      <c r="BE240" s="84">
        <f t="shared" si="210"/>
        <v>33620.205697355988</v>
      </c>
      <c r="BF240" s="84">
        <f t="shared" si="210"/>
        <v>34292.50239904815</v>
      </c>
      <c r="BG240" s="84">
        <f t="shared" si="210"/>
        <v>34978.24288687222</v>
      </c>
      <c r="BH240" s="84">
        <f t="shared" si="210"/>
        <v>35677.695993599664</v>
      </c>
      <c r="BI240" s="84">
        <f t="shared" si="210"/>
        <v>36391.135927798488</v>
      </c>
      <c r="BJ240" s="84">
        <f t="shared" si="210"/>
        <v>37118.842381331997</v>
      </c>
      <c r="BK240" s="84">
        <f t="shared" si="210"/>
        <v>37861.100639007178</v>
      </c>
      <c r="BL240" s="84">
        <f t="shared" si="210"/>
        <v>38618.201690415714</v>
      </c>
      <c r="BM240" s="84">
        <f t="shared" si="210"/>
        <v>39390.442344011441</v>
      </c>
      <c r="BN240" s="84">
        <f t="shared" si="210"/>
        <v>40178.125343469015</v>
      </c>
      <c r="BO240" s="84">
        <f t="shared" si="210"/>
        <v>40981.559486369355</v>
      </c>
      <c r="BP240" s="84">
        <f t="shared" si="210"/>
        <v>41801.059745258426</v>
      </c>
      <c r="BQ240" s="84">
        <f t="shared" si="210"/>
        <v>42636.947391126821</v>
      </c>
      <c r="BR240" s="84">
        <f t="shared" si="210"/>
        <v>43489.550119358522</v>
      </c>
      <c r="BS240" s="84">
        <f t="shared" si="210"/>
        <v>44359.202178198248</v>
      </c>
      <c r="BT240" s="84">
        <f t="shared" si="210"/>
        <v>45246.244499787725</v>
      </c>
      <c r="BU240" s="84">
        <f t="shared" si="210"/>
        <v>46151.024833822281</v>
      </c>
      <c r="BV240" s="84">
        <f t="shared" si="210"/>
        <v>47073.897883880141</v>
      </c>
      <c r="BW240" s="84">
        <f t="shared" ref="BW240:CO240" si="211" xml:space="preserve"> BW161</f>
        <v>48015.22544647786</v>
      </c>
      <c r="BX240" s="84">
        <f t="shared" si="211"/>
        <v>48975.376552906433</v>
      </c>
      <c r="BY240" s="84">
        <f t="shared" si="211"/>
        <v>49954.727613903655</v>
      </c>
      <c r="BZ240" s="84">
        <f t="shared" si="211"/>
        <v>50953.662567219508</v>
      </c>
      <c r="CA240" s="84">
        <f t="shared" si="211"/>
        <v>51972.573028132334</v>
      </c>
      <c r="CB240" s="84">
        <f t="shared" si="211"/>
        <v>53011.858442974873</v>
      </c>
      <c r="CC240" s="84">
        <f t="shared" si="211"/>
        <v>54071.926245730363</v>
      </c>
      <c r="CD240" s="84">
        <f t="shared" si="211"/>
        <v>55153.192017759982</v>
      </c>
      <c r="CE240" s="84">
        <f t="shared" si="211"/>
        <v>56256.079650724416</v>
      </c>
      <c r="CF240" s="84">
        <f t="shared" si="211"/>
        <v>57381.021512763284</v>
      </c>
      <c r="CG240" s="84">
        <f t="shared" si="211"/>
        <v>58528.458617997632</v>
      </c>
      <c r="CH240" s="84">
        <f t="shared" si="211"/>
        <v>59698.840799421952</v>
      </c>
      <c r="CI240" s="84">
        <f t="shared" si="211"/>
        <v>60892.626885253456</v>
      </c>
      <c r="CJ240" s="84">
        <f t="shared" si="211"/>
        <v>62110.284878807812</v>
      </c>
      <c r="CK240" s="84">
        <f t="shared" si="211"/>
        <v>63352.292141971782</v>
      </c>
      <c r="CL240" s="84">
        <f t="shared" si="211"/>
        <v>64619.135582344759</v>
      </c>
      <c r="CM240" s="84">
        <f t="shared" si="211"/>
        <v>65911.311844122523</v>
      </c>
      <c r="CN240" s="84">
        <f t="shared" si="211"/>
        <v>67229.327502798042</v>
      </c>
      <c r="CO240" s="84">
        <f t="shared" si="211"/>
        <v>68573.699263755698</v>
      </c>
    </row>
    <row r="241" spans="2:93" s="20" customFormat="1" outlineLevel="1" x14ac:dyDescent="0.2">
      <c r="B241" s="34"/>
      <c r="D241" s="83"/>
      <c r="E241" s="20" t="s">
        <v>412</v>
      </c>
      <c r="G241" s="257"/>
      <c r="H241" s="259" t="s">
        <v>66</v>
      </c>
      <c r="I241" s="208"/>
      <c r="K241" s="94">
        <f t="shared" ref="K241:AP241" si="212" xml:space="preserve"> K239 / ( K240 * 1000 * 1000 )</f>
        <v>1.0377868272263475E-6</v>
      </c>
      <c r="L241" s="94">
        <f t="shared" si="212"/>
        <v>6.956248080636095E-6</v>
      </c>
      <c r="M241" s="94">
        <f t="shared" si="212"/>
        <v>7.4833719542215227E-6</v>
      </c>
      <c r="N241" s="94">
        <f t="shared" si="212"/>
        <v>6.5144825299111971E-6</v>
      </c>
      <c r="O241" s="94">
        <f t="shared" si="212"/>
        <v>6.6275667946377255E-6</v>
      </c>
      <c r="P241" s="94">
        <f t="shared" si="212"/>
        <v>6.850641270486817E-6</v>
      </c>
      <c r="Q241" s="94">
        <f t="shared" si="212"/>
        <v>7.0398583802284985E-6</v>
      </c>
      <c r="R241" s="94">
        <f t="shared" si="212"/>
        <v>7.2353929717400529E-6</v>
      </c>
      <c r="S241" s="94">
        <f t="shared" si="212"/>
        <v>7.4484295674630677E-6</v>
      </c>
      <c r="T241" s="94">
        <f t="shared" si="212"/>
        <v>7.4575145283103566E-6</v>
      </c>
      <c r="U241" s="94">
        <f t="shared" si="212"/>
        <v>7.4484295674630694E-6</v>
      </c>
      <c r="V241" s="94">
        <f t="shared" si="212"/>
        <v>7.4484295674630677E-6</v>
      </c>
      <c r="W241" s="94">
        <f t="shared" si="212"/>
        <v>7.4484295674630652E-6</v>
      </c>
      <c r="X241" s="94">
        <f t="shared" si="212"/>
        <v>7.4575145283103549E-6</v>
      </c>
      <c r="Y241" s="94">
        <f t="shared" si="212"/>
        <v>7.4484295674630711E-6</v>
      </c>
      <c r="Z241" s="94">
        <f t="shared" si="212"/>
        <v>7.4484295674630686E-6</v>
      </c>
      <c r="AA241" s="94">
        <f t="shared" si="212"/>
        <v>7.4484295674630694E-6</v>
      </c>
      <c r="AB241" s="94">
        <f t="shared" si="212"/>
        <v>7.4575145283103549E-6</v>
      </c>
      <c r="AC241" s="94">
        <f t="shared" si="212"/>
        <v>7.4484295674630694E-6</v>
      </c>
      <c r="AD241" s="94">
        <f t="shared" si="212"/>
        <v>7.4484295674630711E-6</v>
      </c>
      <c r="AE241" s="94">
        <f t="shared" si="212"/>
        <v>7.4484295674630711E-6</v>
      </c>
      <c r="AF241" s="94">
        <f t="shared" si="212"/>
        <v>7.4575145283103515E-6</v>
      </c>
      <c r="AG241" s="94">
        <f t="shared" si="212"/>
        <v>7.4484295674630677E-6</v>
      </c>
      <c r="AH241" s="94">
        <f t="shared" si="212"/>
        <v>7.4484295674630694E-6</v>
      </c>
      <c r="AI241" s="94">
        <f t="shared" si="212"/>
        <v>7.4484295674630711E-6</v>
      </c>
      <c r="AJ241" s="94">
        <f t="shared" si="212"/>
        <v>7.4575145283103566E-6</v>
      </c>
      <c r="AK241" s="94">
        <f t="shared" si="212"/>
        <v>7.4484295674630686E-6</v>
      </c>
      <c r="AL241" s="94">
        <f t="shared" si="212"/>
        <v>7.4484295674630686E-6</v>
      </c>
      <c r="AM241" s="94">
        <f t="shared" si="212"/>
        <v>7.4484295674630677E-6</v>
      </c>
      <c r="AN241" s="94">
        <f t="shared" si="212"/>
        <v>7.4575145283103549E-6</v>
      </c>
      <c r="AO241" s="94">
        <f t="shared" si="212"/>
        <v>7.4484295674630686E-6</v>
      </c>
      <c r="AP241" s="94">
        <f t="shared" si="212"/>
        <v>7.4484295674630677E-6</v>
      </c>
      <c r="AQ241" s="94">
        <f t="shared" ref="AQ241:BV241" si="213" xml:space="preserve"> AQ239 / ( AQ240 * 1000 * 1000 )</f>
        <v>7.4484295674630677E-6</v>
      </c>
      <c r="AR241" s="94">
        <f t="shared" si="213"/>
        <v>7.4575145283103532E-6</v>
      </c>
      <c r="AS241" s="94">
        <f t="shared" si="213"/>
        <v>7.4484295674630686E-6</v>
      </c>
      <c r="AT241" s="94">
        <f t="shared" si="213"/>
        <v>7.4484295674630686E-6</v>
      </c>
      <c r="AU241" s="94">
        <f t="shared" si="213"/>
        <v>7.4484295674630686E-6</v>
      </c>
      <c r="AV241" s="94">
        <f t="shared" si="213"/>
        <v>7.4575145283103524E-6</v>
      </c>
      <c r="AW241" s="94">
        <f t="shared" si="213"/>
        <v>7.4484295674630669E-6</v>
      </c>
      <c r="AX241" s="94">
        <f t="shared" si="213"/>
        <v>7.4484295674630669E-6</v>
      </c>
      <c r="AY241" s="94">
        <f t="shared" si="213"/>
        <v>7.448429567463066E-6</v>
      </c>
      <c r="AZ241" s="94">
        <f t="shared" si="213"/>
        <v>7.4575145283103541E-6</v>
      </c>
      <c r="BA241" s="94">
        <f t="shared" si="213"/>
        <v>7.4484295674630669E-6</v>
      </c>
      <c r="BB241" s="94">
        <f t="shared" si="213"/>
        <v>7.4484295674630669E-6</v>
      </c>
      <c r="BC241" s="94">
        <f t="shared" si="213"/>
        <v>7.4484295674630669E-6</v>
      </c>
      <c r="BD241" s="94">
        <f t="shared" si="213"/>
        <v>7.4575145283103524E-6</v>
      </c>
      <c r="BE241" s="94">
        <f t="shared" si="213"/>
        <v>7.448429567463066E-6</v>
      </c>
      <c r="BF241" s="94">
        <f t="shared" si="213"/>
        <v>7.4484295674630669E-6</v>
      </c>
      <c r="BG241" s="94">
        <f t="shared" si="213"/>
        <v>7.4484295674630677E-6</v>
      </c>
      <c r="BH241" s="94">
        <f t="shared" si="213"/>
        <v>7.4575145283103524E-6</v>
      </c>
      <c r="BI241" s="94">
        <f t="shared" si="213"/>
        <v>7.4484295674630669E-6</v>
      </c>
      <c r="BJ241" s="94">
        <f t="shared" si="213"/>
        <v>7.448429567463066E-6</v>
      </c>
      <c r="BK241" s="94">
        <f t="shared" si="213"/>
        <v>7.448429567463066E-6</v>
      </c>
      <c r="BL241" s="94">
        <f t="shared" si="213"/>
        <v>7.4575145283103515E-6</v>
      </c>
      <c r="BM241" s="94">
        <f t="shared" si="213"/>
        <v>7.448429567463066E-6</v>
      </c>
      <c r="BN241" s="94">
        <f t="shared" si="213"/>
        <v>7.4484295674630677E-6</v>
      </c>
      <c r="BO241" s="94">
        <f t="shared" si="213"/>
        <v>7.448429567463066E-6</v>
      </c>
      <c r="BP241" s="94">
        <f t="shared" si="213"/>
        <v>7.4575145283103532E-6</v>
      </c>
      <c r="BQ241" s="94">
        <f t="shared" si="213"/>
        <v>7.4484295674630694E-6</v>
      </c>
      <c r="BR241" s="94">
        <f t="shared" si="213"/>
        <v>7.4484295674630669E-6</v>
      </c>
      <c r="BS241" s="94">
        <f t="shared" si="213"/>
        <v>7.4484295674630677E-6</v>
      </c>
      <c r="BT241" s="94">
        <f t="shared" si="213"/>
        <v>7.4575145283103515E-6</v>
      </c>
      <c r="BU241" s="94">
        <f t="shared" si="213"/>
        <v>7.4484295674630669E-6</v>
      </c>
      <c r="BV241" s="94">
        <f t="shared" si="213"/>
        <v>7.4484295674630677E-6</v>
      </c>
      <c r="BW241" s="94">
        <f t="shared" ref="BW241:CO241" si="214" xml:space="preserve"> BW239 / ( BW240 * 1000 * 1000 )</f>
        <v>7.4484295674630677E-6</v>
      </c>
      <c r="BX241" s="94">
        <f t="shared" si="214"/>
        <v>7.4575145283103532E-6</v>
      </c>
      <c r="BY241" s="94">
        <f t="shared" si="214"/>
        <v>7.4484295674630677E-6</v>
      </c>
      <c r="BZ241" s="94">
        <f t="shared" si="214"/>
        <v>7.4484295674630669E-6</v>
      </c>
      <c r="CA241" s="94">
        <f t="shared" si="214"/>
        <v>7.4484295674630669E-6</v>
      </c>
      <c r="CB241" s="94">
        <f t="shared" si="214"/>
        <v>7.4575145283103524E-6</v>
      </c>
      <c r="CC241" s="94">
        <f t="shared" si="214"/>
        <v>7.4484295674630669E-6</v>
      </c>
      <c r="CD241" s="94">
        <f t="shared" si="214"/>
        <v>7.4484295674630686E-6</v>
      </c>
      <c r="CE241" s="94">
        <f t="shared" si="214"/>
        <v>7.4484295674630669E-6</v>
      </c>
      <c r="CF241" s="94">
        <f t="shared" si="214"/>
        <v>7.4575145283103541E-6</v>
      </c>
      <c r="CG241" s="94">
        <f t="shared" si="214"/>
        <v>7.4484295674630677E-6</v>
      </c>
      <c r="CH241" s="94">
        <f t="shared" si="214"/>
        <v>7.4484295674630686E-6</v>
      </c>
      <c r="CI241" s="94">
        <f t="shared" si="214"/>
        <v>7.4484295674630686E-6</v>
      </c>
      <c r="CJ241" s="94">
        <f t="shared" si="214"/>
        <v>7.4484295674630677E-6</v>
      </c>
      <c r="CK241" s="94">
        <f t="shared" si="214"/>
        <v>7.4484295674630677E-6</v>
      </c>
      <c r="CL241" s="94">
        <f t="shared" si="214"/>
        <v>7.4484295674630669E-6</v>
      </c>
      <c r="CM241" s="94">
        <f t="shared" si="214"/>
        <v>7.4484295674630669E-6</v>
      </c>
      <c r="CN241" s="94">
        <f t="shared" si="214"/>
        <v>7.4575145283103524E-6</v>
      </c>
      <c r="CO241" s="94">
        <f t="shared" si="214"/>
        <v>7.4484295674630669E-6</v>
      </c>
    </row>
    <row r="242" spans="2:93" s="252" customFormat="1" outlineLevel="1" x14ac:dyDescent="0.2">
      <c r="B242" s="14"/>
      <c r="D242" s="253"/>
      <c r="E242" s="254"/>
      <c r="G242" s="255"/>
      <c r="H242" s="260"/>
      <c r="I242" s="256"/>
    </row>
    <row r="243" spans="2:93" outlineLevel="1" x14ac:dyDescent="0.2">
      <c r="E243" t="str">
        <f xml:space="preserve"> E167</f>
        <v>Total regulatory fees - industry</v>
      </c>
      <c r="H243" s="74" t="str">
        <f xml:space="preserve"> H167</f>
        <v>£m</v>
      </c>
      <c r="I243" s="200"/>
      <c r="K243" s="269">
        <f t="shared" ref="K243:AP243" si="215" xml:space="preserve"> K167</f>
        <v>38.798924685188084</v>
      </c>
      <c r="L243" s="269">
        <f t="shared" si="215"/>
        <v>40.88245091404206</v>
      </c>
      <c r="M243" s="269">
        <f t="shared" si="215"/>
        <v>41.720281008745367</v>
      </c>
      <c r="N243" s="269">
        <f t="shared" si="215"/>
        <v>42.163614937731516</v>
      </c>
      <c r="O243" s="269">
        <f t="shared" si="215"/>
        <v>42.672885957223372</v>
      </c>
      <c r="P243" s="269">
        <f t="shared" si="215"/>
        <v>43.333329261483392</v>
      </c>
      <c r="Q243" s="269">
        <f t="shared" si="215"/>
        <v>44.109980632846941</v>
      </c>
      <c r="R243" s="269">
        <f t="shared" si="215"/>
        <v>44.992039319760323</v>
      </c>
      <c r="S243" s="269">
        <f t="shared" si="215"/>
        <v>45.891736362347359</v>
      </c>
      <c r="T243" s="269">
        <f t="shared" si="215"/>
        <v>46.809424471369191</v>
      </c>
      <c r="U243" s="269">
        <f t="shared" si="215"/>
        <v>47.745463410675406</v>
      </c>
      <c r="V243" s="269">
        <f t="shared" si="215"/>
        <v>48.700220138243118</v>
      </c>
      <c r="W243" s="269">
        <f t="shared" si="215"/>
        <v>49.67406895003662</v>
      </c>
      <c r="X243" s="269">
        <f t="shared" si="215"/>
        <v>50.667391626743637</v>
      </c>
      <c r="Y243" s="269">
        <f t="shared" si="215"/>
        <v>51.680577583445952</v>
      </c>
      <c r="Z243" s="269">
        <f t="shared" si="215"/>
        <v>52.71402402228285</v>
      </c>
      <c r="AA243" s="269">
        <f t="shared" si="215"/>
        <v>53.76813608816736</v>
      </c>
      <c r="AB243" s="269">
        <f t="shared" si="215"/>
        <v>54.843327027616397</v>
      </c>
      <c r="AC243" s="269">
        <f t="shared" si="215"/>
        <v>55.940018350756944</v>
      </c>
      <c r="AD243" s="269">
        <f t="shared" si="215"/>
        <v>57.05863999657187</v>
      </c>
      <c r="AE243" s="269">
        <f t="shared" si="215"/>
        <v>58.199630501450088</v>
      </c>
      <c r="AF243" s="269">
        <f t="shared" si="215"/>
        <v>59.363437171107222</v>
      </c>
      <c r="AG243" s="269">
        <f t="shared" si="215"/>
        <v>60.550516255944089</v>
      </c>
      <c r="AH243" s="269">
        <f t="shared" si="215"/>
        <v>61.761333129911939</v>
      </c>
      <c r="AI243" s="269">
        <f t="shared" si="215"/>
        <v>62.996362472954168</v>
      </c>
      <c r="AJ243" s="269">
        <f t="shared" si="215"/>
        <v>64.256088457096538</v>
      </c>
      <c r="AK243" s="269">
        <f t="shared" si="215"/>
        <v>65.541004936258446</v>
      </c>
      <c r="AL243" s="269">
        <f t="shared" si="215"/>
        <v>66.851615639859858</v>
      </c>
      <c r="AM243" s="269">
        <f t="shared" si="215"/>
        <v>68.188434370299817</v>
      </c>
      <c r="AN243" s="269">
        <f t="shared" si="215"/>
        <v>69.551985204383797</v>
      </c>
      <c r="AO243" s="269">
        <f t="shared" si="215"/>
        <v>70.942802698779033</v>
      </c>
      <c r="AP243" s="269">
        <f t="shared" si="215"/>
        <v>72.361432099578252</v>
      </c>
      <c r="AQ243" s="269">
        <f t="shared" ref="AQ243:BV243" si="216" xml:space="preserve"> AQ167</f>
        <v>73.808429556054065</v>
      </c>
      <c r="AR243" s="269">
        <f t="shared" si="216"/>
        <v>75.284362338687686</v>
      </c>
      <c r="AS243" s="269">
        <f t="shared" si="216"/>
        <v>76.789809061557605</v>
      </c>
      <c r="AT243" s="269">
        <f t="shared" si="216"/>
        <v>78.32535990917529</v>
      </c>
      <c r="AU243" s="269">
        <f t="shared" si="216"/>
        <v>79.891616867856868</v>
      </c>
      <c r="AV243" s="269">
        <f t="shared" si="216"/>
        <v>81.489193961721526</v>
      </c>
      <c r="AW243" s="269">
        <f t="shared" si="216"/>
        <v>83.118717493409093</v>
      </c>
      <c r="AX243" s="269">
        <f t="shared" si="216"/>
        <v>84.780826289611255</v>
      </c>
      <c r="AY243" s="269">
        <f t="shared" si="216"/>
        <v>86.476171951512555</v>
      </c>
      <c r="AZ243" s="269">
        <f t="shared" si="216"/>
        <v>88.205419110239419</v>
      </c>
      <c r="BA243" s="269">
        <f t="shared" si="216"/>
        <v>89.969245687417441</v>
      </c>
      <c r="BB243" s="269">
        <f t="shared" si="216"/>
        <v>91.768343160938826</v>
      </c>
      <c r="BC243" s="269">
        <f t="shared" si="216"/>
        <v>93.603416836044431</v>
      </c>
      <c r="BD243" s="269">
        <f t="shared" si="216"/>
        <v>95.475186121826582</v>
      </c>
      <c r="BE243" s="269">
        <f t="shared" si="216"/>
        <v>97.384384813261036</v>
      </c>
      <c r="BF243" s="269">
        <f t="shared" si="216"/>
        <v>99.331761378878667</v>
      </c>
      <c r="BG243" s="269">
        <f t="shared" si="216"/>
        <v>101.31807925418971</v>
      </c>
      <c r="BH243" s="269">
        <f t="shared" si="216"/>
        <v>103.34411714097557</v>
      </c>
      <c r="BI243" s="269">
        <f t="shared" si="216"/>
        <v>105.41066931256535</v>
      </c>
      <c r="BJ243" s="269">
        <f t="shared" si="216"/>
        <v>107.51854592521718</v>
      </c>
      <c r="BK243" s="269">
        <f t="shared" si="216"/>
        <v>109.66857333572601</v>
      </c>
      <c r="BL243" s="269">
        <f t="shared" si="216"/>
        <v>111.86159442538258</v>
      </c>
      <c r="BM243" s="269">
        <f t="shared" si="216"/>
        <v>114.09846893041052</v>
      </c>
      <c r="BN243" s="269">
        <f t="shared" si="216"/>
        <v>116.38007377901121</v>
      </c>
      <c r="BO243" s="269">
        <f t="shared" si="216"/>
        <v>118.70730343514839</v>
      </c>
      <c r="BP243" s="269">
        <f t="shared" si="216"/>
        <v>121.08107024920739</v>
      </c>
      <c r="BQ243" s="269">
        <f t="shared" si="216"/>
        <v>123.50230481566635</v>
      </c>
      <c r="BR243" s="269">
        <f t="shared" si="216"/>
        <v>125.97195633791989</v>
      </c>
      <c r="BS243" s="269">
        <f t="shared" si="216"/>
        <v>128.49099300039791</v>
      </c>
      <c r="BT243" s="269">
        <f t="shared" si="216"/>
        <v>131.06040234812571</v>
      </c>
      <c r="BU243" s="269">
        <f t="shared" si="216"/>
        <v>133.681191673874</v>
      </c>
      <c r="BV243" s="269">
        <f t="shared" si="216"/>
        <v>136.35438841305071</v>
      </c>
      <c r="BW243" s="269">
        <f t="shared" ref="BW243:CO243" si="217" xml:space="preserve"> BW167</f>
        <v>139.08104054648948</v>
      </c>
      <c r="BX243" s="269">
        <f t="shared" si="217"/>
        <v>141.86221701129236</v>
      </c>
      <c r="BY243" s="269">
        <f t="shared" si="217"/>
        <v>144.69900811988839</v>
      </c>
      <c r="BZ243" s="269">
        <f t="shared" si="217"/>
        <v>147.59252598747179</v>
      </c>
      <c r="CA243" s="269">
        <f t="shared" si="217"/>
        <v>150.54390496798749</v>
      </c>
      <c r="CB243" s="269">
        <f t="shared" si="217"/>
        <v>153.55430209883539</v>
      </c>
      <c r="CC243" s="269">
        <f t="shared" si="217"/>
        <v>156.62489755446663</v>
      </c>
      <c r="CD243" s="269">
        <f t="shared" si="217"/>
        <v>159.7568951090509</v>
      </c>
      <c r="CE243" s="269">
        <f t="shared" si="217"/>
        <v>162.95152260839552</v>
      </c>
      <c r="CF243" s="269">
        <f t="shared" si="217"/>
        <v>166.21003245130095</v>
      </c>
      <c r="CG243" s="269">
        <f t="shared" si="217"/>
        <v>169.5337020805425</v>
      </c>
      <c r="CH243" s="269">
        <f t="shared" si="217"/>
        <v>172.92383448366974</v>
      </c>
      <c r="CI243" s="269">
        <f t="shared" si="217"/>
        <v>176.38175870382034</v>
      </c>
      <c r="CJ243" s="269">
        <f t="shared" si="217"/>
        <v>179.90883036074854</v>
      </c>
      <c r="CK243" s="269">
        <f t="shared" si="217"/>
        <v>183.5064321822727</v>
      </c>
      <c r="CL243" s="269">
        <f t="shared" si="217"/>
        <v>187.17597454634995</v>
      </c>
      <c r="CM243" s="269">
        <f t="shared" si="217"/>
        <v>190.91889603399042</v>
      </c>
      <c r="CN243" s="269">
        <f t="shared" si="217"/>
        <v>194.73666399322855</v>
      </c>
      <c r="CO243" s="269">
        <f t="shared" si="217"/>
        <v>198.63077511437129</v>
      </c>
    </row>
    <row r="244" spans="2:93" outlineLevel="1" x14ac:dyDescent="0.2">
      <c r="I244" s="200"/>
    </row>
    <row r="245" spans="2:93" outlineLevel="1" x14ac:dyDescent="0.2">
      <c r="E245" s="173" t="s">
        <v>433</v>
      </c>
      <c r="F245" s="173"/>
      <c r="G245" s="173"/>
      <c r="H245" s="171" t="s">
        <v>133</v>
      </c>
      <c r="I245" s="286"/>
      <c r="J245" s="173"/>
      <c r="K245" s="287">
        <f t="shared" ref="K245:AP245" si="218" xml:space="preserve"> K243 * 1000 * 1000 * J241</f>
        <v>0</v>
      </c>
      <c r="L245" s="287">
        <f t="shared" si="218"/>
        <v>42.427269023320605</v>
      </c>
      <c r="M245" s="287">
        <f t="shared" si="218"/>
        <v>290.21662469068355</v>
      </c>
      <c r="N245" s="287">
        <f t="shared" si="218"/>
        <v>315.52601351361568</v>
      </c>
      <c r="O245" s="287">
        <f t="shared" si="218"/>
        <v>277.99177006922451</v>
      </c>
      <c r="P245" s="287">
        <f t="shared" si="218"/>
        <v>287.19453411451065</v>
      </c>
      <c r="Q245" s="287">
        <f t="shared" si="218"/>
        <v>302.18165376375549</v>
      </c>
      <c r="R245" s="287">
        <f t="shared" si="218"/>
        <v>316.73758504878481</v>
      </c>
      <c r="S245" s="287">
        <f t="shared" si="218"/>
        <v>332.04474673707551</v>
      </c>
      <c r="T245" s="287">
        <f t="shared" si="218"/>
        <v>348.6567012684755</v>
      </c>
      <c r="U245" s="287">
        <f t="shared" si="218"/>
        <v>356.0624870460224</v>
      </c>
      <c r="V245" s="287">
        <f t="shared" si="218"/>
        <v>362.74015961965046</v>
      </c>
      <c r="W245" s="287">
        <f t="shared" si="218"/>
        <v>369.99380390365189</v>
      </c>
      <c r="X245" s="287">
        <f t="shared" si="218"/>
        <v>377.39249789886782</v>
      </c>
      <c r="Y245" s="287">
        <f t="shared" si="218"/>
        <v>385.40865816001866</v>
      </c>
      <c r="Z245" s="287">
        <f t="shared" si="218"/>
        <v>392.63669514753019</v>
      </c>
      <c r="AA245" s="287">
        <f t="shared" si="218"/>
        <v>400.48817462648384</v>
      </c>
      <c r="AB245" s="287">
        <f t="shared" si="218"/>
        <v>408.49665861054444</v>
      </c>
      <c r="AC245" s="287">
        <f t="shared" si="218"/>
        <v>417.17349956471776</v>
      </c>
      <c r="AD245" s="287">
        <f t="shared" si="218"/>
        <v>424.99726122969679</v>
      </c>
      <c r="AE245" s="287">
        <f t="shared" si="218"/>
        <v>433.49584864242649</v>
      </c>
      <c r="AF245" s="287">
        <f t="shared" si="218"/>
        <v>442.16438065151141</v>
      </c>
      <c r="AG245" s="287">
        <f t="shared" si="218"/>
        <v>451.55635467539514</v>
      </c>
      <c r="AH245" s="287">
        <f t="shared" si="218"/>
        <v>460.02493981077242</v>
      </c>
      <c r="AI245" s="287">
        <f t="shared" si="218"/>
        <v>469.22396888617277</v>
      </c>
      <c r="AJ245" s="287">
        <f t="shared" si="218"/>
        <v>478.60694915336035</v>
      </c>
      <c r="AK245" s="287">
        <f t="shared" si="218"/>
        <v>488.77299651220812</v>
      </c>
      <c r="AL245" s="287">
        <f t="shared" si="218"/>
        <v>497.93955056460868</v>
      </c>
      <c r="AM245" s="287">
        <f t="shared" si="218"/>
        <v>507.89675072275611</v>
      </c>
      <c r="AN245" s="287">
        <f t="shared" si="218"/>
        <v>518.05306307208616</v>
      </c>
      <c r="AO245" s="287">
        <f t="shared" si="218"/>
        <v>529.05698180519971</v>
      </c>
      <c r="AP245" s="287">
        <f t="shared" si="218"/>
        <v>538.97903039446976</v>
      </c>
      <c r="AQ245" s="287">
        <f t="shared" ref="AQ245:BV245" si="219" xml:space="preserve"> AQ243 * 1000 * 1000 * AP241</f>
        <v>549.75688903332798</v>
      </c>
      <c r="AR245" s="287">
        <f t="shared" si="219"/>
        <v>560.75027041108444</v>
      </c>
      <c r="AS245" s="287">
        <f t="shared" si="219"/>
        <v>572.66111670274381</v>
      </c>
      <c r="AT245" s="287">
        <f t="shared" si="219"/>
        <v>583.40092662968755</v>
      </c>
      <c r="AU245" s="287">
        <f t="shared" si="219"/>
        <v>595.06708127097625</v>
      </c>
      <c r="AV245" s="287">
        <f t="shared" si="219"/>
        <v>606.96652173321957</v>
      </c>
      <c r="AW245" s="287">
        <f t="shared" si="219"/>
        <v>619.85904328162212</v>
      </c>
      <c r="AX245" s="287">
        <f t="shared" si="219"/>
        <v>631.48401328949058</v>
      </c>
      <c r="AY245" s="287">
        <f t="shared" si="219"/>
        <v>644.11167604466652</v>
      </c>
      <c r="AZ245" s="287">
        <f t="shared" si="219"/>
        <v>656.99185171117915</v>
      </c>
      <c r="BA245" s="287">
        <f t="shared" si="219"/>
        <v>670.94695681503913</v>
      </c>
      <c r="BB245" s="287">
        <f t="shared" si="219"/>
        <v>683.53004055703377</v>
      </c>
      <c r="BC245" s="287">
        <f t="shared" si="219"/>
        <v>697.19845757716359</v>
      </c>
      <c r="BD245" s="287">
        <f t="shared" si="219"/>
        <v>711.1401992688526</v>
      </c>
      <c r="BE245" s="287">
        <f t="shared" si="219"/>
        <v>726.24546457546023</v>
      </c>
      <c r="BF245" s="287">
        <f t="shared" si="219"/>
        <v>739.86562844262573</v>
      </c>
      <c r="BG245" s="287">
        <f t="shared" si="219"/>
        <v>754.66057723547306</v>
      </c>
      <c r="BH245" s="287">
        <f t="shared" si="219"/>
        <v>769.75137773620918</v>
      </c>
      <c r="BI245" s="287">
        <f t="shared" si="219"/>
        <v>786.10159783737424</v>
      </c>
      <c r="BJ245" s="287">
        <f t="shared" si="219"/>
        <v>800.84431652002331</v>
      </c>
      <c r="BK245" s="287">
        <f t="shared" si="219"/>
        <v>816.85864425531315</v>
      </c>
      <c r="BL245" s="287">
        <f t="shared" si="219"/>
        <v>833.19320738158126</v>
      </c>
      <c r="BM245" s="287">
        <f t="shared" si="219"/>
        <v>850.89098970650366</v>
      </c>
      <c r="BN245" s="287">
        <f t="shared" si="219"/>
        <v>866.84878259912023</v>
      </c>
      <c r="BO245" s="287">
        <f t="shared" si="219"/>
        <v>884.18298878016947</v>
      </c>
      <c r="BP245" s="287">
        <f t="shared" si="219"/>
        <v>901.86382370426895</v>
      </c>
      <c r="BQ245" s="287">
        <f t="shared" si="219"/>
        <v>921.02023244264547</v>
      </c>
      <c r="BR245" s="287">
        <f t="shared" si="219"/>
        <v>938.29324425852928</v>
      </c>
      <c r="BS245" s="287">
        <f t="shared" si="219"/>
        <v>957.0561114168537</v>
      </c>
      <c r="BT245" s="287">
        <f t="shared" si="219"/>
        <v>976.19417597338554</v>
      </c>
      <c r="BU245" s="287">
        <f t="shared" si="219"/>
        <v>996.92942906975622</v>
      </c>
      <c r="BV245" s="287">
        <f t="shared" si="219"/>
        <v>1015.6260583091104</v>
      </c>
      <c r="BW245" s="287">
        <f t="shared" ref="BW245:CO245" si="220" xml:space="preserve"> BW243 * 1000 * 1000 * BV241</f>
        <v>1035.9353346800019</v>
      </c>
      <c r="BX245" s="287">
        <f t="shared" si="220"/>
        <v>1056.6507316927721</v>
      </c>
      <c r="BY245" s="287">
        <f t="shared" si="220"/>
        <v>1079.0949552861655</v>
      </c>
      <c r="BZ245" s="287">
        <f t="shared" si="220"/>
        <v>1099.3325345016458</v>
      </c>
      <c r="CA245" s="287">
        <f t="shared" si="220"/>
        <v>1121.3156729649081</v>
      </c>
      <c r="CB245" s="287">
        <f t="shared" si="220"/>
        <v>1143.7384039641215</v>
      </c>
      <c r="CC245" s="287">
        <f t="shared" si="220"/>
        <v>1168.0324490075552</v>
      </c>
      <c r="CD245" s="287">
        <f t="shared" si="220"/>
        <v>1189.9379811363506</v>
      </c>
      <c r="CE245" s="287">
        <f t="shared" si="220"/>
        <v>1213.7329390594998</v>
      </c>
      <c r="CF245" s="287">
        <f t="shared" si="220"/>
        <v>1238.0037201192658</v>
      </c>
      <c r="CG245" s="287">
        <f t="shared" si="220"/>
        <v>1264.3000463038848</v>
      </c>
      <c r="CH245" s="287">
        <f t="shared" si="220"/>
        <v>1288.0110016872554</v>
      </c>
      <c r="CI245" s="287">
        <f t="shared" si="220"/>
        <v>1313.7671066906719</v>
      </c>
      <c r="CJ245" s="287">
        <f t="shared" si="220"/>
        <v>1340.0382515066967</v>
      </c>
      <c r="CK245" s="287">
        <f t="shared" si="220"/>
        <v>1366.8347352860962</v>
      </c>
      <c r="CL245" s="287">
        <f t="shared" si="220"/>
        <v>1394.1670631297475</v>
      </c>
      <c r="CM245" s="287">
        <f t="shared" si="220"/>
        <v>1422.0459502069816</v>
      </c>
      <c r="CN245" s="287">
        <f t="shared" si="220"/>
        <v>1450.4823259562841</v>
      </c>
      <c r="CO245" s="287">
        <f t="shared" si="220"/>
        <v>1481.2918911849704</v>
      </c>
    </row>
    <row r="246" spans="2:93" outlineLevel="1" x14ac:dyDescent="0.2">
      <c r="I246" s="200"/>
    </row>
    <row r="247" spans="2:93" outlineLevel="1" x14ac:dyDescent="0.2">
      <c r="B247" s="58" t="s">
        <v>434</v>
      </c>
      <c r="I247" s="200"/>
    </row>
    <row r="248" spans="2:93" outlineLevel="1" x14ac:dyDescent="0.2">
      <c r="E248" s="18" t="str">
        <f xml:space="preserve"> InpC!E44</f>
        <v>Sewerage: maintenance costs / other opex</v>
      </c>
      <c r="F248" s="18"/>
      <c r="G248" s="234">
        <f xml:space="preserve"> InpC!G44</f>
        <v>1.2426387606039229</v>
      </c>
      <c r="H248" s="76" t="str">
        <f xml:space="preserve"> InpC!H44</f>
        <v>£/m</v>
      </c>
      <c r="I248" s="206">
        <f xml:space="preserve"> SUM( K248:CO248 )</f>
        <v>0</v>
      </c>
      <c r="J248" s="18"/>
    </row>
    <row r="249" spans="2:93" outlineLevel="1" x14ac:dyDescent="0.2">
      <c r="E249" s="18" t="str">
        <f xml:space="preserve"> InpC!E45</f>
        <v>Sewerage: other costs</v>
      </c>
      <c r="F249" s="18"/>
      <c r="G249" s="234">
        <f xml:space="preserve"> InpC!G45</f>
        <v>0</v>
      </c>
      <c r="H249" s="76" t="str">
        <f xml:space="preserve"> InpC!H45</f>
        <v>£/m</v>
      </c>
      <c r="I249" s="206">
        <f xml:space="preserve"> SUM( K249:CO249 )</f>
        <v>0</v>
      </c>
      <c r="J249" s="18"/>
    </row>
    <row r="250" spans="2:93" outlineLevel="1" x14ac:dyDescent="0.2">
      <c r="E250" s="18" t="str">
        <f xml:space="preserve"> InpS!E$14</f>
        <v>Sewerage: Infastructure Maintenance (override)</v>
      </c>
      <c r="F250" s="18"/>
      <c r="G250" s="18"/>
      <c r="H250" s="76" t="str">
        <f xml:space="preserve"> InpS!H$14</f>
        <v>£/m</v>
      </c>
      <c r="I250" s="206">
        <f xml:space="preserve"> SUM( K250:CO250 )</f>
        <v>0</v>
      </c>
      <c r="J250" s="18">
        <f xml:space="preserve"> InpS!J$14</f>
        <v>0</v>
      </c>
      <c r="K250" s="52">
        <f xml:space="preserve"> InpS!K$14</f>
        <v>0</v>
      </c>
      <c r="L250" s="52">
        <f xml:space="preserve"> InpS!L$14</f>
        <v>0</v>
      </c>
      <c r="M250" s="52">
        <f xml:space="preserve"> InpS!M$14</f>
        <v>0</v>
      </c>
      <c r="N250" s="52">
        <f xml:space="preserve"> InpS!N$14</f>
        <v>0</v>
      </c>
      <c r="O250" s="52">
        <f xml:space="preserve"> InpS!O$14</f>
        <v>0</v>
      </c>
      <c r="P250" s="52">
        <f xml:space="preserve"> InpS!P$14</f>
        <v>0</v>
      </c>
      <c r="Q250" s="52">
        <f xml:space="preserve"> InpS!Q$14</f>
        <v>0</v>
      </c>
      <c r="R250" s="52">
        <f xml:space="preserve"> InpS!R$14</f>
        <v>0</v>
      </c>
      <c r="S250" s="52">
        <f xml:space="preserve"> InpS!S$14</f>
        <v>0</v>
      </c>
      <c r="T250" s="52">
        <f xml:space="preserve"> InpS!T$14</f>
        <v>0</v>
      </c>
      <c r="U250" s="52">
        <f xml:space="preserve"> InpS!U$14</f>
        <v>0</v>
      </c>
      <c r="V250" s="52">
        <f xml:space="preserve"> InpS!V$14</f>
        <v>0</v>
      </c>
      <c r="W250" s="52">
        <f xml:space="preserve"> InpS!W$14</f>
        <v>0</v>
      </c>
      <c r="X250" s="52">
        <f xml:space="preserve"> InpS!X$14</f>
        <v>0</v>
      </c>
      <c r="Y250" s="52">
        <f xml:space="preserve"> InpS!Y$14</f>
        <v>0</v>
      </c>
      <c r="Z250" s="52">
        <f xml:space="preserve"> InpS!Z$14</f>
        <v>0</v>
      </c>
      <c r="AA250" s="52">
        <f xml:space="preserve"> InpS!AA$14</f>
        <v>0</v>
      </c>
      <c r="AB250" s="52">
        <f xml:space="preserve"> InpS!AB$14</f>
        <v>0</v>
      </c>
      <c r="AC250" s="52">
        <f xml:space="preserve"> InpS!AC$14</f>
        <v>0</v>
      </c>
      <c r="AD250" s="52">
        <f xml:space="preserve"> InpS!AD$14</f>
        <v>0</v>
      </c>
      <c r="AE250" s="52">
        <f xml:space="preserve"> InpS!AE$14</f>
        <v>0</v>
      </c>
      <c r="AF250" s="52">
        <f xml:space="preserve"> InpS!AF$14</f>
        <v>0</v>
      </c>
      <c r="AG250" s="52">
        <f xml:space="preserve"> InpS!AG$14</f>
        <v>0</v>
      </c>
      <c r="AH250" s="52">
        <f xml:space="preserve"> InpS!AH$14</f>
        <v>0</v>
      </c>
      <c r="AI250" s="52">
        <f xml:space="preserve"> InpS!AI$14</f>
        <v>0</v>
      </c>
      <c r="AJ250" s="52">
        <f xml:space="preserve"> InpS!AJ$14</f>
        <v>0</v>
      </c>
      <c r="AK250" s="52">
        <f xml:space="preserve"> InpS!AK$14</f>
        <v>0</v>
      </c>
      <c r="AL250" s="52">
        <f xml:space="preserve"> InpS!AL$14</f>
        <v>0</v>
      </c>
      <c r="AM250" s="52">
        <f xml:space="preserve"> InpS!AM$14</f>
        <v>0</v>
      </c>
      <c r="AN250" s="52">
        <f xml:space="preserve"> InpS!AN$14</f>
        <v>0</v>
      </c>
      <c r="AO250" s="52">
        <f xml:space="preserve"> InpS!AO$14</f>
        <v>0</v>
      </c>
      <c r="AP250" s="52">
        <f xml:space="preserve"> InpS!AP$14</f>
        <v>0</v>
      </c>
      <c r="AQ250" s="52">
        <f xml:space="preserve"> InpS!AQ$14</f>
        <v>0</v>
      </c>
      <c r="AR250" s="52">
        <f xml:space="preserve"> InpS!AR$14</f>
        <v>0</v>
      </c>
      <c r="AS250" s="52">
        <f xml:space="preserve"> InpS!AS$14</f>
        <v>0</v>
      </c>
      <c r="AT250" s="52">
        <f xml:space="preserve"> InpS!AT$14</f>
        <v>0</v>
      </c>
      <c r="AU250" s="52">
        <f xml:space="preserve"> InpS!AU$14</f>
        <v>0</v>
      </c>
      <c r="AV250" s="52">
        <f xml:space="preserve"> InpS!AV$14</f>
        <v>0</v>
      </c>
      <c r="AW250" s="52">
        <f xml:space="preserve"> InpS!AW$14</f>
        <v>0</v>
      </c>
      <c r="AX250" s="52">
        <f xml:space="preserve"> InpS!AX$14</f>
        <v>0</v>
      </c>
      <c r="AY250" s="52">
        <f xml:space="preserve"> InpS!AY$14</f>
        <v>0</v>
      </c>
      <c r="AZ250" s="52">
        <f xml:space="preserve"> InpS!AZ$14</f>
        <v>0</v>
      </c>
      <c r="BA250" s="52">
        <f xml:space="preserve"> InpS!BA$14</f>
        <v>0</v>
      </c>
      <c r="BB250" s="52">
        <f xml:space="preserve"> InpS!BB$14</f>
        <v>0</v>
      </c>
      <c r="BC250" s="52">
        <f xml:space="preserve"> InpS!BC$14</f>
        <v>0</v>
      </c>
      <c r="BD250" s="52">
        <f xml:space="preserve"> InpS!BD$14</f>
        <v>0</v>
      </c>
      <c r="BE250" s="52">
        <f xml:space="preserve"> InpS!BE$14</f>
        <v>0</v>
      </c>
      <c r="BF250" s="52">
        <f xml:space="preserve"> InpS!BF$14</f>
        <v>0</v>
      </c>
      <c r="BG250" s="52">
        <f xml:space="preserve"> InpS!BG$14</f>
        <v>0</v>
      </c>
      <c r="BH250" s="52">
        <f xml:space="preserve"> InpS!BH$14</f>
        <v>0</v>
      </c>
      <c r="BI250" s="52">
        <f xml:space="preserve"> InpS!BI$14</f>
        <v>0</v>
      </c>
      <c r="BJ250" s="52">
        <f xml:space="preserve"> InpS!BJ$14</f>
        <v>0</v>
      </c>
      <c r="BK250" s="52">
        <f xml:space="preserve"> InpS!BK$14</f>
        <v>0</v>
      </c>
      <c r="BL250" s="52">
        <f xml:space="preserve"> InpS!BL$14</f>
        <v>0</v>
      </c>
      <c r="BM250" s="52">
        <f xml:space="preserve"> InpS!BM$14</f>
        <v>0</v>
      </c>
      <c r="BN250" s="52">
        <f xml:space="preserve"> InpS!BN$14</f>
        <v>0</v>
      </c>
      <c r="BO250" s="52">
        <f xml:space="preserve"> InpS!BO$14</f>
        <v>0</v>
      </c>
      <c r="BP250" s="52">
        <f xml:space="preserve"> InpS!BP$14</f>
        <v>0</v>
      </c>
      <c r="BQ250" s="52">
        <f xml:space="preserve"> InpS!BQ$14</f>
        <v>0</v>
      </c>
      <c r="BR250" s="52">
        <f xml:space="preserve"> InpS!BR$14</f>
        <v>0</v>
      </c>
      <c r="BS250" s="52">
        <f xml:space="preserve"> InpS!BS$14</f>
        <v>0</v>
      </c>
      <c r="BT250" s="52">
        <f xml:space="preserve"> InpS!BT$14</f>
        <v>0</v>
      </c>
      <c r="BU250" s="52">
        <f xml:space="preserve"> InpS!BU$14</f>
        <v>0</v>
      </c>
      <c r="BV250" s="52">
        <f xml:space="preserve"> InpS!BV$14</f>
        <v>0</v>
      </c>
      <c r="BW250" s="52">
        <f xml:space="preserve"> InpS!BW$14</f>
        <v>0</v>
      </c>
      <c r="BX250" s="52">
        <f xml:space="preserve"> InpS!BX$14</f>
        <v>0</v>
      </c>
      <c r="BY250" s="52">
        <f xml:space="preserve"> InpS!BY$14</f>
        <v>0</v>
      </c>
      <c r="BZ250" s="52">
        <f xml:space="preserve"> InpS!BZ$14</f>
        <v>0</v>
      </c>
      <c r="CA250" s="52">
        <f xml:space="preserve"> InpS!CA$14</f>
        <v>0</v>
      </c>
      <c r="CB250" s="52">
        <f xml:space="preserve"> InpS!CB$14</f>
        <v>0</v>
      </c>
      <c r="CC250" s="52">
        <f xml:space="preserve"> InpS!CC$14</f>
        <v>0</v>
      </c>
      <c r="CD250" s="52">
        <f xml:space="preserve"> InpS!CD$14</f>
        <v>0</v>
      </c>
      <c r="CE250" s="52">
        <f xml:space="preserve"> InpS!CE$14</f>
        <v>0</v>
      </c>
      <c r="CF250" s="52">
        <f xml:space="preserve"> InpS!CF$14</f>
        <v>0</v>
      </c>
      <c r="CG250" s="52">
        <f xml:space="preserve"> InpS!CG$14</f>
        <v>0</v>
      </c>
      <c r="CH250" s="52">
        <f xml:space="preserve"> InpS!CH$14</f>
        <v>0</v>
      </c>
      <c r="CI250" s="52">
        <f xml:space="preserve"> InpS!CI$14</f>
        <v>0</v>
      </c>
      <c r="CJ250" s="52">
        <f xml:space="preserve"> InpS!CJ$14</f>
        <v>0</v>
      </c>
      <c r="CK250" s="52">
        <f xml:space="preserve"> InpS!CK$14</f>
        <v>0</v>
      </c>
      <c r="CL250" s="52">
        <f xml:space="preserve"> InpS!CL$14</f>
        <v>0</v>
      </c>
      <c r="CM250" s="52">
        <f xml:space="preserve"> InpS!CM$14</f>
        <v>0</v>
      </c>
      <c r="CN250" s="52">
        <f xml:space="preserve"> InpS!CN$14</f>
        <v>0</v>
      </c>
      <c r="CO250" s="52">
        <f xml:space="preserve"> InpS!CO$14</f>
        <v>0</v>
      </c>
    </row>
    <row r="251" spans="2:93" s="20" customFormat="1" outlineLevel="1" x14ac:dyDescent="0.2">
      <c r="B251" s="34"/>
      <c r="D251" s="83"/>
      <c r="E251" s="20" t="s">
        <v>435</v>
      </c>
      <c r="G251" s="235"/>
      <c r="H251" s="171" t="s">
        <v>133</v>
      </c>
      <c r="I251" s="433">
        <f xml:space="preserve"> SUM( K251:CO251 )</f>
        <v>394403.60150560056</v>
      </c>
      <c r="K251" s="90">
        <f t="shared" ref="K251:AP251" si="221" xml:space="preserve"> IF( K250, K250, $G$248 + $G$249 ) * $G$230</f>
        <v>4751.8506205494014</v>
      </c>
      <c r="L251" s="90">
        <f t="shared" si="221"/>
        <v>4751.8506205494014</v>
      </c>
      <c r="M251" s="90">
        <f t="shared" si="221"/>
        <v>4751.8506205494014</v>
      </c>
      <c r="N251" s="90">
        <f t="shared" si="221"/>
        <v>4751.8506205494014</v>
      </c>
      <c r="O251" s="90">
        <f t="shared" si="221"/>
        <v>4751.8506205494014</v>
      </c>
      <c r="P251" s="90">
        <f t="shared" si="221"/>
        <v>4751.8506205494014</v>
      </c>
      <c r="Q251" s="90">
        <f t="shared" si="221"/>
        <v>4751.8506205494014</v>
      </c>
      <c r="R251" s="90">
        <f t="shared" si="221"/>
        <v>4751.8506205494014</v>
      </c>
      <c r="S251" s="90">
        <f t="shared" si="221"/>
        <v>4751.8506205494014</v>
      </c>
      <c r="T251" s="90">
        <f t="shared" si="221"/>
        <v>4751.8506205494014</v>
      </c>
      <c r="U251" s="90">
        <f t="shared" si="221"/>
        <v>4751.8506205494014</v>
      </c>
      <c r="V251" s="90">
        <f t="shared" si="221"/>
        <v>4751.8506205494014</v>
      </c>
      <c r="W251" s="90">
        <f t="shared" si="221"/>
        <v>4751.8506205494014</v>
      </c>
      <c r="X251" s="90">
        <f t="shared" si="221"/>
        <v>4751.8506205494014</v>
      </c>
      <c r="Y251" s="90">
        <f t="shared" si="221"/>
        <v>4751.8506205494014</v>
      </c>
      <c r="Z251" s="90">
        <f t="shared" si="221"/>
        <v>4751.8506205494014</v>
      </c>
      <c r="AA251" s="90">
        <f t="shared" si="221"/>
        <v>4751.8506205494014</v>
      </c>
      <c r="AB251" s="90">
        <f t="shared" si="221"/>
        <v>4751.8506205494014</v>
      </c>
      <c r="AC251" s="90">
        <f t="shared" si="221"/>
        <v>4751.8506205494014</v>
      </c>
      <c r="AD251" s="90">
        <f t="shared" si="221"/>
        <v>4751.8506205494014</v>
      </c>
      <c r="AE251" s="90">
        <f t="shared" si="221"/>
        <v>4751.8506205494014</v>
      </c>
      <c r="AF251" s="90">
        <f t="shared" si="221"/>
        <v>4751.8506205494014</v>
      </c>
      <c r="AG251" s="90">
        <f t="shared" si="221"/>
        <v>4751.8506205494014</v>
      </c>
      <c r="AH251" s="90">
        <f t="shared" si="221"/>
        <v>4751.8506205494014</v>
      </c>
      <c r="AI251" s="90">
        <f t="shared" si="221"/>
        <v>4751.8506205494014</v>
      </c>
      <c r="AJ251" s="90">
        <f t="shared" si="221"/>
        <v>4751.8506205494014</v>
      </c>
      <c r="AK251" s="90">
        <f t="shared" si="221"/>
        <v>4751.8506205494014</v>
      </c>
      <c r="AL251" s="90">
        <f t="shared" si="221"/>
        <v>4751.8506205494014</v>
      </c>
      <c r="AM251" s="90">
        <f t="shared" si="221"/>
        <v>4751.8506205494014</v>
      </c>
      <c r="AN251" s="90">
        <f t="shared" si="221"/>
        <v>4751.8506205494014</v>
      </c>
      <c r="AO251" s="90">
        <f t="shared" si="221"/>
        <v>4751.8506205494014</v>
      </c>
      <c r="AP251" s="90">
        <f t="shared" si="221"/>
        <v>4751.8506205494014</v>
      </c>
      <c r="AQ251" s="90">
        <f t="shared" ref="AQ251:BV251" si="222" xml:space="preserve"> IF( AQ250, AQ250, $G$248 + $G$249 ) * $G$230</f>
        <v>4751.8506205494014</v>
      </c>
      <c r="AR251" s="90">
        <f t="shared" si="222"/>
        <v>4751.8506205494014</v>
      </c>
      <c r="AS251" s="90">
        <f t="shared" si="222"/>
        <v>4751.8506205494014</v>
      </c>
      <c r="AT251" s="90">
        <f t="shared" si="222"/>
        <v>4751.8506205494014</v>
      </c>
      <c r="AU251" s="90">
        <f t="shared" si="222"/>
        <v>4751.8506205494014</v>
      </c>
      <c r="AV251" s="90">
        <f t="shared" si="222"/>
        <v>4751.8506205494014</v>
      </c>
      <c r="AW251" s="90">
        <f t="shared" si="222"/>
        <v>4751.8506205494014</v>
      </c>
      <c r="AX251" s="90">
        <f t="shared" si="222"/>
        <v>4751.8506205494014</v>
      </c>
      <c r="AY251" s="90">
        <f t="shared" si="222"/>
        <v>4751.8506205494014</v>
      </c>
      <c r="AZ251" s="90">
        <f t="shared" si="222"/>
        <v>4751.8506205494014</v>
      </c>
      <c r="BA251" s="90">
        <f t="shared" si="222"/>
        <v>4751.8506205494014</v>
      </c>
      <c r="BB251" s="90">
        <f t="shared" si="222"/>
        <v>4751.8506205494014</v>
      </c>
      <c r="BC251" s="90">
        <f t="shared" si="222"/>
        <v>4751.8506205494014</v>
      </c>
      <c r="BD251" s="90">
        <f t="shared" si="222"/>
        <v>4751.8506205494014</v>
      </c>
      <c r="BE251" s="90">
        <f t="shared" si="222"/>
        <v>4751.8506205494014</v>
      </c>
      <c r="BF251" s="90">
        <f t="shared" si="222"/>
        <v>4751.8506205494014</v>
      </c>
      <c r="BG251" s="90">
        <f t="shared" si="222"/>
        <v>4751.8506205494014</v>
      </c>
      <c r="BH251" s="90">
        <f t="shared" si="222"/>
        <v>4751.8506205494014</v>
      </c>
      <c r="BI251" s="90">
        <f t="shared" si="222"/>
        <v>4751.8506205494014</v>
      </c>
      <c r="BJ251" s="90">
        <f t="shared" si="222"/>
        <v>4751.8506205494014</v>
      </c>
      <c r="BK251" s="90">
        <f t="shared" si="222"/>
        <v>4751.8506205494014</v>
      </c>
      <c r="BL251" s="90">
        <f t="shared" si="222"/>
        <v>4751.8506205494014</v>
      </c>
      <c r="BM251" s="90">
        <f t="shared" si="222"/>
        <v>4751.8506205494014</v>
      </c>
      <c r="BN251" s="90">
        <f t="shared" si="222"/>
        <v>4751.8506205494014</v>
      </c>
      <c r="BO251" s="90">
        <f t="shared" si="222"/>
        <v>4751.8506205494014</v>
      </c>
      <c r="BP251" s="90">
        <f t="shared" si="222"/>
        <v>4751.8506205494014</v>
      </c>
      <c r="BQ251" s="90">
        <f t="shared" si="222"/>
        <v>4751.8506205494014</v>
      </c>
      <c r="BR251" s="90">
        <f t="shared" si="222"/>
        <v>4751.8506205494014</v>
      </c>
      <c r="BS251" s="90">
        <f t="shared" si="222"/>
        <v>4751.8506205494014</v>
      </c>
      <c r="BT251" s="90">
        <f t="shared" si="222"/>
        <v>4751.8506205494014</v>
      </c>
      <c r="BU251" s="90">
        <f t="shared" si="222"/>
        <v>4751.8506205494014</v>
      </c>
      <c r="BV251" s="90">
        <f t="shared" si="222"/>
        <v>4751.8506205494014</v>
      </c>
      <c r="BW251" s="90">
        <f t="shared" ref="BW251:CO251" si="223" xml:space="preserve"> IF( BW250, BW250, $G$248 + $G$249 ) * $G$230</f>
        <v>4751.8506205494014</v>
      </c>
      <c r="BX251" s="90">
        <f t="shared" si="223"/>
        <v>4751.8506205494014</v>
      </c>
      <c r="BY251" s="90">
        <f t="shared" si="223"/>
        <v>4751.8506205494014</v>
      </c>
      <c r="BZ251" s="90">
        <f t="shared" si="223"/>
        <v>4751.8506205494014</v>
      </c>
      <c r="CA251" s="90">
        <f t="shared" si="223"/>
        <v>4751.8506205494014</v>
      </c>
      <c r="CB251" s="90">
        <f t="shared" si="223"/>
        <v>4751.8506205494014</v>
      </c>
      <c r="CC251" s="90">
        <f t="shared" si="223"/>
        <v>4751.8506205494014</v>
      </c>
      <c r="CD251" s="90">
        <f t="shared" si="223"/>
        <v>4751.8506205494014</v>
      </c>
      <c r="CE251" s="90">
        <f t="shared" si="223"/>
        <v>4751.8506205494014</v>
      </c>
      <c r="CF251" s="90">
        <f t="shared" si="223"/>
        <v>4751.8506205494014</v>
      </c>
      <c r="CG251" s="90">
        <f t="shared" si="223"/>
        <v>4751.8506205494014</v>
      </c>
      <c r="CH251" s="90">
        <f t="shared" si="223"/>
        <v>4751.8506205494014</v>
      </c>
      <c r="CI251" s="90">
        <f t="shared" si="223"/>
        <v>4751.8506205494014</v>
      </c>
      <c r="CJ251" s="90">
        <f t="shared" si="223"/>
        <v>4751.8506205494014</v>
      </c>
      <c r="CK251" s="90">
        <f t="shared" si="223"/>
        <v>4751.8506205494014</v>
      </c>
      <c r="CL251" s="90">
        <f t="shared" si="223"/>
        <v>4751.8506205494014</v>
      </c>
      <c r="CM251" s="90">
        <f t="shared" si="223"/>
        <v>4751.8506205494014</v>
      </c>
      <c r="CN251" s="90">
        <f t="shared" si="223"/>
        <v>4751.8506205494014</v>
      </c>
      <c r="CO251" s="90">
        <f t="shared" si="223"/>
        <v>4751.8506205494014</v>
      </c>
    </row>
    <row r="252" spans="2:93" s="173" customFormat="1" outlineLevel="1" x14ac:dyDescent="0.2">
      <c r="B252" s="174"/>
      <c r="D252" s="175"/>
      <c r="E252" s="173" t="s">
        <v>436</v>
      </c>
      <c r="H252" s="171" t="s">
        <v>133</v>
      </c>
      <c r="I252" s="211">
        <f xml:space="preserve"> SUM( K252:CO252 )</f>
        <v>950886.29633830162</v>
      </c>
      <c r="K252" s="195">
        <f t="shared" ref="K252:AP252" si="224" xml:space="preserve"> K251 * K$6 * K$8</f>
        <v>4751.8506205494014</v>
      </c>
      <c r="L252" s="195">
        <f t="shared" si="224"/>
        <v>5002.0209070334158</v>
      </c>
      <c r="M252" s="195">
        <f t="shared" si="224"/>
        <v>5099.4259755496705</v>
      </c>
      <c r="N252" s="195">
        <f t="shared" si="224"/>
        <v>5148.4606002121718</v>
      </c>
      <c r="O252" s="195">
        <f t="shared" si="224"/>
        <v>5205.4353664930832</v>
      </c>
      <c r="P252" s="195">
        <f t="shared" si="224"/>
        <v>5280.7132863434827</v>
      </c>
      <c r="Q252" s="195">
        <f t="shared" si="224"/>
        <v>5369.9827036893239</v>
      </c>
      <c r="R252" s="195">
        <f t="shared" si="224"/>
        <v>5471.8878361541911</v>
      </c>
      <c r="S252" s="195">
        <f t="shared" si="224"/>
        <v>5575.7268027849586</v>
      </c>
      <c r="T252" s="195">
        <f t="shared" si="224"/>
        <v>5681.5363015819175</v>
      </c>
      <c r="U252" s="195">
        <f t="shared" si="224"/>
        <v>5789.353726956283</v>
      </c>
      <c r="V252" s="195">
        <f t="shared" si="224"/>
        <v>5899.2171829458421</v>
      </c>
      <c r="W252" s="195">
        <f t="shared" si="224"/>
        <v>6011.1654966813994</v>
      </c>
      <c r="X252" s="195">
        <f t="shared" si="224"/>
        <v>6125.2382321087771</v>
      </c>
      <c r="Y252" s="195">
        <f t="shared" si="224"/>
        <v>6241.475703971224</v>
      </c>
      <c r="Z252" s="195">
        <f t="shared" si="224"/>
        <v>6359.9189920571362</v>
      </c>
      <c r="AA252" s="195">
        <f t="shared" si="224"/>
        <v>6480.6099557181815</v>
      </c>
      <c r="AB252" s="195">
        <f t="shared" si="224"/>
        <v>6603.5912486629213</v>
      </c>
      <c r="AC252" s="195">
        <f t="shared" si="224"/>
        <v>6728.9063340311659</v>
      </c>
      <c r="AD252" s="195">
        <f t="shared" si="224"/>
        <v>6856.5994997544076</v>
      </c>
      <c r="AE252" s="195">
        <f t="shared" si="224"/>
        <v>6986.7158742077145</v>
      </c>
      <c r="AF252" s="195">
        <f t="shared" si="224"/>
        <v>7119.3014421586859</v>
      </c>
      <c r="AG252" s="195">
        <f t="shared" si="224"/>
        <v>7254.4030610190339</v>
      </c>
      <c r="AH252" s="195">
        <f t="shared" si="224"/>
        <v>7392.0684774046013</v>
      </c>
      <c r="AI252" s="195">
        <f t="shared" si="224"/>
        <v>7532.3463440096002</v>
      </c>
      <c r="AJ252" s="195">
        <f t="shared" si="224"/>
        <v>7675.2862368010992</v>
      </c>
      <c r="AK252" s="195">
        <f t="shared" si="224"/>
        <v>7820.9386725397899</v>
      </c>
      <c r="AL252" s="195">
        <f t="shared" si="224"/>
        <v>7969.3551266332479</v>
      </c>
      <c r="AM252" s="195">
        <f t="shared" si="224"/>
        <v>8120.5880513279944</v>
      </c>
      <c r="AN252" s="195">
        <f t="shared" si="224"/>
        <v>8274.6908942467744</v>
      </c>
      <c r="AO252" s="195">
        <f t="shared" si="224"/>
        <v>8431.7181172776291</v>
      </c>
      <c r="AP252" s="195">
        <f t="shared" si="224"/>
        <v>8591.7252158214051</v>
      </c>
      <c r="AQ252" s="195">
        <f t="shared" ref="AQ252:BV252" si="225" xml:space="preserve"> AQ251 * AQ$6 * AQ$8</f>
        <v>8754.7687384045439</v>
      </c>
      <c r="AR252" s="195">
        <f t="shared" si="225"/>
        <v>8920.906306664021</v>
      </c>
      <c r="AS252" s="195">
        <f t="shared" si="225"/>
        <v>9090.1966357115798</v>
      </c>
      <c r="AT252" s="195">
        <f t="shared" si="225"/>
        <v>9262.6995548843861</v>
      </c>
      <c r="AU252" s="195">
        <f t="shared" si="225"/>
        <v>9438.4760288894631</v>
      </c>
      <c r="AV252" s="195">
        <f t="shared" si="225"/>
        <v>9617.5881793494009</v>
      </c>
      <c r="AW252" s="195">
        <f t="shared" si="225"/>
        <v>9800.099306756907</v>
      </c>
      <c r="AX252" s="195">
        <f t="shared" si="225"/>
        <v>9986.0739128460118</v>
      </c>
      <c r="AY252" s="195">
        <f t="shared" si="225"/>
        <v>10175.577723387783</v>
      </c>
      <c r="AZ252" s="195">
        <f t="shared" si="225"/>
        <v>10368.677711418653</v>
      </c>
      <c r="BA252" s="195">
        <f t="shared" si="225"/>
        <v>10565.442120909527</v>
      </c>
      <c r="BB252" s="195">
        <f t="shared" si="225"/>
        <v>10765.940490884066</v>
      </c>
      <c r="BC252" s="195">
        <f t="shared" si="225"/>
        <v>10970.243679994654</v>
      </c>
      <c r="BD252" s="195">
        <f t="shared" si="225"/>
        <v>11178.423891564737</v>
      </c>
      <c r="BE252" s="195">
        <f t="shared" si="225"/>
        <v>11390.554699106395</v>
      </c>
      <c r="BF252" s="195">
        <f t="shared" si="225"/>
        <v>11606.711072322139</v>
      </c>
      <c r="BG252" s="195">
        <f t="shared" si="225"/>
        <v>11826.96940360016</v>
      </c>
      <c r="BH252" s="195">
        <f t="shared" si="225"/>
        <v>12051.407535012349</v>
      </c>
      <c r="BI252" s="195">
        <f t="shared" si="225"/>
        <v>12280.104785824684</v>
      </c>
      <c r="BJ252" s="195">
        <f t="shared" si="225"/>
        <v>12513.141980529645</v>
      </c>
      <c r="BK252" s="195">
        <f t="shared" si="225"/>
        <v>12750.601477410615</v>
      </c>
      <c r="BL252" s="195">
        <f t="shared" si="225"/>
        <v>12992.56719764833</v>
      </c>
      <c r="BM252" s="195">
        <f t="shared" si="225"/>
        <v>13239.124654979696</v>
      </c>
      <c r="BN252" s="195">
        <f t="shared" si="225"/>
        <v>13490.360985919404</v>
      </c>
      <c r="BO252" s="195">
        <f t="shared" si="225"/>
        <v>13746.364980555087</v>
      </c>
      <c r="BP252" s="195">
        <f t="shared" si="225"/>
        <v>14007.227113926854</v>
      </c>
      <c r="BQ252" s="195">
        <f t="shared" si="225"/>
        <v>14273.039578002305</v>
      </c>
      <c r="BR252" s="195">
        <f t="shared" si="225"/>
        <v>14543.896314258334</v>
      </c>
      <c r="BS252" s="195">
        <f t="shared" si="225"/>
        <v>14819.893046881247</v>
      </c>
      <c r="BT252" s="195">
        <f t="shared" si="225"/>
        <v>15101.127316596872</v>
      </c>
      <c r="BU252" s="195">
        <f t="shared" si="225"/>
        <v>15387.698515142705</v>
      </c>
      <c r="BV252" s="195">
        <f t="shared" si="225"/>
        <v>15679.707920394187</v>
      </c>
      <c r="BW252" s="195">
        <f t="shared" ref="BW252:CO252" si="226" xml:space="preserve"> BW251 * BW$6 * BW$8</f>
        <v>15977.258732157592</v>
      </c>
      <c r="BX252" s="195">
        <f t="shared" si="226"/>
        <v>16280.456108642138</v>
      </c>
      <c r="BY252" s="195">
        <f t="shared" si="226"/>
        <v>16589.407203624218</v>
      </c>
      <c r="BZ252" s="195">
        <f t="shared" si="226"/>
        <v>16904.221204316898</v>
      </c>
      <c r="CA252" s="195">
        <f t="shared" si="226"/>
        <v>17225.009369958076</v>
      </c>
      <c r="CB252" s="195">
        <f t="shared" si="226"/>
        <v>17551.885071130855</v>
      </c>
      <c r="CC252" s="195">
        <f t="shared" si="226"/>
        <v>17884.963829830191</v>
      </c>
      <c r="CD252" s="195">
        <f t="shared" si="226"/>
        <v>18224.363360289768</v>
      </c>
      <c r="CE252" s="195">
        <f t="shared" si="226"/>
        <v>18570.20361058374</v>
      </c>
      <c r="CF252" s="195">
        <f t="shared" si="226"/>
        <v>18922.606805017862</v>
      </c>
      <c r="CG252" s="195">
        <f t="shared" si="226"/>
        <v>19281.697487325113</v>
      </c>
      <c r="CH252" s="195">
        <f t="shared" si="226"/>
        <v>19647.602564681034</v>
      </c>
      <c r="CI252" s="195">
        <f t="shared" si="226"/>
        <v>20020.451352554282</v>
      </c>
      <c r="CJ252" s="195">
        <f t="shared" si="226"/>
        <v>20400.375620408406</v>
      </c>
      <c r="CK252" s="195">
        <f t="shared" si="226"/>
        <v>20787.509638270796</v>
      </c>
      <c r="CL252" s="195">
        <f t="shared" si="226"/>
        <v>21181.990224185411</v>
      </c>
      <c r="CM252" s="195">
        <f t="shared" si="226"/>
        <v>21583.956792566001</v>
      </c>
      <c r="CN252" s="195">
        <f t="shared" si="226"/>
        <v>21993.551403466943</v>
      </c>
      <c r="CO252" s="195">
        <f t="shared" si="226"/>
        <v>22410.918812789027</v>
      </c>
    </row>
    <row r="253" spans="2:93" s="173" customFormat="1" outlineLevel="1" x14ac:dyDescent="0.2">
      <c r="B253" s="174"/>
      <c r="D253" s="175"/>
      <c r="E253" s="18" t="str">
        <f xml:space="preserve"> InpC!E$49</f>
        <v>Overhead rate</v>
      </c>
      <c r="G253" s="57">
        <f xml:space="preserve"> InpC!G$49</f>
        <v>5.1900000000000002E-2</v>
      </c>
      <c r="H253" s="76" t="str">
        <f xml:space="preserve"> InpC!H$49</f>
        <v>%</v>
      </c>
      <c r="I253" s="118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  <c r="CE253" s="120"/>
      <c r="CF253" s="120"/>
      <c r="CG253" s="120"/>
      <c r="CH253" s="120"/>
      <c r="CI253" s="120"/>
      <c r="CJ253" s="120"/>
      <c r="CK253" s="120"/>
      <c r="CL253" s="120"/>
      <c r="CM253" s="120"/>
      <c r="CN253" s="120"/>
      <c r="CO253" s="120"/>
    </row>
    <row r="254" spans="2:93" outlineLevel="1" x14ac:dyDescent="0.2">
      <c r="E254" s="18" t="str">
        <f xml:space="preserve"> InpC!E55</f>
        <v>Wastewater infra includes overhead</v>
      </c>
      <c r="F254" s="18"/>
      <c r="G254" s="234" t="b">
        <f xml:space="preserve"> InpC!G55</f>
        <v>1</v>
      </c>
      <c r="H254" s="76" t="str">
        <f xml:space="preserve"> InpC!H55</f>
        <v>Boolean</v>
      </c>
      <c r="I254" s="118"/>
      <c r="J254" s="18"/>
    </row>
    <row r="255" spans="2:93" s="173" customFormat="1" outlineLevel="1" x14ac:dyDescent="0.2">
      <c r="B255" s="174"/>
      <c r="D255" s="175"/>
      <c r="E255" s="173" t="s">
        <v>437</v>
      </c>
      <c r="H255" s="171" t="s">
        <v>133</v>
      </c>
      <c r="I255" s="211">
        <f xml:space="preserve"> SUM( K255:CO255 )</f>
        <v>950886.29633830162</v>
      </c>
      <c r="K255" s="195">
        <f t="shared" ref="K255:AP255" si="227" xml:space="preserve"> K252 * ( 1 + $G$253 * ( 1 - $G$254 ) )</f>
        <v>4751.8506205494014</v>
      </c>
      <c r="L255" s="195">
        <f t="shared" si="227"/>
        <v>5002.0209070334158</v>
      </c>
      <c r="M255" s="195">
        <f t="shared" si="227"/>
        <v>5099.4259755496705</v>
      </c>
      <c r="N255" s="195">
        <f t="shared" si="227"/>
        <v>5148.4606002121718</v>
      </c>
      <c r="O255" s="195">
        <f t="shared" si="227"/>
        <v>5205.4353664930832</v>
      </c>
      <c r="P255" s="195">
        <f t="shared" si="227"/>
        <v>5280.7132863434827</v>
      </c>
      <c r="Q255" s="195">
        <f t="shared" si="227"/>
        <v>5369.9827036893239</v>
      </c>
      <c r="R255" s="195">
        <f t="shared" si="227"/>
        <v>5471.8878361541911</v>
      </c>
      <c r="S255" s="195">
        <f t="shared" si="227"/>
        <v>5575.7268027849586</v>
      </c>
      <c r="T255" s="195">
        <f t="shared" si="227"/>
        <v>5681.5363015819175</v>
      </c>
      <c r="U255" s="195">
        <f t="shared" si="227"/>
        <v>5789.353726956283</v>
      </c>
      <c r="V255" s="195">
        <f t="shared" si="227"/>
        <v>5899.2171829458421</v>
      </c>
      <c r="W255" s="195">
        <f t="shared" si="227"/>
        <v>6011.1654966813994</v>
      </c>
      <c r="X255" s="195">
        <f t="shared" si="227"/>
        <v>6125.2382321087771</v>
      </c>
      <c r="Y255" s="195">
        <f t="shared" si="227"/>
        <v>6241.475703971224</v>
      </c>
      <c r="Z255" s="195">
        <f t="shared" si="227"/>
        <v>6359.9189920571362</v>
      </c>
      <c r="AA255" s="195">
        <f t="shared" si="227"/>
        <v>6480.6099557181815</v>
      </c>
      <c r="AB255" s="195">
        <f t="shared" si="227"/>
        <v>6603.5912486629213</v>
      </c>
      <c r="AC255" s="195">
        <f t="shared" si="227"/>
        <v>6728.9063340311659</v>
      </c>
      <c r="AD255" s="195">
        <f t="shared" si="227"/>
        <v>6856.5994997544076</v>
      </c>
      <c r="AE255" s="195">
        <f t="shared" si="227"/>
        <v>6986.7158742077145</v>
      </c>
      <c r="AF255" s="195">
        <f t="shared" si="227"/>
        <v>7119.3014421586859</v>
      </c>
      <c r="AG255" s="195">
        <f t="shared" si="227"/>
        <v>7254.4030610190339</v>
      </c>
      <c r="AH255" s="195">
        <f t="shared" si="227"/>
        <v>7392.0684774046013</v>
      </c>
      <c r="AI255" s="195">
        <f t="shared" si="227"/>
        <v>7532.3463440096002</v>
      </c>
      <c r="AJ255" s="195">
        <f t="shared" si="227"/>
        <v>7675.2862368010992</v>
      </c>
      <c r="AK255" s="195">
        <f t="shared" si="227"/>
        <v>7820.9386725397899</v>
      </c>
      <c r="AL255" s="195">
        <f t="shared" si="227"/>
        <v>7969.3551266332479</v>
      </c>
      <c r="AM255" s="195">
        <f t="shared" si="227"/>
        <v>8120.5880513279944</v>
      </c>
      <c r="AN255" s="195">
        <f t="shared" si="227"/>
        <v>8274.6908942467744</v>
      </c>
      <c r="AO255" s="195">
        <f t="shared" si="227"/>
        <v>8431.7181172776291</v>
      </c>
      <c r="AP255" s="195">
        <f t="shared" si="227"/>
        <v>8591.7252158214051</v>
      </c>
      <c r="AQ255" s="195">
        <f t="shared" ref="AQ255:BV255" si="228" xml:space="preserve"> AQ252 * ( 1 + $G$253 * ( 1 - $G$254 ) )</f>
        <v>8754.7687384045439</v>
      </c>
      <c r="AR255" s="195">
        <f t="shared" si="228"/>
        <v>8920.906306664021</v>
      </c>
      <c r="AS255" s="195">
        <f t="shared" si="228"/>
        <v>9090.1966357115798</v>
      </c>
      <c r="AT255" s="195">
        <f t="shared" si="228"/>
        <v>9262.6995548843861</v>
      </c>
      <c r="AU255" s="195">
        <f t="shared" si="228"/>
        <v>9438.4760288894631</v>
      </c>
      <c r="AV255" s="195">
        <f t="shared" si="228"/>
        <v>9617.5881793494009</v>
      </c>
      <c r="AW255" s="195">
        <f t="shared" si="228"/>
        <v>9800.099306756907</v>
      </c>
      <c r="AX255" s="195">
        <f t="shared" si="228"/>
        <v>9986.0739128460118</v>
      </c>
      <c r="AY255" s="195">
        <f t="shared" si="228"/>
        <v>10175.577723387783</v>
      </c>
      <c r="AZ255" s="195">
        <f t="shared" si="228"/>
        <v>10368.677711418653</v>
      </c>
      <c r="BA255" s="195">
        <f t="shared" si="228"/>
        <v>10565.442120909527</v>
      </c>
      <c r="BB255" s="195">
        <f t="shared" si="228"/>
        <v>10765.940490884066</v>
      </c>
      <c r="BC255" s="195">
        <f t="shared" si="228"/>
        <v>10970.243679994654</v>
      </c>
      <c r="BD255" s="195">
        <f t="shared" si="228"/>
        <v>11178.423891564737</v>
      </c>
      <c r="BE255" s="195">
        <f t="shared" si="228"/>
        <v>11390.554699106395</v>
      </c>
      <c r="BF255" s="195">
        <f t="shared" si="228"/>
        <v>11606.711072322139</v>
      </c>
      <c r="BG255" s="195">
        <f t="shared" si="228"/>
        <v>11826.96940360016</v>
      </c>
      <c r="BH255" s="195">
        <f t="shared" si="228"/>
        <v>12051.407535012349</v>
      </c>
      <c r="BI255" s="195">
        <f t="shared" si="228"/>
        <v>12280.104785824684</v>
      </c>
      <c r="BJ255" s="195">
        <f t="shared" si="228"/>
        <v>12513.141980529645</v>
      </c>
      <c r="BK255" s="195">
        <f t="shared" si="228"/>
        <v>12750.601477410615</v>
      </c>
      <c r="BL255" s="195">
        <f t="shared" si="228"/>
        <v>12992.56719764833</v>
      </c>
      <c r="BM255" s="195">
        <f t="shared" si="228"/>
        <v>13239.124654979696</v>
      </c>
      <c r="BN255" s="195">
        <f t="shared" si="228"/>
        <v>13490.360985919404</v>
      </c>
      <c r="BO255" s="195">
        <f t="shared" si="228"/>
        <v>13746.364980555087</v>
      </c>
      <c r="BP255" s="195">
        <f t="shared" si="228"/>
        <v>14007.227113926854</v>
      </c>
      <c r="BQ255" s="195">
        <f t="shared" si="228"/>
        <v>14273.039578002305</v>
      </c>
      <c r="BR255" s="195">
        <f t="shared" si="228"/>
        <v>14543.896314258334</v>
      </c>
      <c r="BS255" s="195">
        <f t="shared" si="228"/>
        <v>14819.893046881247</v>
      </c>
      <c r="BT255" s="195">
        <f t="shared" si="228"/>
        <v>15101.127316596872</v>
      </c>
      <c r="BU255" s="195">
        <f t="shared" si="228"/>
        <v>15387.698515142705</v>
      </c>
      <c r="BV255" s="195">
        <f t="shared" si="228"/>
        <v>15679.707920394187</v>
      </c>
      <c r="BW255" s="195">
        <f t="shared" ref="BW255:CO255" si="229" xml:space="preserve"> BW252 * ( 1 + $G$253 * ( 1 - $G$254 ) )</f>
        <v>15977.258732157592</v>
      </c>
      <c r="BX255" s="195">
        <f t="shared" si="229"/>
        <v>16280.456108642138</v>
      </c>
      <c r="BY255" s="195">
        <f t="shared" si="229"/>
        <v>16589.407203624218</v>
      </c>
      <c r="BZ255" s="195">
        <f t="shared" si="229"/>
        <v>16904.221204316898</v>
      </c>
      <c r="CA255" s="195">
        <f t="shared" si="229"/>
        <v>17225.009369958076</v>
      </c>
      <c r="CB255" s="195">
        <f t="shared" si="229"/>
        <v>17551.885071130855</v>
      </c>
      <c r="CC255" s="195">
        <f t="shared" si="229"/>
        <v>17884.963829830191</v>
      </c>
      <c r="CD255" s="195">
        <f t="shared" si="229"/>
        <v>18224.363360289768</v>
      </c>
      <c r="CE255" s="195">
        <f t="shared" si="229"/>
        <v>18570.20361058374</v>
      </c>
      <c r="CF255" s="195">
        <f t="shared" si="229"/>
        <v>18922.606805017862</v>
      </c>
      <c r="CG255" s="195">
        <f t="shared" si="229"/>
        <v>19281.697487325113</v>
      </c>
      <c r="CH255" s="195">
        <f t="shared" si="229"/>
        <v>19647.602564681034</v>
      </c>
      <c r="CI255" s="195">
        <f t="shared" si="229"/>
        <v>20020.451352554282</v>
      </c>
      <c r="CJ255" s="195">
        <f t="shared" si="229"/>
        <v>20400.375620408406</v>
      </c>
      <c r="CK255" s="195">
        <f t="shared" si="229"/>
        <v>20787.509638270796</v>
      </c>
      <c r="CL255" s="195">
        <f t="shared" si="229"/>
        <v>21181.990224185411</v>
      </c>
      <c r="CM255" s="195">
        <f t="shared" si="229"/>
        <v>21583.956792566001</v>
      </c>
      <c r="CN255" s="195">
        <f t="shared" si="229"/>
        <v>21993.551403466943</v>
      </c>
      <c r="CO255" s="195">
        <f t="shared" si="229"/>
        <v>22410.918812789027</v>
      </c>
    </row>
    <row r="256" spans="2:93" outlineLevel="1" x14ac:dyDescent="0.2">
      <c r="I256" s="200"/>
    </row>
    <row r="257" spans="2:93" outlineLevel="1" x14ac:dyDescent="0.2">
      <c r="B257" s="58" t="s">
        <v>438</v>
      </c>
      <c r="I257" s="200"/>
    </row>
    <row r="258" spans="2:93" s="173" customFormat="1" outlineLevel="1" x14ac:dyDescent="0.2">
      <c r="B258" s="174"/>
      <c r="D258" s="175"/>
      <c r="E258" s="18" t="str">
        <f xml:space="preserve"> InpC!E$49</f>
        <v>Overhead rate</v>
      </c>
      <c r="G258" s="57">
        <f xml:space="preserve"> InpC!G$49</f>
        <v>5.1900000000000002E-2</v>
      </c>
      <c r="H258" s="76" t="str">
        <f xml:space="preserve"> InpC!H$49</f>
        <v>%</v>
      </c>
      <c r="I258" s="118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</row>
    <row r="259" spans="2:93" outlineLevel="1" x14ac:dyDescent="0.2">
      <c r="E259" s="18" t="str">
        <f xml:space="preserve"> InpC!E56</f>
        <v>Non-standard costs include overhead</v>
      </c>
      <c r="F259" s="18"/>
      <c r="G259" s="234" t="b">
        <f xml:space="preserve"> InpC!G56</f>
        <v>0</v>
      </c>
      <c r="H259" s="76" t="str">
        <f xml:space="preserve"> InpC!H56</f>
        <v>Boolean</v>
      </c>
      <c r="I259" s="118"/>
      <c r="J259" s="18"/>
    </row>
    <row r="260" spans="2:93" outlineLevel="1" x14ac:dyDescent="0.2">
      <c r="E260" s="18" t="str">
        <f xml:space="preserve"> UserInput!E105</f>
        <v>Wastewater: pumps</v>
      </c>
      <c r="F260" s="18"/>
      <c r="G260" s="19">
        <f xml:space="preserve"> UserInput!G105</f>
        <v>0</v>
      </c>
      <c r="H260" s="76" t="str">
        <f xml:space="preserve"> UserInput!H105</f>
        <v>£</v>
      </c>
      <c r="I260" s="200"/>
      <c r="K260" s="53">
        <f t="shared" ref="K260:T264" si="230" xml:space="preserve"> $G260 * K$6 * K$8 * ( 1 + $G$258 * ( 1 - $G$259 ) )</f>
        <v>0</v>
      </c>
      <c r="L260" s="53">
        <f t="shared" si="230"/>
        <v>0</v>
      </c>
      <c r="M260" s="53">
        <f t="shared" si="230"/>
        <v>0</v>
      </c>
      <c r="N260" s="53">
        <f t="shared" si="230"/>
        <v>0</v>
      </c>
      <c r="O260" s="53">
        <f t="shared" si="230"/>
        <v>0</v>
      </c>
      <c r="P260" s="53">
        <f t="shared" si="230"/>
        <v>0</v>
      </c>
      <c r="Q260" s="53">
        <f t="shared" si="230"/>
        <v>0</v>
      </c>
      <c r="R260" s="53">
        <f t="shared" si="230"/>
        <v>0</v>
      </c>
      <c r="S260" s="53">
        <f t="shared" si="230"/>
        <v>0</v>
      </c>
      <c r="T260" s="53">
        <f t="shared" si="230"/>
        <v>0</v>
      </c>
      <c r="U260" s="53">
        <f t="shared" ref="U260:AD264" si="231" xml:space="preserve"> $G260 * U$6 * U$8 * ( 1 + $G$258 * ( 1 - $G$259 ) )</f>
        <v>0</v>
      </c>
      <c r="V260" s="53">
        <f t="shared" si="231"/>
        <v>0</v>
      </c>
      <c r="W260" s="53">
        <f t="shared" si="231"/>
        <v>0</v>
      </c>
      <c r="X260" s="53">
        <f t="shared" si="231"/>
        <v>0</v>
      </c>
      <c r="Y260" s="53">
        <f t="shared" si="231"/>
        <v>0</v>
      </c>
      <c r="Z260" s="53">
        <f t="shared" si="231"/>
        <v>0</v>
      </c>
      <c r="AA260" s="53">
        <f t="shared" si="231"/>
        <v>0</v>
      </c>
      <c r="AB260" s="53">
        <f t="shared" si="231"/>
        <v>0</v>
      </c>
      <c r="AC260" s="53">
        <f t="shared" si="231"/>
        <v>0</v>
      </c>
      <c r="AD260" s="53">
        <f t="shared" si="231"/>
        <v>0</v>
      </c>
      <c r="AE260" s="53">
        <f t="shared" ref="AE260:AN264" si="232" xml:space="preserve"> $G260 * AE$6 * AE$8 * ( 1 + $G$258 * ( 1 - $G$259 ) )</f>
        <v>0</v>
      </c>
      <c r="AF260" s="53">
        <f t="shared" si="232"/>
        <v>0</v>
      </c>
      <c r="AG260" s="53">
        <f t="shared" si="232"/>
        <v>0</v>
      </c>
      <c r="AH260" s="53">
        <f t="shared" si="232"/>
        <v>0</v>
      </c>
      <c r="AI260" s="53">
        <f t="shared" si="232"/>
        <v>0</v>
      </c>
      <c r="AJ260" s="53">
        <f t="shared" si="232"/>
        <v>0</v>
      </c>
      <c r="AK260" s="53">
        <f t="shared" si="232"/>
        <v>0</v>
      </c>
      <c r="AL260" s="53">
        <f t="shared" si="232"/>
        <v>0</v>
      </c>
      <c r="AM260" s="53">
        <f t="shared" si="232"/>
        <v>0</v>
      </c>
      <c r="AN260" s="53">
        <f t="shared" si="232"/>
        <v>0</v>
      </c>
      <c r="AO260" s="53">
        <f t="shared" ref="AO260:AX264" si="233" xml:space="preserve"> $G260 * AO$6 * AO$8 * ( 1 + $G$258 * ( 1 - $G$259 ) )</f>
        <v>0</v>
      </c>
      <c r="AP260" s="53">
        <f t="shared" si="233"/>
        <v>0</v>
      </c>
      <c r="AQ260" s="53">
        <f t="shared" si="233"/>
        <v>0</v>
      </c>
      <c r="AR260" s="53">
        <f t="shared" si="233"/>
        <v>0</v>
      </c>
      <c r="AS260" s="53">
        <f t="shared" si="233"/>
        <v>0</v>
      </c>
      <c r="AT260" s="53">
        <f t="shared" si="233"/>
        <v>0</v>
      </c>
      <c r="AU260" s="53">
        <f t="shared" si="233"/>
        <v>0</v>
      </c>
      <c r="AV260" s="53">
        <f t="shared" si="233"/>
        <v>0</v>
      </c>
      <c r="AW260" s="53">
        <f t="shared" si="233"/>
        <v>0</v>
      </c>
      <c r="AX260" s="53">
        <f t="shared" si="233"/>
        <v>0</v>
      </c>
      <c r="AY260" s="53">
        <f t="shared" ref="AY260:BH264" si="234" xml:space="preserve"> $G260 * AY$6 * AY$8 * ( 1 + $G$258 * ( 1 - $G$259 ) )</f>
        <v>0</v>
      </c>
      <c r="AZ260" s="53">
        <f t="shared" si="234"/>
        <v>0</v>
      </c>
      <c r="BA260" s="53">
        <f t="shared" si="234"/>
        <v>0</v>
      </c>
      <c r="BB260" s="53">
        <f t="shared" si="234"/>
        <v>0</v>
      </c>
      <c r="BC260" s="53">
        <f t="shared" si="234"/>
        <v>0</v>
      </c>
      <c r="BD260" s="53">
        <f t="shared" si="234"/>
        <v>0</v>
      </c>
      <c r="BE260" s="53">
        <f t="shared" si="234"/>
        <v>0</v>
      </c>
      <c r="BF260" s="53">
        <f t="shared" si="234"/>
        <v>0</v>
      </c>
      <c r="BG260" s="53">
        <f t="shared" si="234"/>
        <v>0</v>
      </c>
      <c r="BH260" s="53">
        <f t="shared" si="234"/>
        <v>0</v>
      </c>
      <c r="BI260" s="53">
        <f t="shared" ref="BI260:BR264" si="235" xml:space="preserve"> $G260 * BI$6 * BI$8 * ( 1 + $G$258 * ( 1 - $G$259 ) )</f>
        <v>0</v>
      </c>
      <c r="BJ260" s="53">
        <f t="shared" si="235"/>
        <v>0</v>
      </c>
      <c r="BK260" s="53">
        <f t="shared" si="235"/>
        <v>0</v>
      </c>
      <c r="BL260" s="53">
        <f t="shared" si="235"/>
        <v>0</v>
      </c>
      <c r="BM260" s="53">
        <f t="shared" si="235"/>
        <v>0</v>
      </c>
      <c r="BN260" s="53">
        <f t="shared" si="235"/>
        <v>0</v>
      </c>
      <c r="BO260" s="53">
        <f t="shared" si="235"/>
        <v>0</v>
      </c>
      <c r="BP260" s="53">
        <f t="shared" si="235"/>
        <v>0</v>
      </c>
      <c r="BQ260" s="53">
        <f t="shared" si="235"/>
        <v>0</v>
      </c>
      <c r="BR260" s="53">
        <f t="shared" si="235"/>
        <v>0</v>
      </c>
      <c r="BS260" s="53">
        <f t="shared" ref="BS260:CB264" si="236" xml:space="preserve"> $G260 * BS$6 * BS$8 * ( 1 + $G$258 * ( 1 - $G$259 ) )</f>
        <v>0</v>
      </c>
      <c r="BT260" s="53">
        <f t="shared" si="236"/>
        <v>0</v>
      </c>
      <c r="BU260" s="53">
        <f t="shared" si="236"/>
        <v>0</v>
      </c>
      <c r="BV260" s="53">
        <f t="shared" si="236"/>
        <v>0</v>
      </c>
      <c r="BW260" s="53">
        <f t="shared" si="236"/>
        <v>0</v>
      </c>
      <c r="BX260" s="53">
        <f t="shared" si="236"/>
        <v>0</v>
      </c>
      <c r="BY260" s="53">
        <f t="shared" si="236"/>
        <v>0</v>
      </c>
      <c r="BZ260" s="53">
        <f t="shared" si="236"/>
        <v>0</v>
      </c>
      <c r="CA260" s="53">
        <f t="shared" si="236"/>
        <v>0</v>
      </c>
      <c r="CB260" s="53">
        <f t="shared" si="236"/>
        <v>0</v>
      </c>
      <c r="CC260" s="53">
        <f t="shared" ref="CC260:CO264" si="237" xml:space="preserve"> $G260 * CC$6 * CC$8 * ( 1 + $G$258 * ( 1 - $G$259 ) )</f>
        <v>0</v>
      </c>
      <c r="CD260" s="53">
        <f t="shared" si="237"/>
        <v>0</v>
      </c>
      <c r="CE260" s="53">
        <f t="shared" si="237"/>
        <v>0</v>
      </c>
      <c r="CF260" s="53">
        <f t="shared" si="237"/>
        <v>0</v>
      </c>
      <c r="CG260" s="53">
        <f t="shared" si="237"/>
        <v>0</v>
      </c>
      <c r="CH260" s="53">
        <f t="shared" si="237"/>
        <v>0</v>
      </c>
      <c r="CI260" s="53">
        <f t="shared" si="237"/>
        <v>0</v>
      </c>
      <c r="CJ260" s="53">
        <f t="shared" si="237"/>
        <v>0</v>
      </c>
      <c r="CK260" s="53">
        <f t="shared" si="237"/>
        <v>0</v>
      </c>
      <c r="CL260" s="53">
        <f t="shared" si="237"/>
        <v>0</v>
      </c>
      <c r="CM260" s="53">
        <f t="shared" si="237"/>
        <v>0</v>
      </c>
      <c r="CN260" s="53">
        <f t="shared" si="237"/>
        <v>0</v>
      </c>
      <c r="CO260" s="53">
        <f t="shared" si="237"/>
        <v>0</v>
      </c>
    </row>
    <row r="261" spans="2:93" outlineLevel="1" x14ac:dyDescent="0.2">
      <c r="E261" s="18" t="str">
        <f xml:space="preserve"> UserInput!E106</f>
        <v>Wastewater: other cost item 2 (specify)</v>
      </c>
      <c r="F261" s="18"/>
      <c r="G261" s="19">
        <f xml:space="preserve"> UserInput!G106</f>
        <v>0</v>
      </c>
      <c r="H261" s="76" t="str">
        <f xml:space="preserve"> UserInput!H106</f>
        <v>£</v>
      </c>
      <c r="I261" s="200"/>
      <c r="K261" s="53">
        <f t="shared" si="230"/>
        <v>0</v>
      </c>
      <c r="L261" s="53">
        <f t="shared" si="230"/>
        <v>0</v>
      </c>
      <c r="M261" s="53">
        <f t="shared" si="230"/>
        <v>0</v>
      </c>
      <c r="N261" s="53">
        <f t="shared" si="230"/>
        <v>0</v>
      </c>
      <c r="O261" s="53">
        <f t="shared" si="230"/>
        <v>0</v>
      </c>
      <c r="P261" s="53">
        <f t="shared" si="230"/>
        <v>0</v>
      </c>
      <c r="Q261" s="53">
        <f t="shared" si="230"/>
        <v>0</v>
      </c>
      <c r="R261" s="53">
        <f t="shared" si="230"/>
        <v>0</v>
      </c>
      <c r="S261" s="53">
        <f t="shared" si="230"/>
        <v>0</v>
      </c>
      <c r="T261" s="53">
        <f t="shared" si="230"/>
        <v>0</v>
      </c>
      <c r="U261" s="53">
        <f t="shared" si="231"/>
        <v>0</v>
      </c>
      <c r="V261" s="53">
        <f t="shared" si="231"/>
        <v>0</v>
      </c>
      <c r="W261" s="53">
        <f t="shared" si="231"/>
        <v>0</v>
      </c>
      <c r="X261" s="53">
        <f t="shared" si="231"/>
        <v>0</v>
      </c>
      <c r="Y261" s="53">
        <f t="shared" si="231"/>
        <v>0</v>
      </c>
      <c r="Z261" s="53">
        <f t="shared" si="231"/>
        <v>0</v>
      </c>
      <c r="AA261" s="53">
        <f t="shared" si="231"/>
        <v>0</v>
      </c>
      <c r="AB261" s="53">
        <f t="shared" si="231"/>
        <v>0</v>
      </c>
      <c r="AC261" s="53">
        <f t="shared" si="231"/>
        <v>0</v>
      </c>
      <c r="AD261" s="53">
        <f t="shared" si="231"/>
        <v>0</v>
      </c>
      <c r="AE261" s="53">
        <f t="shared" si="232"/>
        <v>0</v>
      </c>
      <c r="AF261" s="53">
        <f t="shared" si="232"/>
        <v>0</v>
      </c>
      <c r="AG261" s="53">
        <f t="shared" si="232"/>
        <v>0</v>
      </c>
      <c r="AH261" s="53">
        <f t="shared" si="232"/>
        <v>0</v>
      </c>
      <c r="AI261" s="53">
        <f t="shared" si="232"/>
        <v>0</v>
      </c>
      <c r="AJ261" s="53">
        <f t="shared" si="232"/>
        <v>0</v>
      </c>
      <c r="AK261" s="53">
        <f t="shared" si="232"/>
        <v>0</v>
      </c>
      <c r="AL261" s="53">
        <f t="shared" si="232"/>
        <v>0</v>
      </c>
      <c r="AM261" s="53">
        <f t="shared" si="232"/>
        <v>0</v>
      </c>
      <c r="AN261" s="53">
        <f t="shared" si="232"/>
        <v>0</v>
      </c>
      <c r="AO261" s="53">
        <f t="shared" si="233"/>
        <v>0</v>
      </c>
      <c r="AP261" s="53">
        <f t="shared" si="233"/>
        <v>0</v>
      </c>
      <c r="AQ261" s="53">
        <f t="shared" si="233"/>
        <v>0</v>
      </c>
      <c r="AR261" s="53">
        <f t="shared" si="233"/>
        <v>0</v>
      </c>
      <c r="AS261" s="53">
        <f t="shared" si="233"/>
        <v>0</v>
      </c>
      <c r="AT261" s="53">
        <f t="shared" si="233"/>
        <v>0</v>
      </c>
      <c r="AU261" s="53">
        <f t="shared" si="233"/>
        <v>0</v>
      </c>
      <c r="AV261" s="53">
        <f t="shared" si="233"/>
        <v>0</v>
      </c>
      <c r="AW261" s="53">
        <f t="shared" si="233"/>
        <v>0</v>
      </c>
      <c r="AX261" s="53">
        <f t="shared" si="233"/>
        <v>0</v>
      </c>
      <c r="AY261" s="53">
        <f t="shared" si="234"/>
        <v>0</v>
      </c>
      <c r="AZ261" s="53">
        <f t="shared" si="234"/>
        <v>0</v>
      </c>
      <c r="BA261" s="53">
        <f t="shared" si="234"/>
        <v>0</v>
      </c>
      <c r="BB261" s="53">
        <f t="shared" si="234"/>
        <v>0</v>
      </c>
      <c r="BC261" s="53">
        <f t="shared" si="234"/>
        <v>0</v>
      </c>
      <c r="BD261" s="53">
        <f t="shared" si="234"/>
        <v>0</v>
      </c>
      <c r="BE261" s="53">
        <f t="shared" si="234"/>
        <v>0</v>
      </c>
      <c r="BF261" s="53">
        <f t="shared" si="234"/>
        <v>0</v>
      </c>
      <c r="BG261" s="53">
        <f t="shared" si="234"/>
        <v>0</v>
      </c>
      <c r="BH261" s="53">
        <f t="shared" si="234"/>
        <v>0</v>
      </c>
      <c r="BI261" s="53">
        <f t="shared" si="235"/>
        <v>0</v>
      </c>
      <c r="BJ261" s="53">
        <f t="shared" si="235"/>
        <v>0</v>
      </c>
      <c r="BK261" s="53">
        <f t="shared" si="235"/>
        <v>0</v>
      </c>
      <c r="BL261" s="53">
        <f t="shared" si="235"/>
        <v>0</v>
      </c>
      <c r="BM261" s="53">
        <f t="shared" si="235"/>
        <v>0</v>
      </c>
      <c r="BN261" s="53">
        <f t="shared" si="235"/>
        <v>0</v>
      </c>
      <c r="BO261" s="53">
        <f t="shared" si="235"/>
        <v>0</v>
      </c>
      <c r="BP261" s="53">
        <f t="shared" si="235"/>
        <v>0</v>
      </c>
      <c r="BQ261" s="53">
        <f t="shared" si="235"/>
        <v>0</v>
      </c>
      <c r="BR261" s="53">
        <f t="shared" si="235"/>
        <v>0</v>
      </c>
      <c r="BS261" s="53">
        <f t="shared" si="236"/>
        <v>0</v>
      </c>
      <c r="BT261" s="53">
        <f t="shared" si="236"/>
        <v>0</v>
      </c>
      <c r="BU261" s="53">
        <f t="shared" si="236"/>
        <v>0</v>
      </c>
      <c r="BV261" s="53">
        <f t="shared" si="236"/>
        <v>0</v>
      </c>
      <c r="BW261" s="53">
        <f t="shared" si="236"/>
        <v>0</v>
      </c>
      <c r="BX261" s="53">
        <f t="shared" si="236"/>
        <v>0</v>
      </c>
      <c r="BY261" s="53">
        <f t="shared" si="236"/>
        <v>0</v>
      </c>
      <c r="BZ261" s="53">
        <f t="shared" si="236"/>
        <v>0</v>
      </c>
      <c r="CA261" s="53">
        <f t="shared" si="236"/>
        <v>0</v>
      </c>
      <c r="CB261" s="53">
        <f t="shared" si="236"/>
        <v>0</v>
      </c>
      <c r="CC261" s="53">
        <f t="shared" si="237"/>
        <v>0</v>
      </c>
      <c r="CD261" s="53">
        <f t="shared" si="237"/>
        <v>0</v>
      </c>
      <c r="CE261" s="53">
        <f t="shared" si="237"/>
        <v>0</v>
      </c>
      <c r="CF261" s="53">
        <f t="shared" si="237"/>
        <v>0</v>
      </c>
      <c r="CG261" s="53">
        <f t="shared" si="237"/>
        <v>0</v>
      </c>
      <c r="CH261" s="53">
        <f t="shared" si="237"/>
        <v>0</v>
      </c>
      <c r="CI261" s="53">
        <f t="shared" si="237"/>
        <v>0</v>
      </c>
      <c r="CJ261" s="53">
        <f t="shared" si="237"/>
        <v>0</v>
      </c>
      <c r="CK261" s="53">
        <f t="shared" si="237"/>
        <v>0</v>
      </c>
      <c r="CL261" s="53">
        <f t="shared" si="237"/>
        <v>0</v>
      </c>
      <c r="CM261" s="53">
        <f t="shared" si="237"/>
        <v>0</v>
      </c>
      <c r="CN261" s="53">
        <f t="shared" si="237"/>
        <v>0</v>
      </c>
      <c r="CO261" s="53">
        <f t="shared" si="237"/>
        <v>0</v>
      </c>
    </row>
    <row r="262" spans="2:93" outlineLevel="1" x14ac:dyDescent="0.2">
      <c r="E262" s="18" t="str">
        <f xml:space="preserve"> UserInput!E107</f>
        <v>Wastewater: other cost item 3 (specify)</v>
      </c>
      <c r="F262" s="18"/>
      <c r="G262" s="19">
        <f xml:space="preserve"> UserInput!G107</f>
        <v>0</v>
      </c>
      <c r="H262" s="76" t="str">
        <f xml:space="preserve"> UserInput!H107</f>
        <v>£</v>
      </c>
      <c r="I262" s="200"/>
      <c r="K262" s="53">
        <f t="shared" si="230"/>
        <v>0</v>
      </c>
      <c r="L262" s="53">
        <f t="shared" si="230"/>
        <v>0</v>
      </c>
      <c r="M262" s="53">
        <f t="shared" si="230"/>
        <v>0</v>
      </c>
      <c r="N262" s="53">
        <f t="shared" si="230"/>
        <v>0</v>
      </c>
      <c r="O262" s="53">
        <f t="shared" si="230"/>
        <v>0</v>
      </c>
      <c r="P262" s="53">
        <f t="shared" si="230"/>
        <v>0</v>
      </c>
      <c r="Q262" s="53">
        <f t="shared" si="230"/>
        <v>0</v>
      </c>
      <c r="R262" s="53">
        <f t="shared" si="230"/>
        <v>0</v>
      </c>
      <c r="S262" s="53">
        <f t="shared" si="230"/>
        <v>0</v>
      </c>
      <c r="T262" s="53">
        <f t="shared" si="230"/>
        <v>0</v>
      </c>
      <c r="U262" s="53">
        <f t="shared" si="231"/>
        <v>0</v>
      </c>
      <c r="V262" s="53">
        <f t="shared" si="231"/>
        <v>0</v>
      </c>
      <c r="W262" s="53">
        <f t="shared" si="231"/>
        <v>0</v>
      </c>
      <c r="X262" s="53">
        <f t="shared" si="231"/>
        <v>0</v>
      </c>
      <c r="Y262" s="53">
        <f t="shared" si="231"/>
        <v>0</v>
      </c>
      <c r="Z262" s="53">
        <f t="shared" si="231"/>
        <v>0</v>
      </c>
      <c r="AA262" s="53">
        <f t="shared" si="231"/>
        <v>0</v>
      </c>
      <c r="AB262" s="53">
        <f t="shared" si="231"/>
        <v>0</v>
      </c>
      <c r="AC262" s="53">
        <f t="shared" si="231"/>
        <v>0</v>
      </c>
      <c r="AD262" s="53">
        <f t="shared" si="231"/>
        <v>0</v>
      </c>
      <c r="AE262" s="53">
        <f t="shared" si="232"/>
        <v>0</v>
      </c>
      <c r="AF262" s="53">
        <f t="shared" si="232"/>
        <v>0</v>
      </c>
      <c r="AG262" s="53">
        <f t="shared" si="232"/>
        <v>0</v>
      </c>
      <c r="AH262" s="53">
        <f t="shared" si="232"/>
        <v>0</v>
      </c>
      <c r="AI262" s="53">
        <f t="shared" si="232"/>
        <v>0</v>
      </c>
      <c r="AJ262" s="53">
        <f t="shared" si="232"/>
        <v>0</v>
      </c>
      <c r="AK262" s="53">
        <f t="shared" si="232"/>
        <v>0</v>
      </c>
      <c r="AL262" s="53">
        <f t="shared" si="232"/>
        <v>0</v>
      </c>
      <c r="AM262" s="53">
        <f t="shared" si="232"/>
        <v>0</v>
      </c>
      <c r="AN262" s="53">
        <f t="shared" si="232"/>
        <v>0</v>
      </c>
      <c r="AO262" s="53">
        <f t="shared" si="233"/>
        <v>0</v>
      </c>
      <c r="AP262" s="53">
        <f t="shared" si="233"/>
        <v>0</v>
      </c>
      <c r="AQ262" s="53">
        <f t="shared" si="233"/>
        <v>0</v>
      </c>
      <c r="AR262" s="53">
        <f t="shared" si="233"/>
        <v>0</v>
      </c>
      <c r="AS262" s="53">
        <f t="shared" si="233"/>
        <v>0</v>
      </c>
      <c r="AT262" s="53">
        <f t="shared" si="233"/>
        <v>0</v>
      </c>
      <c r="AU262" s="53">
        <f t="shared" si="233"/>
        <v>0</v>
      </c>
      <c r="AV262" s="53">
        <f t="shared" si="233"/>
        <v>0</v>
      </c>
      <c r="AW262" s="53">
        <f t="shared" si="233"/>
        <v>0</v>
      </c>
      <c r="AX262" s="53">
        <f t="shared" si="233"/>
        <v>0</v>
      </c>
      <c r="AY262" s="53">
        <f t="shared" si="234"/>
        <v>0</v>
      </c>
      <c r="AZ262" s="53">
        <f t="shared" si="234"/>
        <v>0</v>
      </c>
      <c r="BA262" s="53">
        <f t="shared" si="234"/>
        <v>0</v>
      </c>
      <c r="BB262" s="53">
        <f t="shared" si="234"/>
        <v>0</v>
      </c>
      <c r="BC262" s="53">
        <f t="shared" si="234"/>
        <v>0</v>
      </c>
      <c r="BD262" s="53">
        <f t="shared" si="234"/>
        <v>0</v>
      </c>
      <c r="BE262" s="53">
        <f t="shared" si="234"/>
        <v>0</v>
      </c>
      <c r="BF262" s="53">
        <f t="shared" si="234"/>
        <v>0</v>
      </c>
      <c r="BG262" s="53">
        <f t="shared" si="234"/>
        <v>0</v>
      </c>
      <c r="BH262" s="53">
        <f t="shared" si="234"/>
        <v>0</v>
      </c>
      <c r="BI262" s="53">
        <f t="shared" si="235"/>
        <v>0</v>
      </c>
      <c r="BJ262" s="53">
        <f t="shared" si="235"/>
        <v>0</v>
      </c>
      <c r="BK262" s="53">
        <f t="shared" si="235"/>
        <v>0</v>
      </c>
      <c r="BL262" s="53">
        <f t="shared" si="235"/>
        <v>0</v>
      </c>
      <c r="BM262" s="53">
        <f t="shared" si="235"/>
        <v>0</v>
      </c>
      <c r="BN262" s="53">
        <f t="shared" si="235"/>
        <v>0</v>
      </c>
      <c r="BO262" s="53">
        <f t="shared" si="235"/>
        <v>0</v>
      </c>
      <c r="BP262" s="53">
        <f t="shared" si="235"/>
        <v>0</v>
      </c>
      <c r="BQ262" s="53">
        <f t="shared" si="235"/>
        <v>0</v>
      </c>
      <c r="BR262" s="53">
        <f t="shared" si="235"/>
        <v>0</v>
      </c>
      <c r="BS262" s="53">
        <f t="shared" si="236"/>
        <v>0</v>
      </c>
      <c r="BT262" s="53">
        <f t="shared" si="236"/>
        <v>0</v>
      </c>
      <c r="BU262" s="53">
        <f t="shared" si="236"/>
        <v>0</v>
      </c>
      <c r="BV262" s="53">
        <f t="shared" si="236"/>
        <v>0</v>
      </c>
      <c r="BW262" s="53">
        <f t="shared" si="236"/>
        <v>0</v>
      </c>
      <c r="BX262" s="53">
        <f t="shared" si="236"/>
        <v>0</v>
      </c>
      <c r="BY262" s="53">
        <f t="shared" si="236"/>
        <v>0</v>
      </c>
      <c r="BZ262" s="53">
        <f t="shared" si="236"/>
        <v>0</v>
      </c>
      <c r="CA262" s="53">
        <f t="shared" si="236"/>
        <v>0</v>
      </c>
      <c r="CB262" s="53">
        <f t="shared" si="236"/>
        <v>0</v>
      </c>
      <c r="CC262" s="53">
        <f t="shared" si="237"/>
        <v>0</v>
      </c>
      <c r="CD262" s="53">
        <f t="shared" si="237"/>
        <v>0</v>
      </c>
      <c r="CE262" s="53">
        <f t="shared" si="237"/>
        <v>0</v>
      </c>
      <c r="CF262" s="53">
        <f t="shared" si="237"/>
        <v>0</v>
      </c>
      <c r="CG262" s="53">
        <f t="shared" si="237"/>
        <v>0</v>
      </c>
      <c r="CH262" s="53">
        <f t="shared" si="237"/>
        <v>0</v>
      </c>
      <c r="CI262" s="53">
        <f t="shared" si="237"/>
        <v>0</v>
      </c>
      <c r="CJ262" s="53">
        <f t="shared" si="237"/>
        <v>0</v>
      </c>
      <c r="CK262" s="53">
        <f t="shared" si="237"/>
        <v>0</v>
      </c>
      <c r="CL262" s="53">
        <f t="shared" si="237"/>
        <v>0</v>
      </c>
      <c r="CM262" s="53">
        <f t="shared" si="237"/>
        <v>0</v>
      </c>
      <c r="CN262" s="53">
        <f t="shared" si="237"/>
        <v>0</v>
      </c>
      <c r="CO262" s="53">
        <f t="shared" si="237"/>
        <v>0</v>
      </c>
    </row>
    <row r="263" spans="2:93" outlineLevel="1" x14ac:dyDescent="0.2">
      <c r="E263" s="18" t="str">
        <f xml:space="preserve"> UserInput!E108</f>
        <v>Wastewater: other cost item 4 (specify)</v>
      </c>
      <c r="F263" s="18"/>
      <c r="G263" s="19">
        <f xml:space="preserve"> UserInput!G108</f>
        <v>0</v>
      </c>
      <c r="H263" s="76" t="str">
        <f xml:space="preserve"> UserInput!H108</f>
        <v>£</v>
      </c>
      <c r="I263" s="200"/>
      <c r="K263" s="53">
        <f t="shared" si="230"/>
        <v>0</v>
      </c>
      <c r="L263" s="53">
        <f t="shared" si="230"/>
        <v>0</v>
      </c>
      <c r="M263" s="53">
        <f t="shared" si="230"/>
        <v>0</v>
      </c>
      <c r="N263" s="53">
        <f t="shared" si="230"/>
        <v>0</v>
      </c>
      <c r="O263" s="53">
        <f t="shared" si="230"/>
        <v>0</v>
      </c>
      <c r="P263" s="53">
        <f t="shared" si="230"/>
        <v>0</v>
      </c>
      <c r="Q263" s="53">
        <f t="shared" si="230"/>
        <v>0</v>
      </c>
      <c r="R263" s="53">
        <f t="shared" si="230"/>
        <v>0</v>
      </c>
      <c r="S263" s="53">
        <f t="shared" si="230"/>
        <v>0</v>
      </c>
      <c r="T263" s="53">
        <f t="shared" si="230"/>
        <v>0</v>
      </c>
      <c r="U263" s="53">
        <f t="shared" si="231"/>
        <v>0</v>
      </c>
      <c r="V263" s="53">
        <f t="shared" si="231"/>
        <v>0</v>
      </c>
      <c r="W263" s="53">
        <f t="shared" si="231"/>
        <v>0</v>
      </c>
      <c r="X263" s="53">
        <f t="shared" si="231"/>
        <v>0</v>
      </c>
      <c r="Y263" s="53">
        <f t="shared" si="231"/>
        <v>0</v>
      </c>
      <c r="Z263" s="53">
        <f t="shared" si="231"/>
        <v>0</v>
      </c>
      <c r="AA263" s="53">
        <f t="shared" si="231"/>
        <v>0</v>
      </c>
      <c r="AB263" s="53">
        <f t="shared" si="231"/>
        <v>0</v>
      </c>
      <c r="AC263" s="53">
        <f t="shared" si="231"/>
        <v>0</v>
      </c>
      <c r="AD263" s="53">
        <f t="shared" si="231"/>
        <v>0</v>
      </c>
      <c r="AE263" s="53">
        <f t="shared" si="232"/>
        <v>0</v>
      </c>
      <c r="AF263" s="53">
        <f t="shared" si="232"/>
        <v>0</v>
      </c>
      <c r="AG263" s="53">
        <f t="shared" si="232"/>
        <v>0</v>
      </c>
      <c r="AH263" s="53">
        <f t="shared" si="232"/>
        <v>0</v>
      </c>
      <c r="AI263" s="53">
        <f t="shared" si="232"/>
        <v>0</v>
      </c>
      <c r="AJ263" s="53">
        <f t="shared" si="232"/>
        <v>0</v>
      </c>
      <c r="AK263" s="53">
        <f t="shared" si="232"/>
        <v>0</v>
      </c>
      <c r="AL263" s="53">
        <f t="shared" si="232"/>
        <v>0</v>
      </c>
      <c r="AM263" s="53">
        <f t="shared" si="232"/>
        <v>0</v>
      </c>
      <c r="AN263" s="53">
        <f t="shared" si="232"/>
        <v>0</v>
      </c>
      <c r="AO263" s="53">
        <f t="shared" si="233"/>
        <v>0</v>
      </c>
      <c r="AP263" s="53">
        <f t="shared" si="233"/>
        <v>0</v>
      </c>
      <c r="AQ263" s="53">
        <f t="shared" si="233"/>
        <v>0</v>
      </c>
      <c r="AR263" s="53">
        <f t="shared" si="233"/>
        <v>0</v>
      </c>
      <c r="AS263" s="53">
        <f t="shared" si="233"/>
        <v>0</v>
      </c>
      <c r="AT263" s="53">
        <f t="shared" si="233"/>
        <v>0</v>
      </c>
      <c r="AU263" s="53">
        <f t="shared" si="233"/>
        <v>0</v>
      </c>
      <c r="AV263" s="53">
        <f t="shared" si="233"/>
        <v>0</v>
      </c>
      <c r="AW263" s="53">
        <f t="shared" si="233"/>
        <v>0</v>
      </c>
      <c r="AX263" s="53">
        <f t="shared" si="233"/>
        <v>0</v>
      </c>
      <c r="AY263" s="53">
        <f t="shared" si="234"/>
        <v>0</v>
      </c>
      <c r="AZ263" s="53">
        <f t="shared" si="234"/>
        <v>0</v>
      </c>
      <c r="BA263" s="53">
        <f t="shared" si="234"/>
        <v>0</v>
      </c>
      <c r="BB263" s="53">
        <f t="shared" si="234"/>
        <v>0</v>
      </c>
      <c r="BC263" s="53">
        <f t="shared" si="234"/>
        <v>0</v>
      </c>
      <c r="BD263" s="53">
        <f t="shared" si="234"/>
        <v>0</v>
      </c>
      <c r="BE263" s="53">
        <f t="shared" si="234"/>
        <v>0</v>
      </c>
      <c r="BF263" s="53">
        <f t="shared" si="234"/>
        <v>0</v>
      </c>
      <c r="BG263" s="53">
        <f t="shared" si="234"/>
        <v>0</v>
      </c>
      <c r="BH263" s="53">
        <f t="shared" si="234"/>
        <v>0</v>
      </c>
      <c r="BI263" s="53">
        <f t="shared" si="235"/>
        <v>0</v>
      </c>
      <c r="BJ263" s="53">
        <f t="shared" si="235"/>
        <v>0</v>
      </c>
      <c r="BK263" s="53">
        <f t="shared" si="235"/>
        <v>0</v>
      </c>
      <c r="BL263" s="53">
        <f t="shared" si="235"/>
        <v>0</v>
      </c>
      <c r="BM263" s="53">
        <f t="shared" si="235"/>
        <v>0</v>
      </c>
      <c r="BN263" s="53">
        <f t="shared" si="235"/>
        <v>0</v>
      </c>
      <c r="BO263" s="53">
        <f t="shared" si="235"/>
        <v>0</v>
      </c>
      <c r="BP263" s="53">
        <f t="shared" si="235"/>
        <v>0</v>
      </c>
      <c r="BQ263" s="53">
        <f t="shared" si="235"/>
        <v>0</v>
      </c>
      <c r="BR263" s="53">
        <f t="shared" si="235"/>
        <v>0</v>
      </c>
      <c r="BS263" s="53">
        <f t="shared" si="236"/>
        <v>0</v>
      </c>
      <c r="BT263" s="53">
        <f t="shared" si="236"/>
        <v>0</v>
      </c>
      <c r="BU263" s="53">
        <f t="shared" si="236"/>
        <v>0</v>
      </c>
      <c r="BV263" s="53">
        <f t="shared" si="236"/>
        <v>0</v>
      </c>
      <c r="BW263" s="53">
        <f t="shared" si="236"/>
        <v>0</v>
      </c>
      <c r="BX263" s="53">
        <f t="shared" si="236"/>
        <v>0</v>
      </c>
      <c r="BY263" s="53">
        <f t="shared" si="236"/>
        <v>0</v>
      </c>
      <c r="BZ263" s="53">
        <f t="shared" si="236"/>
        <v>0</v>
      </c>
      <c r="CA263" s="53">
        <f t="shared" si="236"/>
        <v>0</v>
      </c>
      <c r="CB263" s="53">
        <f t="shared" si="236"/>
        <v>0</v>
      </c>
      <c r="CC263" s="53">
        <f t="shared" si="237"/>
        <v>0</v>
      </c>
      <c r="CD263" s="53">
        <f t="shared" si="237"/>
        <v>0</v>
      </c>
      <c r="CE263" s="53">
        <f t="shared" si="237"/>
        <v>0</v>
      </c>
      <c r="CF263" s="53">
        <f t="shared" si="237"/>
        <v>0</v>
      </c>
      <c r="CG263" s="53">
        <f t="shared" si="237"/>
        <v>0</v>
      </c>
      <c r="CH263" s="53">
        <f t="shared" si="237"/>
        <v>0</v>
      </c>
      <c r="CI263" s="53">
        <f t="shared" si="237"/>
        <v>0</v>
      </c>
      <c r="CJ263" s="53">
        <f t="shared" si="237"/>
        <v>0</v>
      </c>
      <c r="CK263" s="53">
        <f t="shared" si="237"/>
        <v>0</v>
      </c>
      <c r="CL263" s="53">
        <f t="shared" si="237"/>
        <v>0</v>
      </c>
      <c r="CM263" s="53">
        <f t="shared" si="237"/>
        <v>0</v>
      </c>
      <c r="CN263" s="53">
        <f t="shared" si="237"/>
        <v>0</v>
      </c>
      <c r="CO263" s="53">
        <f t="shared" si="237"/>
        <v>0</v>
      </c>
    </row>
    <row r="264" spans="2:93" outlineLevel="1" x14ac:dyDescent="0.2">
      <c r="E264" s="18" t="str">
        <f xml:space="preserve"> UserInput!E109</f>
        <v>Wastewater: other cost item 5 (specify)</v>
      </c>
      <c r="F264" s="18"/>
      <c r="G264" s="19">
        <f xml:space="preserve"> UserInput!G109</f>
        <v>0</v>
      </c>
      <c r="H264" s="76" t="str">
        <f xml:space="preserve"> UserInput!H109</f>
        <v>£</v>
      </c>
      <c r="I264" s="200"/>
      <c r="K264" s="53">
        <f t="shared" si="230"/>
        <v>0</v>
      </c>
      <c r="L264" s="53">
        <f t="shared" si="230"/>
        <v>0</v>
      </c>
      <c r="M264" s="53">
        <f t="shared" si="230"/>
        <v>0</v>
      </c>
      <c r="N264" s="53">
        <f t="shared" si="230"/>
        <v>0</v>
      </c>
      <c r="O264" s="53">
        <f t="shared" si="230"/>
        <v>0</v>
      </c>
      <c r="P264" s="53">
        <f t="shared" si="230"/>
        <v>0</v>
      </c>
      <c r="Q264" s="53">
        <f t="shared" si="230"/>
        <v>0</v>
      </c>
      <c r="R264" s="53">
        <f t="shared" si="230"/>
        <v>0</v>
      </c>
      <c r="S264" s="53">
        <f t="shared" si="230"/>
        <v>0</v>
      </c>
      <c r="T264" s="53">
        <f t="shared" si="230"/>
        <v>0</v>
      </c>
      <c r="U264" s="53">
        <f t="shared" si="231"/>
        <v>0</v>
      </c>
      <c r="V264" s="53">
        <f t="shared" si="231"/>
        <v>0</v>
      </c>
      <c r="W264" s="53">
        <f t="shared" si="231"/>
        <v>0</v>
      </c>
      <c r="X264" s="53">
        <f t="shared" si="231"/>
        <v>0</v>
      </c>
      <c r="Y264" s="53">
        <f t="shared" si="231"/>
        <v>0</v>
      </c>
      <c r="Z264" s="53">
        <f t="shared" si="231"/>
        <v>0</v>
      </c>
      <c r="AA264" s="53">
        <f t="shared" si="231"/>
        <v>0</v>
      </c>
      <c r="AB264" s="53">
        <f t="shared" si="231"/>
        <v>0</v>
      </c>
      <c r="AC264" s="53">
        <f t="shared" si="231"/>
        <v>0</v>
      </c>
      <c r="AD264" s="53">
        <f t="shared" si="231"/>
        <v>0</v>
      </c>
      <c r="AE264" s="53">
        <f t="shared" si="232"/>
        <v>0</v>
      </c>
      <c r="AF264" s="53">
        <f t="shared" si="232"/>
        <v>0</v>
      </c>
      <c r="AG264" s="53">
        <f t="shared" si="232"/>
        <v>0</v>
      </c>
      <c r="AH264" s="53">
        <f t="shared" si="232"/>
        <v>0</v>
      </c>
      <c r="AI264" s="53">
        <f t="shared" si="232"/>
        <v>0</v>
      </c>
      <c r="AJ264" s="53">
        <f t="shared" si="232"/>
        <v>0</v>
      </c>
      <c r="AK264" s="53">
        <f t="shared" si="232"/>
        <v>0</v>
      </c>
      <c r="AL264" s="53">
        <f t="shared" si="232"/>
        <v>0</v>
      </c>
      <c r="AM264" s="53">
        <f t="shared" si="232"/>
        <v>0</v>
      </c>
      <c r="AN264" s="53">
        <f t="shared" si="232"/>
        <v>0</v>
      </c>
      <c r="AO264" s="53">
        <f t="shared" si="233"/>
        <v>0</v>
      </c>
      <c r="AP264" s="53">
        <f t="shared" si="233"/>
        <v>0</v>
      </c>
      <c r="AQ264" s="53">
        <f t="shared" si="233"/>
        <v>0</v>
      </c>
      <c r="AR264" s="53">
        <f t="shared" si="233"/>
        <v>0</v>
      </c>
      <c r="AS264" s="53">
        <f t="shared" si="233"/>
        <v>0</v>
      </c>
      <c r="AT264" s="53">
        <f t="shared" si="233"/>
        <v>0</v>
      </c>
      <c r="AU264" s="53">
        <f t="shared" si="233"/>
        <v>0</v>
      </c>
      <c r="AV264" s="53">
        <f t="shared" si="233"/>
        <v>0</v>
      </c>
      <c r="AW264" s="53">
        <f t="shared" si="233"/>
        <v>0</v>
      </c>
      <c r="AX264" s="53">
        <f t="shared" si="233"/>
        <v>0</v>
      </c>
      <c r="AY264" s="53">
        <f t="shared" si="234"/>
        <v>0</v>
      </c>
      <c r="AZ264" s="53">
        <f t="shared" si="234"/>
        <v>0</v>
      </c>
      <c r="BA264" s="53">
        <f t="shared" si="234"/>
        <v>0</v>
      </c>
      <c r="BB264" s="53">
        <f t="shared" si="234"/>
        <v>0</v>
      </c>
      <c r="BC264" s="53">
        <f t="shared" si="234"/>
        <v>0</v>
      </c>
      <c r="BD264" s="53">
        <f t="shared" si="234"/>
        <v>0</v>
      </c>
      <c r="BE264" s="53">
        <f t="shared" si="234"/>
        <v>0</v>
      </c>
      <c r="BF264" s="53">
        <f t="shared" si="234"/>
        <v>0</v>
      </c>
      <c r="BG264" s="53">
        <f t="shared" si="234"/>
        <v>0</v>
      </c>
      <c r="BH264" s="53">
        <f t="shared" si="234"/>
        <v>0</v>
      </c>
      <c r="BI264" s="53">
        <f t="shared" si="235"/>
        <v>0</v>
      </c>
      <c r="BJ264" s="53">
        <f t="shared" si="235"/>
        <v>0</v>
      </c>
      <c r="BK264" s="53">
        <f t="shared" si="235"/>
        <v>0</v>
      </c>
      <c r="BL264" s="53">
        <f t="shared" si="235"/>
        <v>0</v>
      </c>
      <c r="BM264" s="53">
        <f t="shared" si="235"/>
        <v>0</v>
      </c>
      <c r="BN264" s="53">
        <f t="shared" si="235"/>
        <v>0</v>
      </c>
      <c r="BO264" s="53">
        <f t="shared" si="235"/>
        <v>0</v>
      </c>
      <c r="BP264" s="53">
        <f t="shared" si="235"/>
        <v>0</v>
      </c>
      <c r="BQ264" s="53">
        <f t="shared" si="235"/>
        <v>0</v>
      </c>
      <c r="BR264" s="53">
        <f t="shared" si="235"/>
        <v>0</v>
      </c>
      <c r="BS264" s="53">
        <f t="shared" si="236"/>
        <v>0</v>
      </c>
      <c r="BT264" s="53">
        <f t="shared" si="236"/>
        <v>0</v>
      </c>
      <c r="BU264" s="53">
        <f t="shared" si="236"/>
        <v>0</v>
      </c>
      <c r="BV264" s="53">
        <f t="shared" si="236"/>
        <v>0</v>
      </c>
      <c r="BW264" s="53">
        <f t="shared" si="236"/>
        <v>0</v>
      </c>
      <c r="BX264" s="53">
        <f t="shared" si="236"/>
        <v>0</v>
      </c>
      <c r="BY264" s="53">
        <f t="shared" si="236"/>
        <v>0</v>
      </c>
      <c r="BZ264" s="53">
        <f t="shared" si="236"/>
        <v>0</v>
      </c>
      <c r="CA264" s="53">
        <f t="shared" si="236"/>
        <v>0</v>
      </c>
      <c r="CB264" s="53">
        <f t="shared" si="236"/>
        <v>0</v>
      </c>
      <c r="CC264" s="53">
        <f t="shared" si="237"/>
        <v>0</v>
      </c>
      <c r="CD264" s="53">
        <f t="shared" si="237"/>
        <v>0</v>
      </c>
      <c r="CE264" s="53">
        <f t="shared" si="237"/>
        <v>0</v>
      </c>
      <c r="CF264" s="53">
        <f t="shared" si="237"/>
        <v>0</v>
      </c>
      <c r="CG264" s="53">
        <f t="shared" si="237"/>
        <v>0</v>
      </c>
      <c r="CH264" s="53">
        <f t="shared" si="237"/>
        <v>0</v>
      </c>
      <c r="CI264" s="53">
        <f t="shared" si="237"/>
        <v>0</v>
      </c>
      <c r="CJ264" s="53">
        <f t="shared" si="237"/>
        <v>0</v>
      </c>
      <c r="CK264" s="53">
        <f t="shared" si="237"/>
        <v>0</v>
      </c>
      <c r="CL264" s="53">
        <f t="shared" si="237"/>
        <v>0</v>
      </c>
      <c r="CM264" s="53">
        <f t="shared" si="237"/>
        <v>0</v>
      </c>
      <c r="CN264" s="53">
        <f t="shared" si="237"/>
        <v>0</v>
      </c>
      <c r="CO264" s="53">
        <f t="shared" si="237"/>
        <v>0</v>
      </c>
    </row>
    <row r="265" spans="2:93" outlineLevel="1" x14ac:dyDescent="0.2">
      <c r="I265" s="200"/>
    </row>
    <row r="266" spans="2:93" outlineLevel="1" x14ac:dyDescent="0.2">
      <c r="D266" s="39" t="s">
        <v>401</v>
      </c>
      <c r="I266" s="200"/>
    </row>
    <row r="267" spans="2:93" outlineLevel="1" x14ac:dyDescent="0.2">
      <c r="E267" t="s">
        <v>402</v>
      </c>
      <c r="I267" s="200"/>
      <c r="K267" s="53">
        <f t="shared" ref="K267:AP267" si="238" xml:space="preserve"> J267 + 1</f>
        <v>1</v>
      </c>
      <c r="L267" s="53">
        <f t="shared" si="238"/>
        <v>2</v>
      </c>
      <c r="M267" s="53">
        <f t="shared" si="238"/>
        <v>3</v>
      </c>
      <c r="N267" s="53">
        <f t="shared" si="238"/>
        <v>4</v>
      </c>
      <c r="O267" s="53">
        <f t="shared" si="238"/>
        <v>5</v>
      </c>
      <c r="P267" s="53">
        <f t="shared" si="238"/>
        <v>6</v>
      </c>
      <c r="Q267" s="53">
        <f t="shared" si="238"/>
        <v>7</v>
      </c>
      <c r="R267" s="53">
        <f t="shared" si="238"/>
        <v>8</v>
      </c>
      <c r="S267" s="53">
        <f t="shared" si="238"/>
        <v>9</v>
      </c>
      <c r="T267" s="53">
        <f t="shared" si="238"/>
        <v>10</v>
      </c>
      <c r="U267" s="53">
        <f t="shared" si="238"/>
        <v>11</v>
      </c>
      <c r="V267" s="53">
        <f t="shared" si="238"/>
        <v>12</v>
      </c>
      <c r="W267" s="53">
        <f t="shared" si="238"/>
        <v>13</v>
      </c>
      <c r="X267" s="53">
        <f t="shared" si="238"/>
        <v>14</v>
      </c>
      <c r="Y267" s="53">
        <f t="shared" si="238"/>
        <v>15</v>
      </c>
      <c r="Z267" s="53">
        <f t="shared" si="238"/>
        <v>16</v>
      </c>
      <c r="AA267" s="53">
        <f t="shared" si="238"/>
        <v>17</v>
      </c>
      <c r="AB267" s="53">
        <f t="shared" si="238"/>
        <v>18</v>
      </c>
      <c r="AC267" s="53">
        <f t="shared" si="238"/>
        <v>19</v>
      </c>
      <c r="AD267" s="53">
        <f t="shared" si="238"/>
        <v>20</v>
      </c>
      <c r="AE267" s="53">
        <f t="shared" si="238"/>
        <v>21</v>
      </c>
      <c r="AF267" s="53">
        <f t="shared" si="238"/>
        <v>22</v>
      </c>
      <c r="AG267" s="53">
        <f t="shared" si="238"/>
        <v>23</v>
      </c>
      <c r="AH267" s="53">
        <f t="shared" si="238"/>
        <v>24</v>
      </c>
      <c r="AI267" s="53">
        <f t="shared" si="238"/>
        <v>25</v>
      </c>
      <c r="AJ267" s="53">
        <f t="shared" si="238"/>
        <v>26</v>
      </c>
      <c r="AK267" s="53">
        <f t="shared" si="238"/>
        <v>27</v>
      </c>
      <c r="AL267" s="53">
        <f t="shared" si="238"/>
        <v>28</v>
      </c>
      <c r="AM267" s="53">
        <f t="shared" si="238"/>
        <v>29</v>
      </c>
      <c r="AN267" s="53">
        <f t="shared" si="238"/>
        <v>30</v>
      </c>
      <c r="AO267" s="53">
        <f t="shared" si="238"/>
        <v>31</v>
      </c>
      <c r="AP267" s="53">
        <f t="shared" si="238"/>
        <v>32</v>
      </c>
      <c r="AQ267" s="53">
        <f t="shared" ref="AQ267:BV267" si="239" xml:space="preserve"> AP267 + 1</f>
        <v>33</v>
      </c>
      <c r="AR267" s="53">
        <f t="shared" si="239"/>
        <v>34</v>
      </c>
      <c r="AS267" s="53">
        <f t="shared" si="239"/>
        <v>35</v>
      </c>
      <c r="AT267" s="53">
        <f t="shared" si="239"/>
        <v>36</v>
      </c>
      <c r="AU267" s="53">
        <f t="shared" si="239"/>
        <v>37</v>
      </c>
      <c r="AV267" s="53">
        <f t="shared" si="239"/>
        <v>38</v>
      </c>
      <c r="AW267" s="53">
        <f t="shared" si="239"/>
        <v>39</v>
      </c>
      <c r="AX267" s="53">
        <f t="shared" si="239"/>
        <v>40</v>
      </c>
      <c r="AY267" s="53">
        <f t="shared" si="239"/>
        <v>41</v>
      </c>
      <c r="AZ267" s="53">
        <f t="shared" si="239"/>
        <v>42</v>
      </c>
      <c r="BA267" s="53">
        <f t="shared" si="239"/>
        <v>43</v>
      </c>
      <c r="BB267" s="53">
        <f t="shared" si="239"/>
        <v>44</v>
      </c>
      <c r="BC267" s="53">
        <f t="shared" si="239"/>
        <v>45</v>
      </c>
      <c r="BD267" s="53">
        <f t="shared" si="239"/>
        <v>46</v>
      </c>
      <c r="BE267" s="53">
        <f t="shared" si="239"/>
        <v>47</v>
      </c>
      <c r="BF267" s="53">
        <f t="shared" si="239"/>
        <v>48</v>
      </c>
      <c r="BG267" s="53">
        <f t="shared" si="239"/>
        <v>49</v>
      </c>
      <c r="BH267" s="53">
        <f t="shared" si="239"/>
        <v>50</v>
      </c>
      <c r="BI267" s="53">
        <f t="shared" si="239"/>
        <v>51</v>
      </c>
      <c r="BJ267" s="53">
        <f t="shared" si="239"/>
        <v>52</v>
      </c>
      <c r="BK267" s="53">
        <f t="shared" si="239"/>
        <v>53</v>
      </c>
      <c r="BL267" s="53">
        <f t="shared" si="239"/>
        <v>54</v>
      </c>
      <c r="BM267" s="53">
        <f t="shared" si="239"/>
        <v>55</v>
      </c>
      <c r="BN267" s="53">
        <f t="shared" si="239"/>
        <v>56</v>
      </c>
      <c r="BO267" s="53">
        <f t="shared" si="239"/>
        <v>57</v>
      </c>
      <c r="BP267" s="53">
        <f t="shared" si="239"/>
        <v>58</v>
      </c>
      <c r="BQ267" s="53">
        <f t="shared" si="239"/>
        <v>59</v>
      </c>
      <c r="BR267" s="53">
        <f t="shared" si="239"/>
        <v>60</v>
      </c>
      <c r="BS267" s="53">
        <f t="shared" si="239"/>
        <v>61</v>
      </c>
      <c r="BT267" s="53">
        <f t="shared" si="239"/>
        <v>62</v>
      </c>
      <c r="BU267" s="53">
        <f t="shared" si="239"/>
        <v>63</v>
      </c>
      <c r="BV267" s="53">
        <f t="shared" si="239"/>
        <v>64</v>
      </c>
      <c r="BW267" s="53">
        <f t="shared" ref="BW267:CO267" si="240" xml:space="preserve"> BV267 + 1</f>
        <v>65</v>
      </c>
      <c r="BX267" s="53">
        <f t="shared" si="240"/>
        <v>66</v>
      </c>
      <c r="BY267" s="53">
        <f t="shared" si="240"/>
        <v>67</v>
      </c>
      <c r="BZ267" s="53">
        <f t="shared" si="240"/>
        <v>68</v>
      </c>
      <c r="CA267" s="53">
        <f t="shared" si="240"/>
        <v>69</v>
      </c>
      <c r="CB267" s="53">
        <f t="shared" si="240"/>
        <v>70</v>
      </c>
      <c r="CC267" s="53">
        <f t="shared" si="240"/>
        <v>71</v>
      </c>
      <c r="CD267" s="53">
        <f t="shared" si="240"/>
        <v>72</v>
      </c>
      <c r="CE267" s="53">
        <f t="shared" si="240"/>
        <v>73</v>
      </c>
      <c r="CF267" s="53">
        <f t="shared" si="240"/>
        <v>74</v>
      </c>
      <c r="CG267" s="53">
        <f t="shared" si="240"/>
        <v>75</v>
      </c>
      <c r="CH267" s="53">
        <f t="shared" si="240"/>
        <v>76</v>
      </c>
      <c r="CI267" s="53">
        <f t="shared" si="240"/>
        <v>77</v>
      </c>
      <c r="CJ267" s="53">
        <f t="shared" si="240"/>
        <v>78</v>
      </c>
      <c r="CK267" s="53">
        <f t="shared" si="240"/>
        <v>79</v>
      </c>
      <c r="CL267" s="53">
        <f t="shared" si="240"/>
        <v>80</v>
      </c>
      <c r="CM267" s="53">
        <f t="shared" si="240"/>
        <v>81</v>
      </c>
      <c r="CN267" s="53">
        <f t="shared" si="240"/>
        <v>82</v>
      </c>
      <c r="CO267" s="53">
        <f t="shared" si="240"/>
        <v>83</v>
      </c>
    </row>
    <row r="268" spans="2:93" ht="5.25" customHeight="1" outlineLevel="1" x14ac:dyDescent="0.2">
      <c r="I268" s="200"/>
    </row>
    <row r="269" spans="2:93" outlineLevel="1" x14ac:dyDescent="0.2">
      <c r="E269" s="18" t="str">
        <f xml:space="preserve"> UserInput!E111</f>
        <v>Wastewater: pumps  - asset life</v>
      </c>
      <c r="G269" s="19">
        <f xml:space="preserve"> MAX( 1, UserInput!G111)</f>
        <v>1</v>
      </c>
      <c r="H269" s="222" t="str">
        <f xml:space="preserve"> UserInput!H111</f>
        <v>Years</v>
      </c>
      <c r="I269" s="203">
        <f xml:space="preserve"> SUM( K269:CO269 )</f>
        <v>0</v>
      </c>
      <c r="K269" s="53">
        <f t="shared" ref="K269:T273" si="241" xml:space="preserve"> IF( K$267 - $G269 &lt; 1, 0,  IF( MOD( K$128, $G269 ) = 1, 1, 0 )  )</f>
        <v>0</v>
      </c>
      <c r="L269" s="53">
        <f t="shared" si="241"/>
        <v>0</v>
      </c>
      <c r="M269" s="53">
        <f t="shared" si="241"/>
        <v>0</v>
      </c>
      <c r="N269" s="53">
        <f t="shared" si="241"/>
        <v>0</v>
      </c>
      <c r="O269" s="53">
        <f t="shared" si="241"/>
        <v>0</v>
      </c>
      <c r="P269" s="53">
        <f t="shared" si="241"/>
        <v>0</v>
      </c>
      <c r="Q269" s="53">
        <f t="shared" si="241"/>
        <v>0</v>
      </c>
      <c r="R269" s="53">
        <f t="shared" si="241"/>
        <v>0</v>
      </c>
      <c r="S269" s="53">
        <f t="shared" si="241"/>
        <v>0</v>
      </c>
      <c r="T269" s="53">
        <f t="shared" si="241"/>
        <v>0</v>
      </c>
      <c r="U269" s="53">
        <f t="shared" ref="U269:AD273" si="242" xml:space="preserve"> IF( U$267 - $G269 &lt; 1, 0,  IF( MOD( U$128, $G269 ) = 1, 1, 0 )  )</f>
        <v>0</v>
      </c>
      <c r="V269" s="53">
        <f t="shared" si="242"/>
        <v>0</v>
      </c>
      <c r="W269" s="53">
        <f t="shared" si="242"/>
        <v>0</v>
      </c>
      <c r="X269" s="53">
        <f t="shared" si="242"/>
        <v>0</v>
      </c>
      <c r="Y269" s="53">
        <f t="shared" si="242"/>
        <v>0</v>
      </c>
      <c r="Z269" s="53">
        <f t="shared" si="242"/>
        <v>0</v>
      </c>
      <c r="AA269" s="53">
        <f t="shared" si="242"/>
        <v>0</v>
      </c>
      <c r="AB269" s="53">
        <f t="shared" si="242"/>
        <v>0</v>
      </c>
      <c r="AC269" s="53">
        <f t="shared" si="242"/>
        <v>0</v>
      </c>
      <c r="AD269" s="53">
        <f t="shared" si="242"/>
        <v>0</v>
      </c>
      <c r="AE269" s="53">
        <f t="shared" ref="AE269:AN273" si="243" xml:space="preserve"> IF( AE$267 - $G269 &lt; 1, 0,  IF( MOD( AE$128, $G269 ) = 1, 1, 0 )  )</f>
        <v>0</v>
      </c>
      <c r="AF269" s="53">
        <f t="shared" si="243"/>
        <v>0</v>
      </c>
      <c r="AG269" s="53">
        <f t="shared" si="243"/>
        <v>0</v>
      </c>
      <c r="AH269" s="53">
        <f t="shared" si="243"/>
        <v>0</v>
      </c>
      <c r="AI269" s="53">
        <f t="shared" si="243"/>
        <v>0</v>
      </c>
      <c r="AJ269" s="53">
        <f t="shared" si="243"/>
        <v>0</v>
      </c>
      <c r="AK269" s="53">
        <f t="shared" si="243"/>
        <v>0</v>
      </c>
      <c r="AL269" s="53">
        <f t="shared" si="243"/>
        <v>0</v>
      </c>
      <c r="AM269" s="53">
        <f t="shared" si="243"/>
        <v>0</v>
      </c>
      <c r="AN269" s="53">
        <f t="shared" si="243"/>
        <v>0</v>
      </c>
      <c r="AO269" s="53">
        <f t="shared" ref="AO269:AX273" si="244" xml:space="preserve"> IF( AO$267 - $G269 &lt; 1, 0,  IF( MOD( AO$128, $G269 ) = 1, 1, 0 )  )</f>
        <v>0</v>
      </c>
      <c r="AP269" s="53">
        <f t="shared" si="244"/>
        <v>0</v>
      </c>
      <c r="AQ269" s="53">
        <f t="shared" si="244"/>
        <v>0</v>
      </c>
      <c r="AR269" s="53">
        <f t="shared" si="244"/>
        <v>0</v>
      </c>
      <c r="AS269" s="53">
        <f t="shared" si="244"/>
        <v>0</v>
      </c>
      <c r="AT269" s="53">
        <f t="shared" si="244"/>
        <v>0</v>
      </c>
      <c r="AU269" s="53">
        <f t="shared" si="244"/>
        <v>0</v>
      </c>
      <c r="AV269" s="53">
        <f t="shared" si="244"/>
        <v>0</v>
      </c>
      <c r="AW269" s="53">
        <f t="shared" si="244"/>
        <v>0</v>
      </c>
      <c r="AX269" s="53">
        <f t="shared" si="244"/>
        <v>0</v>
      </c>
      <c r="AY269" s="53">
        <f t="shared" ref="AY269:BH273" si="245" xml:space="preserve"> IF( AY$267 - $G269 &lt; 1, 0,  IF( MOD( AY$128, $G269 ) = 1, 1, 0 )  )</f>
        <v>0</v>
      </c>
      <c r="AZ269" s="53">
        <f t="shared" si="245"/>
        <v>0</v>
      </c>
      <c r="BA269" s="53">
        <f t="shared" si="245"/>
        <v>0</v>
      </c>
      <c r="BB269" s="53">
        <f t="shared" si="245"/>
        <v>0</v>
      </c>
      <c r="BC269" s="53">
        <f t="shared" si="245"/>
        <v>0</v>
      </c>
      <c r="BD269" s="53">
        <f t="shared" si="245"/>
        <v>0</v>
      </c>
      <c r="BE269" s="53">
        <f t="shared" si="245"/>
        <v>0</v>
      </c>
      <c r="BF269" s="53">
        <f t="shared" si="245"/>
        <v>0</v>
      </c>
      <c r="BG269" s="53">
        <f t="shared" si="245"/>
        <v>0</v>
      </c>
      <c r="BH269" s="53">
        <f t="shared" si="245"/>
        <v>0</v>
      </c>
      <c r="BI269" s="53">
        <f t="shared" ref="BI269:BR273" si="246" xml:space="preserve"> IF( BI$267 - $G269 &lt; 1, 0,  IF( MOD( BI$128, $G269 ) = 1, 1, 0 )  )</f>
        <v>0</v>
      </c>
      <c r="BJ269" s="53">
        <f t="shared" si="246"/>
        <v>0</v>
      </c>
      <c r="BK269" s="53">
        <f t="shared" si="246"/>
        <v>0</v>
      </c>
      <c r="BL269" s="53">
        <f t="shared" si="246"/>
        <v>0</v>
      </c>
      <c r="BM269" s="53">
        <f t="shared" si="246"/>
        <v>0</v>
      </c>
      <c r="BN269" s="53">
        <f t="shared" si="246"/>
        <v>0</v>
      </c>
      <c r="BO269" s="53">
        <f t="shared" si="246"/>
        <v>0</v>
      </c>
      <c r="BP269" s="53">
        <f t="shared" si="246"/>
        <v>0</v>
      </c>
      <c r="BQ269" s="53">
        <f t="shared" si="246"/>
        <v>0</v>
      </c>
      <c r="BR269" s="53">
        <f t="shared" si="246"/>
        <v>0</v>
      </c>
      <c r="BS269" s="53">
        <f t="shared" ref="BS269:CB273" si="247" xml:space="preserve"> IF( BS$267 - $G269 &lt; 1, 0,  IF( MOD( BS$128, $G269 ) = 1, 1, 0 )  )</f>
        <v>0</v>
      </c>
      <c r="BT269" s="53">
        <f t="shared" si="247"/>
        <v>0</v>
      </c>
      <c r="BU269" s="53">
        <f t="shared" si="247"/>
        <v>0</v>
      </c>
      <c r="BV269" s="53">
        <f t="shared" si="247"/>
        <v>0</v>
      </c>
      <c r="BW269" s="53">
        <f t="shared" si="247"/>
        <v>0</v>
      </c>
      <c r="BX269" s="53">
        <f t="shared" si="247"/>
        <v>0</v>
      </c>
      <c r="BY269" s="53">
        <f t="shared" si="247"/>
        <v>0</v>
      </c>
      <c r="BZ269" s="53">
        <f t="shared" si="247"/>
        <v>0</v>
      </c>
      <c r="CA269" s="53">
        <f t="shared" si="247"/>
        <v>0</v>
      </c>
      <c r="CB269" s="53">
        <f t="shared" si="247"/>
        <v>0</v>
      </c>
      <c r="CC269" s="53">
        <f t="shared" ref="CC269:CO273" si="248" xml:space="preserve"> IF( CC$267 - $G269 &lt; 1, 0,  IF( MOD( CC$128, $G269 ) = 1, 1, 0 )  )</f>
        <v>0</v>
      </c>
      <c r="CD269" s="53">
        <f t="shared" si="248"/>
        <v>0</v>
      </c>
      <c r="CE269" s="53">
        <f t="shared" si="248"/>
        <v>0</v>
      </c>
      <c r="CF269" s="53">
        <f t="shared" si="248"/>
        <v>0</v>
      </c>
      <c r="CG269" s="53">
        <f t="shared" si="248"/>
        <v>0</v>
      </c>
      <c r="CH269" s="53">
        <f t="shared" si="248"/>
        <v>0</v>
      </c>
      <c r="CI269" s="53">
        <f t="shared" si="248"/>
        <v>0</v>
      </c>
      <c r="CJ269" s="53">
        <f t="shared" si="248"/>
        <v>0</v>
      </c>
      <c r="CK269" s="53">
        <f t="shared" si="248"/>
        <v>0</v>
      </c>
      <c r="CL269" s="53">
        <f t="shared" si="248"/>
        <v>0</v>
      </c>
      <c r="CM269" s="53">
        <f t="shared" si="248"/>
        <v>0</v>
      </c>
      <c r="CN269" s="53">
        <f t="shared" si="248"/>
        <v>0</v>
      </c>
      <c r="CO269" s="53">
        <f t="shared" si="248"/>
        <v>0</v>
      </c>
    </row>
    <row r="270" spans="2:93" outlineLevel="1" x14ac:dyDescent="0.2">
      <c r="E270" s="18" t="str">
        <f xml:space="preserve"> UserInput!E112</f>
        <v>Wastewater: other cost item 2 (specify)  - asset life</v>
      </c>
      <c r="G270" s="19">
        <f xml:space="preserve"> MAX( 1, UserInput!G112)</f>
        <v>1</v>
      </c>
      <c r="H270" s="222" t="str">
        <f xml:space="preserve"> UserInput!H112</f>
        <v>Years</v>
      </c>
      <c r="I270" s="203">
        <f xml:space="preserve"> SUM( K270:CO270 )</f>
        <v>0</v>
      </c>
      <c r="K270" s="53">
        <f t="shared" si="241"/>
        <v>0</v>
      </c>
      <c r="L270" s="53">
        <f t="shared" si="241"/>
        <v>0</v>
      </c>
      <c r="M270" s="53">
        <f t="shared" si="241"/>
        <v>0</v>
      </c>
      <c r="N270" s="53">
        <f t="shared" si="241"/>
        <v>0</v>
      </c>
      <c r="O270" s="53">
        <f t="shared" si="241"/>
        <v>0</v>
      </c>
      <c r="P270" s="53">
        <f t="shared" si="241"/>
        <v>0</v>
      </c>
      <c r="Q270" s="53">
        <f t="shared" si="241"/>
        <v>0</v>
      </c>
      <c r="R270" s="53">
        <f t="shared" si="241"/>
        <v>0</v>
      </c>
      <c r="S270" s="53">
        <f t="shared" si="241"/>
        <v>0</v>
      </c>
      <c r="T270" s="53">
        <f t="shared" si="241"/>
        <v>0</v>
      </c>
      <c r="U270" s="53">
        <f t="shared" si="242"/>
        <v>0</v>
      </c>
      <c r="V270" s="53">
        <f t="shared" si="242"/>
        <v>0</v>
      </c>
      <c r="W270" s="53">
        <f t="shared" si="242"/>
        <v>0</v>
      </c>
      <c r="X270" s="53">
        <f t="shared" si="242"/>
        <v>0</v>
      </c>
      <c r="Y270" s="53">
        <f t="shared" si="242"/>
        <v>0</v>
      </c>
      <c r="Z270" s="53">
        <f t="shared" si="242"/>
        <v>0</v>
      </c>
      <c r="AA270" s="53">
        <f t="shared" si="242"/>
        <v>0</v>
      </c>
      <c r="AB270" s="53">
        <f t="shared" si="242"/>
        <v>0</v>
      </c>
      <c r="AC270" s="53">
        <f t="shared" si="242"/>
        <v>0</v>
      </c>
      <c r="AD270" s="53">
        <f t="shared" si="242"/>
        <v>0</v>
      </c>
      <c r="AE270" s="53">
        <f t="shared" si="243"/>
        <v>0</v>
      </c>
      <c r="AF270" s="53">
        <f t="shared" si="243"/>
        <v>0</v>
      </c>
      <c r="AG270" s="53">
        <f t="shared" si="243"/>
        <v>0</v>
      </c>
      <c r="AH270" s="53">
        <f t="shared" si="243"/>
        <v>0</v>
      </c>
      <c r="AI270" s="53">
        <f t="shared" si="243"/>
        <v>0</v>
      </c>
      <c r="AJ270" s="53">
        <f t="shared" si="243"/>
        <v>0</v>
      </c>
      <c r="AK270" s="53">
        <f t="shared" si="243"/>
        <v>0</v>
      </c>
      <c r="AL270" s="53">
        <f t="shared" si="243"/>
        <v>0</v>
      </c>
      <c r="AM270" s="53">
        <f t="shared" si="243"/>
        <v>0</v>
      </c>
      <c r="AN270" s="53">
        <f t="shared" si="243"/>
        <v>0</v>
      </c>
      <c r="AO270" s="53">
        <f t="shared" si="244"/>
        <v>0</v>
      </c>
      <c r="AP270" s="53">
        <f t="shared" si="244"/>
        <v>0</v>
      </c>
      <c r="AQ270" s="53">
        <f t="shared" si="244"/>
        <v>0</v>
      </c>
      <c r="AR270" s="53">
        <f t="shared" si="244"/>
        <v>0</v>
      </c>
      <c r="AS270" s="53">
        <f t="shared" si="244"/>
        <v>0</v>
      </c>
      <c r="AT270" s="53">
        <f t="shared" si="244"/>
        <v>0</v>
      </c>
      <c r="AU270" s="53">
        <f t="shared" si="244"/>
        <v>0</v>
      </c>
      <c r="AV270" s="53">
        <f t="shared" si="244"/>
        <v>0</v>
      </c>
      <c r="AW270" s="53">
        <f t="shared" si="244"/>
        <v>0</v>
      </c>
      <c r="AX270" s="53">
        <f t="shared" si="244"/>
        <v>0</v>
      </c>
      <c r="AY270" s="53">
        <f t="shared" si="245"/>
        <v>0</v>
      </c>
      <c r="AZ270" s="53">
        <f t="shared" si="245"/>
        <v>0</v>
      </c>
      <c r="BA270" s="53">
        <f t="shared" si="245"/>
        <v>0</v>
      </c>
      <c r="BB270" s="53">
        <f t="shared" si="245"/>
        <v>0</v>
      </c>
      <c r="BC270" s="53">
        <f t="shared" si="245"/>
        <v>0</v>
      </c>
      <c r="BD270" s="53">
        <f t="shared" si="245"/>
        <v>0</v>
      </c>
      <c r="BE270" s="53">
        <f t="shared" si="245"/>
        <v>0</v>
      </c>
      <c r="BF270" s="53">
        <f t="shared" si="245"/>
        <v>0</v>
      </c>
      <c r="BG270" s="53">
        <f t="shared" si="245"/>
        <v>0</v>
      </c>
      <c r="BH270" s="53">
        <f t="shared" si="245"/>
        <v>0</v>
      </c>
      <c r="BI270" s="53">
        <f t="shared" si="246"/>
        <v>0</v>
      </c>
      <c r="BJ270" s="53">
        <f t="shared" si="246"/>
        <v>0</v>
      </c>
      <c r="BK270" s="53">
        <f t="shared" si="246"/>
        <v>0</v>
      </c>
      <c r="BL270" s="53">
        <f t="shared" si="246"/>
        <v>0</v>
      </c>
      <c r="BM270" s="53">
        <f t="shared" si="246"/>
        <v>0</v>
      </c>
      <c r="BN270" s="53">
        <f t="shared" si="246"/>
        <v>0</v>
      </c>
      <c r="BO270" s="53">
        <f t="shared" si="246"/>
        <v>0</v>
      </c>
      <c r="BP270" s="53">
        <f t="shared" si="246"/>
        <v>0</v>
      </c>
      <c r="BQ270" s="53">
        <f t="shared" si="246"/>
        <v>0</v>
      </c>
      <c r="BR270" s="53">
        <f t="shared" si="246"/>
        <v>0</v>
      </c>
      <c r="BS270" s="53">
        <f t="shared" si="247"/>
        <v>0</v>
      </c>
      <c r="BT270" s="53">
        <f t="shared" si="247"/>
        <v>0</v>
      </c>
      <c r="BU270" s="53">
        <f t="shared" si="247"/>
        <v>0</v>
      </c>
      <c r="BV270" s="53">
        <f t="shared" si="247"/>
        <v>0</v>
      </c>
      <c r="BW270" s="53">
        <f t="shared" si="247"/>
        <v>0</v>
      </c>
      <c r="BX270" s="53">
        <f t="shared" si="247"/>
        <v>0</v>
      </c>
      <c r="BY270" s="53">
        <f t="shared" si="247"/>
        <v>0</v>
      </c>
      <c r="BZ270" s="53">
        <f t="shared" si="247"/>
        <v>0</v>
      </c>
      <c r="CA270" s="53">
        <f t="shared" si="247"/>
        <v>0</v>
      </c>
      <c r="CB270" s="53">
        <f t="shared" si="247"/>
        <v>0</v>
      </c>
      <c r="CC270" s="53">
        <f t="shared" si="248"/>
        <v>0</v>
      </c>
      <c r="CD270" s="53">
        <f t="shared" si="248"/>
        <v>0</v>
      </c>
      <c r="CE270" s="53">
        <f t="shared" si="248"/>
        <v>0</v>
      </c>
      <c r="CF270" s="53">
        <f t="shared" si="248"/>
        <v>0</v>
      </c>
      <c r="CG270" s="53">
        <f t="shared" si="248"/>
        <v>0</v>
      </c>
      <c r="CH270" s="53">
        <f t="shared" si="248"/>
        <v>0</v>
      </c>
      <c r="CI270" s="53">
        <f t="shared" si="248"/>
        <v>0</v>
      </c>
      <c r="CJ270" s="53">
        <f t="shared" si="248"/>
        <v>0</v>
      </c>
      <c r="CK270" s="53">
        <f t="shared" si="248"/>
        <v>0</v>
      </c>
      <c r="CL270" s="53">
        <f t="shared" si="248"/>
        <v>0</v>
      </c>
      <c r="CM270" s="53">
        <f t="shared" si="248"/>
        <v>0</v>
      </c>
      <c r="CN270" s="53">
        <f t="shared" si="248"/>
        <v>0</v>
      </c>
      <c r="CO270" s="53">
        <f t="shared" si="248"/>
        <v>0</v>
      </c>
    </row>
    <row r="271" spans="2:93" outlineLevel="1" x14ac:dyDescent="0.2">
      <c r="E271" s="18" t="str">
        <f xml:space="preserve"> UserInput!E113</f>
        <v>Wastewater: other cost item 3 (specify)  - asset life</v>
      </c>
      <c r="G271" s="19">
        <f xml:space="preserve"> MAX( 1, UserInput!G113)</f>
        <v>1</v>
      </c>
      <c r="H271" s="222" t="str">
        <f xml:space="preserve"> UserInput!H113</f>
        <v>Years</v>
      </c>
      <c r="I271" s="203">
        <f xml:space="preserve"> SUM( K271:CO271 )</f>
        <v>0</v>
      </c>
      <c r="K271" s="53">
        <f t="shared" si="241"/>
        <v>0</v>
      </c>
      <c r="L271" s="53">
        <f t="shared" si="241"/>
        <v>0</v>
      </c>
      <c r="M271" s="53">
        <f t="shared" si="241"/>
        <v>0</v>
      </c>
      <c r="N271" s="53">
        <f t="shared" si="241"/>
        <v>0</v>
      </c>
      <c r="O271" s="53">
        <f t="shared" si="241"/>
        <v>0</v>
      </c>
      <c r="P271" s="53">
        <f t="shared" si="241"/>
        <v>0</v>
      </c>
      <c r="Q271" s="53">
        <f t="shared" si="241"/>
        <v>0</v>
      </c>
      <c r="R271" s="53">
        <f t="shared" si="241"/>
        <v>0</v>
      </c>
      <c r="S271" s="53">
        <f t="shared" si="241"/>
        <v>0</v>
      </c>
      <c r="T271" s="53">
        <f t="shared" si="241"/>
        <v>0</v>
      </c>
      <c r="U271" s="53">
        <f t="shared" si="242"/>
        <v>0</v>
      </c>
      <c r="V271" s="53">
        <f t="shared" si="242"/>
        <v>0</v>
      </c>
      <c r="W271" s="53">
        <f t="shared" si="242"/>
        <v>0</v>
      </c>
      <c r="X271" s="53">
        <f t="shared" si="242"/>
        <v>0</v>
      </c>
      <c r="Y271" s="53">
        <f t="shared" si="242"/>
        <v>0</v>
      </c>
      <c r="Z271" s="53">
        <f t="shared" si="242"/>
        <v>0</v>
      </c>
      <c r="AA271" s="53">
        <f t="shared" si="242"/>
        <v>0</v>
      </c>
      <c r="AB271" s="53">
        <f t="shared" si="242"/>
        <v>0</v>
      </c>
      <c r="AC271" s="53">
        <f t="shared" si="242"/>
        <v>0</v>
      </c>
      <c r="AD271" s="53">
        <f t="shared" si="242"/>
        <v>0</v>
      </c>
      <c r="AE271" s="53">
        <f t="shared" si="243"/>
        <v>0</v>
      </c>
      <c r="AF271" s="53">
        <f t="shared" si="243"/>
        <v>0</v>
      </c>
      <c r="AG271" s="53">
        <f t="shared" si="243"/>
        <v>0</v>
      </c>
      <c r="AH271" s="53">
        <f t="shared" si="243"/>
        <v>0</v>
      </c>
      <c r="AI271" s="53">
        <f t="shared" si="243"/>
        <v>0</v>
      </c>
      <c r="AJ271" s="53">
        <f t="shared" si="243"/>
        <v>0</v>
      </c>
      <c r="AK271" s="53">
        <f t="shared" si="243"/>
        <v>0</v>
      </c>
      <c r="AL271" s="53">
        <f t="shared" si="243"/>
        <v>0</v>
      </c>
      <c r="AM271" s="53">
        <f t="shared" si="243"/>
        <v>0</v>
      </c>
      <c r="AN271" s="53">
        <f t="shared" si="243"/>
        <v>0</v>
      </c>
      <c r="AO271" s="53">
        <f t="shared" si="244"/>
        <v>0</v>
      </c>
      <c r="AP271" s="53">
        <f t="shared" si="244"/>
        <v>0</v>
      </c>
      <c r="AQ271" s="53">
        <f t="shared" si="244"/>
        <v>0</v>
      </c>
      <c r="AR271" s="53">
        <f t="shared" si="244"/>
        <v>0</v>
      </c>
      <c r="AS271" s="53">
        <f t="shared" si="244"/>
        <v>0</v>
      </c>
      <c r="AT271" s="53">
        <f t="shared" si="244"/>
        <v>0</v>
      </c>
      <c r="AU271" s="53">
        <f t="shared" si="244"/>
        <v>0</v>
      </c>
      <c r="AV271" s="53">
        <f t="shared" si="244"/>
        <v>0</v>
      </c>
      <c r="AW271" s="53">
        <f t="shared" si="244"/>
        <v>0</v>
      </c>
      <c r="AX271" s="53">
        <f t="shared" si="244"/>
        <v>0</v>
      </c>
      <c r="AY271" s="53">
        <f t="shared" si="245"/>
        <v>0</v>
      </c>
      <c r="AZ271" s="53">
        <f t="shared" si="245"/>
        <v>0</v>
      </c>
      <c r="BA271" s="53">
        <f t="shared" si="245"/>
        <v>0</v>
      </c>
      <c r="BB271" s="53">
        <f t="shared" si="245"/>
        <v>0</v>
      </c>
      <c r="BC271" s="53">
        <f t="shared" si="245"/>
        <v>0</v>
      </c>
      <c r="BD271" s="53">
        <f t="shared" si="245"/>
        <v>0</v>
      </c>
      <c r="BE271" s="53">
        <f t="shared" si="245"/>
        <v>0</v>
      </c>
      <c r="BF271" s="53">
        <f t="shared" si="245"/>
        <v>0</v>
      </c>
      <c r="BG271" s="53">
        <f t="shared" si="245"/>
        <v>0</v>
      </c>
      <c r="BH271" s="53">
        <f t="shared" si="245"/>
        <v>0</v>
      </c>
      <c r="BI271" s="53">
        <f t="shared" si="246"/>
        <v>0</v>
      </c>
      <c r="BJ271" s="53">
        <f t="shared" si="246"/>
        <v>0</v>
      </c>
      <c r="BK271" s="53">
        <f t="shared" si="246"/>
        <v>0</v>
      </c>
      <c r="BL271" s="53">
        <f t="shared" si="246"/>
        <v>0</v>
      </c>
      <c r="BM271" s="53">
        <f t="shared" si="246"/>
        <v>0</v>
      </c>
      <c r="BN271" s="53">
        <f t="shared" si="246"/>
        <v>0</v>
      </c>
      <c r="BO271" s="53">
        <f t="shared" si="246"/>
        <v>0</v>
      </c>
      <c r="BP271" s="53">
        <f t="shared" si="246"/>
        <v>0</v>
      </c>
      <c r="BQ271" s="53">
        <f t="shared" si="246"/>
        <v>0</v>
      </c>
      <c r="BR271" s="53">
        <f t="shared" si="246"/>
        <v>0</v>
      </c>
      <c r="BS271" s="53">
        <f t="shared" si="247"/>
        <v>0</v>
      </c>
      <c r="BT271" s="53">
        <f t="shared" si="247"/>
        <v>0</v>
      </c>
      <c r="BU271" s="53">
        <f t="shared" si="247"/>
        <v>0</v>
      </c>
      <c r="BV271" s="53">
        <f t="shared" si="247"/>
        <v>0</v>
      </c>
      <c r="BW271" s="53">
        <f t="shared" si="247"/>
        <v>0</v>
      </c>
      <c r="BX271" s="53">
        <f t="shared" si="247"/>
        <v>0</v>
      </c>
      <c r="BY271" s="53">
        <f t="shared" si="247"/>
        <v>0</v>
      </c>
      <c r="BZ271" s="53">
        <f t="shared" si="247"/>
        <v>0</v>
      </c>
      <c r="CA271" s="53">
        <f t="shared" si="247"/>
        <v>0</v>
      </c>
      <c r="CB271" s="53">
        <f t="shared" si="247"/>
        <v>0</v>
      </c>
      <c r="CC271" s="53">
        <f t="shared" si="248"/>
        <v>0</v>
      </c>
      <c r="CD271" s="53">
        <f t="shared" si="248"/>
        <v>0</v>
      </c>
      <c r="CE271" s="53">
        <f t="shared" si="248"/>
        <v>0</v>
      </c>
      <c r="CF271" s="53">
        <f t="shared" si="248"/>
        <v>0</v>
      </c>
      <c r="CG271" s="53">
        <f t="shared" si="248"/>
        <v>0</v>
      </c>
      <c r="CH271" s="53">
        <f t="shared" si="248"/>
        <v>0</v>
      </c>
      <c r="CI271" s="53">
        <f t="shared" si="248"/>
        <v>0</v>
      </c>
      <c r="CJ271" s="53">
        <f t="shared" si="248"/>
        <v>0</v>
      </c>
      <c r="CK271" s="53">
        <f t="shared" si="248"/>
        <v>0</v>
      </c>
      <c r="CL271" s="53">
        <f t="shared" si="248"/>
        <v>0</v>
      </c>
      <c r="CM271" s="53">
        <f t="shared" si="248"/>
        <v>0</v>
      </c>
      <c r="CN271" s="53">
        <f t="shared" si="248"/>
        <v>0</v>
      </c>
      <c r="CO271" s="53">
        <f t="shared" si="248"/>
        <v>0</v>
      </c>
    </row>
    <row r="272" spans="2:93" outlineLevel="1" x14ac:dyDescent="0.2">
      <c r="E272" s="18" t="str">
        <f xml:space="preserve"> UserInput!E114</f>
        <v>Wastewater: other cost item 4 (specify)  - asset life</v>
      </c>
      <c r="G272" s="19">
        <f xml:space="preserve"> MAX( 1, UserInput!G114)</f>
        <v>1</v>
      </c>
      <c r="H272" s="222" t="str">
        <f xml:space="preserve"> UserInput!H114</f>
        <v>Years</v>
      </c>
      <c r="I272" s="203">
        <f xml:space="preserve"> SUM( K272:CO272 )</f>
        <v>0</v>
      </c>
      <c r="K272" s="53">
        <f t="shared" si="241"/>
        <v>0</v>
      </c>
      <c r="L272" s="53">
        <f t="shared" si="241"/>
        <v>0</v>
      </c>
      <c r="M272" s="53">
        <f t="shared" si="241"/>
        <v>0</v>
      </c>
      <c r="N272" s="53">
        <f t="shared" si="241"/>
        <v>0</v>
      </c>
      <c r="O272" s="53">
        <f t="shared" si="241"/>
        <v>0</v>
      </c>
      <c r="P272" s="53">
        <f t="shared" si="241"/>
        <v>0</v>
      </c>
      <c r="Q272" s="53">
        <f t="shared" si="241"/>
        <v>0</v>
      </c>
      <c r="R272" s="53">
        <f t="shared" si="241"/>
        <v>0</v>
      </c>
      <c r="S272" s="53">
        <f t="shared" si="241"/>
        <v>0</v>
      </c>
      <c r="T272" s="53">
        <f t="shared" si="241"/>
        <v>0</v>
      </c>
      <c r="U272" s="53">
        <f t="shared" si="242"/>
        <v>0</v>
      </c>
      <c r="V272" s="53">
        <f t="shared" si="242"/>
        <v>0</v>
      </c>
      <c r="W272" s="53">
        <f t="shared" si="242"/>
        <v>0</v>
      </c>
      <c r="X272" s="53">
        <f t="shared" si="242"/>
        <v>0</v>
      </c>
      <c r="Y272" s="53">
        <f t="shared" si="242"/>
        <v>0</v>
      </c>
      <c r="Z272" s="53">
        <f t="shared" si="242"/>
        <v>0</v>
      </c>
      <c r="AA272" s="53">
        <f t="shared" si="242"/>
        <v>0</v>
      </c>
      <c r="AB272" s="53">
        <f t="shared" si="242"/>
        <v>0</v>
      </c>
      <c r="AC272" s="53">
        <f t="shared" si="242"/>
        <v>0</v>
      </c>
      <c r="AD272" s="53">
        <f t="shared" si="242"/>
        <v>0</v>
      </c>
      <c r="AE272" s="53">
        <f t="shared" si="243"/>
        <v>0</v>
      </c>
      <c r="AF272" s="53">
        <f t="shared" si="243"/>
        <v>0</v>
      </c>
      <c r="AG272" s="53">
        <f t="shared" si="243"/>
        <v>0</v>
      </c>
      <c r="AH272" s="53">
        <f t="shared" si="243"/>
        <v>0</v>
      </c>
      <c r="AI272" s="53">
        <f t="shared" si="243"/>
        <v>0</v>
      </c>
      <c r="AJ272" s="53">
        <f t="shared" si="243"/>
        <v>0</v>
      </c>
      <c r="AK272" s="53">
        <f t="shared" si="243"/>
        <v>0</v>
      </c>
      <c r="AL272" s="53">
        <f t="shared" si="243"/>
        <v>0</v>
      </c>
      <c r="AM272" s="53">
        <f t="shared" si="243"/>
        <v>0</v>
      </c>
      <c r="AN272" s="53">
        <f t="shared" si="243"/>
        <v>0</v>
      </c>
      <c r="AO272" s="53">
        <f t="shared" si="244"/>
        <v>0</v>
      </c>
      <c r="AP272" s="53">
        <f t="shared" si="244"/>
        <v>0</v>
      </c>
      <c r="AQ272" s="53">
        <f t="shared" si="244"/>
        <v>0</v>
      </c>
      <c r="AR272" s="53">
        <f t="shared" si="244"/>
        <v>0</v>
      </c>
      <c r="AS272" s="53">
        <f t="shared" si="244"/>
        <v>0</v>
      </c>
      <c r="AT272" s="53">
        <f t="shared" si="244"/>
        <v>0</v>
      </c>
      <c r="AU272" s="53">
        <f t="shared" si="244"/>
        <v>0</v>
      </c>
      <c r="AV272" s="53">
        <f t="shared" si="244"/>
        <v>0</v>
      </c>
      <c r="AW272" s="53">
        <f t="shared" si="244"/>
        <v>0</v>
      </c>
      <c r="AX272" s="53">
        <f t="shared" si="244"/>
        <v>0</v>
      </c>
      <c r="AY272" s="53">
        <f t="shared" si="245"/>
        <v>0</v>
      </c>
      <c r="AZ272" s="53">
        <f t="shared" si="245"/>
        <v>0</v>
      </c>
      <c r="BA272" s="53">
        <f t="shared" si="245"/>
        <v>0</v>
      </c>
      <c r="BB272" s="53">
        <f t="shared" si="245"/>
        <v>0</v>
      </c>
      <c r="BC272" s="53">
        <f t="shared" si="245"/>
        <v>0</v>
      </c>
      <c r="BD272" s="53">
        <f t="shared" si="245"/>
        <v>0</v>
      </c>
      <c r="BE272" s="53">
        <f t="shared" si="245"/>
        <v>0</v>
      </c>
      <c r="BF272" s="53">
        <f t="shared" si="245"/>
        <v>0</v>
      </c>
      <c r="BG272" s="53">
        <f t="shared" si="245"/>
        <v>0</v>
      </c>
      <c r="BH272" s="53">
        <f t="shared" si="245"/>
        <v>0</v>
      </c>
      <c r="BI272" s="53">
        <f t="shared" si="246"/>
        <v>0</v>
      </c>
      <c r="BJ272" s="53">
        <f t="shared" si="246"/>
        <v>0</v>
      </c>
      <c r="BK272" s="53">
        <f t="shared" si="246"/>
        <v>0</v>
      </c>
      <c r="BL272" s="53">
        <f t="shared" si="246"/>
        <v>0</v>
      </c>
      <c r="BM272" s="53">
        <f t="shared" si="246"/>
        <v>0</v>
      </c>
      <c r="BN272" s="53">
        <f t="shared" si="246"/>
        <v>0</v>
      </c>
      <c r="BO272" s="53">
        <f t="shared" si="246"/>
        <v>0</v>
      </c>
      <c r="BP272" s="53">
        <f t="shared" si="246"/>
        <v>0</v>
      </c>
      <c r="BQ272" s="53">
        <f t="shared" si="246"/>
        <v>0</v>
      </c>
      <c r="BR272" s="53">
        <f t="shared" si="246"/>
        <v>0</v>
      </c>
      <c r="BS272" s="53">
        <f t="shared" si="247"/>
        <v>0</v>
      </c>
      <c r="BT272" s="53">
        <f t="shared" si="247"/>
        <v>0</v>
      </c>
      <c r="BU272" s="53">
        <f t="shared" si="247"/>
        <v>0</v>
      </c>
      <c r="BV272" s="53">
        <f t="shared" si="247"/>
        <v>0</v>
      </c>
      <c r="BW272" s="53">
        <f t="shared" si="247"/>
        <v>0</v>
      </c>
      <c r="BX272" s="53">
        <f t="shared" si="247"/>
        <v>0</v>
      </c>
      <c r="BY272" s="53">
        <f t="shared" si="247"/>
        <v>0</v>
      </c>
      <c r="BZ272" s="53">
        <f t="shared" si="247"/>
        <v>0</v>
      </c>
      <c r="CA272" s="53">
        <f t="shared" si="247"/>
        <v>0</v>
      </c>
      <c r="CB272" s="53">
        <f t="shared" si="247"/>
        <v>0</v>
      </c>
      <c r="CC272" s="53">
        <f t="shared" si="248"/>
        <v>0</v>
      </c>
      <c r="CD272" s="53">
        <f t="shared" si="248"/>
        <v>0</v>
      </c>
      <c r="CE272" s="53">
        <f t="shared" si="248"/>
        <v>0</v>
      </c>
      <c r="CF272" s="53">
        <f t="shared" si="248"/>
        <v>0</v>
      </c>
      <c r="CG272" s="53">
        <f t="shared" si="248"/>
        <v>0</v>
      </c>
      <c r="CH272" s="53">
        <f t="shared" si="248"/>
        <v>0</v>
      </c>
      <c r="CI272" s="53">
        <f t="shared" si="248"/>
        <v>0</v>
      </c>
      <c r="CJ272" s="53">
        <f t="shared" si="248"/>
        <v>0</v>
      </c>
      <c r="CK272" s="53">
        <f t="shared" si="248"/>
        <v>0</v>
      </c>
      <c r="CL272" s="53">
        <f t="shared" si="248"/>
        <v>0</v>
      </c>
      <c r="CM272" s="53">
        <f t="shared" si="248"/>
        <v>0</v>
      </c>
      <c r="CN272" s="53">
        <f t="shared" si="248"/>
        <v>0</v>
      </c>
      <c r="CO272" s="53">
        <f t="shared" si="248"/>
        <v>0</v>
      </c>
    </row>
    <row r="273" spans="2:93" outlineLevel="1" x14ac:dyDescent="0.2">
      <c r="E273" s="18" t="str">
        <f xml:space="preserve"> UserInput!E115</f>
        <v>Wastewater: other cost item 5 (specify)  - asset life</v>
      </c>
      <c r="G273" s="19">
        <f xml:space="preserve"> MAX( 1, UserInput!G115)</f>
        <v>1</v>
      </c>
      <c r="H273" s="222" t="str">
        <f xml:space="preserve"> UserInput!H115</f>
        <v>Years</v>
      </c>
      <c r="I273" s="203">
        <f xml:space="preserve"> SUM( K273:CO273 )</f>
        <v>0</v>
      </c>
      <c r="K273" s="53">
        <f t="shared" si="241"/>
        <v>0</v>
      </c>
      <c r="L273" s="53">
        <f t="shared" si="241"/>
        <v>0</v>
      </c>
      <c r="M273" s="53">
        <f t="shared" si="241"/>
        <v>0</v>
      </c>
      <c r="N273" s="53">
        <f t="shared" si="241"/>
        <v>0</v>
      </c>
      <c r="O273" s="53">
        <f t="shared" si="241"/>
        <v>0</v>
      </c>
      <c r="P273" s="53">
        <f t="shared" si="241"/>
        <v>0</v>
      </c>
      <c r="Q273" s="53">
        <f t="shared" si="241"/>
        <v>0</v>
      </c>
      <c r="R273" s="53">
        <f t="shared" si="241"/>
        <v>0</v>
      </c>
      <c r="S273" s="53">
        <f t="shared" si="241"/>
        <v>0</v>
      </c>
      <c r="T273" s="53">
        <f t="shared" si="241"/>
        <v>0</v>
      </c>
      <c r="U273" s="53">
        <f t="shared" si="242"/>
        <v>0</v>
      </c>
      <c r="V273" s="53">
        <f t="shared" si="242"/>
        <v>0</v>
      </c>
      <c r="W273" s="53">
        <f t="shared" si="242"/>
        <v>0</v>
      </c>
      <c r="X273" s="53">
        <f t="shared" si="242"/>
        <v>0</v>
      </c>
      <c r="Y273" s="53">
        <f t="shared" si="242"/>
        <v>0</v>
      </c>
      <c r="Z273" s="53">
        <f t="shared" si="242"/>
        <v>0</v>
      </c>
      <c r="AA273" s="53">
        <f t="shared" si="242"/>
        <v>0</v>
      </c>
      <c r="AB273" s="53">
        <f t="shared" si="242"/>
        <v>0</v>
      </c>
      <c r="AC273" s="53">
        <f t="shared" si="242"/>
        <v>0</v>
      </c>
      <c r="AD273" s="53">
        <f t="shared" si="242"/>
        <v>0</v>
      </c>
      <c r="AE273" s="53">
        <f t="shared" si="243"/>
        <v>0</v>
      </c>
      <c r="AF273" s="53">
        <f t="shared" si="243"/>
        <v>0</v>
      </c>
      <c r="AG273" s="53">
        <f t="shared" si="243"/>
        <v>0</v>
      </c>
      <c r="AH273" s="53">
        <f t="shared" si="243"/>
        <v>0</v>
      </c>
      <c r="AI273" s="53">
        <f t="shared" si="243"/>
        <v>0</v>
      </c>
      <c r="AJ273" s="53">
        <f t="shared" si="243"/>
        <v>0</v>
      </c>
      <c r="AK273" s="53">
        <f t="shared" si="243"/>
        <v>0</v>
      </c>
      <c r="AL273" s="53">
        <f t="shared" si="243"/>
        <v>0</v>
      </c>
      <c r="AM273" s="53">
        <f t="shared" si="243"/>
        <v>0</v>
      </c>
      <c r="AN273" s="53">
        <f t="shared" si="243"/>
        <v>0</v>
      </c>
      <c r="AO273" s="53">
        <f t="shared" si="244"/>
        <v>0</v>
      </c>
      <c r="AP273" s="53">
        <f t="shared" si="244"/>
        <v>0</v>
      </c>
      <c r="AQ273" s="53">
        <f t="shared" si="244"/>
        <v>0</v>
      </c>
      <c r="AR273" s="53">
        <f t="shared" si="244"/>
        <v>0</v>
      </c>
      <c r="AS273" s="53">
        <f t="shared" si="244"/>
        <v>0</v>
      </c>
      <c r="AT273" s="53">
        <f t="shared" si="244"/>
        <v>0</v>
      </c>
      <c r="AU273" s="53">
        <f t="shared" si="244"/>
        <v>0</v>
      </c>
      <c r="AV273" s="53">
        <f t="shared" si="244"/>
        <v>0</v>
      </c>
      <c r="AW273" s="53">
        <f t="shared" si="244"/>
        <v>0</v>
      </c>
      <c r="AX273" s="53">
        <f t="shared" si="244"/>
        <v>0</v>
      </c>
      <c r="AY273" s="53">
        <f t="shared" si="245"/>
        <v>0</v>
      </c>
      <c r="AZ273" s="53">
        <f t="shared" si="245"/>
        <v>0</v>
      </c>
      <c r="BA273" s="53">
        <f t="shared" si="245"/>
        <v>0</v>
      </c>
      <c r="BB273" s="53">
        <f t="shared" si="245"/>
        <v>0</v>
      </c>
      <c r="BC273" s="53">
        <f t="shared" si="245"/>
        <v>0</v>
      </c>
      <c r="BD273" s="53">
        <f t="shared" si="245"/>
        <v>0</v>
      </c>
      <c r="BE273" s="53">
        <f t="shared" si="245"/>
        <v>0</v>
      </c>
      <c r="BF273" s="53">
        <f t="shared" si="245"/>
        <v>0</v>
      </c>
      <c r="BG273" s="53">
        <f t="shared" si="245"/>
        <v>0</v>
      </c>
      <c r="BH273" s="53">
        <f t="shared" si="245"/>
        <v>0</v>
      </c>
      <c r="BI273" s="53">
        <f t="shared" si="246"/>
        <v>0</v>
      </c>
      <c r="BJ273" s="53">
        <f t="shared" si="246"/>
        <v>0</v>
      </c>
      <c r="BK273" s="53">
        <f t="shared" si="246"/>
        <v>0</v>
      </c>
      <c r="BL273" s="53">
        <f t="shared" si="246"/>
        <v>0</v>
      </c>
      <c r="BM273" s="53">
        <f t="shared" si="246"/>
        <v>0</v>
      </c>
      <c r="BN273" s="53">
        <f t="shared" si="246"/>
        <v>0</v>
      </c>
      <c r="BO273" s="53">
        <f t="shared" si="246"/>
        <v>0</v>
      </c>
      <c r="BP273" s="53">
        <f t="shared" si="246"/>
        <v>0</v>
      </c>
      <c r="BQ273" s="53">
        <f t="shared" si="246"/>
        <v>0</v>
      </c>
      <c r="BR273" s="53">
        <f t="shared" si="246"/>
        <v>0</v>
      </c>
      <c r="BS273" s="53">
        <f t="shared" si="247"/>
        <v>0</v>
      </c>
      <c r="BT273" s="53">
        <f t="shared" si="247"/>
        <v>0</v>
      </c>
      <c r="BU273" s="53">
        <f t="shared" si="247"/>
        <v>0</v>
      </c>
      <c r="BV273" s="53">
        <f t="shared" si="247"/>
        <v>0</v>
      </c>
      <c r="BW273" s="53">
        <f t="shared" si="247"/>
        <v>0</v>
      </c>
      <c r="BX273" s="53">
        <f t="shared" si="247"/>
        <v>0</v>
      </c>
      <c r="BY273" s="53">
        <f t="shared" si="247"/>
        <v>0</v>
      </c>
      <c r="BZ273" s="53">
        <f t="shared" si="247"/>
        <v>0</v>
      </c>
      <c r="CA273" s="53">
        <f t="shared" si="247"/>
        <v>0</v>
      </c>
      <c r="CB273" s="53">
        <f t="shared" si="247"/>
        <v>0</v>
      </c>
      <c r="CC273" s="53">
        <f t="shared" si="248"/>
        <v>0</v>
      </c>
      <c r="CD273" s="53">
        <f t="shared" si="248"/>
        <v>0</v>
      </c>
      <c r="CE273" s="53">
        <f t="shared" si="248"/>
        <v>0</v>
      </c>
      <c r="CF273" s="53">
        <f t="shared" si="248"/>
        <v>0</v>
      </c>
      <c r="CG273" s="53">
        <f t="shared" si="248"/>
        <v>0</v>
      </c>
      <c r="CH273" s="53">
        <f t="shared" si="248"/>
        <v>0</v>
      </c>
      <c r="CI273" s="53">
        <f t="shared" si="248"/>
        <v>0</v>
      </c>
      <c r="CJ273" s="53">
        <f t="shared" si="248"/>
        <v>0</v>
      </c>
      <c r="CK273" s="53">
        <f t="shared" si="248"/>
        <v>0</v>
      </c>
      <c r="CL273" s="53">
        <f t="shared" si="248"/>
        <v>0</v>
      </c>
      <c r="CM273" s="53">
        <f t="shared" si="248"/>
        <v>0</v>
      </c>
      <c r="CN273" s="53">
        <f t="shared" si="248"/>
        <v>0</v>
      </c>
      <c r="CO273" s="53">
        <f t="shared" si="248"/>
        <v>0</v>
      </c>
    </row>
    <row r="274" spans="2:93" outlineLevel="1" x14ac:dyDescent="0.2">
      <c r="I274" s="200"/>
    </row>
    <row r="275" spans="2:93" outlineLevel="1" x14ac:dyDescent="0.2">
      <c r="E275" t="str">
        <f xml:space="preserve"> "Replacement cost - " &amp; E260</f>
        <v>Replacement cost - Wastewater: pumps</v>
      </c>
      <c r="H275" s="93" t="s">
        <v>133</v>
      </c>
      <c r="I275" s="203">
        <f xml:space="preserve"> SUM( K275:CO275 )</f>
        <v>0</v>
      </c>
      <c r="K275" s="53">
        <f t="shared" ref="K275:AP275" si="249" xml:space="preserve"> K260 * K269</f>
        <v>0</v>
      </c>
      <c r="L275" s="53">
        <f t="shared" si="249"/>
        <v>0</v>
      </c>
      <c r="M275" s="53">
        <f t="shared" si="249"/>
        <v>0</v>
      </c>
      <c r="N275" s="53">
        <f t="shared" si="249"/>
        <v>0</v>
      </c>
      <c r="O275" s="53">
        <f t="shared" si="249"/>
        <v>0</v>
      </c>
      <c r="P275" s="53">
        <f t="shared" si="249"/>
        <v>0</v>
      </c>
      <c r="Q275" s="53">
        <f t="shared" si="249"/>
        <v>0</v>
      </c>
      <c r="R275" s="53">
        <f t="shared" si="249"/>
        <v>0</v>
      </c>
      <c r="S275" s="53">
        <f t="shared" si="249"/>
        <v>0</v>
      </c>
      <c r="T275" s="53">
        <f t="shared" si="249"/>
        <v>0</v>
      </c>
      <c r="U275" s="53">
        <f t="shared" si="249"/>
        <v>0</v>
      </c>
      <c r="V275" s="53">
        <f t="shared" si="249"/>
        <v>0</v>
      </c>
      <c r="W275" s="53">
        <f t="shared" si="249"/>
        <v>0</v>
      </c>
      <c r="X275" s="53">
        <f t="shared" si="249"/>
        <v>0</v>
      </c>
      <c r="Y275" s="53">
        <f t="shared" si="249"/>
        <v>0</v>
      </c>
      <c r="Z275" s="53">
        <f t="shared" si="249"/>
        <v>0</v>
      </c>
      <c r="AA275" s="53">
        <f t="shared" si="249"/>
        <v>0</v>
      </c>
      <c r="AB275" s="53">
        <f t="shared" si="249"/>
        <v>0</v>
      </c>
      <c r="AC275" s="53">
        <f t="shared" si="249"/>
        <v>0</v>
      </c>
      <c r="AD275" s="53">
        <f t="shared" si="249"/>
        <v>0</v>
      </c>
      <c r="AE275" s="53">
        <f t="shared" si="249"/>
        <v>0</v>
      </c>
      <c r="AF275" s="53">
        <f t="shared" si="249"/>
        <v>0</v>
      </c>
      <c r="AG275" s="53">
        <f t="shared" si="249"/>
        <v>0</v>
      </c>
      <c r="AH275" s="53">
        <f t="shared" si="249"/>
        <v>0</v>
      </c>
      <c r="AI275" s="53">
        <f t="shared" si="249"/>
        <v>0</v>
      </c>
      <c r="AJ275" s="53">
        <f t="shared" si="249"/>
        <v>0</v>
      </c>
      <c r="AK275" s="53">
        <f t="shared" si="249"/>
        <v>0</v>
      </c>
      <c r="AL275" s="53">
        <f t="shared" si="249"/>
        <v>0</v>
      </c>
      <c r="AM275" s="53">
        <f t="shared" si="249"/>
        <v>0</v>
      </c>
      <c r="AN275" s="53">
        <f t="shared" si="249"/>
        <v>0</v>
      </c>
      <c r="AO275" s="53">
        <f t="shared" si="249"/>
        <v>0</v>
      </c>
      <c r="AP275" s="53">
        <f t="shared" si="249"/>
        <v>0</v>
      </c>
      <c r="AQ275" s="53">
        <f t="shared" ref="AQ275:BV275" si="250" xml:space="preserve"> AQ260 * AQ269</f>
        <v>0</v>
      </c>
      <c r="AR275" s="53">
        <f t="shared" si="250"/>
        <v>0</v>
      </c>
      <c r="AS275" s="53">
        <f t="shared" si="250"/>
        <v>0</v>
      </c>
      <c r="AT275" s="53">
        <f t="shared" si="250"/>
        <v>0</v>
      </c>
      <c r="AU275" s="53">
        <f t="shared" si="250"/>
        <v>0</v>
      </c>
      <c r="AV275" s="53">
        <f t="shared" si="250"/>
        <v>0</v>
      </c>
      <c r="AW275" s="53">
        <f t="shared" si="250"/>
        <v>0</v>
      </c>
      <c r="AX275" s="53">
        <f t="shared" si="250"/>
        <v>0</v>
      </c>
      <c r="AY275" s="53">
        <f t="shared" si="250"/>
        <v>0</v>
      </c>
      <c r="AZ275" s="53">
        <f t="shared" si="250"/>
        <v>0</v>
      </c>
      <c r="BA275" s="53">
        <f t="shared" si="250"/>
        <v>0</v>
      </c>
      <c r="BB275" s="53">
        <f t="shared" si="250"/>
        <v>0</v>
      </c>
      <c r="BC275" s="53">
        <f t="shared" si="250"/>
        <v>0</v>
      </c>
      <c r="BD275" s="53">
        <f t="shared" si="250"/>
        <v>0</v>
      </c>
      <c r="BE275" s="53">
        <f t="shared" si="250"/>
        <v>0</v>
      </c>
      <c r="BF275" s="53">
        <f t="shared" si="250"/>
        <v>0</v>
      </c>
      <c r="BG275" s="53">
        <f t="shared" si="250"/>
        <v>0</v>
      </c>
      <c r="BH275" s="53">
        <f t="shared" si="250"/>
        <v>0</v>
      </c>
      <c r="BI275" s="53">
        <f t="shared" si="250"/>
        <v>0</v>
      </c>
      <c r="BJ275" s="53">
        <f t="shared" si="250"/>
        <v>0</v>
      </c>
      <c r="BK275" s="53">
        <f t="shared" si="250"/>
        <v>0</v>
      </c>
      <c r="BL275" s="53">
        <f t="shared" si="250"/>
        <v>0</v>
      </c>
      <c r="BM275" s="53">
        <f t="shared" si="250"/>
        <v>0</v>
      </c>
      <c r="BN275" s="53">
        <f t="shared" si="250"/>
        <v>0</v>
      </c>
      <c r="BO275" s="53">
        <f t="shared" si="250"/>
        <v>0</v>
      </c>
      <c r="BP275" s="53">
        <f t="shared" si="250"/>
        <v>0</v>
      </c>
      <c r="BQ275" s="53">
        <f t="shared" si="250"/>
        <v>0</v>
      </c>
      <c r="BR275" s="53">
        <f t="shared" si="250"/>
        <v>0</v>
      </c>
      <c r="BS275" s="53">
        <f t="shared" si="250"/>
        <v>0</v>
      </c>
      <c r="BT275" s="53">
        <f t="shared" si="250"/>
        <v>0</v>
      </c>
      <c r="BU275" s="53">
        <f t="shared" si="250"/>
        <v>0</v>
      </c>
      <c r="BV275" s="53">
        <f t="shared" si="250"/>
        <v>0</v>
      </c>
      <c r="BW275" s="53">
        <f t="shared" ref="BW275:CO275" si="251" xml:space="preserve"> BW260 * BW269</f>
        <v>0</v>
      </c>
      <c r="BX275" s="53">
        <f t="shared" si="251"/>
        <v>0</v>
      </c>
      <c r="BY275" s="53">
        <f t="shared" si="251"/>
        <v>0</v>
      </c>
      <c r="BZ275" s="53">
        <f t="shared" si="251"/>
        <v>0</v>
      </c>
      <c r="CA275" s="53">
        <f t="shared" si="251"/>
        <v>0</v>
      </c>
      <c r="CB275" s="53">
        <f t="shared" si="251"/>
        <v>0</v>
      </c>
      <c r="CC275" s="53">
        <f t="shared" si="251"/>
        <v>0</v>
      </c>
      <c r="CD275" s="53">
        <f t="shared" si="251"/>
        <v>0</v>
      </c>
      <c r="CE275" s="53">
        <f t="shared" si="251"/>
        <v>0</v>
      </c>
      <c r="CF275" s="53">
        <f t="shared" si="251"/>
        <v>0</v>
      </c>
      <c r="CG275" s="53">
        <f t="shared" si="251"/>
        <v>0</v>
      </c>
      <c r="CH275" s="53">
        <f t="shared" si="251"/>
        <v>0</v>
      </c>
      <c r="CI275" s="53">
        <f t="shared" si="251"/>
        <v>0</v>
      </c>
      <c r="CJ275" s="53">
        <f t="shared" si="251"/>
        <v>0</v>
      </c>
      <c r="CK275" s="53">
        <f t="shared" si="251"/>
        <v>0</v>
      </c>
      <c r="CL275" s="53">
        <f t="shared" si="251"/>
        <v>0</v>
      </c>
      <c r="CM275" s="53">
        <f t="shared" si="251"/>
        <v>0</v>
      </c>
      <c r="CN275" s="53">
        <f t="shared" si="251"/>
        <v>0</v>
      </c>
      <c r="CO275" s="53">
        <f t="shared" si="251"/>
        <v>0</v>
      </c>
    </row>
    <row r="276" spans="2:93" outlineLevel="1" x14ac:dyDescent="0.2">
      <c r="E276" t="str">
        <f xml:space="preserve"> "Replacement cost - " &amp; E261</f>
        <v>Replacement cost - Wastewater: other cost item 2 (specify)</v>
      </c>
      <c r="H276" s="93" t="s">
        <v>133</v>
      </c>
      <c r="I276" s="203">
        <f xml:space="preserve"> SUM( K276:CO276 )</f>
        <v>0</v>
      </c>
      <c r="K276" s="53">
        <f t="shared" ref="K276:AP276" si="252" xml:space="preserve"> K261 * K270</f>
        <v>0</v>
      </c>
      <c r="L276" s="53">
        <f t="shared" si="252"/>
        <v>0</v>
      </c>
      <c r="M276" s="53">
        <f t="shared" si="252"/>
        <v>0</v>
      </c>
      <c r="N276" s="53">
        <f t="shared" si="252"/>
        <v>0</v>
      </c>
      <c r="O276" s="53">
        <f t="shared" si="252"/>
        <v>0</v>
      </c>
      <c r="P276" s="53">
        <f t="shared" si="252"/>
        <v>0</v>
      </c>
      <c r="Q276" s="53">
        <f t="shared" si="252"/>
        <v>0</v>
      </c>
      <c r="R276" s="53">
        <f t="shared" si="252"/>
        <v>0</v>
      </c>
      <c r="S276" s="53">
        <f t="shared" si="252"/>
        <v>0</v>
      </c>
      <c r="T276" s="53">
        <f t="shared" si="252"/>
        <v>0</v>
      </c>
      <c r="U276" s="53">
        <f t="shared" si="252"/>
        <v>0</v>
      </c>
      <c r="V276" s="53">
        <f t="shared" si="252"/>
        <v>0</v>
      </c>
      <c r="W276" s="53">
        <f t="shared" si="252"/>
        <v>0</v>
      </c>
      <c r="X276" s="53">
        <f t="shared" si="252"/>
        <v>0</v>
      </c>
      <c r="Y276" s="53">
        <f t="shared" si="252"/>
        <v>0</v>
      </c>
      <c r="Z276" s="53">
        <f t="shared" si="252"/>
        <v>0</v>
      </c>
      <c r="AA276" s="53">
        <f t="shared" si="252"/>
        <v>0</v>
      </c>
      <c r="AB276" s="53">
        <f t="shared" si="252"/>
        <v>0</v>
      </c>
      <c r="AC276" s="53">
        <f t="shared" si="252"/>
        <v>0</v>
      </c>
      <c r="AD276" s="53">
        <f t="shared" si="252"/>
        <v>0</v>
      </c>
      <c r="AE276" s="53">
        <f t="shared" si="252"/>
        <v>0</v>
      </c>
      <c r="AF276" s="53">
        <f t="shared" si="252"/>
        <v>0</v>
      </c>
      <c r="AG276" s="53">
        <f t="shared" si="252"/>
        <v>0</v>
      </c>
      <c r="AH276" s="53">
        <f t="shared" si="252"/>
        <v>0</v>
      </c>
      <c r="AI276" s="53">
        <f t="shared" si="252"/>
        <v>0</v>
      </c>
      <c r="AJ276" s="53">
        <f t="shared" si="252"/>
        <v>0</v>
      </c>
      <c r="AK276" s="53">
        <f t="shared" si="252"/>
        <v>0</v>
      </c>
      <c r="AL276" s="53">
        <f t="shared" si="252"/>
        <v>0</v>
      </c>
      <c r="AM276" s="53">
        <f t="shared" si="252"/>
        <v>0</v>
      </c>
      <c r="AN276" s="53">
        <f t="shared" si="252"/>
        <v>0</v>
      </c>
      <c r="AO276" s="53">
        <f t="shared" si="252"/>
        <v>0</v>
      </c>
      <c r="AP276" s="53">
        <f t="shared" si="252"/>
        <v>0</v>
      </c>
      <c r="AQ276" s="53">
        <f t="shared" ref="AQ276:BV276" si="253" xml:space="preserve"> AQ261 * AQ270</f>
        <v>0</v>
      </c>
      <c r="AR276" s="53">
        <f t="shared" si="253"/>
        <v>0</v>
      </c>
      <c r="AS276" s="53">
        <f t="shared" si="253"/>
        <v>0</v>
      </c>
      <c r="AT276" s="53">
        <f t="shared" si="253"/>
        <v>0</v>
      </c>
      <c r="AU276" s="53">
        <f t="shared" si="253"/>
        <v>0</v>
      </c>
      <c r="AV276" s="53">
        <f t="shared" si="253"/>
        <v>0</v>
      </c>
      <c r="AW276" s="53">
        <f t="shared" si="253"/>
        <v>0</v>
      </c>
      <c r="AX276" s="53">
        <f t="shared" si="253"/>
        <v>0</v>
      </c>
      <c r="AY276" s="53">
        <f t="shared" si="253"/>
        <v>0</v>
      </c>
      <c r="AZ276" s="53">
        <f t="shared" si="253"/>
        <v>0</v>
      </c>
      <c r="BA276" s="53">
        <f t="shared" si="253"/>
        <v>0</v>
      </c>
      <c r="BB276" s="53">
        <f t="shared" si="253"/>
        <v>0</v>
      </c>
      <c r="BC276" s="53">
        <f t="shared" si="253"/>
        <v>0</v>
      </c>
      <c r="BD276" s="53">
        <f t="shared" si="253"/>
        <v>0</v>
      </c>
      <c r="BE276" s="53">
        <f t="shared" si="253"/>
        <v>0</v>
      </c>
      <c r="BF276" s="53">
        <f t="shared" si="253"/>
        <v>0</v>
      </c>
      <c r="BG276" s="53">
        <f t="shared" si="253"/>
        <v>0</v>
      </c>
      <c r="BH276" s="53">
        <f t="shared" si="253"/>
        <v>0</v>
      </c>
      <c r="BI276" s="53">
        <f t="shared" si="253"/>
        <v>0</v>
      </c>
      <c r="BJ276" s="53">
        <f t="shared" si="253"/>
        <v>0</v>
      </c>
      <c r="BK276" s="53">
        <f t="shared" si="253"/>
        <v>0</v>
      </c>
      <c r="BL276" s="53">
        <f t="shared" si="253"/>
        <v>0</v>
      </c>
      <c r="BM276" s="53">
        <f t="shared" si="253"/>
        <v>0</v>
      </c>
      <c r="BN276" s="53">
        <f t="shared" si="253"/>
        <v>0</v>
      </c>
      <c r="BO276" s="53">
        <f t="shared" si="253"/>
        <v>0</v>
      </c>
      <c r="BP276" s="53">
        <f t="shared" si="253"/>
        <v>0</v>
      </c>
      <c r="BQ276" s="53">
        <f t="shared" si="253"/>
        <v>0</v>
      </c>
      <c r="BR276" s="53">
        <f t="shared" si="253"/>
        <v>0</v>
      </c>
      <c r="BS276" s="53">
        <f t="shared" si="253"/>
        <v>0</v>
      </c>
      <c r="BT276" s="53">
        <f t="shared" si="253"/>
        <v>0</v>
      </c>
      <c r="BU276" s="53">
        <f t="shared" si="253"/>
        <v>0</v>
      </c>
      <c r="BV276" s="53">
        <f t="shared" si="253"/>
        <v>0</v>
      </c>
      <c r="BW276" s="53">
        <f t="shared" ref="BW276:CO276" si="254" xml:space="preserve"> BW261 * BW270</f>
        <v>0</v>
      </c>
      <c r="BX276" s="53">
        <f t="shared" si="254"/>
        <v>0</v>
      </c>
      <c r="BY276" s="53">
        <f t="shared" si="254"/>
        <v>0</v>
      </c>
      <c r="BZ276" s="53">
        <f t="shared" si="254"/>
        <v>0</v>
      </c>
      <c r="CA276" s="53">
        <f t="shared" si="254"/>
        <v>0</v>
      </c>
      <c r="CB276" s="53">
        <f t="shared" si="254"/>
        <v>0</v>
      </c>
      <c r="CC276" s="53">
        <f t="shared" si="254"/>
        <v>0</v>
      </c>
      <c r="CD276" s="53">
        <f t="shared" si="254"/>
        <v>0</v>
      </c>
      <c r="CE276" s="53">
        <f t="shared" si="254"/>
        <v>0</v>
      </c>
      <c r="CF276" s="53">
        <f t="shared" si="254"/>
        <v>0</v>
      </c>
      <c r="CG276" s="53">
        <f t="shared" si="254"/>
        <v>0</v>
      </c>
      <c r="CH276" s="53">
        <f t="shared" si="254"/>
        <v>0</v>
      </c>
      <c r="CI276" s="53">
        <f t="shared" si="254"/>
        <v>0</v>
      </c>
      <c r="CJ276" s="53">
        <f t="shared" si="254"/>
        <v>0</v>
      </c>
      <c r="CK276" s="53">
        <f t="shared" si="254"/>
        <v>0</v>
      </c>
      <c r="CL276" s="53">
        <f t="shared" si="254"/>
        <v>0</v>
      </c>
      <c r="CM276" s="53">
        <f t="shared" si="254"/>
        <v>0</v>
      </c>
      <c r="CN276" s="53">
        <f t="shared" si="254"/>
        <v>0</v>
      </c>
      <c r="CO276" s="53">
        <f t="shared" si="254"/>
        <v>0</v>
      </c>
    </row>
    <row r="277" spans="2:93" outlineLevel="1" x14ac:dyDescent="0.2">
      <c r="E277" t="str">
        <f xml:space="preserve"> "Replacement cost - " &amp; E262</f>
        <v>Replacement cost - Wastewater: other cost item 3 (specify)</v>
      </c>
      <c r="H277" s="93" t="s">
        <v>133</v>
      </c>
      <c r="I277" s="203">
        <f xml:space="preserve"> SUM( K277:CO277 )</f>
        <v>0</v>
      </c>
      <c r="K277" s="53">
        <f t="shared" ref="K277:AP277" si="255" xml:space="preserve"> K262 * K271</f>
        <v>0</v>
      </c>
      <c r="L277" s="53">
        <f t="shared" si="255"/>
        <v>0</v>
      </c>
      <c r="M277" s="53">
        <f t="shared" si="255"/>
        <v>0</v>
      </c>
      <c r="N277" s="53">
        <f t="shared" si="255"/>
        <v>0</v>
      </c>
      <c r="O277" s="53">
        <f t="shared" si="255"/>
        <v>0</v>
      </c>
      <c r="P277" s="53">
        <f t="shared" si="255"/>
        <v>0</v>
      </c>
      <c r="Q277" s="53">
        <f t="shared" si="255"/>
        <v>0</v>
      </c>
      <c r="R277" s="53">
        <f t="shared" si="255"/>
        <v>0</v>
      </c>
      <c r="S277" s="53">
        <f t="shared" si="255"/>
        <v>0</v>
      </c>
      <c r="T277" s="53">
        <f t="shared" si="255"/>
        <v>0</v>
      </c>
      <c r="U277" s="53">
        <f t="shared" si="255"/>
        <v>0</v>
      </c>
      <c r="V277" s="53">
        <f t="shared" si="255"/>
        <v>0</v>
      </c>
      <c r="W277" s="53">
        <f t="shared" si="255"/>
        <v>0</v>
      </c>
      <c r="X277" s="53">
        <f t="shared" si="255"/>
        <v>0</v>
      </c>
      <c r="Y277" s="53">
        <f t="shared" si="255"/>
        <v>0</v>
      </c>
      <c r="Z277" s="53">
        <f t="shared" si="255"/>
        <v>0</v>
      </c>
      <c r="AA277" s="53">
        <f t="shared" si="255"/>
        <v>0</v>
      </c>
      <c r="AB277" s="53">
        <f t="shared" si="255"/>
        <v>0</v>
      </c>
      <c r="AC277" s="53">
        <f t="shared" si="255"/>
        <v>0</v>
      </c>
      <c r="AD277" s="53">
        <f t="shared" si="255"/>
        <v>0</v>
      </c>
      <c r="AE277" s="53">
        <f t="shared" si="255"/>
        <v>0</v>
      </c>
      <c r="AF277" s="53">
        <f t="shared" si="255"/>
        <v>0</v>
      </c>
      <c r="AG277" s="53">
        <f t="shared" si="255"/>
        <v>0</v>
      </c>
      <c r="AH277" s="53">
        <f t="shared" si="255"/>
        <v>0</v>
      </c>
      <c r="AI277" s="53">
        <f t="shared" si="255"/>
        <v>0</v>
      </c>
      <c r="AJ277" s="53">
        <f t="shared" si="255"/>
        <v>0</v>
      </c>
      <c r="AK277" s="53">
        <f t="shared" si="255"/>
        <v>0</v>
      </c>
      <c r="AL277" s="53">
        <f t="shared" si="255"/>
        <v>0</v>
      </c>
      <c r="AM277" s="53">
        <f t="shared" si="255"/>
        <v>0</v>
      </c>
      <c r="AN277" s="53">
        <f t="shared" si="255"/>
        <v>0</v>
      </c>
      <c r="AO277" s="53">
        <f t="shared" si="255"/>
        <v>0</v>
      </c>
      <c r="AP277" s="53">
        <f t="shared" si="255"/>
        <v>0</v>
      </c>
      <c r="AQ277" s="53">
        <f t="shared" ref="AQ277:BV277" si="256" xml:space="preserve"> AQ262 * AQ271</f>
        <v>0</v>
      </c>
      <c r="AR277" s="53">
        <f t="shared" si="256"/>
        <v>0</v>
      </c>
      <c r="AS277" s="53">
        <f t="shared" si="256"/>
        <v>0</v>
      </c>
      <c r="AT277" s="53">
        <f t="shared" si="256"/>
        <v>0</v>
      </c>
      <c r="AU277" s="53">
        <f t="shared" si="256"/>
        <v>0</v>
      </c>
      <c r="AV277" s="53">
        <f t="shared" si="256"/>
        <v>0</v>
      </c>
      <c r="AW277" s="53">
        <f t="shared" si="256"/>
        <v>0</v>
      </c>
      <c r="AX277" s="53">
        <f t="shared" si="256"/>
        <v>0</v>
      </c>
      <c r="AY277" s="53">
        <f t="shared" si="256"/>
        <v>0</v>
      </c>
      <c r="AZ277" s="53">
        <f t="shared" si="256"/>
        <v>0</v>
      </c>
      <c r="BA277" s="53">
        <f t="shared" si="256"/>
        <v>0</v>
      </c>
      <c r="BB277" s="53">
        <f t="shared" si="256"/>
        <v>0</v>
      </c>
      <c r="BC277" s="53">
        <f t="shared" si="256"/>
        <v>0</v>
      </c>
      <c r="BD277" s="53">
        <f t="shared" si="256"/>
        <v>0</v>
      </c>
      <c r="BE277" s="53">
        <f t="shared" si="256"/>
        <v>0</v>
      </c>
      <c r="BF277" s="53">
        <f t="shared" si="256"/>
        <v>0</v>
      </c>
      <c r="BG277" s="53">
        <f t="shared" si="256"/>
        <v>0</v>
      </c>
      <c r="BH277" s="53">
        <f t="shared" si="256"/>
        <v>0</v>
      </c>
      <c r="BI277" s="53">
        <f t="shared" si="256"/>
        <v>0</v>
      </c>
      <c r="BJ277" s="53">
        <f t="shared" si="256"/>
        <v>0</v>
      </c>
      <c r="BK277" s="53">
        <f t="shared" si="256"/>
        <v>0</v>
      </c>
      <c r="BL277" s="53">
        <f t="shared" si="256"/>
        <v>0</v>
      </c>
      <c r="BM277" s="53">
        <f t="shared" si="256"/>
        <v>0</v>
      </c>
      <c r="BN277" s="53">
        <f t="shared" si="256"/>
        <v>0</v>
      </c>
      <c r="BO277" s="53">
        <f t="shared" si="256"/>
        <v>0</v>
      </c>
      <c r="BP277" s="53">
        <f t="shared" si="256"/>
        <v>0</v>
      </c>
      <c r="BQ277" s="53">
        <f t="shared" si="256"/>
        <v>0</v>
      </c>
      <c r="BR277" s="53">
        <f t="shared" si="256"/>
        <v>0</v>
      </c>
      <c r="BS277" s="53">
        <f t="shared" si="256"/>
        <v>0</v>
      </c>
      <c r="BT277" s="53">
        <f t="shared" si="256"/>
        <v>0</v>
      </c>
      <c r="BU277" s="53">
        <f t="shared" si="256"/>
        <v>0</v>
      </c>
      <c r="BV277" s="53">
        <f t="shared" si="256"/>
        <v>0</v>
      </c>
      <c r="BW277" s="53">
        <f t="shared" ref="BW277:CO277" si="257" xml:space="preserve"> BW262 * BW271</f>
        <v>0</v>
      </c>
      <c r="BX277" s="53">
        <f t="shared" si="257"/>
        <v>0</v>
      </c>
      <c r="BY277" s="53">
        <f t="shared" si="257"/>
        <v>0</v>
      </c>
      <c r="BZ277" s="53">
        <f t="shared" si="257"/>
        <v>0</v>
      </c>
      <c r="CA277" s="53">
        <f t="shared" si="257"/>
        <v>0</v>
      </c>
      <c r="CB277" s="53">
        <f t="shared" si="257"/>
        <v>0</v>
      </c>
      <c r="CC277" s="53">
        <f t="shared" si="257"/>
        <v>0</v>
      </c>
      <c r="CD277" s="53">
        <f t="shared" si="257"/>
        <v>0</v>
      </c>
      <c r="CE277" s="53">
        <f t="shared" si="257"/>
        <v>0</v>
      </c>
      <c r="CF277" s="53">
        <f t="shared" si="257"/>
        <v>0</v>
      </c>
      <c r="CG277" s="53">
        <f t="shared" si="257"/>
        <v>0</v>
      </c>
      <c r="CH277" s="53">
        <f t="shared" si="257"/>
        <v>0</v>
      </c>
      <c r="CI277" s="53">
        <f t="shared" si="257"/>
        <v>0</v>
      </c>
      <c r="CJ277" s="53">
        <f t="shared" si="257"/>
        <v>0</v>
      </c>
      <c r="CK277" s="53">
        <f t="shared" si="257"/>
        <v>0</v>
      </c>
      <c r="CL277" s="53">
        <f t="shared" si="257"/>
        <v>0</v>
      </c>
      <c r="CM277" s="53">
        <f t="shared" si="257"/>
        <v>0</v>
      </c>
      <c r="CN277" s="53">
        <f t="shared" si="257"/>
        <v>0</v>
      </c>
      <c r="CO277" s="53">
        <f t="shared" si="257"/>
        <v>0</v>
      </c>
    </row>
    <row r="278" spans="2:93" outlineLevel="1" x14ac:dyDescent="0.2">
      <c r="E278" t="str">
        <f xml:space="preserve"> "Replacement cost - " &amp; E263</f>
        <v>Replacement cost - Wastewater: other cost item 4 (specify)</v>
      </c>
      <c r="H278" s="93" t="s">
        <v>133</v>
      </c>
      <c r="I278" s="203">
        <f xml:space="preserve"> SUM( K278:CO278 )</f>
        <v>0</v>
      </c>
      <c r="K278" s="53">
        <f t="shared" ref="K278:AP278" si="258" xml:space="preserve"> K263 * K272</f>
        <v>0</v>
      </c>
      <c r="L278" s="53">
        <f t="shared" si="258"/>
        <v>0</v>
      </c>
      <c r="M278" s="53">
        <f t="shared" si="258"/>
        <v>0</v>
      </c>
      <c r="N278" s="53">
        <f t="shared" si="258"/>
        <v>0</v>
      </c>
      <c r="O278" s="53">
        <f t="shared" si="258"/>
        <v>0</v>
      </c>
      <c r="P278" s="53">
        <f t="shared" si="258"/>
        <v>0</v>
      </c>
      <c r="Q278" s="53">
        <f t="shared" si="258"/>
        <v>0</v>
      </c>
      <c r="R278" s="53">
        <f t="shared" si="258"/>
        <v>0</v>
      </c>
      <c r="S278" s="53">
        <f t="shared" si="258"/>
        <v>0</v>
      </c>
      <c r="T278" s="53">
        <f t="shared" si="258"/>
        <v>0</v>
      </c>
      <c r="U278" s="53">
        <f t="shared" si="258"/>
        <v>0</v>
      </c>
      <c r="V278" s="53">
        <f t="shared" si="258"/>
        <v>0</v>
      </c>
      <c r="W278" s="53">
        <f t="shared" si="258"/>
        <v>0</v>
      </c>
      <c r="X278" s="53">
        <f t="shared" si="258"/>
        <v>0</v>
      </c>
      <c r="Y278" s="53">
        <f t="shared" si="258"/>
        <v>0</v>
      </c>
      <c r="Z278" s="53">
        <f t="shared" si="258"/>
        <v>0</v>
      </c>
      <c r="AA278" s="53">
        <f t="shared" si="258"/>
        <v>0</v>
      </c>
      <c r="AB278" s="53">
        <f t="shared" si="258"/>
        <v>0</v>
      </c>
      <c r="AC278" s="53">
        <f t="shared" si="258"/>
        <v>0</v>
      </c>
      <c r="AD278" s="53">
        <f t="shared" si="258"/>
        <v>0</v>
      </c>
      <c r="AE278" s="53">
        <f t="shared" si="258"/>
        <v>0</v>
      </c>
      <c r="AF278" s="53">
        <f t="shared" si="258"/>
        <v>0</v>
      </c>
      <c r="AG278" s="53">
        <f t="shared" si="258"/>
        <v>0</v>
      </c>
      <c r="AH278" s="53">
        <f t="shared" si="258"/>
        <v>0</v>
      </c>
      <c r="AI278" s="53">
        <f t="shared" si="258"/>
        <v>0</v>
      </c>
      <c r="AJ278" s="53">
        <f t="shared" si="258"/>
        <v>0</v>
      </c>
      <c r="AK278" s="53">
        <f t="shared" si="258"/>
        <v>0</v>
      </c>
      <c r="AL278" s="53">
        <f t="shared" si="258"/>
        <v>0</v>
      </c>
      <c r="AM278" s="53">
        <f t="shared" si="258"/>
        <v>0</v>
      </c>
      <c r="AN278" s="53">
        <f t="shared" si="258"/>
        <v>0</v>
      </c>
      <c r="AO278" s="53">
        <f t="shared" si="258"/>
        <v>0</v>
      </c>
      <c r="AP278" s="53">
        <f t="shared" si="258"/>
        <v>0</v>
      </c>
      <c r="AQ278" s="53">
        <f t="shared" ref="AQ278:BV278" si="259" xml:space="preserve"> AQ263 * AQ272</f>
        <v>0</v>
      </c>
      <c r="AR278" s="53">
        <f t="shared" si="259"/>
        <v>0</v>
      </c>
      <c r="AS278" s="53">
        <f t="shared" si="259"/>
        <v>0</v>
      </c>
      <c r="AT278" s="53">
        <f t="shared" si="259"/>
        <v>0</v>
      </c>
      <c r="AU278" s="53">
        <f t="shared" si="259"/>
        <v>0</v>
      </c>
      <c r="AV278" s="53">
        <f t="shared" si="259"/>
        <v>0</v>
      </c>
      <c r="AW278" s="53">
        <f t="shared" si="259"/>
        <v>0</v>
      </c>
      <c r="AX278" s="53">
        <f t="shared" si="259"/>
        <v>0</v>
      </c>
      <c r="AY278" s="53">
        <f t="shared" si="259"/>
        <v>0</v>
      </c>
      <c r="AZ278" s="53">
        <f t="shared" si="259"/>
        <v>0</v>
      </c>
      <c r="BA278" s="53">
        <f t="shared" si="259"/>
        <v>0</v>
      </c>
      <c r="BB278" s="53">
        <f t="shared" si="259"/>
        <v>0</v>
      </c>
      <c r="BC278" s="53">
        <f t="shared" si="259"/>
        <v>0</v>
      </c>
      <c r="BD278" s="53">
        <f t="shared" si="259"/>
        <v>0</v>
      </c>
      <c r="BE278" s="53">
        <f t="shared" si="259"/>
        <v>0</v>
      </c>
      <c r="BF278" s="53">
        <f t="shared" si="259"/>
        <v>0</v>
      </c>
      <c r="BG278" s="53">
        <f t="shared" si="259"/>
        <v>0</v>
      </c>
      <c r="BH278" s="53">
        <f t="shared" si="259"/>
        <v>0</v>
      </c>
      <c r="BI278" s="53">
        <f t="shared" si="259"/>
        <v>0</v>
      </c>
      <c r="BJ278" s="53">
        <f t="shared" si="259"/>
        <v>0</v>
      </c>
      <c r="BK278" s="53">
        <f t="shared" si="259"/>
        <v>0</v>
      </c>
      <c r="BL278" s="53">
        <f t="shared" si="259"/>
        <v>0</v>
      </c>
      <c r="BM278" s="53">
        <f t="shared" si="259"/>
        <v>0</v>
      </c>
      <c r="BN278" s="53">
        <f t="shared" si="259"/>
        <v>0</v>
      </c>
      <c r="BO278" s="53">
        <f t="shared" si="259"/>
        <v>0</v>
      </c>
      <c r="BP278" s="53">
        <f t="shared" si="259"/>
        <v>0</v>
      </c>
      <c r="BQ278" s="53">
        <f t="shared" si="259"/>
        <v>0</v>
      </c>
      <c r="BR278" s="53">
        <f t="shared" si="259"/>
        <v>0</v>
      </c>
      <c r="BS278" s="53">
        <f t="shared" si="259"/>
        <v>0</v>
      </c>
      <c r="BT278" s="53">
        <f t="shared" si="259"/>
        <v>0</v>
      </c>
      <c r="BU278" s="53">
        <f t="shared" si="259"/>
        <v>0</v>
      </c>
      <c r="BV278" s="53">
        <f t="shared" si="259"/>
        <v>0</v>
      </c>
      <c r="BW278" s="53">
        <f t="shared" ref="BW278:CO278" si="260" xml:space="preserve"> BW263 * BW272</f>
        <v>0</v>
      </c>
      <c r="BX278" s="53">
        <f t="shared" si="260"/>
        <v>0</v>
      </c>
      <c r="BY278" s="53">
        <f t="shared" si="260"/>
        <v>0</v>
      </c>
      <c r="BZ278" s="53">
        <f t="shared" si="260"/>
        <v>0</v>
      </c>
      <c r="CA278" s="53">
        <f t="shared" si="260"/>
        <v>0</v>
      </c>
      <c r="CB278" s="53">
        <f t="shared" si="260"/>
        <v>0</v>
      </c>
      <c r="CC278" s="53">
        <f t="shared" si="260"/>
        <v>0</v>
      </c>
      <c r="CD278" s="53">
        <f t="shared" si="260"/>
        <v>0</v>
      </c>
      <c r="CE278" s="53">
        <f t="shared" si="260"/>
        <v>0</v>
      </c>
      <c r="CF278" s="53">
        <f t="shared" si="260"/>
        <v>0</v>
      </c>
      <c r="CG278" s="53">
        <f t="shared" si="260"/>
        <v>0</v>
      </c>
      <c r="CH278" s="53">
        <f t="shared" si="260"/>
        <v>0</v>
      </c>
      <c r="CI278" s="53">
        <f t="shared" si="260"/>
        <v>0</v>
      </c>
      <c r="CJ278" s="53">
        <f t="shared" si="260"/>
        <v>0</v>
      </c>
      <c r="CK278" s="53">
        <f t="shared" si="260"/>
        <v>0</v>
      </c>
      <c r="CL278" s="53">
        <f t="shared" si="260"/>
        <v>0</v>
      </c>
      <c r="CM278" s="53">
        <f t="shared" si="260"/>
        <v>0</v>
      </c>
      <c r="CN278" s="53">
        <f t="shared" si="260"/>
        <v>0</v>
      </c>
      <c r="CO278" s="53">
        <f t="shared" si="260"/>
        <v>0</v>
      </c>
    </row>
    <row r="279" spans="2:93" s="221" customFormat="1" ht="2.1" customHeight="1" outlineLevel="1" x14ac:dyDescent="0.2">
      <c r="B279" s="262"/>
      <c r="D279" s="263"/>
      <c r="H279" s="398"/>
      <c r="I279" s="267"/>
    </row>
    <row r="280" spans="2:93" s="173" customFormat="1" outlineLevel="1" x14ac:dyDescent="0.2">
      <c r="B280" s="174"/>
      <c r="D280" s="175"/>
      <c r="E280" s="173" t="s">
        <v>406</v>
      </c>
      <c r="H280" s="227" t="s">
        <v>133</v>
      </c>
      <c r="I280" s="220">
        <f xml:space="preserve"> SUM( K280:CO280 )</f>
        <v>0</v>
      </c>
      <c r="K280" s="195">
        <f t="shared" ref="K280:AP280" si="261">SUM(K275:K279)</f>
        <v>0</v>
      </c>
      <c r="L280" s="195">
        <f t="shared" si="261"/>
        <v>0</v>
      </c>
      <c r="M280" s="195">
        <f t="shared" si="261"/>
        <v>0</v>
      </c>
      <c r="N280" s="195">
        <f t="shared" si="261"/>
        <v>0</v>
      </c>
      <c r="O280" s="195">
        <f t="shared" si="261"/>
        <v>0</v>
      </c>
      <c r="P280" s="195">
        <f t="shared" si="261"/>
        <v>0</v>
      </c>
      <c r="Q280" s="195">
        <f t="shared" si="261"/>
        <v>0</v>
      </c>
      <c r="R280" s="195">
        <f t="shared" si="261"/>
        <v>0</v>
      </c>
      <c r="S280" s="195">
        <f t="shared" si="261"/>
        <v>0</v>
      </c>
      <c r="T280" s="195">
        <f t="shared" si="261"/>
        <v>0</v>
      </c>
      <c r="U280" s="195">
        <f t="shared" si="261"/>
        <v>0</v>
      </c>
      <c r="V280" s="195">
        <f t="shared" si="261"/>
        <v>0</v>
      </c>
      <c r="W280" s="195">
        <f t="shared" si="261"/>
        <v>0</v>
      </c>
      <c r="X280" s="195">
        <f t="shared" si="261"/>
        <v>0</v>
      </c>
      <c r="Y280" s="195">
        <f t="shared" si="261"/>
        <v>0</v>
      </c>
      <c r="Z280" s="195">
        <f t="shared" si="261"/>
        <v>0</v>
      </c>
      <c r="AA280" s="195">
        <f t="shared" si="261"/>
        <v>0</v>
      </c>
      <c r="AB280" s="195">
        <f t="shared" si="261"/>
        <v>0</v>
      </c>
      <c r="AC280" s="195">
        <f t="shared" si="261"/>
        <v>0</v>
      </c>
      <c r="AD280" s="195">
        <f t="shared" si="261"/>
        <v>0</v>
      </c>
      <c r="AE280" s="195">
        <f t="shared" si="261"/>
        <v>0</v>
      </c>
      <c r="AF280" s="195">
        <f t="shared" si="261"/>
        <v>0</v>
      </c>
      <c r="AG280" s="195">
        <f t="shared" si="261"/>
        <v>0</v>
      </c>
      <c r="AH280" s="195">
        <f t="shared" si="261"/>
        <v>0</v>
      </c>
      <c r="AI280" s="195">
        <f t="shared" si="261"/>
        <v>0</v>
      </c>
      <c r="AJ280" s="195">
        <f t="shared" si="261"/>
        <v>0</v>
      </c>
      <c r="AK280" s="195">
        <f t="shared" si="261"/>
        <v>0</v>
      </c>
      <c r="AL280" s="195">
        <f t="shared" si="261"/>
        <v>0</v>
      </c>
      <c r="AM280" s="195">
        <f t="shared" si="261"/>
        <v>0</v>
      </c>
      <c r="AN280" s="195">
        <f t="shared" si="261"/>
        <v>0</v>
      </c>
      <c r="AO280" s="195">
        <f t="shared" si="261"/>
        <v>0</v>
      </c>
      <c r="AP280" s="195">
        <f t="shared" si="261"/>
        <v>0</v>
      </c>
      <c r="AQ280" s="195">
        <f t="shared" ref="AQ280:BV280" si="262">SUM(AQ275:AQ279)</f>
        <v>0</v>
      </c>
      <c r="AR280" s="195">
        <f t="shared" si="262"/>
        <v>0</v>
      </c>
      <c r="AS280" s="195">
        <f t="shared" si="262"/>
        <v>0</v>
      </c>
      <c r="AT280" s="195">
        <f t="shared" si="262"/>
        <v>0</v>
      </c>
      <c r="AU280" s="195">
        <f t="shared" si="262"/>
        <v>0</v>
      </c>
      <c r="AV280" s="195">
        <f t="shared" si="262"/>
        <v>0</v>
      </c>
      <c r="AW280" s="195">
        <f t="shared" si="262"/>
        <v>0</v>
      </c>
      <c r="AX280" s="195">
        <f t="shared" si="262"/>
        <v>0</v>
      </c>
      <c r="AY280" s="195">
        <f t="shared" si="262"/>
        <v>0</v>
      </c>
      <c r="AZ280" s="195">
        <f t="shared" si="262"/>
        <v>0</v>
      </c>
      <c r="BA280" s="195">
        <f t="shared" si="262"/>
        <v>0</v>
      </c>
      <c r="BB280" s="195">
        <f t="shared" si="262"/>
        <v>0</v>
      </c>
      <c r="BC280" s="195">
        <f t="shared" si="262"/>
        <v>0</v>
      </c>
      <c r="BD280" s="195">
        <f t="shared" si="262"/>
        <v>0</v>
      </c>
      <c r="BE280" s="195">
        <f t="shared" si="262"/>
        <v>0</v>
      </c>
      <c r="BF280" s="195">
        <f t="shared" si="262"/>
        <v>0</v>
      </c>
      <c r="BG280" s="195">
        <f t="shared" si="262"/>
        <v>0</v>
      </c>
      <c r="BH280" s="195">
        <f t="shared" si="262"/>
        <v>0</v>
      </c>
      <c r="BI280" s="195">
        <f t="shared" si="262"/>
        <v>0</v>
      </c>
      <c r="BJ280" s="195">
        <f t="shared" si="262"/>
        <v>0</v>
      </c>
      <c r="BK280" s="195">
        <f t="shared" si="262"/>
        <v>0</v>
      </c>
      <c r="BL280" s="195">
        <f t="shared" si="262"/>
        <v>0</v>
      </c>
      <c r="BM280" s="195">
        <f t="shared" si="262"/>
        <v>0</v>
      </c>
      <c r="BN280" s="195">
        <f t="shared" si="262"/>
        <v>0</v>
      </c>
      <c r="BO280" s="195">
        <f t="shared" si="262"/>
        <v>0</v>
      </c>
      <c r="BP280" s="195">
        <f t="shared" si="262"/>
        <v>0</v>
      </c>
      <c r="BQ280" s="195">
        <f t="shared" si="262"/>
        <v>0</v>
      </c>
      <c r="BR280" s="195">
        <f t="shared" si="262"/>
        <v>0</v>
      </c>
      <c r="BS280" s="195">
        <f t="shared" si="262"/>
        <v>0</v>
      </c>
      <c r="BT280" s="195">
        <f t="shared" si="262"/>
        <v>0</v>
      </c>
      <c r="BU280" s="195">
        <f t="shared" si="262"/>
        <v>0</v>
      </c>
      <c r="BV280" s="195">
        <f t="shared" si="262"/>
        <v>0</v>
      </c>
      <c r="BW280" s="195">
        <f t="shared" ref="BW280:CO280" si="263">SUM(BW275:BW279)</f>
        <v>0</v>
      </c>
      <c r="BX280" s="195">
        <f t="shared" si="263"/>
        <v>0</v>
      </c>
      <c r="BY280" s="195">
        <f t="shared" si="263"/>
        <v>0</v>
      </c>
      <c r="BZ280" s="195">
        <f t="shared" si="263"/>
        <v>0</v>
      </c>
      <c r="CA280" s="195">
        <f t="shared" si="263"/>
        <v>0</v>
      </c>
      <c r="CB280" s="195">
        <f t="shared" si="263"/>
        <v>0</v>
      </c>
      <c r="CC280" s="195">
        <f t="shared" si="263"/>
        <v>0</v>
      </c>
      <c r="CD280" s="195">
        <f t="shared" si="263"/>
        <v>0</v>
      </c>
      <c r="CE280" s="195">
        <f t="shared" si="263"/>
        <v>0</v>
      </c>
      <c r="CF280" s="195">
        <f t="shared" si="263"/>
        <v>0</v>
      </c>
      <c r="CG280" s="195">
        <f t="shared" si="263"/>
        <v>0</v>
      </c>
      <c r="CH280" s="195">
        <f t="shared" si="263"/>
        <v>0</v>
      </c>
      <c r="CI280" s="195">
        <f t="shared" si="263"/>
        <v>0</v>
      </c>
      <c r="CJ280" s="195">
        <f t="shared" si="263"/>
        <v>0</v>
      </c>
      <c r="CK280" s="195">
        <f t="shared" si="263"/>
        <v>0</v>
      </c>
      <c r="CL280" s="195">
        <f t="shared" si="263"/>
        <v>0</v>
      </c>
      <c r="CM280" s="195">
        <f t="shared" si="263"/>
        <v>0</v>
      </c>
      <c r="CN280" s="195">
        <f t="shared" si="263"/>
        <v>0</v>
      </c>
      <c r="CO280" s="195">
        <f t="shared" si="263"/>
        <v>0</v>
      </c>
    </row>
    <row r="281" spans="2:93" outlineLevel="1" x14ac:dyDescent="0.2">
      <c r="I281" s="200"/>
    </row>
    <row r="282" spans="2:93" outlineLevel="1" x14ac:dyDescent="0.2">
      <c r="B282" s="58" t="s">
        <v>439</v>
      </c>
      <c r="G282" s="126"/>
      <c r="I282" s="200"/>
    </row>
    <row r="283" spans="2:93" outlineLevel="1" x14ac:dyDescent="0.2">
      <c r="E283" s="18" t="str">
        <f xml:space="preserve"> UserInput!E83</f>
        <v>Wastewater: pumping costs</v>
      </c>
      <c r="G283" s="90">
        <f xml:space="preserve"> UserInput!G83</f>
        <v>0</v>
      </c>
      <c r="H283" s="76" t="str">
        <f xml:space="preserve"> UserInput!H83</f>
        <v>£</v>
      </c>
      <c r="I283" s="200"/>
      <c r="K283" s="53">
        <f t="shared" ref="K283:T287" si="264" xml:space="preserve"> $G283 * K$6 * K$8 * ( 1 + $G$173 )</f>
        <v>0</v>
      </c>
      <c r="L283" s="53">
        <f t="shared" si="264"/>
        <v>0</v>
      </c>
      <c r="M283" s="53">
        <f t="shared" si="264"/>
        <v>0</v>
      </c>
      <c r="N283" s="53">
        <f t="shared" si="264"/>
        <v>0</v>
      </c>
      <c r="O283" s="53">
        <f t="shared" si="264"/>
        <v>0</v>
      </c>
      <c r="P283" s="53">
        <f t="shared" si="264"/>
        <v>0</v>
      </c>
      <c r="Q283" s="53">
        <f t="shared" si="264"/>
        <v>0</v>
      </c>
      <c r="R283" s="53">
        <f t="shared" si="264"/>
        <v>0</v>
      </c>
      <c r="S283" s="53">
        <f t="shared" si="264"/>
        <v>0</v>
      </c>
      <c r="T283" s="53">
        <f t="shared" si="264"/>
        <v>0</v>
      </c>
      <c r="U283" s="53">
        <f t="shared" ref="U283:AD287" si="265" xml:space="preserve"> $G283 * U$6 * U$8 * ( 1 + $G$173 )</f>
        <v>0</v>
      </c>
      <c r="V283" s="53">
        <f t="shared" si="265"/>
        <v>0</v>
      </c>
      <c r="W283" s="53">
        <f t="shared" si="265"/>
        <v>0</v>
      </c>
      <c r="X283" s="53">
        <f t="shared" si="265"/>
        <v>0</v>
      </c>
      <c r="Y283" s="53">
        <f t="shared" si="265"/>
        <v>0</v>
      </c>
      <c r="Z283" s="53">
        <f t="shared" si="265"/>
        <v>0</v>
      </c>
      <c r="AA283" s="53">
        <f t="shared" si="265"/>
        <v>0</v>
      </c>
      <c r="AB283" s="53">
        <f t="shared" si="265"/>
        <v>0</v>
      </c>
      <c r="AC283" s="53">
        <f t="shared" si="265"/>
        <v>0</v>
      </c>
      <c r="AD283" s="53">
        <f t="shared" si="265"/>
        <v>0</v>
      </c>
      <c r="AE283" s="53">
        <f t="shared" ref="AE283:AN287" si="266" xml:space="preserve"> $G283 * AE$6 * AE$8 * ( 1 + $G$173 )</f>
        <v>0</v>
      </c>
      <c r="AF283" s="53">
        <f t="shared" si="266"/>
        <v>0</v>
      </c>
      <c r="AG283" s="53">
        <f t="shared" si="266"/>
        <v>0</v>
      </c>
      <c r="AH283" s="53">
        <f t="shared" si="266"/>
        <v>0</v>
      </c>
      <c r="AI283" s="53">
        <f t="shared" si="266"/>
        <v>0</v>
      </c>
      <c r="AJ283" s="53">
        <f t="shared" si="266"/>
        <v>0</v>
      </c>
      <c r="AK283" s="53">
        <f t="shared" si="266"/>
        <v>0</v>
      </c>
      <c r="AL283" s="53">
        <f t="shared" si="266"/>
        <v>0</v>
      </c>
      <c r="AM283" s="53">
        <f t="shared" si="266"/>
        <v>0</v>
      </c>
      <c r="AN283" s="53">
        <f t="shared" si="266"/>
        <v>0</v>
      </c>
      <c r="AO283" s="53">
        <f t="shared" ref="AO283:AX287" si="267" xml:space="preserve"> $G283 * AO$6 * AO$8 * ( 1 + $G$173 )</f>
        <v>0</v>
      </c>
      <c r="AP283" s="53">
        <f t="shared" si="267"/>
        <v>0</v>
      </c>
      <c r="AQ283" s="53">
        <f t="shared" si="267"/>
        <v>0</v>
      </c>
      <c r="AR283" s="53">
        <f t="shared" si="267"/>
        <v>0</v>
      </c>
      <c r="AS283" s="53">
        <f t="shared" si="267"/>
        <v>0</v>
      </c>
      <c r="AT283" s="53">
        <f t="shared" si="267"/>
        <v>0</v>
      </c>
      <c r="AU283" s="53">
        <f t="shared" si="267"/>
        <v>0</v>
      </c>
      <c r="AV283" s="53">
        <f t="shared" si="267"/>
        <v>0</v>
      </c>
      <c r="AW283" s="53">
        <f t="shared" si="267"/>
        <v>0</v>
      </c>
      <c r="AX283" s="53">
        <f t="shared" si="267"/>
        <v>0</v>
      </c>
      <c r="AY283" s="53">
        <f t="shared" ref="AY283:BH287" si="268" xml:space="preserve"> $G283 * AY$6 * AY$8 * ( 1 + $G$173 )</f>
        <v>0</v>
      </c>
      <c r="AZ283" s="53">
        <f t="shared" si="268"/>
        <v>0</v>
      </c>
      <c r="BA283" s="53">
        <f t="shared" si="268"/>
        <v>0</v>
      </c>
      <c r="BB283" s="53">
        <f t="shared" si="268"/>
        <v>0</v>
      </c>
      <c r="BC283" s="53">
        <f t="shared" si="268"/>
        <v>0</v>
      </c>
      <c r="BD283" s="53">
        <f t="shared" si="268"/>
        <v>0</v>
      </c>
      <c r="BE283" s="53">
        <f t="shared" si="268"/>
        <v>0</v>
      </c>
      <c r="BF283" s="53">
        <f t="shared" si="268"/>
        <v>0</v>
      </c>
      <c r="BG283" s="53">
        <f t="shared" si="268"/>
        <v>0</v>
      </c>
      <c r="BH283" s="53">
        <f t="shared" si="268"/>
        <v>0</v>
      </c>
      <c r="BI283" s="53">
        <f t="shared" ref="BI283:BR287" si="269" xml:space="preserve"> $G283 * BI$6 * BI$8 * ( 1 + $G$173 )</f>
        <v>0</v>
      </c>
      <c r="BJ283" s="53">
        <f t="shared" si="269"/>
        <v>0</v>
      </c>
      <c r="BK283" s="53">
        <f t="shared" si="269"/>
        <v>0</v>
      </c>
      <c r="BL283" s="53">
        <f t="shared" si="269"/>
        <v>0</v>
      </c>
      <c r="BM283" s="53">
        <f t="shared" si="269"/>
        <v>0</v>
      </c>
      <c r="BN283" s="53">
        <f t="shared" si="269"/>
        <v>0</v>
      </c>
      <c r="BO283" s="53">
        <f t="shared" si="269"/>
        <v>0</v>
      </c>
      <c r="BP283" s="53">
        <f t="shared" si="269"/>
        <v>0</v>
      </c>
      <c r="BQ283" s="53">
        <f t="shared" si="269"/>
        <v>0</v>
      </c>
      <c r="BR283" s="53">
        <f t="shared" si="269"/>
        <v>0</v>
      </c>
      <c r="BS283" s="53">
        <f t="shared" ref="BS283:CB287" si="270" xml:space="preserve"> $G283 * BS$6 * BS$8 * ( 1 + $G$173 )</f>
        <v>0</v>
      </c>
      <c r="BT283" s="53">
        <f t="shared" si="270"/>
        <v>0</v>
      </c>
      <c r="BU283" s="53">
        <f t="shared" si="270"/>
        <v>0</v>
      </c>
      <c r="BV283" s="53">
        <f t="shared" si="270"/>
        <v>0</v>
      </c>
      <c r="BW283" s="53">
        <f t="shared" si="270"/>
        <v>0</v>
      </c>
      <c r="BX283" s="53">
        <f t="shared" si="270"/>
        <v>0</v>
      </c>
      <c r="BY283" s="53">
        <f t="shared" si="270"/>
        <v>0</v>
      </c>
      <c r="BZ283" s="53">
        <f t="shared" si="270"/>
        <v>0</v>
      </c>
      <c r="CA283" s="53">
        <f t="shared" si="270"/>
        <v>0</v>
      </c>
      <c r="CB283" s="53">
        <f t="shared" si="270"/>
        <v>0</v>
      </c>
      <c r="CC283" s="53">
        <f t="shared" ref="CC283:CO287" si="271" xml:space="preserve"> $G283 * CC$6 * CC$8 * ( 1 + $G$173 )</f>
        <v>0</v>
      </c>
      <c r="CD283" s="53">
        <f t="shared" si="271"/>
        <v>0</v>
      </c>
      <c r="CE283" s="53">
        <f t="shared" si="271"/>
        <v>0</v>
      </c>
      <c r="CF283" s="53">
        <f t="shared" si="271"/>
        <v>0</v>
      </c>
      <c r="CG283" s="53">
        <f t="shared" si="271"/>
        <v>0</v>
      </c>
      <c r="CH283" s="53">
        <f t="shared" si="271"/>
        <v>0</v>
      </c>
      <c r="CI283" s="53">
        <f t="shared" si="271"/>
        <v>0</v>
      </c>
      <c r="CJ283" s="53">
        <f t="shared" si="271"/>
        <v>0</v>
      </c>
      <c r="CK283" s="53">
        <f t="shared" si="271"/>
        <v>0</v>
      </c>
      <c r="CL283" s="53">
        <f t="shared" si="271"/>
        <v>0</v>
      </c>
      <c r="CM283" s="53">
        <f t="shared" si="271"/>
        <v>0</v>
      </c>
      <c r="CN283" s="53">
        <f t="shared" si="271"/>
        <v>0</v>
      </c>
      <c r="CO283" s="53">
        <f t="shared" si="271"/>
        <v>0</v>
      </c>
    </row>
    <row r="284" spans="2:93" outlineLevel="1" x14ac:dyDescent="0.2">
      <c r="E284" s="18" t="str">
        <f xml:space="preserve"> UserInput!E84</f>
        <v>Wastewater: other cost item 2 (specify)</v>
      </c>
      <c r="G284" s="90">
        <f xml:space="preserve"> UserInput!G84</f>
        <v>0</v>
      </c>
      <c r="H284" s="76" t="str">
        <f xml:space="preserve"> UserInput!H84</f>
        <v>£</v>
      </c>
      <c r="I284" s="200"/>
      <c r="K284" s="53">
        <f t="shared" si="264"/>
        <v>0</v>
      </c>
      <c r="L284" s="53">
        <f t="shared" si="264"/>
        <v>0</v>
      </c>
      <c r="M284" s="53">
        <f t="shared" si="264"/>
        <v>0</v>
      </c>
      <c r="N284" s="53">
        <f t="shared" si="264"/>
        <v>0</v>
      </c>
      <c r="O284" s="53">
        <f t="shared" si="264"/>
        <v>0</v>
      </c>
      <c r="P284" s="53">
        <f t="shared" si="264"/>
        <v>0</v>
      </c>
      <c r="Q284" s="53">
        <f t="shared" si="264"/>
        <v>0</v>
      </c>
      <c r="R284" s="53">
        <f t="shared" si="264"/>
        <v>0</v>
      </c>
      <c r="S284" s="53">
        <f t="shared" si="264"/>
        <v>0</v>
      </c>
      <c r="T284" s="53">
        <f t="shared" si="264"/>
        <v>0</v>
      </c>
      <c r="U284" s="53">
        <f t="shared" si="265"/>
        <v>0</v>
      </c>
      <c r="V284" s="53">
        <f t="shared" si="265"/>
        <v>0</v>
      </c>
      <c r="W284" s="53">
        <f t="shared" si="265"/>
        <v>0</v>
      </c>
      <c r="X284" s="53">
        <f t="shared" si="265"/>
        <v>0</v>
      </c>
      <c r="Y284" s="53">
        <f t="shared" si="265"/>
        <v>0</v>
      </c>
      <c r="Z284" s="53">
        <f t="shared" si="265"/>
        <v>0</v>
      </c>
      <c r="AA284" s="53">
        <f t="shared" si="265"/>
        <v>0</v>
      </c>
      <c r="AB284" s="53">
        <f t="shared" si="265"/>
        <v>0</v>
      </c>
      <c r="AC284" s="53">
        <f t="shared" si="265"/>
        <v>0</v>
      </c>
      <c r="AD284" s="53">
        <f t="shared" si="265"/>
        <v>0</v>
      </c>
      <c r="AE284" s="53">
        <f t="shared" si="266"/>
        <v>0</v>
      </c>
      <c r="AF284" s="53">
        <f t="shared" si="266"/>
        <v>0</v>
      </c>
      <c r="AG284" s="53">
        <f t="shared" si="266"/>
        <v>0</v>
      </c>
      <c r="AH284" s="53">
        <f t="shared" si="266"/>
        <v>0</v>
      </c>
      <c r="AI284" s="53">
        <f t="shared" si="266"/>
        <v>0</v>
      </c>
      <c r="AJ284" s="53">
        <f t="shared" si="266"/>
        <v>0</v>
      </c>
      <c r="AK284" s="53">
        <f t="shared" si="266"/>
        <v>0</v>
      </c>
      <c r="AL284" s="53">
        <f t="shared" si="266"/>
        <v>0</v>
      </c>
      <c r="AM284" s="53">
        <f t="shared" si="266"/>
        <v>0</v>
      </c>
      <c r="AN284" s="53">
        <f t="shared" si="266"/>
        <v>0</v>
      </c>
      <c r="AO284" s="53">
        <f t="shared" si="267"/>
        <v>0</v>
      </c>
      <c r="AP284" s="53">
        <f t="shared" si="267"/>
        <v>0</v>
      </c>
      <c r="AQ284" s="53">
        <f t="shared" si="267"/>
        <v>0</v>
      </c>
      <c r="AR284" s="53">
        <f t="shared" si="267"/>
        <v>0</v>
      </c>
      <c r="AS284" s="53">
        <f t="shared" si="267"/>
        <v>0</v>
      </c>
      <c r="AT284" s="53">
        <f t="shared" si="267"/>
        <v>0</v>
      </c>
      <c r="AU284" s="53">
        <f t="shared" si="267"/>
        <v>0</v>
      </c>
      <c r="AV284" s="53">
        <f t="shared" si="267"/>
        <v>0</v>
      </c>
      <c r="AW284" s="53">
        <f t="shared" si="267"/>
        <v>0</v>
      </c>
      <c r="AX284" s="53">
        <f t="shared" si="267"/>
        <v>0</v>
      </c>
      <c r="AY284" s="53">
        <f t="shared" si="268"/>
        <v>0</v>
      </c>
      <c r="AZ284" s="53">
        <f t="shared" si="268"/>
        <v>0</v>
      </c>
      <c r="BA284" s="53">
        <f t="shared" si="268"/>
        <v>0</v>
      </c>
      <c r="BB284" s="53">
        <f t="shared" si="268"/>
        <v>0</v>
      </c>
      <c r="BC284" s="53">
        <f t="shared" si="268"/>
        <v>0</v>
      </c>
      <c r="BD284" s="53">
        <f t="shared" si="268"/>
        <v>0</v>
      </c>
      <c r="BE284" s="53">
        <f t="shared" si="268"/>
        <v>0</v>
      </c>
      <c r="BF284" s="53">
        <f t="shared" si="268"/>
        <v>0</v>
      </c>
      <c r="BG284" s="53">
        <f t="shared" si="268"/>
        <v>0</v>
      </c>
      <c r="BH284" s="53">
        <f t="shared" si="268"/>
        <v>0</v>
      </c>
      <c r="BI284" s="53">
        <f t="shared" si="269"/>
        <v>0</v>
      </c>
      <c r="BJ284" s="53">
        <f t="shared" si="269"/>
        <v>0</v>
      </c>
      <c r="BK284" s="53">
        <f t="shared" si="269"/>
        <v>0</v>
      </c>
      <c r="BL284" s="53">
        <f t="shared" si="269"/>
        <v>0</v>
      </c>
      <c r="BM284" s="53">
        <f t="shared" si="269"/>
        <v>0</v>
      </c>
      <c r="BN284" s="53">
        <f t="shared" si="269"/>
        <v>0</v>
      </c>
      <c r="BO284" s="53">
        <f t="shared" si="269"/>
        <v>0</v>
      </c>
      <c r="BP284" s="53">
        <f t="shared" si="269"/>
        <v>0</v>
      </c>
      <c r="BQ284" s="53">
        <f t="shared" si="269"/>
        <v>0</v>
      </c>
      <c r="BR284" s="53">
        <f t="shared" si="269"/>
        <v>0</v>
      </c>
      <c r="BS284" s="53">
        <f t="shared" si="270"/>
        <v>0</v>
      </c>
      <c r="BT284" s="53">
        <f t="shared" si="270"/>
        <v>0</v>
      </c>
      <c r="BU284" s="53">
        <f t="shared" si="270"/>
        <v>0</v>
      </c>
      <c r="BV284" s="53">
        <f t="shared" si="270"/>
        <v>0</v>
      </c>
      <c r="BW284" s="53">
        <f t="shared" si="270"/>
        <v>0</v>
      </c>
      <c r="BX284" s="53">
        <f t="shared" si="270"/>
        <v>0</v>
      </c>
      <c r="BY284" s="53">
        <f t="shared" si="270"/>
        <v>0</v>
      </c>
      <c r="BZ284" s="53">
        <f t="shared" si="270"/>
        <v>0</v>
      </c>
      <c r="CA284" s="53">
        <f t="shared" si="270"/>
        <v>0</v>
      </c>
      <c r="CB284" s="53">
        <f t="shared" si="270"/>
        <v>0</v>
      </c>
      <c r="CC284" s="53">
        <f t="shared" si="271"/>
        <v>0</v>
      </c>
      <c r="CD284" s="53">
        <f t="shared" si="271"/>
        <v>0</v>
      </c>
      <c r="CE284" s="53">
        <f t="shared" si="271"/>
        <v>0</v>
      </c>
      <c r="CF284" s="53">
        <f t="shared" si="271"/>
        <v>0</v>
      </c>
      <c r="CG284" s="53">
        <f t="shared" si="271"/>
        <v>0</v>
      </c>
      <c r="CH284" s="53">
        <f t="shared" si="271"/>
        <v>0</v>
      </c>
      <c r="CI284" s="53">
        <f t="shared" si="271"/>
        <v>0</v>
      </c>
      <c r="CJ284" s="53">
        <f t="shared" si="271"/>
        <v>0</v>
      </c>
      <c r="CK284" s="53">
        <f t="shared" si="271"/>
        <v>0</v>
      </c>
      <c r="CL284" s="53">
        <f t="shared" si="271"/>
        <v>0</v>
      </c>
      <c r="CM284" s="53">
        <f t="shared" si="271"/>
        <v>0</v>
      </c>
      <c r="CN284" s="53">
        <f t="shared" si="271"/>
        <v>0</v>
      </c>
      <c r="CO284" s="53">
        <f t="shared" si="271"/>
        <v>0</v>
      </c>
    </row>
    <row r="285" spans="2:93" outlineLevel="1" x14ac:dyDescent="0.2">
      <c r="E285" s="18" t="str">
        <f xml:space="preserve"> UserInput!E85</f>
        <v>Wastewater: other cost item 3 (specify)</v>
      </c>
      <c r="G285" s="90">
        <f xml:space="preserve"> UserInput!G85</f>
        <v>0</v>
      </c>
      <c r="H285" s="76" t="str">
        <f xml:space="preserve"> UserInput!H85</f>
        <v>£</v>
      </c>
      <c r="I285" s="200"/>
      <c r="K285" s="53">
        <f t="shared" si="264"/>
        <v>0</v>
      </c>
      <c r="L285" s="53">
        <f t="shared" si="264"/>
        <v>0</v>
      </c>
      <c r="M285" s="53">
        <f t="shared" si="264"/>
        <v>0</v>
      </c>
      <c r="N285" s="53">
        <f t="shared" si="264"/>
        <v>0</v>
      </c>
      <c r="O285" s="53">
        <f t="shared" si="264"/>
        <v>0</v>
      </c>
      <c r="P285" s="53">
        <f t="shared" si="264"/>
        <v>0</v>
      </c>
      <c r="Q285" s="53">
        <f t="shared" si="264"/>
        <v>0</v>
      </c>
      <c r="R285" s="53">
        <f t="shared" si="264"/>
        <v>0</v>
      </c>
      <c r="S285" s="53">
        <f t="shared" si="264"/>
        <v>0</v>
      </c>
      <c r="T285" s="53">
        <f t="shared" si="264"/>
        <v>0</v>
      </c>
      <c r="U285" s="53">
        <f t="shared" si="265"/>
        <v>0</v>
      </c>
      <c r="V285" s="53">
        <f t="shared" si="265"/>
        <v>0</v>
      </c>
      <c r="W285" s="53">
        <f t="shared" si="265"/>
        <v>0</v>
      </c>
      <c r="X285" s="53">
        <f t="shared" si="265"/>
        <v>0</v>
      </c>
      <c r="Y285" s="53">
        <f t="shared" si="265"/>
        <v>0</v>
      </c>
      <c r="Z285" s="53">
        <f t="shared" si="265"/>
        <v>0</v>
      </c>
      <c r="AA285" s="53">
        <f t="shared" si="265"/>
        <v>0</v>
      </c>
      <c r="AB285" s="53">
        <f t="shared" si="265"/>
        <v>0</v>
      </c>
      <c r="AC285" s="53">
        <f t="shared" si="265"/>
        <v>0</v>
      </c>
      <c r="AD285" s="53">
        <f t="shared" si="265"/>
        <v>0</v>
      </c>
      <c r="AE285" s="53">
        <f t="shared" si="266"/>
        <v>0</v>
      </c>
      <c r="AF285" s="53">
        <f t="shared" si="266"/>
        <v>0</v>
      </c>
      <c r="AG285" s="53">
        <f t="shared" si="266"/>
        <v>0</v>
      </c>
      <c r="AH285" s="53">
        <f t="shared" si="266"/>
        <v>0</v>
      </c>
      <c r="AI285" s="53">
        <f t="shared" si="266"/>
        <v>0</v>
      </c>
      <c r="AJ285" s="53">
        <f t="shared" si="266"/>
        <v>0</v>
      </c>
      <c r="AK285" s="53">
        <f t="shared" si="266"/>
        <v>0</v>
      </c>
      <c r="AL285" s="53">
        <f t="shared" si="266"/>
        <v>0</v>
      </c>
      <c r="AM285" s="53">
        <f t="shared" si="266"/>
        <v>0</v>
      </c>
      <c r="AN285" s="53">
        <f t="shared" si="266"/>
        <v>0</v>
      </c>
      <c r="AO285" s="53">
        <f t="shared" si="267"/>
        <v>0</v>
      </c>
      <c r="AP285" s="53">
        <f t="shared" si="267"/>
        <v>0</v>
      </c>
      <c r="AQ285" s="53">
        <f t="shared" si="267"/>
        <v>0</v>
      </c>
      <c r="AR285" s="53">
        <f t="shared" si="267"/>
        <v>0</v>
      </c>
      <c r="AS285" s="53">
        <f t="shared" si="267"/>
        <v>0</v>
      </c>
      <c r="AT285" s="53">
        <f t="shared" si="267"/>
        <v>0</v>
      </c>
      <c r="AU285" s="53">
        <f t="shared" si="267"/>
        <v>0</v>
      </c>
      <c r="AV285" s="53">
        <f t="shared" si="267"/>
        <v>0</v>
      </c>
      <c r="AW285" s="53">
        <f t="shared" si="267"/>
        <v>0</v>
      </c>
      <c r="AX285" s="53">
        <f t="shared" si="267"/>
        <v>0</v>
      </c>
      <c r="AY285" s="53">
        <f t="shared" si="268"/>
        <v>0</v>
      </c>
      <c r="AZ285" s="53">
        <f t="shared" si="268"/>
        <v>0</v>
      </c>
      <c r="BA285" s="53">
        <f t="shared" si="268"/>
        <v>0</v>
      </c>
      <c r="BB285" s="53">
        <f t="shared" si="268"/>
        <v>0</v>
      </c>
      <c r="BC285" s="53">
        <f t="shared" si="268"/>
        <v>0</v>
      </c>
      <c r="BD285" s="53">
        <f t="shared" si="268"/>
        <v>0</v>
      </c>
      <c r="BE285" s="53">
        <f t="shared" si="268"/>
        <v>0</v>
      </c>
      <c r="BF285" s="53">
        <f t="shared" si="268"/>
        <v>0</v>
      </c>
      <c r="BG285" s="53">
        <f t="shared" si="268"/>
        <v>0</v>
      </c>
      <c r="BH285" s="53">
        <f t="shared" si="268"/>
        <v>0</v>
      </c>
      <c r="BI285" s="53">
        <f t="shared" si="269"/>
        <v>0</v>
      </c>
      <c r="BJ285" s="53">
        <f t="shared" si="269"/>
        <v>0</v>
      </c>
      <c r="BK285" s="53">
        <f t="shared" si="269"/>
        <v>0</v>
      </c>
      <c r="BL285" s="53">
        <f t="shared" si="269"/>
        <v>0</v>
      </c>
      <c r="BM285" s="53">
        <f t="shared" si="269"/>
        <v>0</v>
      </c>
      <c r="BN285" s="53">
        <f t="shared" si="269"/>
        <v>0</v>
      </c>
      <c r="BO285" s="53">
        <f t="shared" si="269"/>
        <v>0</v>
      </c>
      <c r="BP285" s="53">
        <f t="shared" si="269"/>
        <v>0</v>
      </c>
      <c r="BQ285" s="53">
        <f t="shared" si="269"/>
        <v>0</v>
      </c>
      <c r="BR285" s="53">
        <f t="shared" si="269"/>
        <v>0</v>
      </c>
      <c r="BS285" s="53">
        <f t="shared" si="270"/>
        <v>0</v>
      </c>
      <c r="BT285" s="53">
        <f t="shared" si="270"/>
        <v>0</v>
      </c>
      <c r="BU285" s="53">
        <f t="shared" si="270"/>
        <v>0</v>
      </c>
      <c r="BV285" s="53">
        <f t="shared" si="270"/>
        <v>0</v>
      </c>
      <c r="BW285" s="53">
        <f t="shared" si="270"/>
        <v>0</v>
      </c>
      <c r="BX285" s="53">
        <f t="shared" si="270"/>
        <v>0</v>
      </c>
      <c r="BY285" s="53">
        <f t="shared" si="270"/>
        <v>0</v>
      </c>
      <c r="BZ285" s="53">
        <f t="shared" si="270"/>
        <v>0</v>
      </c>
      <c r="CA285" s="53">
        <f t="shared" si="270"/>
        <v>0</v>
      </c>
      <c r="CB285" s="53">
        <f t="shared" si="270"/>
        <v>0</v>
      </c>
      <c r="CC285" s="53">
        <f t="shared" si="271"/>
        <v>0</v>
      </c>
      <c r="CD285" s="53">
        <f t="shared" si="271"/>
        <v>0</v>
      </c>
      <c r="CE285" s="53">
        <f t="shared" si="271"/>
        <v>0</v>
      </c>
      <c r="CF285" s="53">
        <f t="shared" si="271"/>
        <v>0</v>
      </c>
      <c r="CG285" s="53">
        <f t="shared" si="271"/>
        <v>0</v>
      </c>
      <c r="CH285" s="53">
        <f t="shared" si="271"/>
        <v>0</v>
      </c>
      <c r="CI285" s="53">
        <f t="shared" si="271"/>
        <v>0</v>
      </c>
      <c r="CJ285" s="53">
        <f t="shared" si="271"/>
        <v>0</v>
      </c>
      <c r="CK285" s="53">
        <f t="shared" si="271"/>
        <v>0</v>
      </c>
      <c r="CL285" s="53">
        <f t="shared" si="271"/>
        <v>0</v>
      </c>
      <c r="CM285" s="53">
        <f t="shared" si="271"/>
        <v>0</v>
      </c>
      <c r="CN285" s="53">
        <f t="shared" si="271"/>
        <v>0</v>
      </c>
      <c r="CO285" s="53">
        <f t="shared" si="271"/>
        <v>0</v>
      </c>
    </row>
    <row r="286" spans="2:93" outlineLevel="1" x14ac:dyDescent="0.2">
      <c r="E286" s="18" t="str">
        <f xml:space="preserve"> UserInput!E86</f>
        <v>Wastewater: other cost item 4 (specify)</v>
      </c>
      <c r="G286" s="90">
        <f xml:space="preserve"> UserInput!G86</f>
        <v>0</v>
      </c>
      <c r="H286" s="76" t="str">
        <f xml:space="preserve"> UserInput!H86</f>
        <v>£</v>
      </c>
      <c r="I286" s="200"/>
      <c r="K286" s="53">
        <f t="shared" si="264"/>
        <v>0</v>
      </c>
      <c r="L286" s="53">
        <f t="shared" si="264"/>
        <v>0</v>
      </c>
      <c r="M286" s="53">
        <f t="shared" si="264"/>
        <v>0</v>
      </c>
      <c r="N286" s="53">
        <f t="shared" si="264"/>
        <v>0</v>
      </c>
      <c r="O286" s="53">
        <f t="shared" si="264"/>
        <v>0</v>
      </c>
      <c r="P286" s="53">
        <f t="shared" si="264"/>
        <v>0</v>
      </c>
      <c r="Q286" s="53">
        <f t="shared" si="264"/>
        <v>0</v>
      </c>
      <c r="R286" s="53">
        <f t="shared" si="264"/>
        <v>0</v>
      </c>
      <c r="S286" s="53">
        <f t="shared" si="264"/>
        <v>0</v>
      </c>
      <c r="T286" s="53">
        <f t="shared" si="264"/>
        <v>0</v>
      </c>
      <c r="U286" s="53">
        <f t="shared" si="265"/>
        <v>0</v>
      </c>
      <c r="V286" s="53">
        <f t="shared" si="265"/>
        <v>0</v>
      </c>
      <c r="W286" s="53">
        <f t="shared" si="265"/>
        <v>0</v>
      </c>
      <c r="X286" s="53">
        <f t="shared" si="265"/>
        <v>0</v>
      </c>
      <c r="Y286" s="53">
        <f t="shared" si="265"/>
        <v>0</v>
      </c>
      <c r="Z286" s="53">
        <f t="shared" si="265"/>
        <v>0</v>
      </c>
      <c r="AA286" s="53">
        <f t="shared" si="265"/>
        <v>0</v>
      </c>
      <c r="AB286" s="53">
        <f t="shared" si="265"/>
        <v>0</v>
      </c>
      <c r="AC286" s="53">
        <f t="shared" si="265"/>
        <v>0</v>
      </c>
      <c r="AD286" s="53">
        <f t="shared" si="265"/>
        <v>0</v>
      </c>
      <c r="AE286" s="53">
        <f t="shared" si="266"/>
        <v>0</v>
      </c>
      <c r="AF286" s="53">
        <f t="shared" si="266"/>
        <v>0</v>
      </c>
      <c r="AG286" s="53">
        <f t="shared" si="266"/>
        <v>0</v>
      </c>
      <c r="AH286" s="53">
        <f t="shared" si="266"/>
        <v>0</v>
      </c>
      <c r="AI286" s="53">
        <f t="shared" si="266"/>
        <v>0</v>
      </c>
      <c r="AJ286" s="53">
        <f t="shared" si="266"/>
        <v>0</v>
      </c>
      <c r="AK286" s="53">
        <f t="shared" si="266"/>
        <v>0</v>
      </c>
      <c r="AL286" s="53">
        <f t="shared" si="266"/>
        <v>0</v>
      </c>
      <c r="AM286" s="53">
        <f t="shared" si="266"/>
        <v>0</v>
      </c>
      <c r="AN286" s="53">
        <f t="shared" si="266"/>
        <v>0</v>
      </c>
      <c r="AO286" s="53">
        <f t="shared" si="267"/>
        <v>0</v>
      </c>
      <c r="AP286" s="53">
        <f t="shared" si="267"/>
        <v>0</v>
      </c>
      <c r="AQ286" s="53">
        <f t="shared" si="267"/>
        <v>0</v>
      </c>
      <c r="AR286" s="53">
        <f t="shared" si="267"/>
        <v>0</v>
      </c>
      <c r="AS286" s="53">
        <f t="shared" si="267"/>
        <v>0</v>
      </c>
      <c r="AT286" s="53">
        <f t="shared" si="267"/>
        <v>0</v>
      </c>
      <c r="AU286" s="53">
        <f t="shared" si="267"/>
        <v>0</v>
      </c>
      <c r="AV286" s="53">
        <f t="shared" si="267"/>
        <v>0</v>
      </c>
      <c r="AW286" s="53">
        <f t="shared" si="267"/>
        <v>0</v>
      </c>
      <c r="AX286" s="53">
        <f t="shared" si="267"/>
        <v>0</v>
      </c>
      <c r="AY286" s="53">
        <f t="shared" si="268"/>
        <v>0</v>
      </c>
      <c r="AZ286" s="53">
        <f t="shared" si="268"/>
        <v>0</v>
      </c>
      <c r="BA286" s="53">
        <f t="shared" si="268"/>
        <v>0</v>
      </c>
      <c r="BB286" s="53">
        <f t="shared" si="268"/>
        <v>0</v>
      </c>
      <c r="BC286" s="53">
        <f t="shared" si="268"/>
        <v>0</v>
      </c>
      <c r="BD286" s="53">
        <f t="shared" si="268"/>
        <v>0</v>
      </c>
      <c r="BE286" s="53">
        <f t="shared" si="268"/>
        <v>0</v>
      </c>
      <c r="BF286" s="53">
        <f t="shared" si="268"/>
        <v>0</v>
      </c>
      <c r="BG286" s="53">
        <f t="shared" si="268"/>
        <v>0</v>
      </c>
      <c r="BH286" s="53">
        <f t="shared" si="268"/>
        <v>0</v>
      </c>
      <c r="BI286" s="53">
        <f t="shared" si="269"/>
        <v>0</v>
      </c>
      <c r="BJ286" s="53">
        <f t="shared" si="269"/>
        <v>0</v>
      </c>
      <c r="BK286" s="53">
        <f t="shared" si="269"/>
        <v>0</v>
      </c>
      <c r="BL286" s="53">
        <f t="shared" si="269"/>
        <v>0</v>
      </c>
      <c r="BM286" s="53">
        <f t="shared" si="269"/>
        <v>0</v>
      </c>
      <c r="BN286" s="53">
        <f t="shared" si="269"/>
        <v>0</v>
      </c>
      <c r="BO286" s="53">
        <f t="shared" si="269"/>
        <v>0</v>
      </c>
      <c r="BP286" s="53">
        <f t="shared" si="269"/>
        <v>0</v>
      </c>
      <c r="BQ286" s="53">
        <f t="shared" si="269"/>
        <v>0</v>
      </c>
      <c r="BR286" s="53">
        <f t="shared" si="269"/>
        <v>0</v>
      </c>
      <c r="BS286" s="53">
        <f t="shared" si="270"/>
        <v>0</v>
      </c>
      <c r="BT286" s="53">
        <f t="shared" si="270"/>
        <v>0</v>
      </c>
      <c r="BU286" s="53">
        <f t="shared" si="270"/>
        <v>0</v>
      </c>
      <c r="BV286" s="53">
        <f t="shared" si="270"/>
        <v>0</v>
      </c>
      <c r="BW286" s="53">
        <f t="shared" si="270"/>
        <v>0</v>
      </c>
      <c r="BX286" s="53">
        <f t="shared" si="270"/>
        <v>0</v>
      </c>
      <c r="BY286" s="53">
        <f t="shared" si="270"/>
        <v>0</v>
      </c>
      <c r="BZ286" s="53">
        <f t="shared" si="270"/>
        <v>0</v>
      </c>
      <c r="CA286" s="53">
        <f t="shared" si="270"/>
        <v>0</v>
      </c>
      <c r="CB286" s="53">
        <f t="shared" si="270"/>
        <v>0</v>
      </c>
      <c r="CC286" s="53">
        <f t="shared" si="271"/>
        <v>0</v>
      </c>
      <c r="CD286" s="53">
        <f t="shared" si="271"/>
        <v>0</v>
      </c>
      <c r="CE286" s="53">
        <f t="shared" si="271"/>
        <v>0</v>
      </c>
      <c r="CF286" s="53">
        <f t="shared" si="271"/>
        <v>0</v>
      </c>
      <c r="CG286" s="53">
        <f t="shared" si="271"/>
        <v>0</v>
      </c>
      <c r="CH286" s="53">
        <f t="shared" si="271"/>
        <v>0</v>
      </c>
      <c r="CI286" s="53">
        <f t="shared" si="271"/>
        <v>0</v>
      </c>
      <c r="CJ286" s="53">
        <f t="shared" si="271"/>
        <v>0</v>
      </c>
      <c r="CK286" s="53">
        <f t="shared" si="271"/>
        <v>0</v>
      </c>
      <c r="CL286" s="53">
        <f t="shared" si="271"/>
        <v>0</v>
      </c>
      <c r="CM286" s="53">
        <f t="shared" si="271"/>
        <v>0</v>
      </c>
      <c r="CN286" s="53">
        <f t="shared" si="271"/>
        <v>0</v>
      </c>
      <c r="CO286" s="53">
        <f t="shared" si="271"/>
        <v>0</v>
      </c>
    </row>
    <row r="287" spans="2:93" outlineLevel="1" x14ac:dyDescent="0.2">
      <c r="E287" s="18" t="str">
        <f xml:space="preserve"> UserInput!E87</f>
        <v>Wastewater: other cost item 5 (specify)</v>
      </c>
      <c r="G287" s="90">
        <f xml:space="preserve"> UserInput!G87</f>
        <v>0</v>
      </c>
      <c r="H287" s="76" t="str">
        <f xml:space="preserve"> UserInput!H87</f>
        <v>£</v>
      </c>
      <c r="I287" s="200"/>
      <c r="K287" s="53">
        <f t="shared" si="264"/>
        <v>0</v>
      </c>
      <c r="L287" s="53">
        <f t="shared" si="264"/>
        <v>0</v>
      </c>
      <c r="M287" s="53">
        <f t="shared" si="264"/>
        <v>0</v>
      </c>
      <c r="N287" s="53">
        <f t="shared" si="264"/>
        <v>0</v>
      </c>
      <c r="O287" s="53">
        <f t="shared" si="264"/>
        <v>0</v>
      </c>
      <c r="P287" s="53">
        <f t="shared" si="264"/>
        <v>0</v>
      </c>
      <c r="Q287" s="53">
        <f t="shared" si="264"/>
        <v>0</v>
      </c>
      <c r="R287" s="53">
        <f t="shared" si="264"/>
        <v>0</v>
      </c>
      <c r="S287" s="53">
        <f t="shared" si="264"/>
        <v>0</v>
      </c>
      <c r="T287" s="53">
        <f t="shared" si="264"/>
        <v>0</v>
      </c>
      <c r="U287" s="53">
        <f t="shared" si="265"/>
        <v>0</v>
      </c>
      <c r="V287" s="53">
        <f t="shared" si="265"/>
        <v>0</v>
      </c>
      <c r="W287" s="53">
        <f t="shared" si="265"/>
        <v>0</v>
      </c>
      <c r="X287" s="53">
        <f t="shared" si="265"/>
        <v>0</v>
      </c>
      <c r="Y287" s="53">
        <f t="shared" si="265"/>
        <v>0</v>
      </c>
      <c r="Z287" s="53">
        <f t="shared" si="265"/>
        <v>0</v>
      </c>
      <c r="AA287" s="53">
        <f t="shared" si="265"/>
        <v>0</v>
      </c>
      <c r="AB287" s="53">
        <f t="shared" si="265"/>
        <v>0</v>
      </c>
      <c r="AC287" s="53">
        <f t="shared" si="265"/>
        <v>0</v>
      </c>
      <c r="AD287" s="53">
        <f t="shared" si="265"/>
        <v>0</v>
      </c>
      <c r="AE287" s="53">
        <f t="shared" si="266"/>
        <v>0</v>
      </c>
      <c r="AF287" s="53">
        <f t="shared" si="266"/>
        <v>0</v>
      </c>
      <c r="AG287" s="53">
        <f t="shared" si="266"/>
        <v>0</v>
      </c>
      <c r="AH287" s="53">
        <f t="shared" si="266"/>
        <v>0</v>
      </c>
      <c r="AI287" s="53">
        <f t="shared" si="266"/>
        <v>0</v>
      </c>
      <c r="AJ287" s="53">
        <f t="shared" si="266"/>
        <v>0</v>
      </c>
      <c r="AK287" s="53">
        <f t="shared" si="266"/>
        <v>0</v>
      </c>
      <c r="AL287" s="53">
        <f t="shared" si="266"/>
        <v>0</v>
      </c>
      <c r="AM287" s="53">
        <f t="shared" si="266"/>
        <v>0</v>
      </c>
      <c r="AN287" s="53">
        <f t="shared" si="266"/>
        <v>0</v>
      </c>
      <c r="AO287" s="53">
        <f t="shared" si="267"/>
        <v>0</v>
      </c>
      <c r="AP287" s="53">
        <f t="shared" si="267"/>
        <v>0</v>
      </c>
      <c r="AQ287" s="53">
        <f t="shared" si="267"/>
        <v>0</v>
      </c>
      <c r="AR287" s="53">
        <f t="shared" si="267"/>
        <v>0</v>
      </c>
      <c r="AS287" s="53">
        <f t="shared" si="267"/>
        <v>0</v>
      </c>
      <c r="AT287" s="53">
        <f t="shared" si="267"/>
        <v>0</v>
      </c>
      <c r="AU287" s="53">
        <f t="shared" si="267"/>
        <v>0</v>
      </c>
      <c r="AV287" s="53">
        <f t="shared" si="267"/>
        <v>0</v>
      </c>
      <c r="AW287" s="53">
        <f t="shared" si="267"/>
        <v>0</v>
      </c>
      <c r="AX287" s="53">
        <f t="shared" si="267"/>
        <v>0</v>
      </c>
      <c r="AY287" s="53">
        <f t="shared" si="268"/>
        <v>0</v>
      </c>
      <c r="AZ287" s="53">
        <f t="shared" si="268"/>
        <v>0</v>
      </c>
      <c r="BA287" s="53">
        <f t="shared" si="268"/>
        <v>0</v>
      </c>
      <c r="BB287" s="53">
        <f t="shared" si="268"/>
        <v>0</v>
      </c>
      <c r="BC287" s="53">
        <f t="shared" si="268"/>
        <v>0</v>
      </c>
      <c r="BD287" s="53">
        <f t="shared" si="268"/>
        <v>0</v>
      </c>
      <c r="BE287" s="53">
        <f t="shared" si="268"/>
        <v>0</v>
      </c>
      <c r="BF287" s="53">
        <f t="shared" si="268"/>
        <v>0</v>
      </c>
      <c r="BG287" s="53">
        <f t="shared" si="268"/>
        <v>0</v>
      </c>
      <c r="BH287" s="53">
        <f t="shared" si="268"/>
        <v>0</v>
      </c>
      <c r="BI287" s="53">
        <f t="shared" si="269"/>
        <v>0</v>
      </c>
      <c r="BJ287" s="53">
        <f t="shared" si="269"/>
        <v>0</v>
      </c>
      <c r="BK287" s="53">
        <f t="shared" si="269"/>
        <v>0</v>
      </c>
      <c r="BL287" s="53">
        <f t="shared" si="269"/>
        <v>0</v>
      </c>
      <c r="BM287" s="53">
        <f t="shared" si="269"/>
        <v>0</v>
      </c>
      <c r="BN287" s="53">
        <f t="shared" si="269"/>
        <v>0</v>
      </c>
      <c r="BO287" s="53">
        <f t="shared" si="269"/>
        <v>0</v>
      </c>
      <c r="BP287" s="53">
        <f t="shared" si="269"/>
        <v>0</v>
      </c>
      <c r="BQ287" s="53">
        <f t="shared" si="269"/>
        <v>0</v>
      </c>
      <c r="BR287" s="53">
        <f t="shared" si="269"/>
        <v>0</v>
      </c>
      <c r="BS287" s="53">
        <f t="shared" si="270"/>
        <v>0</v>
      </c>
      <c r="BT287" s="53">
        <f t="shared" si="270"/>
        <v>0</v>
      </c>
      <c r="BU287" s="53">
        <f t="shared" si="270"/>
        <v>0</v>
      </c>
      <c r="BV287" s="53">
        <f t="shared" si="270"/>
        <v>0</v>
      </c>
      <c r="BW287" s="53">
        <f t="shared" si="270"/>
        <v>0</v>
      </c>
      <c r="BX287" s="53">
        <f t="shared" si="270"/>
        <v>0</v>
      </c>
      <c r="BY287" s="53">
        <f t="shared" si="270"/>
        <v>0</v>
      </c>
      <c r="BZ287" s="53">
        <f t="shared" si="270"/>
        <v>0</v>
      </c>
      <c r="CA287" s="53">
        <f t="shared" si="270"/>
        <v>0</v>
      </c>
      <c r="CB287" s="53">
        <f t="shared" si="270"/>
        <v>0</v>
      </c>
      <c r="CC287" s="53">
        <f t="shared" si="271"/>
        <v>0</v>
      </c>
      <c r="CD287" s="53">
        <f t="shared" si="271"/>
        <v>0</v>
      </c>
      <c r="CE287" s="53">
        <f t="shared" si="271"/>
        <v>0</v>
      </c>
      <c r="CF287" s="53">
        <f t="shared" si="271"/>
        <v>0</v>
      </c>
      <c r="CG287" s="53">
        <f t="shared" si="271"/>
        <v>0</v>
      </c>
      <c r="CH287" s="53">
        <f t="shared" si="271"/>
        <v>0</v>
      </c>
      <c r="CI287" s="53">
        <f t="shared" si="271"/>
        <v>0</v>
      </c>
      <c r="CJ287" s="53">
        <f t="shared" si="271"/>
        <v>0</v>
      </c>
      <c r="CK287" s="53">
        <f t="shared" si="271"/>
        <v>0</v>
      </c>
      <c r="CL287" s="53">
        <f t="shared" si="271"/>
        <v>0</v>
      </c>
      <c r="CM287" s="53">
        <f t="shared" si="271"/>
        <v>0</v>
      </c>
      <c r="CN287" s="53">
        <f t="shared" si="271"/>
        <v>0</v>
      </c>
      <c r="CO287" s="53">
        <f t="shared" si="271"/>
        <v>0</v>
      </c>
    </row>
    <row r="288" spans="2:93" s="221" customFormat="1" ht="2.1" customHeight="1" outlineLevel="1" x14ac:dyDescent="0.2">
      <c r="B288" s="262"/>
      <c r="D288" s="263"/>
      <c r="E288" s="264"/>
      <c r="G288" s="265"/>
      <c r="H288" s="266"/>
      <c r="I288" s="267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8"/>
      <c r="AI288" s="268"/>
      <c r="AJ288" s="268"/>
      <c r="AK288" s="268"/>
      <c r="AL288" s="268"/>
      <c r="AM288" s="268"/>
      <c r="AN288" s="268"/>
      <c r="AO288" s="268"/>
      <c r="AP288" s="268"/>
      <c r="AQ288" s="268"/>
      <c r="AR288" s="268"/>
      <c r="AS288" s="268"/>
      <c r="AT288" s="268"/>
      <c r="AU288" s="268"/>
      <c r="AV288" s="268"/>
      <c r="AW288" s="268"/>
      <c r="AX288" s="268"/>
      <c r="AY288" s="268"/>
      <c r="AZ288" s="268"/>
      <c r="BA288" s="268"/>
      <c r="BB288" s="268"/>
      <c r="BC288" s="268"/>
      <c r="BD288" s="268"/>
      <c r="BE288" s="268"/>
      <c r="BF288" s="268"/>
      <c r="BG288" s="268"/>
      <c r="BH288" s="268"/>
      <c r="BI288" s="268"/>
      <c r="BJ288" s="268"/>
      <c r="BK288" s="268"/>
      <c r="BL288" s="268"/>
      <c r="BM288" s="268"/>
      <c r="BN288" s="268"/>
      <c r="BO288" s="268"/>
      <c r="BP288" s="268"/>
      <c r="BQ288" s="268"/>
      <c r="BR288" s="268"/>
      <c r="BS288" s="268"/>
      <c r="BT288" s="268"/>
      <c r="BU288" s="268"/>
      <c r="BV288" s="268"/>
      <c r="BW288" s="268"/>
      <c r="BX288" s="268"/>
      <c r="BY288" s="268"/>
      <c r="BZ288" s="268"/>
      <c r="CA288" s="268"/>
      <c r="CB288" s="268"/>
      <c r="CC288" s="268"/>
      <c r="CD288" s="268"/>
      <c r="CE288" s="268"/>
      <c r="CF288" s="268"/>
      <c r="CG288" s="268"/>
      <c r="CH288" s="268"/>
      <c r="CI288" s="268"/>
      <c r="CJ288" s="268"/>
      <c r="CK288" s="268"/>
      <c r="CL288" s="268"/>
      <c r="CM288" s="268"/>
      <c r="CN288" s="268"/>
      <c r="CO288" s="268"/>
    </row>
    <row r="289" spans="1:93" s="173" customFormat="1" outlineLevel="1" x14ac:dyDescent="0.2">
      <c r="B289" s="174"/>
      <c r="D289" s="175"/>
      <c r="E289" s="173" t="s">
        <v>440</v>
      </c>
      <c r="H289" s="171" t="s">
        <v>133</v>
      </c>
      <c r="I289" s="286"/>
      <c r="K289" s="195">
        <f t="shared" ref="K289:AP289" si="272" xml:space="preserve"> SUM( K283:K288 )</f>
        <v>0</v>
      </c>
      <c r="L289" s="195">
        <f t="shared" si="272"/>
        <v>0</v>
      </c>
      <c r="M289" s="195">
        <f t="shared" si="272"/>
        <v>0</v>
      </c>
      <c r="N289" s="195">
        <f t="shared" si="272"/>
        <v>0</v>
      </c>
      <c r="O289" s="195">
        <f t="shared" si="272"/>
        <v>0</v>
      </c>
      <c r="P289" s="195">
        <f t="shared" si="272"/>
        <v>0</v>
      </c>
      <c r="Q289" s="195">
        <f t="shared" si="272"/>
        <v>0</v>
      </c>
      <c r="R289" s="195">
        <f t="shared" si="272"/>
        <v>0</v>
      </c>
      <c r="S289" s="195">
        <f t="shared" si="272"/>
        <v>0</v>
      </c>
      <c r="T289" s="195">
        <f t="shared" si="272"/>
        <v>0</v>
      </c>
      <c r="U289" s="195">
        <f t="shared" si="272"/>
        <v>0</v>
      </c>
      <c r="V289" s="195">
        <f t="shared" si="272"/>
        <v>0</v>
      </c>
      <c r="W289" s="195">
        <f t="shared" si="272"/>
        <v>0</v>
      </c>
      <c r="X289" s="195">
        <f t="shared" si="272"/>
        <v>0</v>
      </c>
      <c r="Y289" s="195">
        <f t="shared" si="272"/>
        <v>0</v>
      </c>
      <c r="Z289" s="195">
        <f t="shared" si="272"/>
        <v>0</v>
      </c>
      <c r="AA289" s="195">
        <f t="shared" si="272"/>
        <v>0</v>
      </c>
      <c r="AB289" s="195">
        <f t="shared" si="272"/>
        <v>0</v>
      </c>
      <c r="AC289" s="195">
        <f t="shared" si="272"/>
        <v>0</v>
      </c>
      <c r="AD289" s="195">
        <f t="shared" si="272"/>
        <v>0</v>
      </c>
      <c r="AE289" s="195">
        <f t="shared" si="272"/>
        <v>0</v>
      </c>
      <c r="AF289" s="195">
        <f t="shared" si="272"/>
        <v>0</v>
      </c>
      <c r="AG289" s="195">
        <f t="shared" si="272"/>
        <v>0</v>
      </c>
      <c r="AH289" s="195">
        <f t="shared" si="272"/>
        <v>0</v>
      </c>
      <c r="AI289" s="195">
        <f t="shared" si="272"/>
        <v>0</v>
      </c>
      <c r="AJ289" s="195">
        <f t="shared" si="272"/>
        <v>0</v>
      </c>
      <c r="AK289" s="195">
        <f t="shared" si="272"/>
        <v>0</v>
      </c>
      <c r="AL289" s="195">
        <f t="shared" si="272"/>
        <v>0</v>
      </c>
      <c r="AM289" s="195">
        <f t="shared" si="272"/>
        <v>0</v>
      </c>
      <c r="AN289" s="195">
        <f t="shared" si="272"/>
        <v>0</v>
      </c>
      <c r="AO289" s="195">
        <f t="shared" si="272"/>
        <v>0</v>
      </c>
      <c r="AP289" s="195">
        <f t="shared" si="272"/>
        <v>0</v>
      </c>
      <c r="AQ289" s="195">
        <f t="shared" ref="AQ289:BV289" si="273" xml:space="preserve"> SUM( AQ283:AQ288 )</f>
        <v>0</v>
      </c>
      <c r="AR289" s="195">
        <f t="shared" si="273"/>
        <v>0</v>
      </c>
      <c r="AS289" s="195">
        <f t="shared" si="273"/>
        <v>0</v>
      </c>
      <c r="AT289" s="195">
        <f t="shared" si="273"/>
        <v>0</v>
      </c>
      <c r="AU289" s="195">
        <f t="shared" si="273"/>
        <v>0</v>
      </c>
      <c r="AV289" s="195">
        <f t="shared" si="273"/>
        <v>0</v>
      </c>
      <c r="AW289" s="195">
        <f t="shared" si="273"/>
        <v>0</v>
      </c>
      <c r="AX289" s="195">
        <f t="shared" si="273"/>
        <v>0</v>
      </c>
      <c r="AY289" s="195">
        <f t="shared" si="273"/>
        <v>0</v>
      </c>
      <c r="AZ289" s="195">
        <f t="shared" si="273"/>
        <v>0</v>
      </c>
      <c r="BA289" s="195">
        <f t="shared" si="273"/>
        <v>0</v>
      </c>
      <c r="BB289" s="195">
        <f t="shared" si="273"/>
        <v>0</v>
      </c>
      <c r="BC289" s="195">
        <f t="shared" si="273"/>
        <v>0</v>
      </c>
      <c r="BD289" s="195">
        <f t="shared" si="273"/>
        <v>0</v>
      </c>
      <c r="BE289" s="195">
        <f t="shared" si="273"/>
        <v>0</v>
      </c>
      <c r="BF289" s="195">
        <f t="shared" si="273"/>
        <v>0</v>
      </c>
      <c r="BG289" s="195">
        <f t="shared" si="273"/>
        <v>0</v>
      </c>
      <c r="BH289" s="195">
        <f t="shared" si="273"/>
        <v>0</v>
      </c>
      <c r="BI289" s="195">
        <f t="shared" si="273"/>
        <v>0</v>
      </c>
      <c r="BJ289" s="195">
        <f t="shared" si="273"/>
        <v>0</v>
      </c>
      <c r="BK289" s="195">
        <f t="shared" si="273"/>
        <v>0</v>
      </c>
      <c r="BL289" s="195">
        <f t="shared" si="273"/>
        <v>0</v>
      </c>
      <c r="BM289" s="195">
        <f t="shared" si="273"/>
        <v>0</v>
      </c>
      <c r="BN289" s="195">
        <f t="shared" si="273"/>
        <v>0</v>
      </c>
      <c r="BO289" s="195">
        <f t="shared" si="273"/>
        <v>0</v>
      </c>
      <c r="BP289" s="195">
        <f t="shared" si="273"/>
        <v>0</v>
      </c>
      <c r="BQ289" s="195">
        <f t="shared" si="273"/>
        <v>0</v>
      </c>
      <c r="BR289" s="195">
        <f t="shared" si="273"/>
        <v>0</v>
      </c>
      <c r="BS289" s="195">
        <f t="shared" si="273"/>
        <v>0</v>
      </c>
      <c r="BT289" s="195">
        <f t="shared" si="273"/>
        <v>0</v>
      </c>
      <c r="BU289" s="195">
        <f t="shared" si="273"/>
        <v>0</v>
      </c>
      <c r="BV289" s="195">
        <f t="shared" si="273"/>
        <v>0</v>
      </c>
      <c r="BW289" s="195">
        <f t="shared" ref="BW289:CO289" si="274" xml:space="preserve"> SUM( BW283:BW288 )</f>
        <v>0</v>
      </c>
      <c r="BX289" s="195">
        <f t="shared" si="274"/>
        <v>0</v>
      </c>
      <c r="BY289" s="195">
        <f t="shared" si="274"/>
        <v>0</v>
      </c>
      <c r="BZ289" s="195">
        <f t="shared" si="274"/>
        <v>0</v>
      </c>
      <c r="CA289" s="195">
        <f t="shared" si="274"/>
        <v>0</v>
      </c>
      <c r="CB289" s="195">
        <f t="shared" si="274"/>
        <v>0</v>
      </c>
      <c r="CC289" s="195">
        <f t="shared" si="274"/>
        <v>0</v>
      </c>
      <c r="CD289" s="195">
        <f t="shared" si="274"/>
        <v>0</v>
      </c>
      <c r="CE289" s="195">
        <f t="shared" si="274"/>
        <v>0</v>
      </c>
      <c r="CF289" s="195">
        <f t="shared" si="274"/>
        <v>0</v>
      </c>
      <c r="CG289" s="195">
        <f t="shared" si="274"/>
        <v>0</v>
      </c>
      <c r="CH289" s="195">
        <f t="shared" si="274"/>
        <v>0</v>
      </c>
      <c r="CI289" s="195">
        <f t="shared" si="274"/>
        <v>0</v>
      </c>
      <c r="CJ289" s="195">
        <f t="shared" si="274"/>
        <v>0</v>
      </c>
      <c r="CK289" s="195">
        <f t="shared" si="274"/>
        <v>0</v>
      </c>
      <c r="CL289" s="195">
        <f t="shared" si="274"/>
        <v>0</v>
      </c>
      <c r="CM289" s="195">
        <f t="shared" si="274"/>
        <v>0</v>
      </c>
      <c r="CN289" s="195">
        <f t="shared" si="274"/>
        <v>0</v>
      </c>
      <c r="CO289" s="195">
        <f t="shared" si="274"/>
        <v>0</v>
      </c>
    </row>
    <row r="290" spans="1:93" outlineLevel="1" x14ac:dyDescent="0.2">
      <c r="I290" s="200"/>
    </row>
    <row r="291" spans="1:93" ht="13.5" thickBot="1" x14ac:dyDescent="0.25">
      <c r="A291" s="55" t="s">
        <v>149</v>
      </c>
      <c r="B291" s="9"/>
      <c r="C291" s="8"/>
      <c r="D291" s="68"/>
      <c r="E291" s="11"/>
      <c r="F291" s="12"/>
      <c r="G291" s="12"/>
      <c r="H291" s="12"/>
      <c r="I291" s="21"/>
      <c r="J291" s="13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</row>
    <row r="292" spans="1:93" ht="13.5" thickTop="1" x14ac:dyDescent="0.2"/>
  </sheetData>
  <conditionalFormatting sqref="K1:CO1">
    <cfRule type="cellIs" dxfId="245" priority="67" operator="equal">
      <formula>OverallError</formula>
    </cfRule>
  </conditionalFormatting>
  <conditionalFormatting sqref="H1">
    <cfRule type="cellIs" dxfId="244" priority="68" operator="equal">
      <formula>OverallError</formula>
    </cfRule>
  </conditionalFormatting>
  <conditionalFormatting sqref="H3 D3:F3">
    <cfRule type="cellIs" dxfId="243" priority="64" operator="lessThan">
      <formula>0</formula>
    </cfRule>
  </conditionalFormatting>
  <conditionalFormatting sqref="K3">
    <cfRule type="cellIs" dxfId="242" priority="63" operator="lessThan">
      <formula>0</formula>
    </cfRule>
  </conditionalFormatting>
  <conditionalFormatting sqref="H9 D9:F9">
    <cfRule type="cellIs" dxfId="241" priority="66" operator="lessThan">
      <formula>0</formula>
    </cfRule>
  </conditionalFormatting>
  <conditionalFormatting sqref="K9">
    <cfRule type="cellIs" dxfId="240" priority="65" operator="lessThan">
      <formula>0</formula>
    </cfRule>
  </conditionalFormatting>
  <conditionalFormatting sqref="H12 D12:F12">
    <cfRule type="cellIs" dxfId="239" priority="58" operator="lessThan">
      <formula>0</formula>
    </cfRule>
  </conditionalFormatting>
  <conditionalFormatting sqref="K12">
    <cfRule type="cellIs" dxfId="238" priority="57" operator="lessThan">
      <formula>0</formula>
    </cfRule>
  </conditionalFormatting>
  <conditionalFormatting sqref="I1">
    <cfRule type="cellIs" dxfId="237" priority="56" operator="equal">
      <formula>OverallError</formula>
    </cfRule>
  </conditionalFormatting>
  <conditionalFormatting sqref="I3">
    <cfRule type="cellIs" dxfId="236" priority="54" operator="lessThan">
      <formula>0</formula>
    </cfRule>
  </conditionalFormatting>
  <conditionalFormatting sqref="I9">
    <cfRule type="cellIs" dxfId="235" priority="55" operator="lessThan">
      <formula>0</formula>
    </cfRule>
  </conditionalFormatting>
  <conditionalFormatting sqref="I12">
    <cfRule type="cellIs" dxfId="234" priority="52" operator="lessThan">
      <formula>0</formula>
    </cfRule>
  </conditionalFormatting>
  <conditionalFormatting sqref="H95 D95:F95">
    <cfRule type="cellIs" dxfId="233" priority="51" operator="lessThan">
      <formula>0</formula>
    </cfRule>
  </conditionalFormatting>
  <conditionalFormatting sqref="K95">
    <cfRule type="cellIs" dxfId="232" priority="50" operator="lessThan">
      <formula>0</formula>
    </cfRule>
  </conditionalFormatting>
  <conditionalFormatting sqref="I95">
    <cfRule type="cellIs" dxfId="231" priority="49" operator="lessThan">
      <formula>0</formula>
    </cfRule>
  </conditionalFormatting>
  <conditionalFormatting sqref="H224 D224:F224">
    <cfRule type="cellIs" dxfId="230" priority="45" operator="lessThan">
      <formula>0</formula>
    </cfRule>
  </conditionalFormatting>
  <conditionalFormatting sqref="K224">
    <cfRule type="cellIs" dxfId="229" priority="44" operator="lessThan">
      <formula>0</formula>
    </cfRule>
  </conditionalFormatting>
  <conditionalFormatting sqref="I224">
    <cfRule type="cellIs" dxfId="228" priority="43" operator="lessThan">
      <formula>0</formula>
    </cfRule>
  </conditionalFormatting>
  <conditionalFormatting sqref="H232 D232:F232">
    <cfRule type="cellIs" dxfId="227" priority="42" operator="lessThan">
      <formula>0</formula>
    </cfRule>
  </conditionalFormatting>
  <conditionalFormatting sqref="K232">
    <cfRule type="cellIs" dxfId="226" priority="41" operator="lessThan">
      <formula>0</formula>
    </cfRule>
  </conditionalFormatting>
  <conditionalFormatting sqref="I232">
    <cfRule type="cellIs" dxfId="225" priority="40" operator="lessThan">
      <formula>0</formula>
    </cfRule>
  </conditionalFormatting>
  <conditionalFormatting sqref="H199 D199:F199">
    <cfRule type="cellIs" dxfId="224" priority="30" operator="lessThan">
      <formula>0</formula>
    </cfRule>
  </conditionalFormatting>
  <conditionalFormatting sqref="K199">
    <cfRule type="cellIs" dxfId="223" priority="29" operator="lessThan">
      <formula>0</formula>
    </cfRule>
  </conditionalFormatting>
  <conditionalFormatting sqref="I199">
    <cfRule type="cellIs" dxfId="222" priority="28" operator="lessThan">
      <formula>0</formula>
    </cfRule>
  </conditionalFormatting>
  <conditionalFormatting sqref="H207 D207:F207">
    <cfRule type="cellIs" dxfId="221" priority="27" operator="lessThan">
      <formula>0</formula>
    </cfRule>
  </conditionalFormatting>
  <conditionalFormatting sqref="K207">
    <cfRule type="cellIs" dxfId="220" priority="26" operator="lessThan">
      <formula>0</formula>
    </cfRule>
  </conditionalFormatting>
  <conditionalFormatting sqref="I207">
    <cfRule type="cellIs" dxfId="219" priority="25" operator="lessThan">
      <formula>0</formula>
    </cfRule>
  </conditionalFormatting>
  <conditionalFormatting sqref="H217 D217:F217">
    <cfRule type="cellIs" dxfId="218" priority="24" operator="lessThan">
      <formula>0</formula>
    </cfRule>
  </conditionalFormatting>
  <conditionalFormatting sqref="K217">
    <cfRule type="cellIs" dxfId="217" priority="23" operator="lessThan">
      <formula>0</formula>
    </cfRule>
  </conditionalFormatting>
  <conditionalFormatting sqref="I217">
    <cfRule type="cellIs" dxfId="216" priority="22" operator="lessThan">
      <formula>0</formula>
    </cfRule>
  </conditionalFormatting>
  <conditionalFormatting sqref="H202 D202:F202">
    <cfRule type="cellIs" dxfId="215" priority="21" operator="lessThan">
      <formula>0</formula>
    </cfRule>
  </conditionalFormatting>
  <conditionalFormatting sqref="K202">
    <cfRule type="cellIs" dxfId="214" priority="20" operator="lessThan">
      <formula>0</formula>
    </cfRule>
  </conditionalFormatting>
  <conditionalFormatting sqref="I202">
    <cfRule type="cellIs" dxfId="213" priority="19" operator="lessThan">
      <formula>0</formula>
    </cfRule>
  </conditionalFormatting>
  <conditionalFormatting sqref="H204 D204:F204">
    <cfRule type="cellIs" dxfId="212" priority="18" operator="lessThan">
      <formula>0</formula>
    </cfRule>
  </conditionalFormatting>
  <conditionalFormatting sqref="K204">
    <cfRule type="cellIs" dxfId="211" priority="17" operator="lessThan">
      <formula>0</formula>
    </cfRule>
  </conditionalFormatting>
  <conditionalFormatting sqref="I204">
    <cfRule type="cellIs" dxfId="210" priority="16" operator="lessThan">
      <formula>0</formula>
    </cfRule>
  </conditionalFormatting>
  <conditionalFormatting sqref="H158 D158:F158">
    <cfRule type="cellIs" dxfId="209" priority="15" operator="lessThan">
      <formula>0</formula>
    </cfRule>
  </conditionalFormatting>
  <conditionalFormatting sqref="K158">
    <cfRule type="cellIs" dxfId="208" priority="14" operator="lessThan">
      <formula>0</formula>
    </cfRule>
  </conditionalFormatting>
  <conditionalFormatting sqref="I158">
    <cfRule type="cellIs" dxfId="207" priority="13" operator="lessThan">
      <formula>0</formula>
    </cfRule>
  </conditionalFormatting>
  <conditionalFormatting sqref="H209 D209:F209">
    <cfRule type="cellIs" dxfId="206" priority="9" operator="lessThan">
      <formula>0</formula>
    </cfRule>
  </conditionalFormatting>
  <conditionalFormatting sqref="K209">
    <cfRule type="cellIs" dxfId="205" priority="8" operator="lessThan">
      <formula>0</formula>
    </cfRule>
  </conditionalFormatting>
  <conditionalFormatting sqref="I209">
    <cfRule type="cellIs" dxfId="204" priority="7" operator="lessThan">
      <formula>0</formula>
    </cfRule>
  </conditionalFormatting>
  <conditionalFormatting sqref="H211 D211:F211">
    <cfRule type="cellIs" dxfId="203" priority="6" operator="lessThan">
      <formula>0</formula>
    </cfRule>
  </conditionalFormatting>
  <conditionalFormatting sqref="K211">
    <cfRule type="cellIs" dxfId="202" priority="5" operator="lessThan">
      <formula>0</formula>
    </cfRule>
  </conditionalFormatting>
  <conditionalFormatting sqref="I211">
    <cfRule type="cellIs" dxfId="201" priority="4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&amp;L&amp;"Calibri"&amp;10&amp;K000000ST Classification: OFFICIAL COMMERCIAL&amp;1#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3"/>
    <outlinePr summaryBelow="0" summaryRight="0"/>
  </sheetPr>
  <dimension ref="A1:HC283"/>
  <sheetViews>
    <sheetView showGridLines="0" workbookViewId="0">
      <pane xSplit="10" ySplit="7" topLeftCell="K66" activePane="bottomRight" state="frozen"/>
      <selection activeCell="G124" sqref="G124"/>
      <selection pane="topRight" activeCell="G124" sqref="G124"/>
      <selection pane="bottomLeft" activeCell="G124" sqref="G124"/>
      <selection pane="bottomRight" activeCell="G124" sqref="G124"/>
    </sheetView>
  </sheetViews>
  <sheetFormatPr defaultColWidth="0" defaultRowHeight="12.75" outlineLevelRow="2" x14ac:dyDescent="0.2"/>
  <cols>
    <col min="1" max="2" width="1.6640625" customWidth="1"/>
    <col min="3" max="3" width="1.6640625" style="39" customWidth="1"/>
    <col min="4" max="4" width="1.33203125" customWidth="1"/>
    <col min="5" max="5" width="37.1640625" customWidth="1"/>
    <col min="6" max="6" width="2.83203125" bestFit="1" customWidth="1"/>
    <col min="7" max="7" width="15.83203125" customWidth="1"/>
    <col min="8" max="8" width="10.1640625" style="151" bestFit="1" customWidth="1"/>
    <col min="9" max="9" width="10.83203125" bestFit="1" customWidth="1"/>
    <col min="10" max="10" width="1" customWidth="1"/>
    <col min="11" max="11" width="12.1640625" bestFit="1" customWidth="1"/>
    <col min="12" max="93" width="9.33203125" customWidth="1"/>
    <col min="94" max="16384" width="9.33203125" hidden="1"/>
  </cols>
  <sheetData>
    <row r="1" spans="1:93" ht="18" x14ac:dyDescent="0.25">
      <c r="A1" s="54" t="s">
        <v>441</v>
      </c>
      <c r="B1" s="2"/>
      <c r="C1" s="178"/>
      <c r="D1" s="4"/>
      <c r="E1" s="5"/>
      <c r="F1" s="5"/>
      <c r="G1" s="3"/>
      <c r="H1" s="144"/>
      <c r="I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13.5" thickBot="1" x14ac:dyDescent="0.25">
      <c r="A2" s="55"/>
      <c r="B2" s="9"/>
      <c r="C2" s="179"/>
      <c r="D2" s="10"/>
      <c r="E2" s="11" t="s">
        <v>51</v>
      </c>
      <c r="F2" s="12"/>
      <c r="G2" s="12" t="s">
        <v>269</v>
      </c>
      <c r="H2" s="145" t="s">
        <v>53</v>
      </c>
      <c r="I2" s="12" t="s">
        <v>270</v>
      </c>
      <c r="J2" s="13"/>
      <c r="K2" s="21" t="str">
        <f xml:space="preserve"> InpS!K2</f>
        <v>2022-23</v>
      </c>
      <c r="L2" s="21" t="str">
        <f xml:space="preserve"> InpS!L2</f>
        <v>2023-24</v>
      </c>
      <c r="M2" s="21" t="str">
        <f xml:space="preserve"> InpS!M2</f>
        <v>2024-25</v>
      </c>
      <c r="N2" s="21" t="str">
        <f xml:space="preserve"> InpS!N2</f>
        <v>2025-26</v>
      </c>
      <c r="O2" s="21" t="str">
        <f xml:space="preserve"> InpS!O2</f>
        <v>2026-27</v>
      </c>
      <c r="P2" s="21" t="str">
        <f xml:space="preserve"> InpS!P2</f>
        <v>2027-28</v>
      </c>
      <c r="Q2" s="21" t="str">
        <f xml:space="preserve"> InpS!Q2</f>
        <v>2028-29</v>
      </c>
      <c r="R2" s="21" t="str">
        <f xml:space="preserve"> InpS!R2</f>
        <v>2029-30</v>
      </c>
      <c r="S2" s="21" t="str">
        <f xml:space="preserve"> InpS!S2</f>
        <v>2030-31</v>
      </c>
      <c r="T2" s="21" t="str">
        <f xml:space="preserve"> InpS!T2</f>
        <v>2031-32</v>
      </c>
      <c r="U2" s="21" t="str">
        <f xml:space="preserve"> InpS!U2</f>
        <v>2032-33</v>
      </c>
      <c r="V2" s="21" t="str">
        <f xml:space="preserve"> InpS!V2</f>
        <v>2033-34</v>
      </c>
      <c r="W2" s="21" t="str">
        <f xml:space="preserve"> InpS!W2</f>
        <v>2034-35</v>
      </c>
      <c r="X2" s="21" t="str">
        <f xml:space="preserve"> InpS!X2</f>
        <v>2035-36</v>
      </c>
      <c r="Y2" s="21" t="str">
        <f xml:space="preserve"> InpS!Y2</f>
        <v>2036-37</v>
      </c>
      <c r="Z2" s="21" t="str">
        <f xml:space="preserve"> InpS!Z2</f>
        <v>2037-38</v>
      </c>
      <c r="AA2" s="21" t="str">
        <f xml:space="preserve"> InpS!AA2</f>
        <v>2038-39</v>
      </c>
      <c r="AB2" s="21" t="str">
        <f xml:space="preserve"> InpS!AB2</f>
        <v>2039-40</v>
      </c>
      <c r="AC2" s="21" t="str">
        <f xml:space="preserve"> InpS!AC2</f>
        <v>2040-41</v>
      </c>
      <c r="AD2" s="21" t="str">
        <f xml:space="preserve"> InpS!AD2</f>
        <v>2041-42</v>
      </c>
      <c r="AE2" s="21" t="str">
        <f xml:space="preserve"> InpS!AE2</f>
        <v>2042-43</v>
      </c>
      <c r="AF2" s="21" t="str">
        <f xml:space="preserve"> InpS!AF2</f>
        <v>2043-44</v>
      </c>
      <c r="AG2" s="21" t="str">
        <f xml:space="preserve"> InpS!AG2</f>
        <v>2044-45</v>
      </c>
      <c r="AH2" s="21" t="str">
        <f xml:space="preserve"> InpS!AH2</f>
        <v>2045-46</v>
      </c>
      <c r="AI2" s="21" t="str">
        <f xml:space="preserve"> InpS!AI2</f>
        <v>2046-47</v>
      </c>
      <c r="AJ2" s="21" t="str">
        <f xml:space="preserve"> InpS!AJ2</f>
        <v>2047-48</v>
      </c>
      <c r="AK2" s="21" t="str">
        <f xml:space="preserve"> InpS!AK2</f>
        <v>2048-49</v>
      </c>
      <c r="AL2" s="21" t="str">
        <f xml:space="preserve"> InpS!AL2</f>
        <v>2049-50</v>
      </c>
      <c r="AM2" s="21" t="str">
        <f xml:space="preserve"> InpS!AM2</f>
        <v>2050-51</v>
      </c>
      <c r="AN2" s="21" t="str">
        <f xml:space="preserve"> InpS!AN2</f>
        <v>2051-52</v>
      </c>
      <c r="AO2" s="21" t="str">
        <f xml:space="preserve"> InpS!AO2</f>
        <v>2052-53</v>
      </c>
      <c r="AP2" s="21" t="str">
        <f xml:space="preserve"> InpS!AP2</f>
        <v>2053-54</v>
      </c>
      <c r="AQ2" s="21" t="str">
        <f xml:space="preserve"> InpS!AQ2</f>
        <v>2054-55</v>
      </c>
      <c r="AR2" s="21" t="str">
        <f xml:space="preserve"> InpS!AR2</f>
        <v>2055-56</v>
      </c>
      <c r="AS2" s="21" t="str">
        <f xml:space="preserve"> InpS!AS2</f>
        <v>2056-57</v>
      </c>
      <c r="AT2" s="21" t="str">
        <f xml:space="preserve"> InpS!AT2</f>
        <v>2057-58</v>
      </c>
      <c r="AU2" s="21" t="str">
        <f xml:space="preserve"> InpS!AU2</f>
        <v>2058-59</v>
      </c>
      <c r="AV2" s="21" t="str">
        <f xml:space="preserve"> InpS!AV2</f>
        <v>2059-60</v>
      </c>
      <c r="AW2" s="21" t="str">
        <f xml:space="preserve"> InpS!AW2</f>
        <v>2060-61</v>
      </c>
      <c r="AX2" s="21" t="str">
        <f xml:space="preserve"> InpS!AX2</f>
        <v>2061-62</v>
      </c>
      <c r="AY2" s="21" t="str">
        <f xml:space="preserve"> InpS!AY2</f>
        <v>2062-63</v>
      </c>
      <c r="AZ2" s="21" t="str">
        <f xml:space="preserve"> InpS!AZ2</f>
        <v>2063-64</v>
      </c>
      <c r="BA2" s="21" t="str">
        <f xml:space="preserve"> InpS!BA2</f>
        <v>2064-65</v>
      </c>
      <c r="BB2" s="21" t="str">
        <f xml:space="preserve"> InpS!BB2</f>
        <v>2065-66</v>
      </c>
      <c r="BC2" s="21" t="str">
        <f xml:space="preserve"> InpS!BC2</f>
        <v>2066-67</v>
      </c>
      <c r="BD2" s="21" t="str">
        <f xml:space="preserve"> InpS!BD2</f>
        <v>2067-68</v>
      </c>
      <c r="BE2" s="21" t="str">
        <f xml:space="preserve"> InpS!BE2</f>
        <v>2068-69</v>
      </c>
      <c r="BF2" s="21" t="str">
        <f xml:space="preserve"> InpS!BF2</f>
        <v>2069-70</v>
      </c>
      <c r="BG2" s="21" t="str">
        <f xml:space="preserve"> InpS!BG2</f>
        <v>2070-71</v>
      </c>
      <c r="BH2" s="21" t="str">
        <f xml:space="preserve"> InpS!BH2</f>
        <v>2071-72</v>
      </c>
      <c r="BI2" s="21" t="str">
        <f xml:space="preserve"> InpS!BI2</f>
        <v>2072-73</v>
      </c>
      <c r="BJ2" s="21" t="str">
        <f xml:space="preserve"> InpS!BJ2</f>
        <v>2073-74</v>
      </c>
      <c r="BK2" s="21" t="str">
        <f xml:space="preserve"> InpS!BK2</f>
        <v>2074-75</v>
      </c>
      <c r="BL2" s="21" t="str">
        <f xml:space="preserve"> InpS!BL2</f>
        <v>2075-76</v>
      </c>
      <c r="BM2" s="21" t="str">
        <f xml:space="preserve"> InpS!BM2</f>
        <v>2076-77</v>
      </c>
      <c r="BN2" s="21" t="str">
        <f xml:space="preserve"> InpS!BN2</f>
        <v>2077-78</v>
      </c>
      <c r="BO2" s="21" t="str">
        <f xml:space="preserve"> InpS!BO2</f>
        <v>2078-79</v>
      </c>
      <c r="BP2" s="21" t="str">
        <f xml:space="preserve"> InpS!BP2</f>
        <v>2079-80</v>
      </c>
      <c r="BQ2" s="21" t="str">
        <f xml:space="preserve"> InpS!BQ2</f>
        <v>2080-81</v>
      </c>
      <c r="BR2" s="21" t="str">
        <f xml:space="preserve"> InpS!BR2</f>
        <v>2081-82</v>
      </c>
      <c r="BS2" s="21" t="str">
        <f xml:space="preserve"> InpS!BS2</f>
        <v>2082-83</v>
      </c>
      <c r="BT2" s="21" t="str">
        <f xml:space="preserve"> InpS!BT2</f>
        <v>2083-84</v>
      </c>
      <c r="BU2" s="21" t="str">
        <f xml:space="preserve"> InpS!BU2</f>
        <v>2084-85</v>
      </c>
      <c r="BV2" s="21" t="str">
        <f xml:space="preserve"> InpS!BV2</f>
        <v>2085-86</v>
      </c>
      <c r="BW2" s="21" t="str">
        <f xml:space="preserve"> InpS!BW2</f>
        <v>2086-87</v>
      </c>
      <c r="BX2" s="21" t="str">
        <f xml:space="preserve"> InpS!BX2</f>
        <v>2087-88</v>
      </c>
      <c r="BY2" s="21" t="str">
        <f xml:space="preserve"> InpS!BY2</f>
        <v>2088-89</v>
      </c>
      <c r="BZ2" s="21" t="str">
        <f xml:space="preserve"> InpS!BZ2</f>
        <v>2089-90</v>
      </c>
      <c r="CA2" s="21" t="str">
        <f xml:space="preserve"> InpS!CA2</f>
        <v>2090-91</v>
      </c>
      <c r="CB2" s="21" t="str">
        <f xml:space="preserve"> InpS!CB2</f>
        <v>2091-92</v>
      </c>
      <c r="CC2" s="21" t="str">
        <f xml:space="preserve"> InpS!CC2</f>
        <v>2092-93</v>
      </c>
      <c r="CD2" s="21" t="str">
        <f xml:space="preserve"> InpS!CD2</f>
        <v>2093-94</v>
      </c>
      <c r="CE2" s="21" t="str">
        <f xml:space="preserve"> InpS!CE2</f>
        <v>2094-95</v>
      </c>
      <c r="CF2" s="21" t="str">
        <f xml:space="preserve"> InpS!CF2</f>
        <v>2095-96</v>
      </c>
      <c r="CG2" s="21" t="str">
        <f xml:space="preserve"> InpS!CG2</f>
        <v>2096-97</v>
      </c>
      <c r="CH2" s="21" t="str">
        <f xml:space="preserve"> InpS!CH2</f>
        <v>2097-98</v>
      </c>
      <c r="CI2" s="21" t="str">
        <f xml:space="preserve"> InpS!CI2</f>
        <v>2098-99</v>
      </c>
      <c r="CJ2" s="21" t="str">
        <f xml:space="preserve"> InpS!CJ2</f>
        <v>2099-00</v>
      </c>
      <c r="CK2" s="21" t="str">
        <f xml:space="preserve"> InpS!CK2</f>
        <v>2100-01</v>
      </c>
      <c r="CL2" s="21" t="str">
        <f xml:space="preserve"> InpS!CL2</f>
        <v>2101-02</v>
      </c>
      <c r="CM2" s="21" t="str">
        <f xml:space="preserve"> InpS!CM2</f>
        <v>2102-03</v>
      </c>
      <c r="CN2" s="21" t="str">
        <f xml:space="preserve"> InpS!CN2</f>
        <v>2103-04</v>
      </c>
      <c r="CO2" s="21" t="str">
        <f xml:space="preserve"> InpS!CO2</f>
        <v>2104-05</v>
      </c>
    </row>
    <row r="3" spans="1:93" ht="3" customHeight="1" thickTop="1" x14ac:dyDescent="0.2">
      <c r="A3" s="14"/>
      <c r="B3" s="14"/>
      <c r="C3" s="180"/>
      <c r="D3" s="15"/>
      <c r="E3" s="16"/>
      <c r="F3" s="17"/>
      <c r="G3" s="16"/>
      <c r="H3" s="155"/>
      <c r="I3" s="16"/>
      <c r="J3" s="13"/>
      <c r="K3" s="16"/>
    </row>
    <row r="4" spans="1:93" x14ac:dyDescent="0.2">
      <c r="E4" s="18" t="str">
        <f xml:space="preserve"> InpS!E4</f>
        <v>Year end</v>
      </c>
      <c r="G4" s="24">
        <f xml:space="preserve"> InpS!G4</f>
        <v>2023</v>
      </c>
      <c r="H4" s="156"/>
      <c r="I4" s="25"/>
      <c r="J4" s="25"/>
      <c r="K4" s="24">
        <f xml:space="preserve"> InpS!K4</f>
        <v>2023</v>
      </c>
      <c r="L4" s="24">
        <f xml:space="preserve"> InpS!L4</f>
        <v>2024</v>
      </c>
      <c r="M4" s="24">
        <f xml:space="preserve"> InpS!M4</f>
        <v>2025</v>
      </c>
      <c r="N4" s="24">
        <f xml:space="preserve"> InpS!N4</f>
        <v>2026</v>
      </c>
      <c r="O4" s="24">
        <f xml:space="preserve"> InpS!O4</f>
        <v>2027</v>
      </c>
      <c r="P4" s="24">
        <f xml:space="preserve"> InpS!P4</f>
        <v>2028</v>
      </c>
      <c r="Q4" s="24">
        <f xml:space="preserve"> InpS!Q4</f>
        <v>2029</v>
      </c>
      <c r="R4" s="24">
        <f xml:space="preserve"> InpS!R4</f>
        <v>2030</v>
      </c>
      <c r="S4" s="24">
        <f xml:space="preserve"> InpS!S4</f>
        <v>2031</v>
      </c>
      <c r="T4" s="24">
        <f xml:space="preserve"> InpS!T4</f>
        <v>2032</v>
      </c>
      <c r="U4" s="24">
        <f xml:space="preserve"> InpS!U4</f>
        <v>2033</v>
      </c>
      <c r="V4" s="24">
        <f xml:space="preserve"> InpS!V4</f>
        <v>2034</v>
      </c>
      <c r="W4" s="24">
        <f xml:space="preserve"> InpS!W4</f>
        <v>2035</v>
      </c>
      <c r="X4" s="24">
        <f xml:space="preserve"> InpS!X4</f>
        <v>2036</v>
      </c>
      <c r="Y4" s="24">
        <f xml:space="preserve"> InpS!Y4</f>
        <v>2037</v>
      </c>
      <c r="Z4" s="24">
        <f xml:space="preserve"> InpS!Z4</f>
        <v>2038</v>
      </c>
      <c r="AA4" s="24">
        <f xml:space="preserve"> InpS!AA4</f>
        <v>2039</v>
      </c>
      <c r="AB4" s="24">
        <f xml:space="preserve"> InpS!AB4</f>
        <v>2040</v>
      </c>
      <c r="AC4" s="24">
        <f xml:space="preserve"> InpS!AC4</f>
        <v>2041</v>
      </c>
      <c r="AD4" s="24">
        <f xml:space="preserve"> InpS!AD4</f>
        <v>2042</v>
      </c>
      <c r="AE4" s="24">
        <f xml:space="preserve"> InpS!AE4</f>
        <v>2043</v>
      </c>
      <c r="AF4" s="24">
        <f xml:space="preserve"> InpS!AF4</f>
        <v>2044</v>
      </c>
      <c r="AG4" s="24">
        <f xml:space="preserve"> InpS!AG4</f>
        <v>2045</v>
      </c>
      <c r="AH4" s="24">
        <f xml:space="preserve"> InpS!AH4</f>
        <v>2046</v>
      </c>
      <c r="AI4" s="24">
        <f xml:space="preserve"> InpS!AI4</f>
        <v>2047</v>
      </c>
      <c r="AJ4" s="24">
        <f xml:space="preserve"> InpS!AJ4</f>
        <v>2048</v>
      </c>
      <c r="AK4" s="24">
        <f xml:space="preserve"> InpS!AK4</f>
        <v>2049</v>
      </c>
      <c r="AL4" s="24">
        <f xml:space="preserve"> InpS!AL4</f>
        <v>2050</v>
      </c>
      <c r="AM4" s="24">
        <f xml:space="preserve"> InpS!AM4</f>
        <v>2051</v>
      </c>
      <c r="AN4" s="24">
        <f xml:space="preserve"> InpS!AN4</f>
        <v>2052</v>
      </c>
      <c r="AO4" s="24">
        <f xml:space="preserve"> InpS!AO4</f>
        <v>2053</v>
      </c>
      <c r="AP4" s="24">
        <f xml:space="preserve"> InpS!AP4</f>
        <v>2054</v>
      </c>
      <c r="AQ4" s="24">
        <f xml:space="preserve"> InpS!AQ4</f>
        <v>2055</v>
      </c>
      <c r="AR4" s="24">
        <f xml:space="preserve"> InpS!AR4</f>
        <v>2056</v>
      </c>
      <c r="AS4" s="24">
        <f xml:space="preserve"> InpS!AS4</f>
        <v>2057</v>
      </c>
      <c r="AT4" s="24">
        <f xml:space="preserve"> InpS!AT4</f>
        <v>2058</v>
      </c>
      <c r="AU4" s="24">
        <f xml:space="preserve"> InpS!AU4</f>
        <v>2059</v>
      </c>
      <c r="AV4" s="24">
        <f xml:space="preserve"> InpS!AV4</f>
        <v>2060</v>
      </c>
      <c r="AW4" s="24">
        <f xml:space="preserve"> InpS!AW4</f>
        <v>2061</v>
      </c>
      <c r="AX4" s="24">
        <f xml:space="preserve"> InpS!AX4</f>
        <v>2062</v>
      </c>
      <c r="AY4" s="24">
        <f xml:space="preserve"> InpS!AY4</f>
        <v>2063</v>
      </c>
      <c r="AZ4" s="24">
        <f xml:space="preserve"> InpS!AZ4</f>
        <v>2064</v>
      </c>
      <c r="BA4" s="24">
        <f xml:space="preserve"> InpS!BA4</f>
        <v>2065</v>
      </c>
      <c r="BB4" s="24">
        <f xml:space="preserve"> InpS!BB4</f>
        <v>2066</v>
      </c>
      <c r="BC4" s="24">
        <f xml:space="preserve"> InpS!BC4</f>
        <v>2067</v>
      </c>
      <c r="BD4" s="24">
        <f xml:space="preserve"> InpS!BD4</f>
        <v>2068</v>
      </c>
      <c r="BE4" s="24">
        <f xml:space="preserve"> InpS!BE4</f>
        <v>2069</v>
      </c>
      <c r="BF4" s="24">
        <f xml:space="preserve"> InpS!BF4</f>
        <v>2070</v>
      </c>
      <c r="BG4" s="24">
        <f xml:space="preserve"> InpS!BG4</f>
        <v>2071</v>
      </c>
      <c r="BH4" s="24">
        <f xml:space="preserve"> InpS!BH4</f>
        <v>2072</v>
      </c>
      <c r="BI4" s="24">
        <f xml:space="preserve"> InpS!BI4</f>
        <v>2073</v>
      </c>
      <c r="BJ4" s="24">
        <f xml:space="preserve"> InpS!BJ4</f>
        <v>2074</v>
      </c>
      <c r="BK4" s="24">
        <f xml:space="preserve"> InpS!BK4</f>
        <v>2075</v>
      </c>
      <c r="BL4" s="24">
        <f xml:space="preserve"> InpS!BL4</f>
        <v>2076</v>
      </c>
      <c r="BM4" s="24">
        <f xml:space="preserve"> InpS!BM4</f>
        <v>2077</v>
      </c>
      <c r="BN4" s="24">
        <f xml:space="preserve"> InpS!BN4</f>
        <v>2078</v>
      </c>
      <c r="BO4" s="24">
        <f xml:space="preserve"> InpS!BO4</f>
        <v>2079</v>
      </c>
      <c r="BP4" s="24">
        <f xml:space="preserve"> InpS!BP4</f>
        <v>2080</v>
      </c>
      <c r="BQ4" s="24">
        <f xml:space="preserve"> InpS!BQ4</f>
        <v>2081</v>
      </c>
      <c r="BR4" s="24">
        <f xml:space="preserve"> InpS!BR4</f>
        <v>2082</v>
      </c>
      <c r="BS4" s="24">
        <f xml:space="preserve"> InpS!BS4</f>
        <v>2083</v>
      </c>
      <c r="BT4" s="24">
        <f xml:space="preserve"> InpS!BT4</f>
        <v>2084</v>
      </c>
      <c r="BU4" s="24">
        <f xml:space="preserve"> InpS!BU4</f>
        <v>2085</v>
      </c>
      <c r="BV4" s="24">
        <f xml:space="preserve"> InpS!BV4</f>
        <v>2086</v>
      </c>
      <c r="BW4" s="24">
        <f xml:space="preserve"> InpS!BW4</f>
        <v>2087</v>
      </c>
      <c r="BX4" s="24">
        <f xml:space="preserve"> InpS!BX4</f>
        <v>2088</v>
      </c>
      <c r="BY4" s="24">
        <f xml:space="preserve"> InpS!BY4</f>
        <v>2089</v>
      </c>
      <c r="BZ4" s="24">
        <f xml:space="preserve"> InpS!BZ4</f>
        <v>2090</v>
      </c>
      <c r="CA4" s="24">
        <f xml:space="preserve"> InpS!CA4</f>
        <v>2091</v>
      </c>
      <c r="CB4" s="24">
        <f xml:space="preserve"> InpS!CB4</f>
        <v>2092</v>
      </c>
      <c r="CC4" s="24">
        <f xml:space="preserve"> InpS!CC4</f>
        <v>2093</v>
      </c>
      <c r="CD4" s="24">
        <f xml:space="preserve"> InpS!CD4</f>
        <v>2094</v>
      </c>
      <c r="CE4" s="24">
        <f xml:space="preserve"> InpS!CE4</f>
        <v>2095</v>
      </c>
      <c r="CF4" s="24">
        <f xml:space="preserve"> InpS!CF4</f>
        <v>2096</v>
      </c>
      <c r="CG4" s="24">
        <f xml:space="preserve"> InpS!CG4</f>
        <v>2097</v>
      </c>
      <c r="CH4" s="24">
        <f xml:space="preserve"> InpS!CH4</f>
        <v>2098</v>
      </c>
      <c r="CI4" s="24">
        <f xml:space="preserve"> InpS!CI4</f>
        <v>2099</v>
      </c>
      <c r="CJ4" s="24">
        <f xml:space="preserve"> InpS!CJ4</f>
        <v>2100</v>
      </c>
      <c r="CK4" s="24">
        <f xml:space="preserve"> InpS!CK4</f>
        <v>2101</v>
      </c>
      <c r="CL4" s="24">
        <f xml:space="preserve"> InpS!CL4</f>
        <v>2102</v>
      </c>
      <c r="CM4" s="24">
        <f xml:space="preserve"> InpS!CM4</f>
        <v>2103</v>
      </c>
      <c r="CN4" s="24">
        <f xml:space="preserve"> InpS!CN4</f>
        <v>2104</v>
      </c>
      <c r="CO4" s="24">
        <f xml:space="preserve"> InpS!CO4</f>
        <v>2105</v>
      </c>
    </row>
    <row r="5" spans="1:93" s="20" customFormat="1" x14ac:dyDescent="0.2">
      <c r="B5" s="34"/>
      <c r="C5" s="83"/>
      <c r="D5" s="83"/>
      <c r="E5" s="18" t="str">
        <f xml:space="preserve"> ComSum!E7</f>
        <v>Days in year</v>
      </c>
      <c r="F5" s="18">
        <f xml:space="preserve"> ComSum!F7</f>
        <v>0</v>
      </c>
      <c r="G5" s="18">
        <f xml:space="preserve"> ComSum!G7</f>
        <v>0</v>
      </c>
      <c r="H5" s="146" t="str">
        <f xml:space="preserve"> ComSum!H7</f>
        <v>Days</v>
      </c>
      <c r="I5" s="18">
        <f xml:space="preserve"> ComSum!I7</f>
        <v>0</v>
      </c>
      <c r="J5" s="18">
        <f xml:space="preserve"> ComSum!J7</f>
        <v>0</v>
      </c>
      <c r="K5" s="52">
        <f xml:space="preserve"> ComSum!K7</f>
        <v>365</v>
      </c>
      <c r="L5" s="52">
        <f xml:space="preserve"> ComSum!L7</f>
        <v>366</v>
      </c>
      <c r="M5" s="52">
        <f xml:space="preserve"> ComSum!M7</f>
        <v>365</v>
      </c>
      <c r="N5" s="52">
        <f xml:space="preserve"> ComSum!N7</f>
        <v>365</v>
      </c>
      <c r="O5" s="52">
        <f xml:space="preserve"> ComSum!O7</f>
        <v>365</v>
      </c>
      <c r="P5" s="52">
        <f xml:space="preserve"> ComSum!P7</f>
        <v>366</v>
      </c>
      <c r="Q5" s="52">
        <f xml:space="preserve"> ComSum!Q7</f>
        <v>365</v>
      </c>
      <c r="R5" s="52">
        <f xml:space="preserve"> ComSum!R7</f>
        <v>365</v>
      </c>
      <c r="S5" s="52">
        <f xml:space="preserve"> ComSum!S7</f>
        <v>365</v>
      </c>
      <c r="T5" s="52">
        <f xml:space="preserve"> ComSum!T7</f>
        <v>366</v>
      </c>
      <c r="U5" s="52">
        <f xml:space="preserve"> ComSum!U7</f>
        <v>365</v>
      </c>
      <c r="V5" s="52">
        <f xml:space="preserve"> ComSum!V7</f>
        <v>365</v>
      </c>
      <c r="W5" s="52">
        <f xml:space="preserve"> ComSum!W7</f>
        <v>365</v>
      </c>
      <c r="X5" s="52">
        <f xml:space="preserve"> ComSum!X7</f>
        <v>366</v>
      </c>
      <c r="Y5" s="52">
        <f xml:space="preserve"> ComSum!Y7</f>
        <v>365</v>
      </c>
      <c r="Z5" s="52">
        <f xml:space="preserve"> ComSum!Z7</f>
        <v>365</v>
      </c>
      <c r="AA5" s="52">
        <f xml:space="preserve"> ComSum!AA7</f>
        <v>365</v>
      </c>
      <c r="AB5" s="52">
        <f xml:space="preserve"> ComSum!AB7</f>
        <v>366</v>
      </c>
      <c r="AC5" s="52">
        <f xml:space="preserve"> ComSum!AC7</f>
        <v>365</v>
      </c>
      <c r="AD5" s="52">
        <f xml:space="preserve"> ComSum!AD7</f>
        <v>365</v>
      </c>
      <c r="AE5" s="52">
        <f xml:space="preserve"> ComSum!AE7</f>
        <v>365</v>
      </c>
      <c r="AF5" s="52">
        <f xml:space="preserve"> ComSum!AF7</f>
        <v>366</v>
      </c>
      <c r="AG5" s="52">
        <f xml:space="preserve"> ComSum!AG7</f>
        <v>365</v>
      </c>
      <c r="AH5" s="52">
        <f xml:space="preserve"> ComSum!AH7</f>
        <v>365</v>
      </c>
      <c r="AI5" s="52">
        <f xml:space="preserve"> ComSum!AI7</f>
        <v>365</v>
      </c>
      <c r="AJ5" s="52">
        <f xml:space="preserve"> ComSum!AJ7</f>
        <v>366</v>
      </c>
      <c r="AK5" s="52">
        <f xml:space="preserve"> ComSum!AK7</f>
        <v>365</v>
      </c>
      <c r="AL5" s="52">
        <f xml:space="preserve"> ComSum!AL7</f>
        <v>365</v>
      </c>
      <c r="AM5" s="52">
        <f xml:space="preserve"> ComSum!AM7</f>
        <v>365</v>
      </c>
      <c r="AN5" s="52">
        <f xml:space="preserve"> ComSum!AN7</f>
        <v>366</v>
      </c>
      <c r="AO5" s="52">
        <f xml:space="preserve"> ComSum!AO7</f>
        <v>365</v>
      </c>
      <c r="AP5" s="52">
        <f xml:space="preserve"> ComSum!AP7</f>
        <v>365</v>
      </c>
      <c r="AQ5" s="52">
        <f xml:space="preserve"> ComSum!AQ7</f>
        <v>365</v>
      </c>
      <c r="AR5" s="52">
        <f xml:space="preserve"> ComSum!AR7</f>
        <v>366</v>
      </c>
      <c r="AS5" s="52">
        <f xml:space="preserve"> ComSum!AS7</f>
        <v>365</v>
      </c>
      <c r="AT5" s="52">
        <f xml:space="preserve"> ComSum!AT7</f>
        <v>365</v>
      </c>
      <c r="AU5" s="52">
        <f xml:space="preserve"> ComSum!AU7</f>
        <v>365</v>
      </c>
      <c r="AV5" s="52">
        <f xml:space="preserve"> ComSum!AV7</f>
        <v>366</v>
      </c>
      <c r="AW5" s="52">
        <f xml:space="preserve"> ComSum!AW7</f>
        <v>365</v>
      </c>
      <c r="AX5" s="52">
        <f xml:space="preserve"> ComSum!AX7</f>
        <v>365</v>
      </c>
      <c r="AY5" s="52">
        <f xml:space="preserve"> ComSum!AY7</f>
        <v>365</v>
      </c>
      <c r="AZ5" s="52">
        <f xml:space="preserve"> ComSum!AZ7</f>
        <v>366</v>
      </c>
      <c r="BA5" s="52">
        <f xml:space="preserve"> ComSum!BA7</f>
        <v>365</v>
      </c>
      <c r="BB5" s="52">
        <f xml:space="preserve"> ComSum!BB7</f>
        <v>365</v>
      </c>
      <c r="BC5" s="52">
        <f xml:space="preserve"> ComSum!BC7</f>
        <v>365</v>
      </c>
      <c r="BD5" s="52">
        <f xml:space="preserve"> ComSum!BD7</f>
        <v>366</v>
      </c>
      <c r="BE5" s="52">
        <f xml:space="preserve"> ComSum!BE7</f>
        <v>365</v>
      </c>
      <c r="BF5" s="52">
        <f xml:space="preserve"> ComSum!BF7</f>
        <v>365</v>
      </c>
      <c r="BG5" s="52">
        <f xml:space="preserve"> ComSum!BG7</f>
        <v>365</v>
      </c>
      <c r="BH5" s="52">
        <f xml:space="preserve"> ComSum!BH7</f>
        <v>366</v>
      </c>
      <c r="BI5" s="52">
        <f xml:space="preserve"> ComSum!BI7</f>
        <v>365</v>
      </c>
      <c r="BJ5" s="52">
        <f xml:space="preserve"> ComSum!BJ7</f>
        <v>365</v>
      </c>
      <c r="BK5" s="52">
        <f xml:space="preserve"> ComSum!BK7</f>
        <v>365</v>
      </c>
      <c r="BL5" s="52">
        <f xml:space="preserve"> ComSum!BL7</f>
        <v>366</v>
      </c>
      <c r="BM5" s="52">
        <f xml:space="preserve"> ComSum!BM7</f>
        <v>365</v>
      </c>
      <c r="BN5" s="52">
        <f xml:space="preserve"> ComSum!BN7</f>
        <v>365</v>
      </c>
      <c r="BO5" s="52">
        <f xml:space="preserve"> ComSum!BO7</f>
        <v>365</v>
      </c>
      <c r="BP5" s="52">
        <f xml:space="preserve"> ComSum!BP7</f>
        <v>366</v>
      </c>
      <c r="BQ5" s="52">
        <f xml:space="preserve"> ComSum!BQ7</f>
        <v>365</v>
      </c>
      <c r="BR5" s="52">
        <f xml:space="preserve"> ComSum!BR7</f>
        <v>365</v>
      </c>
      <c r="BS5" s="52">
        <f xml:space="preserve"> ComSum!BS7</f>
        <v>365</v>
      </c>
      <c r="BT5" s="52">
        <f xml:space="preserve"> ComSum!BT7</f>
        <v>366</v>
      </c>
      <c r="BU5" s="52">
        <f xml:space="preserve"> ComSum!BU7</f>
        <v>365</v>
      </c>
      <c r="BV5" s="52">
        <f xml:space="preserve"> ComSum!BV7</f>
        <v>365</v>
      </c>
      <c r="BW5" s="52">
        <f xml:space="preserve"> ComSum!BW7</f>
        <v>365</v>
      </c>
      <c r="BX5" s="52">
        <f xml:space="preserve"> ComSum!BX7</f>
        <v>366</v>
      </c>
      <c r="BY5" s="52">
        <f xml:space="preserve"> ComSum!BY7</f>
        <v>365</v>
      </c>
      <c r="BZ5" s="52">
        <f xml:space="preserve"> ComSum!BZ7</f>
        <v>365</v>
      </c>
      <c r="CA5" s="52">
        <f xml:space="preserve"> ComSum!CA7</f>
        <v>365</v>
      </c>
      <c r="CB5" s="52">
        <f xml:space="preserve"> ComSum!CB7</f>
        <v>366</v>
      </c>
      <c r="CC5" s="52">
        <f xml:space="preserve"> ComSum!CC7</f>
        <v>365</v>
      </c>
      <c r="CD5" s="52">
        <f xml:space="preserve"> ComSum!CD7</f>
        <v>365</v>
      </c>
      <c r="CE5" s="52">
        <f xml:space="preserve"> ComSum!CE7</f>
        <v>365</v>
      </c>
      <c r="CF5" s="52">
        <f xml:space="preserve"> ComSum!CF7</f>
        <v>366</v>
      </c>
      <c r="CG5" s="52">
        <f xml:space="preserve"> ComSum!CG7</f>
        <v>365</v>
      </c>
      <c r="CH5" s="52">
        <f xml:space="preserve"> ComSum!CH7</f>
        <v>365</v>
      </c>
      <c r="CI5" s="52">
        <f xml:space="preserve"> ComSum!CI7</f>
        <v>365</v>
      </c>
      <c r="CJ5" s="52">
        <f xml:space="preserve"> ComSum!CJ7</f>
        <v>365</v>
      </c>
      <c r="CK5" s="52">
        <f xml:space="preserve"> ComSum!CK7</f>
        <v>365</v>
      </c>
      <c r="CL5" s="52">
        <f xml:space="preserve"> ComSum!CL7</f>
        <v>365</v>
      </c>
      <c r="CM5" s="52">
        <f xml:space="preserve"> ComSum!CM7</f>
        <v>365</v>
      </c>
      <c r="CN5" s="52">
        <f xml:space="preserve"> ComSum!CN7</f>
        <v>366</v>
      </c>
      <c r="CO5" s="52">
        <f xml:space="preserve"> ComSum!CO7</f>
        <v>365</v>
      </c>
    </row>
    <row r="6" spans="1:93" s="126" customFormat="1" x14ac:dyDescent="0.2">
      <c r="B6" s="127"/>
      <c r="C6" s="128"/>
      <c r="D6" s="128"/>
      <c r="E6" s="71" t="str">
        <f xml:space="preserve"> InpS!E$6</f>
        <v>CPIH (November, lagged)</v>
      </c>
      <c r="F6" s="71">
        <f xml:space="preserve"> InpS!F$6</f>
        <v>44929</v>
      </c>
      <c r="G6" s="71"/>
      <c r="H6" s="148" t="str">
        <f xml:space="preserve"> InpS!H$6</f>
        <v>%</v>
      </c>
      <c r="I6" s="71"/>
      <c r="J6" s="71">
        <f xml:space="preserve"> InpS!J$6</f>
        <v>0</v>
      </c>
      <c r="K6" s="57">
        <f xml:space="preserve"> InpS!K$6</f>
        <v>4.5829514207149424E-2</v>
      </c>
      <c r="L6" s="57">
        <f xml:space="preserve"> InpS!L$6</f>
        <v>9.3777388255915861E-2</v>
      </c>
      <c r="M6" s="57">
        <f xml:space="preserve"> InpS!M$6</f>
        <v>4.3646896101419586E-2</v>
      </c>
      <c r="N6" s="57">
        <f xml:space="preserve"> InpS!N$6</f>
        <v>1.9476160404447329E-2</v>
      </c>
      <c r="O6" s="57">
        <f xml:space="preserve"> InpS!O$6</f>
        <v>9.0717591176667778E-3</v>
      </c>
      <c r="P6" s="57">
        <f xml:space="preserve"> InpS!P$6</f>
        <v>1.3314159335251041E-2</v>
      </c>
      <c r="Q6" s="57">
        <f xml:space="preserve"> InpS!Q$6</f>
        <v>1.546576588770554E-2</v>
      </c>
      <c r="R6" s="57">
        <f xml:space="preserve"> InpS!R$6</f>
        <v>1.7799165733533684E-2</v>
      </c>
      <c r="S6" s="57">
        <f xml:space="preserve"> InpS!S$6</f>
        <v>1.9996805127965978E-2</v>
      </c>
      <c r="T6" s="57">
        <f xml:space="preserve"> InpS!T$6</f>
        <v>1.9996805127965978E-2</v>
      </c>
      <c r="U6" s="57">
        <f xml:space="preserve"> InpS!U$6</f>
        <v>1.9996805127965978E-2</v>
      </c>
      <c r="V6" s="57">
        <f xml:space="preserve"> InpS!V$6</f>
        <v>1.9996805127965978E-2</v>
      </c>
      <c r="W6" s="57">
        <f xml:space="preserve"> InpS!W$6</f>
        <v>1.9996805127965978E-2</v>
      </c>
      <c r="X6" s="57">
        <f xml:space="preserve"> InpS!X$6</f>
        <v>1.9996805127965978E-2</v>
      </c>
      <c r="Y6" s="57">
        <f xml:space="preserve"> InpS!Y$6</f>
        <v>1.9996805127965978E-2</v>
      </c>
      <c r="Z6" s="57">
        <f xml:space="preserve"> InpS!Z$6</f>
        <v>1.9996805127965978E-2</v>
      </c>
      <c r="AA6" s="57">
        <f xml:space="preserve"> InpS!AA$6</f>
        <v>1.9996805127965978E-2</v>
      </c>
      <c r="AB6" s="57">
        <f xml:space="preserve"> InpS!AB$6</f>
        <v>1.9996805127965978E-2</v>
      </c>
      <c r="AC6" s="57">
        <f xml:space="preserve"> InpS!AC$6</f>
        <v>1.9996805127965978E-2</v>
      </c>
      <c r="AD6" s="57">
        <f xml:space="preserve"> InpS!AD$6</f>
        <v>1.9996805127965978E-2</v>
      </c>
      <c r="AE6" s="57">
        <f xml:space="preserve"> InpS!AE$6</f>
        <v>1.9996805127965978E-2</v>
      </c>
      <c r="AF6" s="57">
        <f xml:space="preserve"> InpS!AF$6</f>
        <v>1.9996805127965978E-2</v>
      </c>
      <c r="AG6" s="57">
        <f xml:space="preserve"> InpS!AG$6</f>
        <v>1.9996805127965978E-2</v>
      </c>
      <c r="AH6" s="57">
        <f xml:space="preserve"> InpS!AH$6</f>
        <v>1.9996805127965978E-2</v>
      </c>
      <c r="AI6" s="57">
        <f xml:space="preserve"> InpS!AI$6</f>
        <v>1.9996805127965978E-2</v>
      </c>
      <c r="AJ6" s="57">
        <f xml:space="preserve"> InpS!AJ$6</f>
        <v>1.9996805127965978E-2</v>
      </c>
      <c r="AK6" s="57">
        <f xml:space="preserve"> InpS!AK$6</f>
        <v>1.9996805127965978E-2</v>
      </c>
      <c r="AL6" s="57">
        <f xml:space="preserve"> InpS!AL$6</f>
        <v>1.9996805127965978E-2</v>
      </c>
      <c r="AM6" s="57">
        <f xml:space="preserve"> InpS!AM$6</f>
        <v>1.9996805127965978E-2</v>
      </c>
      <c r="AN6" s="57">
        <f xml:space="preserve"> InpS!AN$6</f>
        <v>1.9996805127965978E-2</v>
      </c>
      <c r="AO6" s="57">
        <f xml:space="preserve"> InpS!AO$6</f>
        <v>1.9996805127965978E-2</v>
      </c>
      <c r="AP6" s="57">
        <f xml:space="preserve"> InpS!AP$6</f>
        <v>1.9996805127965978E-2</v>
      </c>
      <c r="AQ6" s="57">
        <f xml:space="preserve"> InpS!AQ$6</f>
        <v>1.9996805127965978E-2</v>
      </c>
      <c r="AR6" s="57">
        <f xml:space="preserve"> InpS!AR$6</f>
        <v>1.9996805127965978E-2</v>
      </c>
      <c r="AS6" s="57">
        <f xml:space="preserve"> InpS!AS$6</f>
        <v>1.9996805127965978E-2</v>
      </c>
      <c r="AT6" s="57">
        <f xml:space="preserve"> InpS!AT$6</f>
        <v>1.9996805127965978E-2</v>
      </c>
      <c r="AU6" s="57">
        <f xml:space="preserve"> InpS!AU$6</f>
        <v>1.9996805127965978E-2</v>
      </c>
      <c r="AV6" s="57">
        <f xml:space="preserve"> InpS!AV$6</f>
        <v>1.9996805127965978E-2</v>
      </c>
      <c r="AW6" s="57">
        <f xml:space="preserve"> InpS!AW$6</f>
        <v>1.9996805127965978E-2</v>
      </c>
      <c r="AX6" s="57">
        <f xml:space="preserve"> InpS!AX$6</f>
        <v>1.9996805127965978E-2</v>
      </c>
      <c r="AY6" s="57">
        <f xml:space="preserve"> InpS!AY$6</f>
        <v>1.9996805127965978E-2</v>
      </c>
      <c r="AZ6" s="57">
        <f xml:space="preserve"> InpS!AZ$6</f>
        <v>1.9996805127965978E-2</v>
      </c>
      <c r="BA6" s="57">
        <f xml:space="preserve"> InpS!BA$6</f>
        <v>1.9996805127965978E-2</v>
      </c>
      <c r="BB6" s="57">
        <f xml:space="preserve"> InpS!BB$6</f>
        <v>1.9996805127965978E-2</v>
      </c>
      <c r="BC6" s="57">
        <f xml:space="preserve"> InpS!BC$6</f>
        <v>1.9996805127965978E-2</v>
      </c>
      <c r="BD6" s="57">
        <f xml:space="preserve"> InpS!BD$6</f>
        <v>1.9996805127965978E-2</v>
      </c>
      <c r="BE6" s="57">
        <f xml:space="preserve"> InpS!BE$6</f>
        <v>1.9996805127965978E-2</v>
      </c>
      <c r="BF6" s="57">
        <f xml:space="preserve"> InpS!BF$6</f>
        <v>1.9996805127965978E-2</v>
      </c>
      <c r="BG6" s="57">
        <f xml:space="preserve"> InpS!BG$6</f>
        <v>1.9996805127965978E-2</v>
      </c>
      <c r="BH6" s="57">
        <f xml:space="preserve"> InpS!BH$6</f>
        <v>1.9996805127965978E-2</v>
      </c>
      <c r="BI6" s="57">
        <f xml:space="preserve"> InpS!BI$6</f>
        <v>1.9996805127965978E-2</v>
      </c>
      <c r="BJ6" s="57">
        <f xml:space="preserve"> InpS!BJ$6</f>
        <v>1.9996805127965978E-2</v>
      </c>
      <c r="BK6" s="57">
        <f xml:space="preserve"> InpS!BK$6</f>
        <v>1.9996805127965978E-2</v>
      </c>
      <c r="BL6" s="57">
        <f xml:space="preserve"> InpS!BL$6</f>
        <v>1.9996805127965978E-2</v>
      </c>
      <c r="BM6" s="57">
        <f xml:space="preserve"> InpS!BM$6</f>
        <v>1.9996805127965978E-2</v>
      </c>
      <c r="BN6" s="57">
        <f xml:space="preserve"> InpS!BN$6</f>
        <v>1.9996805127965978E-2</v>
      </c>
      <c r="BO6" s="57">
        <f xml:space="preserve"> InpS!BO$6</f>
        <v>1.9996805127965978E-2</v>
      </c>
      <c r="BP6" s="57">
        <f xml:space="preserve"> InpS!BP$6</f>
        <v>1.9996805127965978E-2</v>
      </c>
      <c r="BQ6" s="57">
        <f xml:space="preserve"> InpS!BQ$6</f>
        <v>1.9996805127965978E-2</v>
      </c>
      <c r="BR6" s="57">
        <f xml:space="preserve"> InpS!BR$6</f>
        <v>1.9996805127965978E-2</v>
      </c>
      <c r="BS6" s="57">
        <f xml:space="preserve"> InpS!BS$6</f>
        <v>1.9996805127965978E-2</v>
      </c>
      <c r="BT6" s="57">
        <f xml:space="preserve"> InpS!BT$6</f>
        <v>1.9996805127965978E-2</v>
      </c>
      <c r="BU6" s="57">
        <f xml:space="preserve"> InpS!BU$6</f>
        <v>1.9996805127965978E-2</v>
      </c>
      <c r="BV6" s="57">
        <f xml:space="preserve"> InpS!BV$6</f>
        <v>1.9996805127965978E-2</v>
      </c>
      <c r="BW6" s="57">
        <f xml:space="preserve"> InpS!BW$6</f>
        <v>1.9996805127965978E-2</v>
      </c>
      <c r="BX6" s="57">
        <f xml:space="preserve"> InpS!BX$6</f>
        <v>1.9996805127965978E-2</v>
      </c>
      <c r="BY6" s="57">
        <f xml:space="preserve"> InpS!BY$6</f>
        <v>1.9996805127965978E-2</v>
      </c>
      <c r="BZ6" s="57">
        <f xml:space="preserve"> InpS!BZ$6</f>
        <v>1.9996805127965978E-2</v>
      </c>
      <c r="CA6" s="57">
        <f xml:space="preserve"> InpS!CA$6</f>
        <v>1.9996805127965978E-2</v>
      </c>
      <c r="CB6" s="57">
        <f xml:space="preserve"> InpS!CB$6</f>
        <v>1.9996805127965978E-2</v>
      </c>
      <c r="CC6" s="57">
        <f xml:space="preserve"> InpS!CC$6</f>
        <v>1.9996805127965978E-2</v>
      </c>
      <c r="CD6" s="57">
        <f xml:space="preserve"> InpS!CD$6</f>
        <v>1.9996805127965978E-2</v>
      </c>
      <c r="CE6" s="57">
        <f xml:space="preserve"> InpS!CE$6</f>
        <v>1.9996805127965978E-2</v>
      </c>
      <c r="CF6" s="57">
        <f xml:space="preserve"> InpS!CF$6</f>
        <v>1.9996805127965978E-2</v>
      </c>
      <c r="CG6" s="57">
        <f xml:space="preserve"> InpS!CG$6</f>
        <v>1.9996805127965978E-2</v>
      </c>
      <c r="CH6" s="57">
        <f xml:space="preserve"> InpS!CH$6</f>
        <v>1.9996805127965978E-2</v>
      </c>
      <c r="CI6" s="57">
        <f xml:space="preserve"> InpS!CI$6</f>
        <v>1.9996805127965978E-2</v>
      </c>
      <c r="CJ6" s="57">
        <f xml:space="preserve"> InpS!CJ$6</f>
        <v>1.9996805127965978E-2</v>
      </c>
      <c r="CK6" s="57">
        <f xml:space="preserve"> InpS!CK$6</f>
        <v>1.9996805127965978E-2</v>
      </c>
      <c r="CL6" s="57">
        <f xml:space="preserve"> InpS!CL$6</f>
        <v>1.9996805127965978E-2</v>
      </c>
      <c r="CM6" s="57">
        <f xml:space="preserve"> InpS!CM$6</f>
        <v>1.9996805127965978E-2</v>
      </c>
      <c r="CN6" s="57">
        <f xml:space="preserve"> InpS!CN$6</f>
        <v>1.9996805127965978E-2</v>
      </c>
      <c r="CO6" s="57">
        <f xml:space="preserve"> InpS!CO$6</f>
        <v>1.9996805127965978E-2</v>
      </c>
    </row>
    <row r="7" spans="1:93" ht="3" customHeight="1" x14ac:dyDescent="0.2">
      <c r="A7" s="14"/>
      <c r="B7" s="14"/>
      <c r="C7" s="180"/>
      <c r="D7" s="15"/>
      <c r="E7" s="16"/>
      <c r="F7" s="17"/>
      <c r="G7" s="16"/>
      <c r="H7" s="155"/>
      <c r="I7" s="16"/>
      <c r="J7" s="13"/>
      <c r="K7" s="16"/>
    </row>
    <row r="8" spans="1:93" ht="13.5" thickBot="1" x14ac:dyDescent="0.25">
      <c r="A8" s="55" t="s">
        <v>284</v>
      </c>
      <c r="B8" s="9"/>
      <c r="C8" s="179"/>
      <c r="D8" s="68"/>
      <c r="E8" s="11"/>
      <c r="F8" s="12"/>
      <c r="G8" s="12"/>
      <c r="H8" s="145"/>
      <c r="I8" s="12"/>
      <c r="J8" s="1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</row>
    <row r="9" spans="1:93" ht="3" customHeight="1" outlineLevel="1" thickTop="1" x14ac:dyDescent="0.2">
      <c r="A9" s="14"/>
      <c r="B9" s="14"/>
      <c r="C9" s="180"/>
      <c r="D9" s="69"/>
      <c r="E9" s="16"/>
      <c r="F9" s="17"/>
      <c r="G9" s="16"/>
      <c r="H9" s="147"/>
      <c r="I9" s="72"/>
      <c r="J9" s="13"/>
      <c r="K9" s="16"/>
    </row>
    <row r="10" spans="1:93" outlineLevel="1" x14ac:dyDescent="0.2">
      <c r="B10" s="58" t="s">
        <v>442</v>
      </c>
      <c r="D10" s="39"/>
      <c r="H10" s="150"/>
      <c r="I10" s="74"/>
    </row>
    <row r="11" spans="1:93" outlineLevel="1" x14ac:dyDescent="0.2">
      <c r="B11" s="58"/>
      <c r="D11" s="39"/>
      <c r="E11" s="366" t="str">
        <f>UserInput!E6</f>
        <v>Company: Hafren Dyfrdwy</v>
      </c>
      <c r="G11" s="368">
        <f>UserInput!G6</f>
        <v>0</v>
      </c>
      <c r="H11" s="310" t="str">
        <f>UserInput!H6</f>
        <v>Boolean</v>
      </c>
      <c r="I11" s="74"/>
    </row>
    <row r="12" spans="1:93" outlineLevel="1" x14ac:dyDescent="0.2">
      <c r="B12" s="58"/>
      <c r="D12" s="39"/>
      <c r="E12" s="366" t="str">
        <f>UserInput!E7</f>
        <v>Zone: Wrexham</v>
      </c>
      <c r="G12" s="368">
        <f>UserInput!G7</f>
        <v>0</v>
      </c>
      <c r="H12" s="310" t="str">
        <f>UserInput!H7</f>
        <v>Boolean</v>
      </c>
      <c r="I12" s="74"/>
    </row>
    <row r="13" spans="1:93" s="78" customFormat="1" outlineLevel="1" x14ac:dyDescent="0.2">
      <c r="B13" s="97"/>
      <c r="C13" s="44"/>
      <c r="D13" s="44"/>
      <c r="G13" s="364"/>
      <c r="H13" s="365"/>
      <c r="I13" s="85"/>
    </row>
    <row r="14" spans="1:93" outlineLevel="1" x14ac:dyDescent="0.2">
      <c r="B14" s="58"/>
      <c r="D14" s="39" t="s">
        <v>443</v>
      </c>
      <c r="H14" s="150"/>
      <c r="I14" s="74"/>
    </row>
    <row r="15" spans="1:93" outlineLevel="2" x14ac:dyDescent="0.2">
      <c r="B15" s="58"/>
      <c r="D15" s="39"/>
      <c r="E15" s="184" t="str">
        <f xml:space="preserve"> InpS!E$34</f>
        <v>Water: Household Standing charge</v>
      </c>
      <c r="F15" s="18">
        <f xml:space="preserve"> InpS!F$34</f>
        <v>44929</v>
      </c>
      <c r="H15" s="185" t="str">
        <f xml:space="preserve"> InpS!H$34</f>
        <v>£</v>
      </c>
      <c r="I15" s="74"/>
      <c r="K15" s="79">
        <f xml:space="preserve"> IF( InpS!K34 &lt;&gt; "", InpS!K34, J15 * ( 1 + K$6) )</f>
        <v>11.04</v>
      </c>
      <c r="L15" s="79">
        <f xml:space="preserve"> IF( InpS!L34 &lt;&gt; "", InpS!L34, K15 * ( 1 + L$6) )</f>
        <v>13.03</v>
      </c>
      <c r="M15" s="79">
        <f xml:space="preserve"> IF( InpS!M34 &lt;&gt; "", InpS!M34, L15 * ( 1 + M$6) )</f>
        <v>14.79</v>
      </c>
      <c r="N15" s="79">
        <f xml:space="preserve"> IF( InpS!N34 &lt;&gt; "", InpS!N34, M15 * ( 1 + N$6) )</f>
        <v>15.09</v>
      </c>
      <c r="O15" s="79">
        <f xml:space="preserve"> IF( InpS!O34 &lt;&gt; "", InpS!O34, N15 * ( 1 + O$6) )</f>
        <v>15.24</v>
      </c>
      <c r="P15" s="79">
        <f xml:space="preserve"> IF( InpS!P34 &lt;&gt; "", InpS!P34, O15 * ( 1 + P$6) )</f>
        <v>15.44</v>
      </c>
      <c r="Q15" s="79">
        <f xml:space="preserve"> IF( InpS!Q34 &lt;&gt; "", InpS!Q34, P15 * ( 1 + Q$6) )</f>
        <v>15.66</v>
      </c>
      <c r="R15" s="79">
        <f xml:space="preserve"> IF( InpS!R34 &lt;&gt; "", InpS!R34, Q15 * ( 1 + R$6) )</f>
        <v>15.94</v>
      </c>
      <c r="S15" s="79">
        <f xml:space="preserve"> IF( InpS!S34 &lt;&gt; "", InpS!S34, R15 * ( 1 + S$6) )</f>
        <v>16.260000000000002</v>
      </c>
      <c r="T15" s="79">
        <f xml:space="preserve"> IF( InpS!T34 &lt;&gt; "", InpS!T34, S15 * ( 1 + T$6) )</f>
        <v>16.585148051380727</v>
      </c>
      <c r="U15" s="79">
        <f xml:space="preserve"> IF( InpS!U34 &lt;&gt; "", InpS!U34, T15 * ( 1 + U$6) )</f>
        <v>16.916798024982654</v>
      </c>
      <c r="V15" s="79">
        <f xml:space="preserve"> IF( InpS!V34 &lt;&gt; "", InpS!V34, U15 * ( 1 + V$6) )</f>
        <v>17.25507993847739</v>
      </c>
      <c r="W15" s="79">
        <f xml:space="preserve"> IF( InpS!W34 &lt;&gt; "", InpS!W34, V15 * ( 1 + W$6) )</f>
        <v>17.600126409474598</v>
      </c>
      <c r="X15" s="79">
        <f xml:space="preserve"> IF( InpS!X34 &lt;&gt; "", InpS!X34, W15 * ( 1 + X$6) )</f>
        <v>17.952072707512428</v>
      </c>
      <c r="Y15" s="79">
        <f xml:space="preserve"> IF( InpS!Y34 &lt;&gt; "", InpS!Y34, X15 * ( 1 + Y$6) )</f>
        <v>18.311056807087631</v>
      </c>
      <c r="Z15" s="79">
        <f xml:space="preserve"> IF( InpS!Z34 &lt;&gt; "", InpS!Z34, Y15 * ( 1 + Z$6) )</f>
        <v>18.677219441746079</v>
      </c>
      <c r="AA15" s="79">
        <f xml:space="preserve"> IF( InpS!AA34 &lt;&gt; "", InpS!AA34, Z15 * ( 1 + AA$6) )</f>
        <v>19.050704159254934</v>
      </c>
      <c r="AB15" s="79">
        <f xml:space="preserve"> IF( InpS!AB34 &lt;&gt; "", InpS!AB34, AA15 * ( 1 + AB$6) )</f>
        <v>19.431657377878086</v>
      </c>
      <c r="AC15" s="79">
        <f xml:space="preserve"> IF( InpS!AC34 &lt;&gt; "", InpS!AC34, AB15 * ( 1 + AC$6) )</f>
        <v>19.820228443776916</v>
      </c>
      <c r="AD15" s="79">
        <f xml:space="preserve"> IF( InpS!AD34 &lt;&gt; "", InpS!AD34, AC15 * ( 1 + AD$6) )</f>
        <v>20.216569689558892</v>
      </c>
      <c r="AE15" s="79">
        <f xml:space="preserve"> IF( InpS!AE34 &lt;&gt; "", InpS!AE34, AD15 * ( 1 + AE$6) )</f>
        <v>20.620836493996944</v>
      </c>
      <c r="AF15" s="79">
        <f xml:space="preserve"> IF( InpS!AF34 &lt;&gt; "", InpS!AF34, AE15 * ( 1 + AF$6) )</f>
        <v>21.033187342943048</v>
      </c>
      <c r="AG15" s="79">
        <f xml:space="preserve"> IF( InpS!AG34 &lt;&gt; "", InpS!AG34, AF15 * ( 1 + AG$6) )</f>
        <v>21.453783891459882</v>
      </c>
      <c r="AH15" s="79">
        <f xml:space="preserve"> IF( InpS!AH34 &lt;&gt; "", InpS!AH34, AG15 * ( 1 + AH$6) )</f>
        <v>21.882791027194902</v>
      </c>
      <c r="AI15" s="79">
        <f xml:space="preserve"> IF( InpS!AI34 &lt;&gt; "", InpS!AI34, AH15 * ( 1 + AI$6) )</f>
        <v>22.32037693502172</v>
      </c>
      <c r="AJ15" s="79">
        <f xml:space="preserve"> IF( InpS!AJ34 &lt;&gt; "", InpS!AJ34, AI15 * ( 1 + AJ$6) )</f>
        <v>22.766713162974096</v>
      </c>
      <c r="AK15" s="79">
        <f xml:space="preserve"> IF( InpS!AK34 &lt;&gt; "", InpS!AK34, AJ15 * ( 1 + AK$6) )</f>
        <v>23.221974689498385</v>
      </c>
      <c r="AL15" s="79">
        <f xml:space="preserve"> IF( InpS!AL34 &lt;&gt; "", InpS!AL34, AK15 * ( 1 + AL$6) )</f>
        <v>23.686339992050844</v>
      </c>
      <c r="AM15" s="79">
        <f xml:space="preserve"> IF( InpS!AM34 &lt;&gt; "", InpS!AM34, AL15 * ( 1 + AM$6) )</f>
        <v>24.159991117066632</v>
      </c>
      <c r="AN15" s="79">
        <f xml:space="preserve"> IF( InpS!AN34 &lt;&gt; "", InpS!AN34, AM15 * ( 1 + AN$6) )</f>
        <v>24.643113751328002</v>
      </c>
      <c r="AO15" s="79">
        <f xml:space="preserve"> IF( InpS!AO34 &lt;&gt; "", InpS!AO34, AN15 * ( 1 + AO$6) )</f>
        <v>25.135897294759605</v>
      </c>
      <c r="AP15" s="79">
        <f xml:space="preserve"> IF( InpS!AP34 &lt;&gt; "", InpS!AP34, AO15 * ( 1 + AP$6) )</f>
        <v>25.63853493467948</v>
      </c>
      <c r="AQ15" s="79">
        <f xml:space="preserve"> IF( InpS!AQ34 &lt;&gt; "", InpS!AQ34, AP15 * ( 1 + AQ$6) )</f>
        <v>26.151223721534812</v>
      </c>
      <c r="AR15" s="79">
        <f xml:space="preserve"> IF( InpS!AR34 &lt;&gt; "", InpS!AR34, AQ15 * ( 1 + AR$6) )</f>
        <v>26.674164646152185</v>
      </c>
      <c r="AS15" s="79">
        <f xml:space="preserve"> IF( InpS!AS34 &lt;&gt; "", InpS!AS34, AR15 * ( 1 + AS$6) )</f>
        <v>27.207562718532571</v>
      </c>
      <c r="AT15" s="79">
        <f xml:space="preserve"> IF( InpS!AT34 &lt;&gt; "", InpS!AT34, AS15 * ( 1 + AT$6) )</f>
        <v>27.75162704822198</v>
      </c>
      <c r="AU15" s="79">
        <f xml:space="preserve"> IF( InpS!AU34 &lt;&gt; "", InpS!AU34, AT15 * ( 1 + AU$6) )</f>
        <v>28.306570926289265</v>
      </c>
      <c r="AV15" s="79">
        <f xml:space="preserve"> IF( InpS!AV34 &lt;&gt; "", InpS!AV34, AU15 * ( 1 + AV$6) )</f>
        <v>28.872611908943217</v>
      </c>
      <c r="AW15" s="79">
        <f xml:space="preserve"> IF( InpS!AW34 &lt;&gt; "", InpS!AW34, AV15 * ( 1 + AW$6) )</f>
        <v>29.449971902821744</v>
      </c>
      <c r="AX15" s="79">
        <f xml:space="preserve"> IF( InpS!AX34 &lt;&gt; "", InpS!AX34, AW15 * ( 1 + AX$6) )</f>
        <v>30.038877251986545</v>
      </c>
      <c r="AY15" s="79">
        <f xml:space="preserve"> IF( InpS!AY34 &lt;&gt; "", InpS!AY34, AX15 * ( 1 + AY$6) )</f>
        <v>30.63955882665741</v>
      </c>
      <c r="AZ15" s="79">
        <f xml:space="preserve"> IF( InpS!AZ34 &lt;&gt; "", InpS!AZ34, AY15 * ( 1 + AZ$6) )</f>
        <v>31.252252113720928</v>
      </c>
      <c r="BA15" s="79">
        <f xml:space="preserve"> IF( InpS!BA34 &lt;&gt; "", InpS!BA34, AZ15 * ( 1 + BA$6) )</f>
        <v>31.87719730904907</v>
      </c>
      <c r="BB15" s="79">
        <f xml:space="preserve"> IF( InpS!BB34 &lt;&gt; "", InpS!BB34, BA15 * ( 1 + BB$6) )</f>
        <v>32.514639411663843</v>
      </c>
      <c r="BC15" s="79">
        <f xml:space="preserve"> IF( InpS!BC34 &lt;&gt; "", InpS!BC34, BB15 * ( 1 + BC$6) )</f>
        <v>33.164828319784966</v>
      </c>
      <c r="BD15" s="79">
        <f xml:space="preserve"> IF( InpS!BD34 &lt;&gt; "", InpS!BD34, BC15 * ( 1 + BD$6) )</f>
        <v>33.828018928798151</v>
      </c>
      <c r="BE15" s="79">
        <f xml:space="preserve"> IF( InpS!BE34 &lt;&gt; "", InpS!BE34, BD15 * ( 1 + BE$6) )</f>
        <v>34.504471231182471</v>
      </c>
      <c r="BF15" s="79">
        <f xml:space="preserve"> IF( InpS!BF34 &lt;&gt; "", InpS!BF34, BE15 * ( 1 + BF$6) )</f>
        <v>35.194450418435935</v>
      </c>
      <c r="BG15" s="79">
        <f xml:space="preserve"> IF( InpS!BG34 &lt;&gt; "", InpS!BG34, BF15 * ( 1 + BG$6) )</f>
        <v>35.898226985039258</v>
      </c>
      <c r="BH15" s="79">
        <f xml:space="preserve"> IF( InpS!BH34 &lt;&gt; "", InpS!BH34, BG15 * ( 1 + BH$6) )</f>
        <v>36.616076834498578</v>
      </c>
      <c r="BI15" s="79">
        <f xml:space="preserve"> IF( InpS!BI34 &lt;&gt; "", InpS!BI34, BH15 * ( 1 + BI$6) )</f>
        <v>37.348281387508678</v>
      </c>
      <c r="BJ15" s="79">
        <f xml:space="preserve"> IF( InpS!BJ34 &lt;&gt; "", InpS!BJ34, BI15 * ( 1 + BJ$6) )</f>
        <v>38.095127692279128</v>
      </c>
      <c r="BK15" s="79">
        <f xml:space="preserve"> IF( InpS!BK34 &lt;&gt; "", InpS!BK34, BJ15 * ( 1 + BK$6) )</f>
        <v>38.856908537066616</v>
      </c>
      <c r="BL15" s="79">
        <f xml:space="preserve"> IF( InpS!BL34 &lt;&gt; "", InpS!BL34, BK15 * ( 1 + BL$6) )</f>
        <v>39.633922564957537</v>
      </c>
      <c r="BM15" s="79">
        <f xml:space="preserve"> IF( InpS!BM34 &lt;&gt; "", InpS!BM34, BL15 * ( 1 + BM$6) )</f>
        <v>40.426474390945884</v>
      </c>
      <c r="BN15" s="79">
        <f xml:space="preserve"> IF( InpS!BN34 &lt;&gt; "", InpS!BN34, BM15 * ( 1 + BN$6) )</f>
        <v>41.234874721352334</v>
      </c>
      <c r="BO15" s="79">
        <f xml:space="preserve"> IF( InpS!BO34 &lt;&gt; "", InpS!BO34, BN15 * ( 1 + BO$6) )</f>
        <v>42.059440475631305</v>
      </c>
      <c r="BP15" s="79">
        <f xml:space="preserve"> IF( InpS!BP34 &lt;&gt; "", InpS!BP34, BO15 * ( 1 + BP$6) )</f>
        <v>42.900494910613787</v>
      </c>
      <c r="BQ15" s="79">
        <f xml:space="preserve"> IF( InpS!BQ34 &lt;&gt; "", InpS!BQ34, BP15 * ( 1 + BQ$6) )</f>
        <v>43.75836774723463</v>
      </c>
      <c r="BR15" s="79">
        <f xml:space="preserve"> IF( InpS!BR34 &lt;&gt; "", InpS!BR34, BQ15 * ( 1 + BR$6) )</f>
        <v>44.633395299793953</v>
      </c>
      <c r="BS15" s="79">
        <f xml:space="preserve"> IF( InpS!BS34 &lt;&gt; "", InpS!BS34, BR15 * ( 1 + BS$6) )</f>
        <v>45.525920607803407</v>
      </c>
      <c r="BT15" s="79">
        <f xml:space="preserve"> IF( InpS!BT34 &lt;&gt; "", InpS!BT34, BS15 * ( 1 + BT$6) )</f>
        <v>46.436293570468905</v>
      </c>
      <c r="BU15" s="79">
        <f xml:space="preserve"> IF( InpS!BU34 &lt;&gt; "", InpS!BU34, BT15 * ( 1 + BU$6) )</f>
        <v>47.364871083862589</v>
      </c>
      <c r="BV15" s="79">
        <f xml:space="preserve"> IF( InpS!BV34 &lt;&gt; "", InpS!BV34, BU15 * ( 1 + BV$6) )</f>
        <v>48.31201718083782</v>
      </c>
      <c r="BW15" s="79">
        <f xml:space="preserve"> IF( InpS!BW34 &lt;&gt; "", InpS!BW34, BV15 * ( 1 + BW$6) )</f>
        <v>49.278103173741975</v>
      </c>
      <c r="BX15" s="79">
        <f xml:space="preserve"> IF( InpS!BX34 &lt;&gt; "", InpS!BX34, BW15 * ( 1 + BX$6) )</f>
        <v>50.263507799983095</v>
      </c>
      <c r="BY15" s="79">
        <f xml:space="preserve"> IF( InpS!BY34 &lt;&gt; "", InpS!BY34, BX15 * ( 1 + BY$6) )</f>
        <v>51.268617370507357</v>
      </c>
      <c r="BZ15" s="79">
        <f xml:space="preserve"> IF( InpS!BZ34 &lt;&gt; "", InpS!BZ34, BY15 * ( 1 + BZ$6) )</f>
        <v>52.293825921245642</v>
      </c>
      <c r="CA15" s="79">
        <f xml:space="preserve"> IF( InpS!CA34 &lt;&gt; "", InpS!CA34, BZ15 * ( 1 + CA$6) )</f>
        <v>53.339535367588567</v>
      </c>
      <c r="CB15" s="79">
        <f xml:space="preserve"> IF( InpS!CB34 &lt;&gt; "", InpS!CB34, CA15 * ( 1 + CB$6) )</f>
        <v>54.406155661950486</v>
      </c>
      <c r="CC15" s="79">
        <f xml:space="preserve"> IF( InpS!CC34 &lt;&gt; "", InpS!CC34, CB15 * ( 1 + CC$6) )</f>
        <v>55.494104954484293</v>
      </c>
      <c r="CD15" s="79">
        <f xml:space="preserve"> IF( InpS!CD34 &lt;&gt; "", InpS!CD34, CC15 * ( 1 + CD$6) )</f>
        <v>56.603809757010005</v>
      </c>
      <c r="CE15" s="79">
        <f xml:space="preserve"> IF( InpS!CE34 &lt;&gt; "", InpS!CE34, CD15 * ( 1 + CE$6) )</f>
        <v>57.735705110221396</v>
      </c>
      <c r="CF15" s="79">
        <f xml:space="preserve"> IF( InpS!CF34 &lt;&gt; "", InpS!CF34, CE15 * ( 1 + CF$6) )</f>
        <v>58.890234754236204</v>
      </c>
      <c r="CG15" s="79">
        <f xml:space="preserve"> IF( InpS!CG34 &lt;&gt; "", InpS!CG34, CF15 * ( 1 + CG$6) )</f>
        <v>60.067851302556832</v>
      </c>
      <c r="CH15" s="79">
        <f xml:space="preserve"> IF( InpS!CH34 &lt;&gt; "", InpS!CH34, CG15 * ( 1 + CH$6) )</f>
        <v>61.269016419509697</v>
      </c>
      <c r="CI15" s="79">
        <f xml:space="preserve"> IF( InpS!CI34 &lt;&gt; "", InpS!CI34, CH15 * ( 1 + CI$6) )</f>
        <v>62.494201001232781</v>
      </c>
      <c r="CJ15" s="79">
        <f xml:space="preserve"> IF( InpS!CJ34 &lt;&gt; "", InpS!CJ34, CI15 * ( 1 + CJ$6) )</f>
        <v>63.74388536028237</v>
      </c>
      <c r="CK15" s="79">
        <f xml:space="preserve"> IF( InpS!CK34 &lt;&gt; "", InpS!CK34, CJ15 * ( 1 + CK$6) )</f>
        <v>65.018559413931342</v>
      </c>
      <c r="CL15" s="79">
        <f xml:space="preserve"> IF( InpS!CL34 &lt;&gt; "", InpS!CL34, CK15 * ( 1 + CL$6) )</f>
        <v>66.318722876232812</v>
      </c>
      <c r="CM15" s="79">
        <f xml:space="preserve"> IF( InpS!CM34 &lt;&gt; "", InpS!CM34, CL15 * ( 1 + CM$6) )</f>
        <v>67.644885453924417</v>
      </c>
      <c r="CN15" s="79">
        <f xml:space="preserve"> IF( InpS!CN34 &lt;&gt; "", InpS!CN34, CM15 * ( 1 + CN$6) )</f>
        <v>68.997567046250126</v>
      </c>
      <c r="CO15" s="79">
        <f xml:space="preserve"> IF( InpS!CO34 &lt;&gt; "", InpS!CO34, CN15 * ( 1 + CO$6) )</f>
        <v>70.377297948777752</v>
      </c>
    </row>
    <row r="16" spans="1:93" outlineLevel="2" x14ac:dyDescent="0.2">
      <c r="B16" s="58"/>
      <c r="D16" s="39"/>
      <c r="E16" s="18" t="str">
        <f xml:space="preserve"> InpS!E35</f>
        <v>Water: standard volumetric rate</v>
      </c>
      <c r="G16" s="90">
        <f xml:space="preserve"> IF( G12, 1,0 )</f>
        <v>0</v>
      </c>
      <c r="H16" s="146" t="str">
        <f xml:space="preserve"> InpS!H35</f>
        <v>£/m3</v>
      </c>
      <c r="I16" s="74"/>
      <c r="K16" s="103">
        <f xml:space="preserve"> IF( InpS!K35 &lt;&gt; "", InpS!K35, J16 * ( 1 + K$6) )</f>
        <v>1.5827</v>
      </c>
      <c r="L16" s="103">
        <f xml:space="preserve"> IF( InpS!L35 &lt;&gt; "", InpS!L35, K16 * ( 1 + L$6) )</f>
        <v>1.6742999999999999</v>
      </c>
      <c r="M16" s="103">
        <f xml:space="preserve"> IF( InpS!M35 &lt;&gt; "", InpS!M35, L16 * ( 1 + M$6) )</f>
        <v>1.9615</v>
      </c>
      <c r="N16" s="103">
        <f xml:space="preserve"> IF( InpS!N35 &lt;&gt; "", InpS!N35, M16 * ( 1 + N$6) )</f>
        <v>1.6464999999999999</v>
      </c>
      <c r="O16" s="103">
        <f xml:space="preserve"> IF( InpS!O35 &lt;&gt; "", InpS!O35, N16 * ( 1 + O$6) )</f>
        <v>1.6485999999999998</v>
      </c>
      <c r="P16" s="103">
        <f xml:space="preserve"> IF( InpS!P35 &lt;&gt; "", InpS!P35, O16 * ( 1 + P$6) )</f>
        <v>1.7355</v>
      </c>
      <c r="Q16" s="103">
        <f xml:space="preserve"> IF( InpS!Q35 &lt;&gt; "", InpS!Q35, P16 * ( 1 + Q$6) )</f>
        <v>1.7906</v>
      </c>
      <c r="R16" s="103">
        <f xml:space="preserve"> IF( InpS!R35 &lt;&gt; "", InpS!R35, Q16 * ( 1 + R$6) )</f>
        <v>1.8113000000000001</v>
      </c>
      <c r="S16" s="103">
        <f xml:space="preserve"> IF( InpS!S35 &lt;&gt; "", InpS!S35, R16 * ( 1 + S$6) )</f>
        <v>1.8282</v>
      </c>
      <c r="T16" s="103">
        <f xml:space="preserve"> IF( InpS!T35 &lt;&gt; "", InpS!T35, S16 * ( 1 + T$6) )</f>
        <v>1.8647581591349474</v>
      </c>
      <c r="U16" s="103">
        <f xml:space="preserve"> IF( InpS!U35 &lt;&gt; "", InpS!U35, T16 * ( 1 + U$6) )</f>
        <v>1.9020473646539535</v>
      </c>
      <c r="V16" s="103">
        <f xml:space="preserve"> IF( InpS!V35 &lt;&gt; "", InpS!V35, U16 * ( 1 + V$6) )</f>
        <v>1.9400822351490998</v>
      </c>
      <c r="W16" s="103">
        <f xml:space="preserve"> IF( InpS!W35 &lt;&gt; "", InpS!W35, V16 * ( 1 + W$6) )</f>
        <v>1.978877681537605</v>
      </c>
      <c r="X16" s="103">
        <f xml:space="preserve"> IF( InpS!X35 &lt;&gt; "", InpS!X35, W16 * ( 1 + X$6) )</f>
        <v>2.0184489129073935</v>
      </c>
      <c r="Y16" s="103">
        <f xml:space="preserve"> IF( InpS!Y35 &lt;&gt; "", InpS!Y35, X16 * ( 1 + Y$6) )</f>
        <v>2.0588114424795574</v>
      </c>
      <c r="Z16" s="103">
        <f xml:space="preserve"> IF( InpS!Z35 &lt;&gt; "", InpS!Z35, Y16 * ( 1 + Z$6) )</f>
        <v>2.0999810936900478</v>
      </c>
      <c r="AA16" s="103">
        <f xml:space="preserve"> IF( InpS!AA35 &lt;&gt; "", InpS!AA35, Z16 * ( 1 + AA$6) )</f>
        <v>2.1419740063929806</v>
      </c>
      <c r="AB16" s="103">
        <f xml:space="preserve"> IF( InpS!AB35 &lt;&gt; "", InpS!AB35, AA16 * ( 1 + AB$6) )</f>
        <v>2.1848066431879896</v>
      </c>
      <c r="AC16" s="103">
        <f xml:space="preserve"> IF( InpS!AC35 &lt;&gt; "", InpS!AC35, AB16 * ( 1 + AC$6) )</f>
        <v>2.2284957958741054</v>
      </c>
      <c r="AD16" s="103">
        <f xml:space="preserve"> IF( InpS!AD35 &lt;&gt; "", InpS!AD35, AC16 * ( 1 + AD$6) )</f>
        <v>2.2730585920326911</v>
      </c>
      <c r="AE16" s="103">
        <f xml:space="preserve"> IF( InpS!AE35 &lt;&gt; "", InpS!AE35, AD16 * ( 1 + AE$6) )</f>
        <v>2.3185125017420174</v>
      </c>
      <c r="AF16" s="103">
        <f xml:space="preserve"> IF( InpS!AF35 &lt;&gt; "", InpS!AF35, AE16 * ( 1 + AF$6) )</f>
        <v>2.3648753444261055</v>
      </c>
      <c r="AG16" s="103">
        <f xml:space="preserve"> IF( InpS!AG35 &lt;&gt; "", InpS!AG35, AF16 * ( 1 + AG$6) )</f>
        <v>2.4121652958405257</v>
      </c>
      <c r="AH16" s="103">
        <f xml:space="preserve"> IF( InpS!AH35 &lt;&gt; "", InpS!AH35, AG16 * ( 1 + AH$6) )</f>
        <v>2.4604008951978913</v>
      </c>
      <c r="AI16" s="103">
        <f xml:space="preserve"> IF( InpS!AI35 &lt;&gt; "", InpS!AI35, AH16 * ( 1 + AI$6) )</f>
        <v>2.5096010524358365</v>
      </c>
      <c r="AJ16" s="103">
        <f xml:space="preserve"> IF( InpS!AJ35 &lt;&gt; "", InpS!AJ35, AI16 * ( 1 + AJ$6) )</f>
        <v>2.5597850556303343</v>
      </c>
      <c r="AK16" s="103">
        <f xml:space="preserve"> IF( InpS!AK35 &lt;&gt; "", InpS!AK35, AJ16 * ( 1 + AK$6) )</f>
        <v>2.6109725785572535</v>
      </c>
      <c r="AL16" s="103">
        <f xml:space="preserve"> IF( InpS!AL35 &lt;&gt; "", InpS!AL35, AK16 * ( 1 + AL$6) )</f>
        <v>2.6631836884051259</v>
      </c>
      <c r="AM16" s="103">
        <f xml:space="preserve"> IF( InpS!AM35 &lt;&gt; "", InpS!AM35, AL16 * ( 1 + AM$6) )</f>
        <v>2.7164388536421407</v>
      </c>
      <c r="AN16" s="103">
        <f xml:space="preserve"> IF( InpS!AN35 &lt;&gt; "", InpS!AN35, AM16 * ( 1 + AN$6) )</f>
        <v>2.7707589520404579</v>
      </c>
      <c r="AO16" s="103">
        <f xml:space="preserve"> IF( InpS!AO35 &lt;&gt; "", InpS!AO35, AN16 * ( 1 + AO$6) )</f>
        <v>2.8261652788609779</v>
      </c>
      <c r="AP16" s="103">
        <f xml:space="preserve"> IF( InpS!AP35 &lt;&gt; "", InpS!AP35, AO16 * ( 1 + AP$6) )</f>
        <v>2.8826795552017845</v>
      </c>
      <c r="AQ16" s="103">
        <f xml:space="preserve"> IF( InpS!AQ35 &lt;&gt; "", InpS!AQ35, AP16 * ( 1 + AQ$6) )</f>
        <v>2.9403239365135261</v>
      </c>
      <c r="AR16" s="103">
        <f xml:space="preserve"> IF( InpS!AR35 &lt;&gt; "", InpS!AR35, AQ16 * ( 1 + AR$6) )</f>
        <v>2.999121021285081</v>
      </c>
      <c r="AS16" s="103">
        <f xml:space="preserve"> IF( InpS!AS35 &lt;&gt; "", InpS!AS35, AR16 * ( 1 + AS$6) )</f>
        <v>3.0590938599029052</v>
      </c>
      <c r="AT16" s="103">
        <f xml:space="preserve"> IF( InpS!AT35 &lt;&gt; "", InpS!AT35, AS16 * ( 1 + AT$6) )</f>
        <v>3.1202659636875407</v>
      </c>
      <c r="AU16" s="103">
        <f xml:space="preserve"> IF( InpS!AU35 &lt;&gt; "", InpS!AU35, AT16 * ( 1 + AU$6) )</f>
        <v>3.1826613141108253</v>
      </c>
      <c r="AV16" s="103">
        <f xml:space="preserve"> IF( InpS!AV35 &lt;&gt; "", InpS!AV35, AU16 * ( 1 + AV$6) )</f>
        <v>3.2463043721974154</v>
      </c>
      <c r="AW16" s="103">
        <f xml:space="preserve"> IF( InpS!AW35 &lt;&gt; "", InpS!AW35, AV16 * ( 1 + AW$6) )</f>
        <v>3.311220088114311</v>
      </c>
      <c r="AX16" s="103">
        <f xml:space="preserve"> IF( InpS!AX35 &lt;&gt; "", InpS!AX35, AW16 * ( 1 + AX$6) )</f>
        <v>3.3774339109521394</v>
      </c>
      <c r="AY16" s="103">
        <f xml:space="preserve"> IF( InpS!AY35 &lt;&gt; "", InpS!AY35, AX16 * ( 1 + AY$6) )</f>
        <v>3.4449717987020332</v>
      </c>
      <c r="AZ16" s="103">
        <f xml:space="preserve"> IF( InpS!AZ35 &lt;&gt; "", InpS!AZ35, AY16 * ( 1 + AZ$6) )</f>
        <v>3.5138602284320162</v>
      </c>
      <c r="BA16" s="103">
        <f xml:space="preserve"> IF( InpS!BA35 &lt;&gt; "", InpS!BA35, AZ16 * ( 1 + BA$6) )</f>
        <v>3.5841262066668813</v>
      </c>
      <c r="BB16" s="103">
        <f xml:space="preserve"> IF( InpS!BB35 &lt;&gt; "", InpS!BB35, BA16 * ( 1 + BB$6) )</f>
        <v>3.6557972799756349</v>
      </c>
      <c r="BC16" s="103">
        <f xml:space="preserve"> IF( InpS!BC35 &lt;&gt; "", InpS!BC35, BB16 * ( 1 + BC$6) )</f>
        <v>3.7289015457706558</v>
      </c>
      <c r="BD16" s="103">
        <f xml:space="preserve"> IF( InpS!BD35 &lt;&gt; "", InpS!BD35, BC16 * ( 1 + BD$6) )</f>
        <v>3.8034676633228028</v>
      </c>
      <c r="BE16" s="103">
        <f xml:space="preserve"> IF( InpS!BE35 &lt;&gt; "", InpS!BE35, BD16 * ( 1 + BE$6) )</f>
        <v>3.8795248649967888</v>
      </c>
      <c r="BF16" s="103">
        <f xml:space="preserve"> IF( InpS!BF35 &lt;&gt; "", InpS!BF35, BE16 * ( 1 + BF$6) )</f>
        <v>3.9571029677112279</v>
      </c>
      <c r="BG16" s="103">
        <f xml:space="preserve"> IF( InpS!BG35 &lt;&gt; "", InpS!BG35, BF16 * ( 1 + BG$6) )</f>
        <v>4.0362323846278452</v>
      </c>
      <c r="BH16" s="103">
        <f xml:space="preserve"> IF( InpS!BH35 &lt;&gt; "", InpS!BH35, BG16 * ( 1 + BH$6) )</f>
        <v>4.1169441370744337</v>
      </c>
      <c r="BI16" s="103">
        <f xml:space="preserve"> IF( InpS!BI35 &lt;&gt; "", InpS!BI35, BH16 * ( 1 + BI$6) )</f>
        <v>4.1992698667062331</v>
      </c>
      <c r="BJ16" s="103">
        <f xml:space="preserve"> IF( InpS!BJ35 &lt;&gt; "", InpS!BJ35, BI16 * ( 1 + BJ$6) )</f>
        <v>4.2832418479104977</v>
      </c>
      <c r="BK16" s="103">
        <f xml:space="preserve"> IF( InpS!BK35 &lt;&gt; "", InpS!BK35, BJ16 * ( 1 + BK$6) )</f>
        <v>4.3688930004591127</v>
      </c>
      <c r="BL16" s="103">
        <f xml:space="preserve"> IF( InpS!BL35 &lt;&gt; "", InpS!BL35, BK16 * ( 1 + BL$6) )</f>
        <v>4.4562569024142284</v>
      </c>
      <c r="BM16" s="103">
        <f xml:space="preserve"> IF( InpS!BM35 &lt;&gt; "", InpS!BM35, BL16 * ( 1 + BM$6) )</f>
        <v>4.5453678032919589</v>
      </c>
      <c r="BN16" s="103">
        <f xml:space="preserve"> IF( InpS!BN35 &lt;&gt; "", InpS!BN35, BM16 * ( 1 + BN$6) )</f>
        <v>4.6362606374893192</v>
      </c>
      <c r="BO16" s="103">
        <f xml:space="preserve"> IF( InpS!BO35 &lt;&gt; "", InpS!BO35, BN16 * ( 1 + BO$6) )</f>
        <v>4.7289710379796528</v>
      </c>
      <c r="BP16" s="103">
        <f xml:space="preserve"> IF( InpS!BP35 &lt;&gt; "", InpS!BP35, BO16 * ( 1 + BP$6) )</f>
        <v>4.8235353502819267</v>
      </c>
      <c r="BQ16" s="103">
        <f xml:space="preserve"> IF( InpS!BQ35 &lt;&gt; "", InpS!BQ35, BP16 * ( 1 + BQ$6) )</f>
        <v>4.9199906467093699</v>
      </c>
      <c r="BR16" s="103">
        <f xml:space="preserve"> IF( InpS!BR35 &lt;&gt; "", InpS!BR35, BQ16 * ( 1 + BR$6) )</f>
        <v>5.0183747409030328</v>
      </c>
      <c r="BS16" s="103">
        <f xml:space="preserve"> IF( InpS!BS35 &lt;&gt; "", InpS!BS35, BR16 * ( 1 + BS$6) )</f>
        <v>5.1187262026559779</v>
      </c>
      <c r="BT16" s="103">
        <f xml:space="preserve"> IF( InpS!BT35 &lt;&gt; "", InpS!BT35, BS16 * ( 1 + BT$6) )</f>
        <v>5.2210843730339027</v>
      </c>
      <c r="BU16" s="103">
        <f xml:space="preserve"> IF( InpS!BU35 &lt;&gt; "", InpS!BU35, BT16 * ( 1 + BU$6) )</f>
        <v>5.32548937979813</v>
      </c>
      <c r="BV16" s="103">
        <f xml:space="preserve"> IF( InpS!BV35 &lt;&gt; "", InpS!BV35, BU16 * ( 1 + BV$6) )</f>
        <v>5.4319821531370058</v>
      </c>
      <c r="BW16" s="103">
        <f xml:space="preserve"> IF( InpS!BW35 &lt;&gt; "", InpS!BW35, BV16 * ( 1 + BW$6) )</f>
        <v>5.5406044417118752</v>
      </c>
      <c r="BX16" s="103">
        <f xml:space="preserve"> IF( InpS!BX35 &lt;&gt; "", InpS!BX35, BW16 * ( 1 + BX$6) )</f>
        <v>5.6513988290239299</v>
      </c>
      <c r="BY16" s="103">
        <f xml:space="preserve"> IF( InpS!BY35 &lt;&gt; "", InpS!BY35, BX16 * ( 1 + BY$6) )</f>
        <v>5.7644087501083368</v>
      </c>
      <c r="BZ16" s="103">
        <f xml:space="preserve"> IF( InpS!BZ35 &lt;&gt; "", InpS!BZ35, BY16 * ( 1 + BZ$6) )</f>
        <v>5.8796785085621952</v>
      </c>
      <c r="CA16" s="103">
        <f xml:space="preserve"> IF( InpS!CA35 &lt;&gt; "", InpS!CA35, BZ16 * ( 1 + CA$6) )</f>
        <v>5.997253293913003</v>
      </c>
      <c r="CB16" s="103">
        <f xml:space="preserve"> IF( InpS!CB35 &lt;&gt; "", InpS!CB35, CA16 * ( 1 + CB$6) )</f>
        <v>6.1171791993344335</v>
      </c>
      <c r="CC16" s="103">
        <f xml:space="preserve"> IF( InpS!CC35 &lt;&gt; "", InpS!CC35, CB16 * ( 1 + CC$6) )</f>
        <v>6.2395032397163712</v>
      </c>
      <c r="CD16" s="103">
        <f xml:space="preserve"> IF( InpS!CD35 &lt;&gt; "", InpS!CD35, CC16 * ( 1 + CD$6) )</f>
        <v>6.3642733700962921</v>
      </c>
      <c r="CE16" s="103">
        <f xml:space="preserve"> IF( InpS!CE35 &lt;&gt; "", InpS!CE35, CD16 * ( 1 + CE$6) )</f>
        <v>6.4915385044592107</v>
      </c>
      <c r="CF16" s="103">
        <f xml:space="preserve"> IF( InpS!CF35 &lt;&gt; "", InpS!CF35, CE16 * ( 1 + CF$6) )</f>
        <v>6.6213485349135688</v>
      </c>
      <c r="CG16" s="103">
        <f xml:space="preserve"> IF( InpS!CG35 &lt;&gt; "", InpS!CG35, CF16 * ( 1 + CG$6) )</f>
        <v>6.7537543512505787</v>
      </c>
      <c r="CH16" s="103">
        <f xml:space="preserve"> IF( InpS!CH35 &lt;&gt; "", InpS!CH35, CG16 * ( 1 + CH$6) )</f>
        <v>6.8888078608946888</v>
      </c>
      <c r="CI16" s="103">
        <f xml:space="preserve"> IF( InpS!CI35 &lt;&gt; "", InpS!CI35, CH16 * ( 1 + CI$6) )</f>
        <v>7.0265620092530003</v>
      </c>
      <c r="CJ16" s="103">
        <f xml:space="preserve"> IF( InpS!CJ35 &lt;&gt; "", InpS!CJ35, CI16 * ( 1 + CJ$6) )</f>
        <v>7.1670708004716017</v>
      </c>
      <c r="CK16" s="103">
        <f xml:space="preserve"> IF( InpS!CK35 &lt;&gt; "", InpS!CK35, CJ16 * ( 1 + CK$6) )</f>
        <v>7.3103893186069673</v>
      </c>
      <c r="CL16" s="103">
        <f xml:space="preserve"> IF( InpS!CL35 &lt;&gt; "", InpS!CL35, CK16 * ( 1 + CL$6) )</f>
        <v>7.4565737492207145</v>
      </c>
      <c r="CM16" s="103">
        <f xml:space="preserve"> IF( InpS!CM35 &lt;&gt; "", InpS!CM35, CL16 * ( 1 + CM$6) )</f>
        <v>7.605681401406188</v>
      </c>
      <c r="CN16" s="103">
        <f xml:space="preserve"> IF( InpS!CN35 &lt;&gt; "", InpS!CN35, CM16 * ( 1 + CN$6) )</f>
        <v>7.757770730255503</v>
      </c>
      <c r="CO16" s="103">
        <f xml:space="preserve"> IF( InpS!CO35 &lt;&gt; "", InpS!CO35, CN16 * ( 1 + CO$6) )</f>
        <v>7.9129013597758604</v>
      </c>
    </row>
    <row r="17" spans="2:93" outlineLevel="2" x14ac:dyDescent="0.2">
      <c r="B17" s="58"/>
      <c r="D17" s="39"/>
      <c r="E17" s="18" t="str">
        <f xml:space="preserve"> InpS!E36</f>
        <v>Water: standard volumetric rate Chester</v>
      </c>
      <c r="G17" s="159">
        <f xml:space="preserve"> IF( AND( G11, 1 - G16 ), 1, 0 )</f>
        <v>0</v>
      </c>
      <c r="H17" s="146" t="str">
        <f xml:space="preserve"> InpS!H36</f>
        <v>£/m3</v>
      </c>
      <c r="I17" s="74"/>
      <c r="K17" s="103">
        <f xml:space="preserve"> MIN( K$16, IF( InpS!K36 &lt;&gt; "", InpS!K36, J17 * ( 1 + K$6) ) )</f>
        <v>1.2241</v>
      </c>
      <c r="L17" s="103">
        <f xml:space="preserve"> MIN( L$16, IF( InpS!L36 &lt;&gt; "", InpS!L36, K17 * ( 1 + L$6) ) )</f>
        <v>1.3060999999999998</v>
      </c>
      <c r="M17" s="103">
        <f xml:space="preserve"> MIN( M$16, IF( InpS!M36 &lt;&gt; "", InpS!M36, L17 * ( 1 + M$6) ) )</f>
        <v>1.5363</v>
      </c>
      <c r="N17" s="103">
        <f xml:space="preserve"> MIN( N$16, IF( InpS!N36 &lt;&gt; "", InpS!N36, M17 * ( 1 + N$6) ) )</f>
        <v>1.5204</v>
      </c>
      <c r="O17" s="103">
        <f xml:space="preserve"> MIN( O$16, IF( InpS!O36 &lt;&gt; "", InpS!O36, N17 * ( 1 + O$6) ) )</f>
        <v>1.4742</v>
      </c>
      <c r="P17" s="103">
        <f xml:space="preserve"> MIN( P$16, IF( InpS!P36 &lt;&gt; "", InpS!P36, O17 * ( 1 + P$6) ) )</f>
        <v>1.5038999999999998</v>
      </c>
      <c r="Q17" s="103">
        <f xml:space="preserve"> MIN( Q$16, IF( InpS!Q36 &lt;&gt; "", InpS!Q36, P17 * ( 1 + Q$6) ) )</f>
        <v>1.5659000000000001</v>
      </c>
      <c r="R17" s="103">
        <f xml:space="preserve"> MIN( R$16, IF( InpS!R36 &lt;&gt; "", InpS!R36, Q17 * ( 1 + R$6) ) )</f>
        <v>1.6368</v>
      </c>
      <c r="S17" s="103">
        <f xml:space="preserve"> MIN( S$16, IF( InpS!S36 &lt;&gt; "", InpS!S36, R17 * ( 1 + S$6) ) )</f>
        <v>1.7071999999999998</v>
      </c>
      <c r="T17" s="103">
        <f xml:space="preserve"> MIN( T$16, IF( InpS!T36 &lt;&gt; "", InpS!T36, S17 * ( 1 + T$6) ) )</f>
        <v>1.7413385457144634</v>
      </c>
      <c r="U17" s="103">
        <f xml:space="preserve"> MIN( U$16, IF( InpS!U36 &lt;&gt; "", InpS!U36, T17 * ( 1 + U$6) ) )</f>
        <v>1.7761597532749311</v>
      </c>
      <c r="V17" s="103">
        <f xml:space="preserve"> MIN( V$16, IF( InpS!V36 &lt;&gt; "", InpS!V36, U17 * ( 1 + V$6) ) )</f>
        <v>1.8116772737373061</v>
      </c>
      <c r="W17" s="103">
        <f xml:space="preserve"> MIN( W$16, IF( InpS!W36 &lt;&gt; "", InpS!W36, V17 * ( 1 + W$6) ) )</f>
        <v>1.8479050311349958</v>
      </c>
      <c r="X17" s="103">
        <f xml:space="preserve"> MIN( X$16, IF( InpS!X36 &lt;&gt; "", InpS!X36, W17 * ( 1 + X$6) ) )</f>
        <v>1.8848572279375901</v>
      </c>
      <c r="Y17" s="103">
        <f xml:space="preserve"> MIN( Y$16, IF( InpS!Y36 &lt;&gt; "", InpS!Y36, X17 * ( 1 + Y$6) ) )</f>
        <v>1.9225483506186962</v>
      </c>
      <c r="Z17" s="103">
        <f xml:space="preserve"> MIN( Z$16, IF( InpS!Z36 &lt;&gt; "", InpS!Z36, Y17 * ( 1 + Z$6) ) )</f>
        <v>1.9609931753351106</v>
      </c>
      <c r="AA17" s="103">
        <f xml:space="preserve"> MIN( AA$16, IF( InpS!AA36 &lt;&gt; "", InpS!AA36, Z17 * ( 1 + AA$6) ) )</f>
        <v>2.0002067737195581</v>
      </c>
      <c r="AB17" s="103">
        <f xml:space="preserve"> MIN( AB$16, IF( InpS!AB36 &lt;&gt; "", InpS!AB36, AA17 * ( 1 + AB$6) ) )</f>
        <v>2.0402045187892655</v>
      </c>
      <c r="AC17" s="103">
        <f xml:space="preserve"> MIN( AC$16, IF( InpS!AC36 &lt;&gt; "", InpS!AC36, AB17 * ( 1 + AC$6) ) )</f>
        <v>2.0810020909726901</v>
      </c>
      <c r="AD17" s="103">
        <f xml:space="preserve"> MIN( AD$16, IF( InpS!AD36 &lt;&gt; "", InpS!AD36, AC17 * ( 1 + AD$6) ) )</f>
        <v>2.1226154842567606</v>
      </c>
      <c r="AE17" s="103">
        <f xml:space="preserve"> MIN( AE$16, IF( InpS!AE36 &lt;&gt; "", InpS!AE36, AD17 * ( 1 + AE$6) ) )</f>
        <v>2.1650610124570462</v>
      </c>
      <c r="AF17" s="103">
        <f xml:space="preserve"> MIN( AF$16, IF( InpS!AF36 &lt;&gt; "", InpS!AF36, AE17 * ( 1 + AF$6) ) )</f>
        <v>2.2083553156133067</v>
      </c>
      <c r="AG17" s="103">
        <f xml:space="preserve"> MIN( AG$16, IF( InpS!AG36 &lt;&gt; "", InpS!AG36, AF17 * ( 1 + AG$6) ) )</f>
        <v>2.2525153665129336</v>
      </c>
      <c r="AH17" s="103">
        <f xml:space="preserve"> MIN( AH$16, IF( InpS!AH36 &lt;&gt; "", InpS!AH36, AG17 * ( 1 + AH$6) ) )</f>
        <v>2.2975584773448414</v>
      </c>
      <c r="AI17" s="103">
        <f xml:space="preserve"> MIN( AI$16, IF( InpS!AI36 &lt;&gt; "", InpS!AI36, AH17 * ( 1 + AI$6) ) )</f>
        <v>2.3435023064864127</v>
      </c>
      <c r="AJ17" s="103">
        <f xml:space="preserve"> MIN( AJ$16, IF( InpS!AJ36 &lt;&gt; "", InpS!AJ36, AI17 * ( 1 + AJ$6) ) )</f>
        <v>2.3903648654261604</v>
      </c>
      <c r="AK17" s="103">
        <f xml:space="preserve"> MIN( AK$16, IF( InpS!AK36 &lt;&gt; "", InpS!AK36, AJ17 * ( 1 + AK$6) ) )</f>
        <v>2.4381645258248241</v>
      </c>
      <c r="AL17" s="103">
        <f xml:space="preserve"> MIN( AL$16, IF( InpS!AL36 &lt;&gt; "", InpS!AL36, AK17 * ( 1 + AL$6) ) )</f>
        <v>2.4869200267176628</v>
      </c>
      <c r="AM17" s="103">
        <f xml:space="preserve"> MIN( AM$16, IF( InpS!AM36 &lt;&gt; "", InpS!AM36, AL17 * ( 1 + AM$6) ) )</f>
        <v>2.536650481860772</v>
      </c>
      <c r="AN17" s="103">
        <f xml:space="preserve"> MIN( AN$16, IF( InpS!AN36 &lt;&gt; "", InpS!AN36, AM17 * ( 1 + AN$6) ) )</f>
        <v>2.587375387224303</v>
      </c>
      <c r="AO17" s="103">
        <f xml:space="preserve"> MIN( AO$16, IF( InpS!AO36 &lt;&gt; "", InpS!AO36, AN17 * ( 1 + AO$6) ) )</f>
        <v>2.6391146286355229</v>
      </c>
      <c r="AP17" s="103">
        <f xml:space="preserve"> MIN( AP$16, IF( InpS!AP36 &lt;&gt; "", InpS!AP36, AO17 * ( 1 + AP$6) ) )</f>
        <v>2.6918884895747119</v>
      </c>
      <c r="AQ17" s="103">
        <f xml:space="preserve"> MIN( AQ$16, IF( InpS!AQ36 &lt;&gt; "", InpS!AQ36, AP17 * ( 1 + AQ$6) ) )</f>
        <v>2.7457176591269521</v>
      </c>
      <c r="AR17" s="103">
        <f xml:space="preserve"> MIN( AR$16, IF( InpS!AR36 &lt;&gt; "", InpS!AR36, AQ17 * ( 1 + AR$6) ) )</f>
        <v>2.8006232400929285</v>
      </c>
      <c r="AS17" s="103">
        <f xml:space="preserve"> MIN( AS$16, IF( InpS!AS36 &lt;&gt; "", InpS!AS36, AR17 * ( 1 + AS$6) ) )</f>
        <v>2.8566267572619193</v>
      </c>
      <c r="AT17" s="103">
        <f xml:space="preserve"> MIN( AT$16, IF( InpS!AT36 &lt;&gt; "", InpS!AT36, AS17 * ( 1 + AT$6) ) )</f>
        <v>2.9137501658502192</v>
      </c>
      <c r="AU17" s="103">
        <f xml:space="preserve"> MIN( AU$16, IF( InpS!AU36 &lt;&gt; "", InpS!AU36, AT17 * ( 1 + AU$6) ) )</f>
        <v>2.9720158601083044</v>
      </c>
      <c r="AV17" s="103">
        <f xml:space="preserve"> MIN( AV$16, IF( InpS!AV36 &lt;&gt; "", InpS!AV36, AU17 * ( 1 + AV$6) ) )</f>
        <v>3.0314466821001145</v>
      </c>
      <c r="AW17" s="103">
        <f xml:space="preserve"> MIN( AW$16, IF( InpS!AW36 &lt;&gt; "", InpS!AW36, AV17 * ( 1 + AW$6) ) )</f>
        <v>3.0920659306578897</v>
      </c>
      <c r="AX17" s="103">
        <f xml:space="preserve"> MIN( AX$16, IF( InpS!AX36 &lt;&gt; "", InpS!AX36, AW17 * ( 1 + AX$6) ) )</f>
        <v>3.1538973705160784</v>
      </c>
      <c r="AY17" s="103">
        <f xml:space="preserve"> MIN( AY$16, IF( InpS!AY36 &lt;&gt; "", InpS!AY36, AX17 * ( 1 + AY$6) ) )</f>
        <v>3.2169652416278929</v>
      </c>
      <c r="AZ17" s="103">
        <f xml:space="preserve"> MIN( AZ$16, IF( InpS!AZ36 &lt;&gt; "", InpS!AZ36, AY17 * ( 1 + AZ$6) ) )</f>
        <v>3.2812942686681659</v>
      </c>
      <c r="BA17" s="103">
        <f xml:space="preserve"> MIN( BA$16, IF( InpS!BA36 &lt;&gt; "", InpS!BA36, AZ17 * ( 1 + BA$6) ) )</f>
        <v>3.3469096707262347</v>
      </c>
      <c r="BB17" s="103">
        <f xml:space="preserve"> MIN( BB$16, IF( InpS!BB36 &lt;&gt; "", InpS!BB36, BA17 * ( 1 + BB$6) ) )</f>
        <v>3.4138371711926521</v>
      </c>
      <c r="BC17" s="103">
        <f xml:space="preserve"> MIN( BC$16, IF( InpS!BC36 &lt;&gt; "", InpS!BC36, BB17 * ( 1 + BC$6) ) )</f>
        <v>3.4821030078435982</v>
      </c>
      <c r="BD17" s="103">
        <f xml:space="preserve"> MIN( BD$16, IF( InpS!BD36 &lt;&gt; "", InpS!BD36, BC17 * ( 1 + BD$6) ) )</f>
        <v>3.5517339431269508</v>
      </c>
      <c r="BE17" s="103">
        <f xml:space="preserve"> MIN( BE$16, IF( InpS!BE36 &lt;&gt; "", InpS!BE36, BD17 * ( 1 + BE$6) ) )</f>
        <v>3.6227572746540426</v>
      </c>
      <c r="BF17" s="103">
        <f xml:space="preserve"> MIN( BF$16, IF( InpS!BF36 &lt;&gt; "", InpS!BF36, BE17 * ( 1 + BF$6) ) )</f>
        <v>3.6952008459012204</v>
      </c>
      <c r="BG17" s="103">
        <f xml:space="preserve"> MIN( BG$16, IF( InpS!BG36 &lt;&gt; "", InpS!BG36, BF17 * ( 1 + BG$6) ) )</f>
        <v>3.769093057125402</v>
      </c>
      <c r="BH17" s="103">
        <f xml:space="preserve"> MIN( BH$16, IF( InpS!BH36 &lt;&gt; "", InpS!BH36, BG17 * ( 1 + BH$6) ) )</f>
        <v>3.8444628764979081</v>
      </c>
      <c r="BI17" s="103">
        <f xml:space="preserve"> MIN( BI$16, IF( InpS!BI36 &lt;&gt; "", InpS!BI36, BH17 * ( 1 + BI$6) ) )</f>
        <v>3.9213398514609361</v>
      </c>
      <c r="BJ17" s="103">
        <f xml:space="preserve"> MIN( BJ$16, IF( InpS!BJ36 &lt;&gt; "", InpS!BJ36, BI17 * ( 1 + BJ$6) ) )</f>
        <v>3.9997541203111275</v>
      </c>
      <c r="BK17" s="103">
        <f xml:space="preserve"> MIN( BK$16, IF( InpS!BK36 &lt;&gt; "", InpS!BK36, BJ17 * ( 1 + BK$6) ) )</f>
        <v>4.0797364240147678</v>
      </c>
      <c r="BL17" s="103">
        <f xml:space="preserve"> MIN( BL$16, IF( InpS!BL36 &lt;&gt; "", InpS!BL36, BK17 * ( 1 + BL$6) ) )</f>
        <v>4.1613181182592562</v>
      </c>
      <c r="BM17" s="103">
        <f xml:space="preserve"> MIN( BM$16, IF( InpS!BM36 &lt;&gt; "", InpS!BM36, BL17 * ( 1 + BM$6) ) )</f>
        <v>4.2445311857455605</v>
      </c>
      <c r="BN17" s="103">
        <f xml:space="preserve"> MIN( BN$16, IF( InpS!BN36 &lt;&gt; "", InpS!BN36, BM17 * ( 1 + BN$6) ) )</f>
        <v>4.3294082487264891</v>
      </c>
      <c r="BO17" s="103">
        <f xml:space="preserve"> MIN( BO$16, IF( InpS!BO36 &lt;&gt; "", InpS!BO36, BN17 * ( 1 + BO$6) ) )</f>
        <v>4.4159825817956815</v>
      </c>
      <c r="BP17" s="103">
        <f xml:space="preserve"> MIN( BP$16, IF( InpS!BP36 &lt;&gt; "", InpS!BP36, BO17 * ( 1 + BP$6) ) )</f>
        <v>4.5042881249323417</v>
      </c>
      <c r="BQ17" s="103">
        <f xml:space="preserve"> MIN( BQ$16, IF( InpS!BQ36 &lt;&gt; "", InpS!BQ36, BP17 * ( 1 + BQ$6) ) )</f>
        <v>4.5943594968068249</v>
      </c>
      <c r="BR17" s="103">
        <f xml:space="preserve"> MIN( BR$16, IF( InpS!BR36 &lt;&gt; "", InpS!BR36, BQ17 * ( 1 + BR$6) ) )</f>
        <v>4.6862320083522908</v>
      </c>
      <c r="BS17" s="103">
        <f xml:space="preserve"> MIN( BS$16, IF( InpS!BS36 &lt;&gt; "", InpS!BS36, BR17 * ( 1 + BS$6) ) )</f>
        <v>4.7799416766077485</v>
      </c>
      <c r="BT17" s="103">
        <f xml:space="preserve"> MIN( BT$16, IF( InpS!BT36 &lt;&gt; "", InpS!BT36, BS17 * ( 1 + BT$6) ) )</f>
        <v>4.8755252388379162</v>
      </c>
      <c r="BU17" s="103">
        <f xml:space="preserve"> MIN( BU$16, IF( InpS!BU36 &lt;&gt; "", InpS!BU36, BT17 * ( 1 + BU$6) ) )</f>
        <v>4.9730201669354379</v>
      </c>
      <c r="BV17" s="103">
        <f xml:space="preserve"> MIN( BV$16, IF( InpS!BV36 &lt;&gt; "", InpS!BV36, BU17 * ( 1 + BV$6) ) )</f>
        <v>5.0724646821110904</v>
      </c>
      <c r="BW17" s="103">
        <f xml:space="preserve"> MIN( BW$16, IF( InpS!BW36 &lt;&gt; "", InpS!BW36, BV17 * ( 1 + BW$6) ) )</f>
        <v>5.1738977698777555</v>
      </c>
      <c r="BX17" s="103">
        <f xml:space="preserve"> MIN( BX$16, IF( InpS!BX36 &lt;&gt; "", InpS!BX36, BW17 * ( 1 + BX$6) ) )</f>
        <v>5.2773591953340189</v>
      </c>
      <c r="BY17" s="103">
        <f xml:space="preserve"> MIN( BY$16, IF( InpS!BY36 &lt;&gt; "", InpS!BY36, BX17 * ( 1 + BY$6) ) )</f>
        <v>5.3828895187533927</v>
      </c>
      <c r="BZ17" s="103">
        <f xml:space="preserve"> MIN( BZ$16, IF( InpS!BZ36 &lt;&gt; "", InpS!BZ36, BY17 * ( 1 + BZ$6) ) )</f>
        <v>5.4905301114852749</v>
      </c>
      <c r="CA17" s="103">
        <f xml:space="preserve"> MIN( CA$16, IF( InpS!CA36 &lt;&gt; "", InpS!CA36, BZ17 * ( 1 + CA$6) ) )</f>
        <v>5.6003231721738755</v>
      </c>
      <c r="CB17" s="103">
        <f xml:space="preserve"> MIN( CB$16, IF( InpS!CB36 &lt;&gt; "", InpS!CB36, CA17 * ( 1 + CB$6) ) )</f>
        <v>5.712311743301469</v>
      </c>
      <c r="CC17" s="103">
        <f xml:space="preserve"> MIN( CC$16, IF( InpS!CC36 &lt;&gt; "", InpS!CC36, CB17 * ( 1 + CC$6) ) )</f>
        <v>5.8265397280624605</v>
      </c>
      <c r="CD17" s="103">
        <f xml:space="preserve"> MIN( CD$16, IF( InpS!CD36 &lt;&gt; "", InpS!CD36, CC17 * ( 1 + CD$6) ) )</f>
        <v>5.9430519075748771</v>
      </c>
      <c r="CE17" s="103">
        <f xml:space="preserve"> MIN( CE$16, IF( InpS!CE36 &lt;&gt; "", InpS!CE36, CD17 * ( 1 + CE$6) ) )</f>
        <v>6.0618939584360385</v>
      </c>
      <c r="CF17" s="103">
        <f xml:space="preserve"> MIN( CF$16, IF( InpS!CF36 &lt;&gt; "", InpS!CF36, CE17 * ( 1 + CF$6) ) )</f>
        <v>6.1831124706292782</v>
      </c>
      <c r="CG17" s="103">
        <f xml:space="preserve"> MIN( CG$16, IF( InpS!CG36 &lt;&gt; "", InpS!CG36, CF17 * ( 1 + CG$6) ) )</f>
        <v>6.3067549657887483</v>
      </c>
      <c r="CH17" s="103">
        <f xml:space="preserve"> MIN( CH$16, IF( InpS!CH36 &lt;&gt; "", InpS!CH36, CG17 * ( 1 + CH$6) ) )</f>
        <v>6.4328699158294578</v>
      </c>
      <c r="CI17" s="103">
        <f xml:space="preserve"> MIN( CI$16, IF( InpS!CI36 &lt;&gt; "", InpS!CI36, CH17 * ( 1 + CI$6) ) )</f>
        <v>6.5615067619498539</v>
      </c>
      <c r="CJ17" s="103">
        <f xml:space="preserve"> MIN( CJ$16, IF( InpS!CJ36 &lt;&gt; "", InpS!CJ36, CI17 * ( 1 + CJ$6) ) )</f>
        <v>6.6927159340143962</v>
      </c>
      <c r="CK17" s="103">
        <f xml:space="preserve"> MIN( CK$16, IF( InpS!CK36 &lt;&gt; "", InpS!CK36, CJ17 * ( 1 + CK$6) ) )</f>
        <v>6.8265488703237152</v>
      </c>
      <c r="CL17" s="103">
        <f xml:space="preserve"> MIN( CL$16, IF( InpS!CL36 &lt;&gt; "", InpS!CL36, CK17 * ( 1 + CL$6) ) )</f>
        <v>6.9630580377801143</v>
      </c>
      <c r="CM17" s="103">
        <f xml:space="preserve"> MIN( CM$16, IF( InpS!CM36 &lt;&gt; "", InpS!CM36, CL17 * ( 1 + CM$6) ) )</f>
        <v>7.1022969524563209</v>
      </c>
      <c r="CN17" s="103">
        <f xml:space="preserve"> MIN( CN$16, IF( InpS!CN36 &lt;&gt; "", InpS!CN36, CM17 * ( 1 + CN$6) ) )</f>
        <v>7.2443202005755367</v>
      </c>
      <c r="CO17" s="103">
        <f xml:space="preserve"> MIN( CO$16, IF( InpS!CO36 &lt;&gt; "", InpS!CO36, CN17 * ( 1 + CO$6) ) )</f>
        <v>7.3891834599110329</v>
      </c>
    </row>
    <row r="18" spans="2:93" outlineLevel="2" x14ac:dyDescent="0.2">
      <c r="B18" s="58"/>
      <c r="D18" s="39"/>
      <c r="E18" s="18" t="str">
        <f xml:space="preserve"> InpS!E37</f>
        <v>Water: standard volumetric rate Wrexham</v>
      </c>
      <c r="G18" s="159">
        <f xml:space="preserve"> IF( AND( 1 - G11, 1 - G12 ), 1, 0 )</f>
        <v>1</v>
      </c>
      <c r="H18" s="146" t="str">
        <f xml:space="preserve"> InpS!H37</f>
        <v>£/m3</v>
      </c>
      <c r="I18" s="74"/>
      <c r="K18" s="103">
        <f xml:space="preserve"> MIN( K$16, IF( InpS!K37 &lt;&gt; "", InpS!K37, J18 * ( 1 + K$6) ) )</f>
        <v>1.3169999999999999</v>
      </c>
      <c r="L18" s="103">
        <f xml:space="preserve"> MIN( L$16, IF( InpS!L37 &lt;&gt; "", InpS!L37, K18 * ( 1 + L$6) ) )</f>
        <v>1.3973</v>
      </c>
      <c r="M18" s="103">
        <f xml:space="preserve"> MIN( M$16, IF( InpS!M37 &lt;&gt; "", InpS!M37, L18 * ( 1 + M$6) ) )</f>
        <v>1.6335999999999999</v>
      </c>
      <c r="N18" s="103">
        <f xml:space="preserve"> MIN( N$16, IF( InpS!N37 &lt;&gt; "", InpS!N37, M18 * ( 1 + N$6) ) )</f>
        <v>1.6012999999999999</v>
      </c>
      <c r="O18" s="103">
        <f xml:space="preserve"> MIN( O$16, IF( InpS!O37 &lt;&gt; "", InpS!O37, N18 * ( 1 + O$6) ) )</f>
        <v>1.5384</v>
      </c>
      <c r="P18" s="103">
        <f xml:space="preserve"> MIN( P$16, IF( InpS!P37 &lt;&gt; "", InpS!P37, O18 * ( 1 + P$6) ) )</f>
        <v>1.5554999999999999</v>
      </c>
      <c r="Q18" s="103">
        <f xml:space="preserve"> MIN( Q$16, IF( InpS!Q37 &lt;&gt; "", InpS!Q37, P18 * ( 1 + Q$6) ) )</f>
        <v>1.6057000000000001</v>
      </c>
      <c r="R18" s="103">
        <f xml:space="preserve"> MIN( R$16, IF( InpS!R37 &lt;&gt; "", InpS!R37, Q18 * ( 1 + R$6) ) )</f>
        <v>1.6637999999999999</v>
      </c>
      <c r="S18" s="103">
        <f xml:space="preserve"> MIN( S$16, IF( InpS!S37 &lt;&gt; "", InpS!S37, R18 * ( 1 + S$6) ) )</f>
        <v>1.7199</v>
      </c>
      <c r="T18" s="103">
        <f xml:space="preserve"> MIN( T$16, IF( InpS!T37 &lt;&gt; "", InpS!T37, S18 * ( 1 + T$6) ) )</f>
        <v>1.7542925051395886</v>
      </c>
      <c r="U18" s="103">
        <f xml:space="preserve"> MIN( U$16, IF( InpS!U37 &lt;&gt; "", InpS!U37, T18 * ( 1 + U$6) ) )</f>
        <v>1.7893727505023163</v>
      </c>
      <c r="V18" s="103">
        <f xml:space="preserve"> MIN( V$16, IF( InpS!V37 &lt;&gt; "", InpS!V37, U18 * ( 1 + V$6) ) )</f>
        <v>1.8251544886954036</v>
      </c>
      <c r="W18" s="103">
        <f xml:space="preserve"> MIN( W$16, IF( InpS!W37 &lt;&gt; "", InpS!W37, V18 * ( 1 + W$6) ) )</f>
        <v>1.861651747334278</v>
      </c>
      <c r="X18" s="103">
        <f xml:space="preserve"> MIN( X$16, IF( InpS!X37 &lt;&gt; "", InpS!X37, W18 * ( 1 + X$6) ) )</f>
        <v>1.8988788345418588</v>
      </c>
      <c r="Y18" s="103">
        <f xml:space="preserve"> MIN( Y$16, IF( InpS!Y37 &lt;&gt; "", InpS!Y37, X18 * ( 1 + Y$6) ) )</f>
        <v>1.9368503445578116</v>
      </c>
      <c r="Z18" s="103">
        <f xml:space="preserve"> MIN( Z$16, IF( InpS!Z37 &lt;&gt; "", InpS!Z37, Y18 * ( 1 + Z$6) ) )</f>
        <v>1.9755811634599678</v>
      </c>
      <c r="AA18" s="103">
        <f xml:space="preserve"> MIN( AA$16, IF( InpS!AA37 &lt;&gt; "", InpS!AA37, Z18 * ( 1 + AA$6) ) )</f>
        <v>2.0150864750001571</v>
      </c>
      <c r="AB18" s="103">
        <f xml:space="preserve"> MIN( AB$16, IF( InpS!AB37 &lt;&gt; "", InpS!AB37, AA18 * ( 1 + AB$6) ) )</f>
        <v>2.0553817665567351</v>
      </c>
      <c r="AC18" s="103">
        <f xml:space="preserve"> MIN( AC$16, IF( InpS!AC37 &lt;&gt; "", InpS!AC37, AB18 * ( 1 + AC$6) ) )</f>
        <v>2.0964828352061446</v>
      </c>
      <c r="AD18" s="103">
        <f xml:space="preserve"> MIN( AD$16, IF( InpS!AD37 &lt;&gt; "", InpS!AD37, AC18 * ( 1 + AD$6) ) )</f>
        <v>2.1384057939158874</v>
      </c>
      <c r="AE18" s="103">
        <f xml:space="preserve"> MIN( AE$16, IF( InpS!AE37 &lt;&gt; "", InpS!AE37, AD18 * ( 1 + AE$6) ) )</f>
        <v>2.1811670778613368</v>
      </c>
      <c r="AF18" s="103">
        <f xml:space="preserve"> MIN( AF$16, IF( InpS!AF37 &lt;&gt; "", InpS!AF37, AE18 * ( 1 + AF$6) ) )</f>
        <v>2.2247834508688649</v>
      </c>
      <c r="AG18" s="103">
        <f xml:space="preserve"> MIN( AG$16, IF( InpS!AG37 &lt;&gt; "", InpS!AG37, AF18 * ( 1 + AG$6) ) )</f>
        <v>2.2692720119878134</v>
      </c>
      <c r="AH18" s="103">
        <f xml:space="preserve"> MIN( AH$16, IF( InpS!AH37 &lt;&gt; "", InpS!AH37, AG18 * ( 1 + AH$6) ) )</f>
        <v>2.3146502021938811</v>
      </c>
      <c r="AI18" s="103">
        <f xml:space="preserve"> MIN( AI$16, IF( InpS!AI37 &lt;&gt; "", InpS!AI37, AH18 * ( 1 + AI$6) ) )</f>
        <v>2.3609358112265593</v>
      </c>
      <c r="AJ18" s="103">
        <f xml:space="preserve"> MIN( AJ$16, IF( InpS!AJ37 &lt;&gt; "", InpS!AJ37, AI18 * ( 1 + AJ$6) ) )</f>
        <v>2.408146984563293</v>
      </c>
      <c r="AK18" s="103">
        <f xml:space="preserve"> MIN( AK$16, IF( InpS!AK37 &lt;&gt; "", InpS!AK37, AJ18 * ( 1 + AK$6) ) )</f>
        <v>2.4563022305331041</v>
      </c>
      <c r="AL18" s="103">
        <f xml:space="preserve"> MIN( AL$16, IF( InpS!AL37 &lt;&gt; "", InpS!AL37, AK18 * ( 1 + AL$6) ) )</f>
        <v>2.5054204275724627</v>
      </c>
      <c r="AM18" s="103">
        <f xml:space="preserve"> MIN( AM$16, IF( InpS!AM37 &lt;&gt; "", InpS!AM37, AL18 * ( 1 + AM$6) ) )</f>
        <v>2.5555208316262545</v>
      </c>
      <c r="AN18" s="103">
        <f xml:space="preserve"> MIN( AN$16, IF( InpS!AN37 &lt;&gt; "", InpS!AN37, AM18 * ( 1 + AN$6) ) )</f>
        <v>2.6066230836967423</v>
      </c>
      <c r="AO18" s="103">
        <f xml:space="preserve"> MIN( AO$16, IF( InpS!AO37 &lt;&gt; "", InpS!AO37, AN18 * ( 1 + AO$6) ) )</f>
        <v>2.6587472175434836</v>
      </c>
      <c r="AP18" s="103">
        <f xml:space="preserve"> MIN( AP$16, IF( InpS!AP37 &lt;&gt; "", InpS!AP37, AO18 * ( 1 + AP$6) ) )</f>
        <v>2.7119136675372224</v>
      </c>
      <c r="AQ18" s="103">
        <f xml:space="preserve"> MIN( AQ$16, IF( InpS!AQ37 &lt;&gt; "", InpS!AQ37, AP18 * ( 1 + AQ$6) ) )</f>
        <v>2.7661432766708316</v>
      </c>
      <c r="AR18" s="103">
        <f xml:space="preserve"> MIN( AR$16, IF( InpS!AR37 &lt;&gt; "", InpS!AR37, AQ18 * ( 1 + AR$6) ) )</f>
        <v>2.8214573047304516</v>
      </c>
      <c r="AS18" s="103">
        <f xml:space="preserve"> MIN( AS$16, IF( InpS!AS37 &lt;&gt; "", InpS!AS37, AR18 * ( 1 + AS$6) ) )</f>
        <v>2.8778774366300226</v>
      </c>
      <c r="AT18" s="103">
        <f xml:space="preserve"> MIN( AT$16, IF( InpS!AT37 &lt;&gt; "", InpS!AT37, AS18 * ( 1 + AT$6) ) )</f>
        <v>2.9354257909124835</v>
      </c>
      <c r="AU18" s="103">
        <f xml:space="preserve"> MIN( AU$16, IF( InpS!AU37 &lt;&gt; "", InpS!AU37, AT18 * ( 1 + AU$6) ) )</f>
        <v>2.9941249284209657</v>
      </c>
      <c r="AV18" s="103">
        <f xml:space="preserve"> MIN( AV$16, IF( InpS!AV37 &lt;&gt; "", InpS!AV37, AU18 * ( 1 + AV$6) ) )</f>
        <v>3.0539978611433849</v>
      </c>
      <c r="AW18" s="103">
        <f xml:space="preserve"> MIN( AW$16, IF( InpS!AW37 &lt;&gt; "", InpS!AW37, AV18 * ( 1 + AW$6) ) )</f>
        <v>3.1150680612338939</v>
      </c>
      <c r="AX18" s="103">
        <f xml:space="preserve"> MIN( AX$16, IF( InpS!AX37 &lt;&gt; "", InpS!AX37, AW18 * ( 1 + AX$6) ) )</f>
        <v>3.1773594702147387</v>
      </c>
      <c r="AY18" s="103">
        <f xml:space="preserve"> MIN( AY$16, IF( InpS!AY37 &lt;&gt; "", InpS!AY37, AX18 * ( 1 + AY$6) ) )</f>
        <v>3.2408965083621202</v>
      </c>
      <c r="AZ18" s="103">
        <f xml:space="preserve"> MIN( AZ$16, IF( InpS!AZ37 &lt;&gt; "", InpS!AZ37, AY18 * ( 1 + AZ$6) ) )</f>
        <v>3.3057040842797427</v>
      </c>
      <c r="BA18" s="103">
        <f xml:space="preserve"> MIN( BA$16, IF( InpS!BA37 &lt;&gt; "", InpS!BA37, AZ18 * ( 1 + BA$6) ) )</f>
        <v>3.3718076046638061</v>
      </c>
      <c r="BB18" s="103">
        <f xml:space="preserve"> MIN( BB$16, IF( InpS!BB37 &lt;&gt; "", InpS!BB37, BA18 * ( 1 + BB$6) ) )</f>
        <v>3.4392329842632621</v>
      </c>
      <c r="BC18" s="103">
        <f xml:space="preserve"> MIN( BC$16, IF( InpS!BC37 &lt;&gt; "", InpS!BC37, BB18 * ( 1 + BC$6) ) )</f>
        <v>3.5080066560392473</v>
      </c>
      <c r="BD18" s="103">
        <f xml:space="preserve"> MIN( BD$16, IF( InpS!BD37 &lt;&gt; "", InpS!BD37, BC18 * ( 1 + BD$6) ) )</f>
        <v>3.5781555815276715</v>
      </c>
      <c r="BE18" s="103">
        <f xml:space="preserve"> MIN( BE$16, IF( InpS!BE37 &lt;&gt; "", InpS!BE37, BD18 * ( 1 + BE$6) ) )</f>
        <v>3.649707261409024</v>
      </c>
      <c r="BF18" s="103">
        <f xml:space="preserve"> MIN( BF$16, IF( InpS!BF37 &lt;&gt; "", InpS!BF37, BE18 * ( 1 + BF$6) ) )</f>
        <v>3.7226897462895425</v>
      </c>
      <c r="BG18" s="103">
        <f xml:space="preserve"> MIN( BG$16, IF( InpS!BG37 &lt;&gt; "", InpS!BG37, BF18 * ( 1 + BG$6) ) )</f>
        <v>3.7971316476979715</v>
      </c>
      <c r="BH18" s="103">
        <f xml:space="preserve"> MIN( BH$16, IF( InpS!BH37 &lt;&gt; "", InpS!BH37, BG18 * ( 1 + BH$6) ) )</f>
        <v>3.8730621493022204</v>
      </c>
      <c r="BI18" s="103">
        <f xml:space="preserve"> MIN( BI$16, IF( InpS!BI37 &lt;&gt; "", InpS!BI37, BH18 * ( 1 + BI$6) ) )</f>
        <v>3.9505110183503178</v>
      </c>
      <c r="BJ18" s="103">
        <f xml:space="preserve"> MIN( BJ$16, IF( InpS!BJ37 &lt;&gt; "", InpS!BJ37, BI18 * ( 1 + BJ$6) ) )</f>
        <v>4.0295086173401513</v>
      </c>
      <c r="BK18" s="103">
        <f xml:space="preserve"> MIN( BK$16, IF( InpS!BK37 &lt;&gt; "", InpS!BK37, BJ18 * ( 1 + BK$6) ) )</f>
        <v>4.1100859159225616</v>
      </c>
      <c r="BL18" s="103">
        <f xml:space="preserve"> MIN( BL$16, IF( InpS!BL37 &lt;&gt; "", InpS!BL37, BK18 * ( 1 + BL$6) ) )</f>
        <v>4.1922745030424622</v>
      </c>
      <c r="BM18" s="103">
        <f xml:space="preserve"> MIN( BM$16, IF( InpS!BM37 &lt;&gt; "", InpS!BM37, BL18 * ( 1 + BM$6) ) )</f>
        <v>4.276106599322743</v>
      </c>
      <c r="BN18" s="103">
        <f xml:space="preserve"> MIN( BN$16, IF( InpS!BN37 &lt;&gt; "", InpS!BN37, BM18 * ( 1 + BN$6) ) )</f>
        <v>4.3616150696958087</v>
      </c>
      <c r="BO18" s="103">
        <f xml:space="preserve"> MIN( BO$16, IF( InpS!BO37 &lt;&gt; "", InpS!BO37, BN18 * ( 1 + BO$6) ) )</f>
        <v>4.4488334362877158</v>
      </c>
      <c r="BP18" s="103">
        <f xml:space="preserve"> MIN( BP$16, IF( InpS!BP37 &lt;&gt; "", InpS!BP37, BO18 * ( 1 + BP$6) ) )</f>
        <v>4.5377958915599406</v>
      </c>
      <c r="BQ18" s="103">
        <f xml:space="preserve"> MIN( BQ$16, IF( InpS!BQ37 &lt;&gt; "", InpS!BQ37, BP18 * ( 1 + BQ$6) ) )</f>
        <v>4.6285373117139494</v>
      </c>
      <c r="BR18" s="103">
        <f xml:space="preserve"> MIN( BR$16, IF( InpS!BR37 &lt;&gt; "", InpS!BR37, BQ18 * ( 1 + BR$6) ) )</f>
        <v>4.7210932703638129</v>
      </c>
      <c r="BS18" s="103">
        <f xml:space="preserve"> MIN( BS$16, IF( InpS!BS37 &lt;&gt; "", InpS!BS37, BR18 * ( 1 + BS$6) ) )</f>
        <v>4.8155000524822293</v>
      </c>
      <c r="BT18" s="103">
        <f xml:space="preserve"> MIN( BT$16, IF( InpS!BT37 &lt;&gt; "", InpS!BT37, BS18 * ( 1 + BT$6) ) )</f>
        <v>4.9117946686254266</v>
      </c>
      <c r="BU18" s="103">
        <f xml:space="preserve"> MIN( BU$16, IF( InpS!BU37 &lt;&gt; "", InpS!BU37, BT18 * ( 1 + BU$6) ) )</f>
        <v>5.0100148694425117</v>
      </c>
      <c r="BV18" s="103">
        <f xml:space="preserve"> MIN( BV$16, IF( InpS!BV37 &lt;&gt; "", InpS!BV37, BU18 * ( 1 + BV$6) ) )</f>
        <v>5.1101991604749655</v>
      </c>
      <c r="BW18" s="103">
        <f xml:space="preserve"> MIN( BW$16, IF( InpS!BW37 &lt;&gt; "", InpS!BW37, BV18 * ( 1 + BW$6) ) )</f>
        <v>5.2123868172520789</v>
      </c>
      <c r="BX18" s="103">
        <f xml:space="preserve"> MIN( BX$16, IF( InpS!BX37 &lt;&gt; "", InpS!BX37, BW18 * ( 1 + BX$6) ) )</f>
        <v>5.3166179006882475</v>
      </c>
      <c r="BY18" s="103">
        <f xml:space="preserve"> MIN( BY$16, IF( InpS!BY37 &lt;&gt; "", InpS!BY37, BX18 * ( 1 + BY$6) ) )</f>
        <v>5.4229332727881658</v>
      </c>
      <c r="BZ18" s="103">
        <f xml:space="preserve"> MIN( BZ$16, IF( InpS!BZ37 &lt;&gt; "", InpS!BZ37, BY18 * ( 1 + BZ$6) ) )</f>
        <v>5.5313746126660739</v>
      </c>
      <c r="CA18" s="103">
        <f xml:space="preserve"> MIN( CA$16, IF( InpS!CA37 &lt;&gt; "", InpS!CA37, BZ18 * ( 1 + CA$6) ) )</f>
        <v>5.6419844328853355</v>
      </c>
      <c r="CB18" s="103">
        <f xml:space="preserve"> MIN( CB$16, IF( InpS!CB37 &lt;&gt; "", InpS!CB37, CA18 * ( 1 + CB$6) ) )</f>
        <v>5.7548060961247609</v>
      </c>
      <c r="CC18" s="103">
        <f xml:space="preserve"> MIN( CC$16, IF( InpS!CC37 &lt;&gt; "", InpS!CC37, CB18 * ( 1 + CC$6) ) )</f>
        <v>5.8698838321781981</v>
      </c>
      <c r="CD18" s="103">
        <f xml:space="preserve"> MIN( CD$16, IF( InpS!CD37 &lt;&gt; "", InpS!CD37, CC18 * ( 1 + CD$6) ) )</f>
        <v>5.987262755294064</v>
      </c>
      <c r="CE18" s="103">
        <f xml:space="preserve"> MIN( CE$16, IF( InpS!CE37 &lt;&gt; "", InpS!CE37, CD18 * ( 1 + CE$6) ) )</f>
        <v>6.106988881861608</v>
      </c>
      <c r="CF18" s="103">
        <f xml:space="preserve"> MIN( CF$16, IF( InpS!CF37 &lt;&gt; "", InpS!CF37, CE18 * ( 1 + CF$6) ) )</f>
        <v>6.2291091484508492</v>
      </c>
      <c r="CG18" s="103">
        <f xml:space="preserve"> MIN( CG$16, IF( InpS!CG37 &lt;&gt; "", InpS!CG37, CF18 * ( 1 + CG$6) ) )</f>
        <v>6.3536714302132511</v>
      </c>
      <c r="CH18" s="103">
        <f xml:space="preserve"> MIN( CH$16, IF( InpS!CH37 &lt;&gt; "", InpS!CH37, CG18 * ( 1 + CH$6) ) )</f>
        <v>6.4807245596503504</v>
      </c>
      <c r="CI18" s="103">
        <f xml:space="preserve"> MIN( CI$16, IF( InpS!CI37 &lt;&gt; "", InpS!CI37, CH18 * ( 1 + CI$6) ) )</f>
        <v>6.6103183457577019</v>
      </c>
      <c r="CJ18" s="103">
        <f xml:space="preserve"> MIN( CJ$16, IF( InpS!CJ37 &lt;&gt; "", InpS!CJ37, CI18 * ( 1 + CJ$6) ) )</f>
        <v>6.7425035935516373</v>
      </c>
      <c r="CK18" s="103">
        <f xml:space="preserve"> MIN( CK$16, IF( InpS!CK37 &lt;&gt; "", InpS!CK37, CJ18 * ( 1 + CK$6) ) )</f>
        <v>6.8773321239864993</v>
      </c>
      <c r="CL18" s="103">
        <f xml:space="preserve"> MIN( CL$16, IF( InpS!CL37 &lt;&gt; "", InpS!CL37, CK18 * ( 1 + CL$6) ) )</f>
        <v>7.0148567942701581</v>
      </c>
      <c r="CM18" s="103">
        <f xml:space="preserve"> MIN( CM$16, IF( InpS!CM37 &lt;&gt; "", InpS!CM37, CL18 * ( 1 + CM$6) ) )</f>
        <v>7.1551315185857662</v>
      </c>
      <c r="CN18" s="103">
        <f xml:space="preserve"> MIN( CN$16, IF( InpS!CN37 &lt;&gt; "", InpS!CN37, CM18 * ( 1 + CN$6) ) )</f>
        <v>7.2982112892278934</v>
      </c>
      <c r="CO18" s="103">
        <f xml:space="preserve"> MIN( CO$16, IF( InpS!CO37 &lt;&gt; "", InpS!CO37, CN18 * ( 1 + CO$6) ) )</f>
        <v>7.444152198161305</v>
      </c>
    </row>
    <row r="19" spans="2:93" outlineLevel="2" x14ac:dyDescent="0.2">
      <c r="B19" s="58"/>
      <c r="D19" s="39"/>
      <c r="H19" s="150"/>
      <c r="I19" s="74"/>
    </row>
    <row r="20" spans="2:93" outlineLevel="2" x14ac:dyDescent="0.2">
      <c r="B20" s="58"/>
      <c r="D20" s="39"/>
      <c r="E20" s="45" t="str">
        <f xml:space="preserve"> Costs!E35</f>
        <v>Total properties</v>
      </c>
      <c r="F20" s="18"/>
      <c r="G20" s="19">
        <f xml:space="preserve"> Costs!G35</f>
        <v>500</v>
      </c>
      <c r="H20" s="222" t="str">
        <f xml:space="preserve"> Costs!H35</f>
        <v>Properties</v>
      </c>
      <c r="I20" s="74"/>
    </row>
    <row r="21" spans="2:93" outlineLevel="2" x14ac:dyDescent="0.2">
      <c r="B21" s="58"/>
      <c r="D21" s="39"/>
      <c r="E21" s="18" t="str">
        <f xml:space="preserve"> ComSum!E24</f>
        <v>Consumption by households</v>
      </c>
      <c r="G21" s="135">
        <f xml:space="preserve"> ComSum!G24</f>
        <v>156.80203165044441</v>
      </c>
      <c r="H21" s="149" t="s">
        <v>364</v>
      </c>
    </row>
    <row r="22" spans="2:93" s="126" customFormat="1" outlineLevel="2" x14ac:dyDescent="0.2">
      <c r="B22" s="127"/>
      <c r="C22" s="128"/>
      <c r="D22" s="128"/>
      <c r="E22" s="71" t="str">
        <f xml:space="preserve"> ComSum!E108</f>
        <v xml:space="preserve">Proportion of full charge </v>
      </c>
      <c r="G22" s="118"/>
      <c r="H22" s="124" t="str">
        <f xml:space="preserve"> ComSum!H108</f>
        <v>%</v>
      </c>
      <c r="K22" s="57">
        <f xml:space="preserve"> ComSum!K108</f>
        <v>0.31249999999999994</v>
      </c>
      <c r="L22" s="57">
        <f xml:space="preserve"> ComSum!L108</f>
        <v>0.97916666666666663</v>
      </c>
      <c r="M22" s="57">
        <f xml:space="preserve"> ComSum!M108</f>
        <v>0.98</v>
      </c>
      <c r="N22" s="57">
        <f xml:space="preserve"> ComSum!N108</f>
        <v>0.98</v>
      </c>
      <c r="O22" s="57">
        <f xml:space="preserve"> ComSum!O108</f>
        <v>0.98</v>
      </c>
      <c r="P22" s="57">
        <f xml:space="preserve"> ComSum!P108</f>
        <v>0.98</v>
      </c>
      <c r="Q22" s="57">
        <f xml:space="preserve"> ComSum!Q108</f>
        <v>0.98</v>
      </c>
      <c r="R22" s="57">
        <f xml:space="preserve"> ComSum!R108</f>
        <v>0.98</v>
      </c>
      <c r="S22" s="57">
        <f xml:space="preserve"> ComSum!S108</f>
        <v>0.98</v>
      </c>
      <c r="T22" s="57">
        <f xml:space="preserve"> ComSum!T108</f>
        <v>0.98</v>
      </c>
      <c r="U22" s="57">
        <f xml:space="preserve"> ComSum!U108</f>
        <v>0.98</v>
      </c>
      <c r="V22" s="57">
        <f xml:space="preserve"> ComSum!V108</f>
        <v>0.98</v>
      </c>
      <c r="W22" s="57">
        <f xml:space="preserve"> ComSum!W108</f>
        <v>0.98</v>
      </c>
      <c r="X22" s="57">
        <f xml:space="preserve"> ComSum!X108</f>
        <v>0.98</v>
      </c>
      <c r="Y22" s="57">
        <f xml:space="preserve"> ComSum!Y108</f>
        <v>0.98</v>
      </c>
      <c r="Z22" s="57">
        <f xml:space="preserve"> ComSum!Z108</f>
        <v>0.98</v>
      </c>
      <c r="AA22" s="57">
        <f xml:space="preserve"> ComSum!AA108</f>
        <v>0.98</v>
      </c>
      <c r="AB22" s="57">
        <f xml:space="preserve"> ComSum!AB108</f>
        <v>0.98</v>
      </c>
      <c r="AC22" s="57">
        <f xml:space="preserve"> ComSum!AC108</f>
        <v>0.98</v>
      </c>
      <c r="AD22" s="57">
        <f xml:space="preserve"> ComSum!AD108</f>
        <v>0.98</v>
      </c>
      <c r="AE22" s="57">
        <f xml:space="preserve"> ComSum!AE108</f>
        <v>0.98</v>
      </c>
      <c r="AF22" s="57">
        <f xml:space="preserve"> ComSum!AF108</f>
        <v>0.98</v>
      </c>
      <c r="AG22" s="57">
        <f xml:space="preserve"> ComSum!AG108</f>
        <v>0.98</v>
      </c>
      <c r="AH22" s="57">
        <f xml:space="preserve"> ComSum!AH108</f>
        <v>0.98</v>
      </c>
      <c r="AI22" s="57">
        <f xml:space="preserve"> ComSum!AI108</f>
        <v>0.98</v>
      </c>
      <c r="AJ22" s="57">
        <f xml:space="preserve"> ComSum!AJ108</f>
        <v>0.98</v>
      </c>
      <c r="AK22" s="57">
        <f xml:space="preserve"> ComSum!AK108</f>
        <v>0.98</v>
      </c>
      <c r="AL22" s="57">
        <f xml:space="preserve"> ComSum!AL108</f>
        <v>0.98</v>
      </c>
      <c r="AM22" s="57">
        <f xml:space="preserve"> ComSum!AM108</f>
        <v>0.98</v>
      </c>
      <c r="AN22" s="57">
        <f xml:space="preserve"> ComSum!AN108</f>
        <v>0.98</v>
      </c>
      <c r="AO22" s="57">
        <f xml:space="preserve"> ComSum!AO108</f>
        <v>0.98</v>
      </c>
      <c r="AP22" s="57">
        <f xml:space="preserve"> ComSum!AP108</f>
        <v>0.98</v>
      </c>
      <c r="AQ22" s="57">
        <f xml:space="preserve"> ComSum!AQ108</f>
        <v>0.98</v>
      </c>
      <c r="AR22" s="57">
        <f xml:space="preserve"> ComSum!AR108</f>
        <v>0.98</v>
      </c>
      <c r="AS22" s="57">
        <f xml:space="preserve"> ComSum!AS108</f>
        <v>0.98</v>
      </c>
      <c r="AT22" s="57">
        <f xml:space="preserve"> ComSum!AT108</f>
        <v>0.98</v>
      </c>
      <c r="AU22" s="57">
        <f xml:space="preserve"> ComSum!AU108</f>
        <v>0.98</v>
      </c>
      <c r="AV22" s="57">
        <f xml:space="preserve"> ComSum!AV108</f>
        <v>0.98</v>
      </c>
      <c r="AW22" s="57">
        <f xml:space="preserve"> ComSum!AW108</f>
        <v>0.98</v>
      </c>
      <c r="AX22" s="57">
        <f xml:space="preserve"> ComSum!AX108</f>
        <v>0.98</v>
      </c>
      <c r="AY22" s="57">
        <f xml:space="preserve"> ComSum!AY108</f>
        <v>0.98</v>
      </c>
      <c r="AZ22" s="57">
        <f xml:space="preserve"> ComSum!AZ108</f>
        <v>0.98</v>
      </c>
      <c r="BA22" s="57">
        <f xml:space="preserve"> ComSum!BA108</f>
        <v>0.98</v>
      </c>
      <c r="BB22" s="57">
        <f xml:space="preserve"> ComSum!BB108</f>
        <v>0.98</v>
      </c>
      <c r="BC22" s="57">
        <f xml:space="preserve"> ComSum!BC108</f>
        <v>0.98</v>
      </c>
      <c r="BD22" s="57">
        <f xml:space="preserve"> ComSum!BD108</f>
        <v>0.98</v>
      </c>
      <c r="BE22" s="57">
        <f xml:space="preserve"> ComSum!BE108</f>
        <v>0.98</v>
      </c>
      <c r="BF22" s="57">
        <f xml:space="preserve"> ComSum!BF108</f>
        <v>0.98</v>
      </c>
      <c r="BG22" s="57">
        <f xml:space="preserve"> ComSum!BG108</f>
        <v>0.98</v>
      </c>
      <c r="BH22" s="57">
        <f xml:space="preserve"> ComSum!BH108</f>
        <v>0.98</v>
      </c>
      <c r="BI22" s="57">
        <f xml:space="preserve"> ComSum!BI108</f>
        <v>0.98</v>
      </c>
      <c r="BJ22" s="57">
        <f xml:space="preserve"> ComSum!BJ108</f>
        <v>0.98</v>
      </c>
      <c r="BK22" s="57">
        <f xml:space="preserve"> ComSum!BK108</f>
        <v>0.98</v>
      </c>
      <c r="BL22" s="57">
        <f xml:space="preserve"> ComSum!BL108</f>
        <v>0.98</v>
      </c>
      <c r="BM22" s="57">
        <f xml:space="preserve"> ComSum!BM108</f>
        <v>0.98</v>
      </c>
      <c r="BN22" s="57">
        <f xml:space="preserve"> ComSum!BN108</f>
        <v>0.98</v>
      </c>
      <c r="BO22" s="57">
        <f xml:space="preserve"> ComSum!BO108</f>
        <v>0.98</v>
      </c>
      <c r="BP22" s="57">
        <f xml:space="preserve"> ComSum!BP108</f>
        <v>0.98</v>
      </c>
      <c r="BQ22" s="57">
        <f xml:space="preserve"> ComSum!BQ108</f>
        <v>0.98</v>
      </c>
      <c r="BR22" s="57">
        <f xml:space="preserve"> ComSum!BR108</f>
        <v>0.98</v>
      </c>
      <c r="BS22" s="57">
        <f xml:space="preserve"> ComSum!BS108</f>
        <v>0.98</v>
      </c>
      <c r="BT22" s="57">
        <f xml:space="preserve"> ComSum!BT108</f>
        <v>0.98</v>
      </c>
      <c r="BU22" s="57">
        <f xml:space="preserve"> ComSum!BU108</f>
        <v>0.98</v>
      </c>
      <c r="BV22" s="57">
        <f xml:space="preserve"> ComSum!BV108</f>
        <v>0.98</v>
      </c>
      <c r="BW22" s="57">
        <f xml:space="preserve"> ComSum!BW108</f>
        <v>0.98</v>
      </c>
      <c r="BX22" s="57">
        <f xml:space="preserve"> ComSum!BX108</f>
        <v>0.98</v>
      </c>
      <c r="BY22" s="57">
        <f xml:space="preserve"> ComSum!BY108</f>
        <v>0.98</v>
      </c>
      <c r="BZ22" s="57">
        <f xml:space="preserve"> ComSum!BZ108</f>
        <v>0.98</v>
      </c>
      <c r="CA22" s="57">
        <f xml:space="preserve"> ComSum!CA108</f>
        <v>0.98</v>
      </c>
      <c r="CB22" s="57">
        <f xml:space="preserve"> ComSum!CB108</f>
        <v>0.98</v>
      </c>
      <c r="CC22" s="57">
        <f xml:space="preserve"> ComSum!CC108</f>
        <v>0.98</v>
      </c>
      <c r="CD22" s="57">
        <f xml:space="preserve"> ComSum!CD108</f>
        <v>0.98</v>
      </c>
      <c r="CE22" s="57">
        <f xml:space="preserve"> ComSum!CE108</f>
        <v>0.98</v>
      </c>
      <c r="CF22" s="57">
        <f xml:space="preserve"> ComSum!CF108</f>
        <v>0.98</v>
      </c>
      <c r="CG22" s="57">
        <f xml:space="preserve"> ComSum!CG108</f>
        <v>0.98</v>
      </c>
      <c r="CH22" s="57">
        <f xml:space="preserve"> ComSum!CH108</f>
        <v>0.98</v>
      </c>
      <c r="CI22" s="57">
        <f xml:space="preserve"> ComSum!CI108</f>
        <v>0.98</v>
      </c>
      <c r="CJ22" s="57">
        <f xml:space="preserve"> ComSum!CJ108</f>
        <v>0.98</v>
      </c>
      <c r="CK22" s="57">
        <f xml:space="preserve"> ComSum!CK108</f>
        <v>0.98</v>
      </c>
      <c r="CL22" s="57">
        <f xml:space="preserve"> ComSum!CL108</f>
        <v>0.98</v>
      </c>
      <c r="CM22" s="57">
        <f xml:space="preserve"> ComSum!CM108</f>
        <v>0.98</v>
      </c>
      <c r="CN22" s="57">
        <f xml:space="preserve"> ComSum!CN108</f>
        <v>0.98</v>
      </c>
      <c r="CO22" s="57">
        <f xml:space="preserve"> ComSum!CO108</f>
        <v>0.98</v>
      </c>
    </row>
    <row r="23" spans="2:93" s="20" customFormat="1" outlineLevel="2" x14ac:dyDescent="0.2">
      <c r="B23" s="34"/>
      <c r="C23" s="83"/>
      <c r="D23" s="83"/>
      <c r="E23" s="20" t="s">
        <v>444</v>
      </c>
      <c r="G23" s="131"/>
      <c r="H23" s="149" t="s">
        <v>105</v>
      </c>
      <c r="I23" s="90">
        <f xml:space="preserve"> SUM( K23:CO23 )</f>
        <v>4620133.8380876714</v>
      </c>
      <c r="K23" s="159">
        <f xml:space="preserve"> $G21 * K$5 * K22</f>
        <v>17885.231735128811</v>
      </c>
      <c r="L23" s="159">
        <f t="shared" ref="L23:BW23" si="0" xml:space="preserve"> $G21 * L$5 * L22</f>
        <v>56193.928092728012</v>
      </c>
      <c r="M23" s="159">
        <f t="shared" si="0"/>
        <v>56088.086721363958</v>
      </c>
      <c r="N23" s="159">
        <f t="shared" si="0"/>
        <v>56088.086721363958</v>
      </c>
      <c r="O23" s="159">
        <f t="shared" si="0"/>
        <v>56088.086721363958</v>
      </c>
      <c r="P23" s="159">
        <f t="shared" si="0"/>
        <v>56241.7527123814</v>
      </c>
      <c r="Q23" s="159">
        <f t="shared" si="0"/>
        <v>56088.086721363958</v>
      </c>
      <c r="R23" s="159">
        <f t="shared" si="0"/>
        <v>56088.086721363958</v>
      </c>
      <c r="S23" s="159">
        <f t="shared" si="0"/>
        <v>56088.086721363958</v>
      </c>
      <c r="T23" s="159">
        <f t="shared" si="0"/>
        <v>56241.7527123814</v>
      </c>
      <c r="U23" s="159">
        <f t="shared" si="0"/>
        <v>56088.086721363958</v>
      </c>
      <c r="V23" s="159">
        <f t="shared" si="0"/>
        <v>56088.086721363958</v>
      </c>
      <c r="W23" s="159">
        <f t="shared" si="0"/>
        <v>56088.086721363958</v>
      </c>
      <c r="X23" s="159">
        <f t="shared" si="0"/>
        <v>56241.7527123814</v>
      </c>
      <c r="Y23" s="159">
        <f t="shared" si="0"/>
        <v>56088.086721363958</v>
      </c>
      <c r="Z23" s="159">
        <f t="shared" si="0"/>
        <v>56088.086721363958</v>
      </c>
      <c r="AA23" s="159">
        <f t="shared" si="0"/>
        <v>56088.086721363958</v>
      </c>
      <c r="AB23" s="159">
        <f t="shared" si="0"/>
        <v>56241.7527123814</v>
      </c>
      <c r="AC23" s="159">
        <f t="shared" si="0"/>
        <v>56088.086721363958</v>
      </c>
      <c r="AD23" s="159">
        <f t="shared" si="0"/>
        <v>56088.086721363958</v>
      </c>
      <c r="AE23" s="159">
        <f t="shared" si="0"/>
        <v>56088.086721363958</v>
      </c>
      <c r="AF23" s="159">
        <f t="shared" si="0"/>
        <v>56241.7527123814</v>
      </c>
      <c r="AG23" s="159">
        <f t="shared" si="0"/>
        <v>56088.086721363958</v>
      </c>
      <c r="AH23" s="159">
        <f t="shared" si="0"/>
        <v>56088.086721363958</v>
      </c>
      <c r="AI23" s="159">
        <f t="shared" si="0"/>
        <v>56088.086721363958</v>
      </c>
      <c r="AJ23" s="159">
        <f t="shared" si="0"/>
        <v>56241.7527123814</v>
      </c>
      <c r="AK23" s="159">
        <f t="shared" si="0"/>
        <v>56088.086721363958</v>
      </c>
      <c r="AL23" s="159">
        <f t="shared" si="0"/>
        <v>56088.086721363958</v>
      </c>
      <c r="AM23" s="159">
        <f t="shared" si="0"/>
        <v>56088.086721363958</v>
      </c>
      <c r="AN23" s="159">
        <f t="shared" si="0"/>
        <v>56241.7527123814</v>
      </c>
      <c r="AO23" s="159">
        <f t="shared" si="0"/>
        <v>56088.086721363958</v>
      </c>
      <c r="AP23" s="159">
        <f t="shared" si="0"/>
        <v>56088.086721363958</v>
      </c>
      <c r="AQ23" s="159">
        <f t="shared" si="0"/>
        <v>56088.086721363958</v>
      </c>
      <c r="AR23" s="159">
        <f t="shared" si="0"/>
        <v>56241.7527123814</v>
      </c>
      <c r="AS23" s="159">
        <f t="shared" si="0"/>
        <v>56088.086721363958</v>
      </c>
      <c r="AT23" s="159">
        <f t="shared" si="0"/>
        <v>56088.086721363958</v>
      </c>
      <c r="AU23" s="159">
        <f t="shared" si="0"/>
        <v>56088.086721363958</v>
      </c>
      <c r="AV23" s="159">
        <f t="shared" si="0"/>
        <v>56241.7527123814</v>
      </c>
      <c r="AW23" s="159">
        <f t="shared" si="0"/>
        <v>56088.086721363958</v>
      </c>
      <c r="AX23" s="159">
        <f t="shared" si="0"/>
        <v>56088.086721363958</v>
      </c>
      <c r="AY23" s="159">
        <f t="shared" si="0"/>
        <v>56088.086721363958</v>
      </c>
      <c r="AZ23" s="159">
        <f t="shared" si="0"/>
        <v>56241.7527123814</v>
      </c>
      <c r="BA23" s="159">
        <f t="shared" si="0"/>
        <v>56088.086721363958</v>
      </c>
      <c r="BB23" s="159">
        <f t="shared" si="0"/>
        <v>56088.086721363958</v>
      </c>
      <c r="BC23" s="159">
        <f t="shared" si="0"/>
        <v>56088.086721363958</v>
      </c>
      <c r="BD23" s="159">
        <f t="shared" si="0"/>
        <v>56241.7527123814</v>
      </c>
      <c r="BE23" s="159">
        <f t="shared" si="0"/>
        <v>56088.086721363958</v>
      </c>
      <c r="BF23" s="159">
        <f t="shared" si="0"/>
        <v>56088.086721363958</v>
      </c>
      <c r="BG23" s="159">
        <f t="shared" si="0"/>
        <v>56088.086721363958</v>
      </c>
      <c r="BH23" s="159">
        <f t="shared" si="0"/>
        <v>56241.7527123814</v>
      </c>
      <c r="BI23" s="159">
        <f t="shared" si="0"/>
        <v>56088.086721363958</v>
      </c>
      <c r="BJ23" s="159">
        <f t="shared" si="0"/>
        <v>56088.086721363958</v>
      </c>
      <c r="BK23" s="159">
        <f t="shared" si="0"/>
        <v>56088.086721363958</v>
      </c>
      <c r="BL23" s="159">
        <f t="shared" si="0"/>
        <v>56241.7527123814</v>
      </c>
      <c r="BM23" s="159">
        <f t="shared" si="0"/>
        <v>56088.086721363958</v>
      </c>
      <c r="BN23" s="159">
        <f t="shared" si="0"/>
        <v>56088.086721363958</v>
      </c>
      <c r="BO23" s="159">
        <f t="shared" si="0"/>
        <v>56088.086721363958</v>
      </c>
      <c r="BP23" s="159">
        <f t="shared" si="0"/>
        <v>56241.7527123814</v>
      </c>
      <c r="BQ23" s="159">
        <f t="shared" si="0"/>
        <v>56088.086721363958</v>
      </c>
      <c r="BR23" s="159">
        <f t="shared" si="0"/>
        <v>56088.086721363958</v>
      </c>
      <c r="BS23" s="159">
        <f t="shared" si="0"/>
        <v>56088.086721363958</v>
      </c>
      <c r="BT23" s="159">
        <f t="shared" si="0"/>
        <v>56241.7527123814</v>
      </c>
      <c r="BU23" s="159">
        <f t="shared" si="0"/>
        <v>56088.086721363958</v>
      </c>
      <c r="BV23" s="159">
        <f t="shared" si="0"/>
        <v>56088.086721363958</v>
      </c>
      <c r="BW23" s="159">
        <f t="shared" si="0"/>
        <v>56088.086721363958</v>
      </c>
      <c r="BX23" s="159">
        <f t="shared" ref="BX23:CO23" si="1" xml:space="preserve"> $G21 * BX$5 * BX22</f>
        <v>56241.7527123814</v>
      </c>
      <c r="BY23" s="159">
        <f t="shared" si="1"/>
        <v>56088.086721363958</v>
      </c>
      <c r="BZ23" s="159">
        <f t="shared" si="1"/>
        <v>56088.086721363958</v>
      </c>
      <c r="CA23" s="159">
        <f t="shared" si="1"/>
        <v>56088.086721363958</v>
      </c>
      <c r="CB23" s="159">
        <f t="shared" si="1"/>
        <v>56241.7527123814</v>
      </c>
      <c r="CC23" s="159">
        <f t="shared" si="1"/>
        <v>56088.086721363958</v>
      </c>
      <c r="CD23" s="159">
        <f t="shared" si="1"/>
        <v>56088.086721363958</v>
      </c>
      <c r="CE23" s="159">
        <f t="shared" si="1"/>
        <v>56088.086721363958</v>
      </c>
      <c r="CF23" s="159">
        <f t="shared" si="1"/>
        <v>56241.7527123814</v>
      </c>
      <c r="CG23" s="159">
        <f t="shared" si="1"/>
        <v>56088.086721363958</v>
      </c>
      <c r="CH23" s="159">
        <f t="shared" si="1"/>
        <v>56088.086721363958</v>
      </c>
      <c r="CI23" s="159">
        <f t="shared" si="1"/>
        <v>56088.086721363958</v>
      </c>
      <c r="CJ23" s="159">
        <f t="shared" si="1"/>
        <v>56088.086721363958</v>
      </c>
      <c r="CK23" s="159">
        <f t="shared" si="1"/>
        <v>56088.086721363958</v>
      </c>
      <c r="CL23" s="159">
        <f t="shared" si="1"/>
        <v>56088.086721363958</v>
      </c>
      <c r="CM23" s="159">
        <f t="shared" si="1"/>
        <v>56088.086721363958</v>
      </c>
      <c r="CN23" s="159">
        <f t="shared" si="1"/>
        <v>56241.7527123814</v>
      </c>
      <c r="CO23" s="159">
        <f t="shared" si="1"/>
        <v>56088.086721363958</v>
      </c>
    </row>
    <row r="24" spans="2:93" s="311" customFormat="1" outlineLevel="2" x14ac:dyDescent="0.2">
      <c r="B24" s="33"/>
      <c r="C24" s="312"/>
      <c r="D24" s="312"/>
      <c r="H24" s="313"/>
    </row>
    <row r="25" spans="2:93" outlineLevel="2" x14ac:dyDescent="0.2">
      <c r="B25" s="58"/>
      <c r="D25" s="39"/>
      <c r="E25" t="s">
        <v>445</v>
      </c>
      <c r="H25" s="150" t="s">
        <v>133</v>
      </c>
      <c r="I25" s="53">
        <f xml:space="preserve"> SUM( K25:CO25 )</f>
        <v>17124296.463505309</v>
      </c>
      <c r="K25" s="53">
        <f xml:space="preserve"> K23 * SUMPRODUCT( $G$16:$G$18, K16:K18 )</f>
        <v>23554.850195164643</v>
      </c>
      <c r="L25" s="53">
        <f t="shared" ref="L25:BW25" si="2" xml:space="preserve"> L23 * SUMPRODUCT( $G$16:$G$18, L16:L18 )</f>
        <v>78519.775723968851</v>
      </c>
      <c r="M25" s="53">
        <f t="shared" si="2"/>
        <v>91625.49846802016</v>
      </c>
      <c r="N25" s="53">
        <f t="shared" si="2"/>
        <v>89813.853266920109</v>
      </c>
      <c r="O25" s="53">
        <f t="shared" si="2"/>
        <v>86285.912612146305</v>
      </c>
      <c r="P25" s="53">
        <f t="shared" si="2"/>
        <v>87484.046344109258</v>
      </c>
      <c r="Q25" s="53">
        <f t="shared" si="2"/>
        <v>90060.64084849412</v>
      </c>
      <c r="R25" s="53">
        <f t="shared" si="2"/>
        <v>93319.358687005355</v>
      </c>
      <c r="S25" s="53">
        <f t="shared" si="2"/>
        <v>96465.900352073877</v>
      </c>
      <c r="T25" s="53">
        <f t="shared" si="2"/>
        <v>98664.485259244815</v>
      </c>
      <c r="U25" s="53">
        <f t="shared" si="2"/>
        <v>100362.49400701947</v>
      </c>
      <c r="V25" s="53">
        <f t="shared" si="2"/>
        <v>102369.42324183449</v>
      </c>
      <c r="W25" s="53">
        <f t="shared" si="2"/>
        <v>104416.48464946373</v>
      </c>
      <c r="X25" s="53">
        <f t="shared" si="2"/>
        <v>106796.27384307822</v>
      </c>
      <c r="Y25" s="53">
        <f t="shared" si="2"/>
        <v>108634.23009186219</v>
      </c>
      <c r="Z25" s="53">
        <f t="shared" si="2"/>
        <v>110806.56762123578</v>
      </c>
      <c r="AA25" s="53">
        <f t="shared" si="2"/>
        <v>113022.34496085641</v>
      </c>
      <c r="AB25" s="53">
        <f t="shared" si="2"/>
        <v>115598.27304422153</v>
      </c>
      <c r="AC25" s="53">
        <f t="shared" si="2"/>
        <v>117587.71107089323</v>
      </c>
      <c r="AD25" s="53">
        <f t="shared" si="2"/>
        <v>119939.08961462144</v>
      </c>
      <c r="AE25" s="53">
        <f t="shared" si="2"/>
        <v>122337.48821687067</v>
      </c>
      <c r="AF25" s="53">
        <f t="shared" si="2"/>
        <v>125125.72068236524</v>
      </c>
      <c r="AG25" s="53">
        <f t="shared" si="2"/>
        <v>127279.12540273655</v>
      </c>
      <c r="AH25" s="53">
        <f t="shared" si="2"/>
        <v>129824.30127027302</v>
      </c>
      <c r="AI25" s="53">
        <f t="shared" si="2"/>
        <v>132420.37252364901</v>
      </c>
      <c r="AJ25" s="53">
        <f t="shared" si="2"/>
        <v>135438.40720087566</v>
      </c>
      <c r="AK25" s="53">
        <f t="shared" si="2"/>
        <v>137769.29252002048</v>
      </c>
      <c r="AL25" s="53">
        <f t="shared" si="2"/>
        <v>140524.23821516105</v>
      </c>
      <c r="AM25" s="53">
        <f t="shared" si="2"/>
        <v>143334.2740225055</v>
      </c>
      <c r="AN25" s="53">
        <f t="shared" si="2"/>
        <v>146601.05088765721</v>
      </c>
      <c r="AO25" s="53">
        <f t="shared" si="2"/>
        <v>149124.04450776405</v>
      </c>
      <c r="AP25" s="53">
        <f t="shared" si="2"/>
        <v>152106.04896567992</v>
      </c>
      <c r="AQ25" s="53">
        <f t="shared" si="2"/>
        <v>155147.68398563145</v>
      </c>
      <c r="AR25" s="53">
        <f t="shared" si="2"/>
        <v>158683.70402119218</v>
      </c>
      <c r="AS25" s="53">
        <f t="shared" si="2"/>
        <v>161414.6392391613</v>
      </c>
      <c r="AT25" s="53">
        <f t="shared" si="2"/>
        <v>164642.41632482776</v>
      </c>
      <c r="AU25" s="53">
        <f t="shared" si="2"/>
        <v>167934.73863987278</v>
      </c>
      <c r="AV25" s="53">
        <f t="shared" si="2"/>
        <v>171762.19249056795</v>
      </c>
      <c r="AW25" s="53">
        <f t="shared" si="2"/>
        <v>174718.20756143774</v>
      </c>
      <c r="AX25" s="53">
        <f t="shared" si="2"/>
        <v>178212.0135103513</v>
      </c>
      <c r="AY25" s="53">
        <f t="shared" si="2"/>
        <v>181775.68441598024</v>
      </c>
      <c r="AZ25" s="53">
        <f t="shared" si="2"/>
        <v>185918.59164837049</v>
      </c>
      <c r="BA25" s="53">
        <f t="shared" si="2"/>
        <v>189118.23733813805</v>
      </c>
      <c r="BB25" s="53">
        <f t="shared" si="2"/>
        <v>192899.99787633322</v>
      </c>
      <c r="BC25" s="53">
        <f t="shared" si="2"/>
        <v>196757.38154305128</v>
      </c>
      <c r="BD25" s="53">
        <f t="shared" si="2"/>
        <v>201241.74138270656</v>
      </c>
      <c r="BE25" s="53">
        <f t="shared" si="2"/>
        <v>204705.09738550108</v>
      </c>
      <c r="BF25" s="53">
        <f t="shared" si="2"/>
        <v>208798.54532662025</v>
      </c>
      <c r="BG25" s="53">
        <f t="shared" si="2"/>
        <v>212973.84914851945</v>
      </c>
      <c r="BH25" s="53">
        <f t="shared" si="2"/>
        <v>217827.80364073988</v>
      </c>
      <c r="BI25" s="53">
        <f t="shared" si="2"/>
        <v>221576.60459093648</v>
      </c>
      <c r="BJ25" s="53">
        <f t="shared" si="2"/>
        <v>226007.42877385777</v>
      </c>
      <c r="BK25" s="53">
        <f t="shared" si="2"/>
        <v>230526.85528452124</v>
      </c>
      <c r="BL25" s="53">
        <f t="shared" si="2"/>
        <v>235780.86590253579</v>
      </c>
      <c r="BM25" s="53">
        <f t="shared" si="2"/>
        <v>239838.63777261073</v>
      </c>
      <c r="BN25" s="53">
        <f t="shared" si="2"/>
        <v>244634.64427430643</v>
      </c>
      <c r="BO25" s="53">
        <f t="shared" si="2"/>
        <v>249526.555583409</v>
      </c>
      <c r="BP25" s="53">
        <f t="shared" si="2"/>
        <v>255213.59439237445</v>
      </c>
      <c r="BQ25" s="53">
        <f t="shared" si="2"/>
        <v>259605.80213248081</v>
      </c>
      <c r="BR25" s="53">
        <f t="shared" si="2"/>
        <v>264797.08876781329</v>
      </c>
      <c r="BS25" s="53">
        <f t="shared" si="2"/>
        <v>270092.18455035595</v>
      </c>
      <c r="BT25" s="53">
        <f t="shared" si="2"/>
        <v>276247.94112682459</v>
      </c>
      <c r="BU25" s="53">
        <f t="shared" si="2"/>
        <v>281002.14847261453</v>
      </c>
      <c r="BV25" s="53">
        <f t="shared" si="2"/>
        <v>286621.29367616115</v>
      </c>
      <c r="BW25" s="53">
        <f t="shared" si="2"/>
        <v>292352.80383132887</v>
      </c>
      <c r="BX25" s="53">
        <f t="shared" ref="BX25:CO25" si="3" xml:space="preserve"> BX23 * SUMPRODUCT( $G$16:$G$18, BX16:BX18 )</f>
        <v>299015.90923672874</v>
      </c>
      <c r="BY25" s="53">
        <f t="shared" si="3"/>
        <v>304161.95168831269</v>
      </c>
      <c r="BZ25" s="53">
        <f t="shared" si="3"/>
        <v>310244.21896356571</v>
      </c>
      <c r="CA25" s="53">
        <f t="shared" si="3"/>
        <v>316448.11215225817</v>
      </c>
      <c r="CB25" s="53">
        <f t="shared" si="3"/>
        <v>323660.38136595377</v>
      </c>
      <c r="CC25" s="53">
        <f t="shared" si="3"/>
        <v>329230.553423543</v>
      </c>
      <c r="CD25" s="53">
        <f t="shared" si="3"/>
        <v>335814.11264252599</v>
      </c>
      <c r="CE25" s="53">
        <f t="shared" si="3"/>
        <v>342529.32201225939</v>
      </c>
      <c r="CF25" s="53">
        <f t="shared" si="3"/>
        <v>350336.01634560531</v>
      </c>
      <c r="CG25" s="53">
        <f t="shared" si="3"/>
        <v>356365.27417685342</v>
      </c>
      <c r="CH25" s="53">
        <f t="shared" si="3"/>
        <v>363491.44111894211</v>
      </c>
      <c r="CI25" s="53">
        <f t="shared" si="3"/>
        <v>370760.10863268113</v>
      </c>
      <c r="CJ25" s="53">
        <f t="shared" si="3"/>
        <v>378174.12627423235</v>
      </c>
      <c r="CK25" s="53">
        <f t="shared" si="3"/>
        <v>385736.40058177698</v>
      </c>
      <c r="CL25" s="53">
        <f t="shared" si="3"/>
        <v>393449.89621497376</v>
      </c>
      <c r="CM25" s="53">
        <f t="shared" si="3"/>
        <v>401317.63711720303</v>
      </c>
      <c r="CN25" s="53">
        <f t="shared" si="3"/>
        <v>410464.19457146543</v>
      </c>
      <c r="CO25" s="53">
        <f t="shared" si="3"/>
        <v>417528.25405750342</v>
      </c>
    </row>
    <row r="26" spans="2:93" s="20" customFormat="1" outlineLevel="2" x14ac:dyDescent="0.2">
      <c r="B26" s="34"/>
      <c r="C26" s="83"/>
      <c r="D26" s="83"/>
      <c r="E26" s="20" t="s">
        <v>446</v>
      </c>
      <c r="H26" s="161" t="s">
        <v>133</v>
      </c>
      <c r="I26" s="162">
        <f xml:space="preserve"> SUM( K26:CO26 )</f>
        <v>1413833.1802685391</v>
      </c>
      <c r="K26" s="162">
        <f xml:space="preserve"> K15 * $G20 * K$22</f>
        <v>1724.9999999999998</v>
      </c>
      <c r="L26" s="162">
        <f t="shared" ref="L26:BW26" si="4" xml:space="preserve"> L15 * $G20 * L$22</f>
        <v>6379.270833333333</v>
      </c>
      <c r="M26" s="162">
        <f t="shared" si="4"/>
        <v>7247.0999999999995</v>
      </c>
      <c r="N26" s="162">
        <f t="shared" si="4"/>
        <v>7394.0999999999995</v>
      </c>
      <c r="O26" s="162">
        <f t="shared" si="4"/>
        <v>7467.5999999999995</v>
      </c>
      <c r="P26" s="162">
        <f t="shared" si="4"/>
        <v>7565.5999999999995</v>
      </c>
      <c r="Q26" s="162">
        <f t="shared" si="4"/>
        <v>7673.4</v>
      </c>
      <c r="R26" s="162">
        <f t="shared" si="4"/>
        <v>7810.5999999999995</v>
      </c>
      <c r="S26" s="162">
        <f t="shared" si="4"/>
        <v>7967.4000000000005</v>
      </c>
      <c r="T26" s="162">
        <f t="shared" si="4"/>
        <v>8126.7225451765571</v>
      </c>
      <c r="U26" s="162">
        <f t="shared" si="4"/>
        <v>8289.2310322414996</v>
      </c>
      <c r="V26" s="162">
        <f t="shared" si="4"/>
        <v>8454.9891698539213</v>
      </c>
      <c r="W26" s="162">
        <f t="shared" si="4"/>
        <v>8624.0619406425521</v>
      </c>
      <c r="X26" s="162">
        <f t="shared" si="4"/>
        <v>8796.5156266810882</v>
      </c>
      <c r="Y26" s="162">
        <f t="shared" si="4"/>
        <v>8972.4178354729393</v>
      </c>
      <c r="Z26" s="162">
        <f t="shared" si="4"/>
        <v>9151.837526455578</v>
      </c>
      <c r="AA26" s="162">
        <f t="shared" si="4"/>
        <v>9334.8450380349186</v>
      </c>
      <c r="AB26" s="162">
        <f t="shared" si="4"/>
        <v>9521.5121151602616</v>
      </c>
      <c r="AC26" s="162">
        <f t="shared" si="4"/>
        <v>9711.9119374506881</v>
      </c>
      <c r="AD26" s="162">
        <f t="shared" si="4"/>
        <v>9906.1191478838573</v>
      </c>
      <c r="AE26" s="162">
        <f t="shared" si="4"/>
        <v>10104.209882058502</v>
      </c>
      <c r="AF26" s="162">
        <f t="shared" si="4"/>
        <v>10306.261798042095</v>
      </c>
      <c r="AG26" s="162">
        <f t="shared" si="4"/>
        <v>10512.354106815343</v>
      </c>
      <c r="AH26" s="162">
        <f t="shared" si="4"/>
        <v>10722.5676033255</v>
      </c>
      <c r="AI26" s="162">
        <f t="shared" si="4"/>
        <v>10936.984698160642</v>
      </c>
      <c r="AJ26" s="162">
        <f t="shared" si="4"/>
        <v>11155.689449857306</v>
      </c>
      <c r="AK26" s="162">
        <f t="shared" si="4"/>
        <v>11378.767597854208</v>
      </c>
      <c r="AL26" s="162">
        <f t="shared" si="4"/>
        <v>11606.306596104912</v>
      </c>
      <c r="AM26" s="162">
        <f t="shared" si="4"/>
        <v>11838.395647362649</v>
      </c>
      <c r="AN26" s="162">
        <f t="shared" si="4"/>
        <v>12075.12573815072</v>
      </c>
      <c r="AO26" s="162">
        <f t="shared" si="4"/>
        <v>12316.589674432205</v>
      </c>
      <c r="AP26" s="162">
        <f t="shared" si="4"/>
        <v>12562.882117992944</v>
      </c>
      <c r="AQ26" s="162">
        <f t="shared" si="4"/>
        <v>12814.099623552056</v>
      </c>
      <c r="AR26" s="162">
        <f t="shared" si="4"/>
        <v>13070.340676614571</v>
      </c>
      <c r="AS26" s="162">
        <f t="shared" si="4"/>
        <v>13331.70573208096</v>
      </c>
      <c r="AT26" s="162">
        <f t="shared" si="4"/>
        <v>13598.297253628771</v>
      </c>
      <c r="AU26" s="162">
        <f t="shared" si="4"/>
        <v>13870.219753881738</v>
      </c>
      <c r="AV26" s="162">
        <f t="shared" si="4"/>
        <v>14147.579835382176</v>
      </c>
      <c r="AW26" s="162">
        <f t="shared" si="4"/>
        <v>14430.486232382655</v>
      </c>
      <c r="AX26" s="162">
        <f t="shared" si="4"/>
        <v>14719.049853473407</v>
      </c>
      <c r="AY26" s="162">
        <f t="shared" si="4"/>
        <v>15013.38382506213</v>
      </c>
      <c r="AZ26" s="162">
        <f t="shared" si="4"/>
        <v>15313.603535723256</v>
      </c>
      <c r="BA26" s="162">
        <f t="shared" si="4"/>
        <v>15619.826681434044</v>
      </c>
      <c r="BB26" s="162">
        <f t="shared" si="4"/>
        <v>15932.173311715283</v>
      </c>
      <c r="BC26" s="162">
        <f t="shared" si="4"/>
        <v>16250.765876694633</v>
      </c>
      <c r="BD26" s="162">
        <f t="shared" si="4"/>
        <v>16575.729275111091</v>
      </c>
      <c r="BE26" s="162">
        <f t="shared" si="4"/>
        <v>16907.19090327941</v>
      </c>
      <c r="BF26" s="162">
        <f t="shared" si="4"/>
        <v>17245.280705033605</v>
      </c>
      <c r="BG26" s="162">
        <f t="shared" si="4"/>
        <v>17590.131222669235</v>
      </c>
      <c r="BH26" s="162">
        <f t="shared" si="4"/>
        <v>17941.877648904301</v>
      </c>
      <c r="BI26" s="162">
        <f t="shared" si="4"/>
        <v>18300.657879879254</v>
      </c>
      <c r="BJ26" s="162">
        <f t="shared" si="4"/>
        <v>18666.612569216773</v>
      </c>
      <c r="BK26" s="162">
        <f t="shared" si="4"/>
        <v>19039.885183162642</v>
      </c>
      <c r="BL26" s="162">
        <f t="shared" si="4"/>
        <v>19420.622056829194</v>
      </c>
      <c r="BM26" s="162">
        <f t="shared" si="4"/>
        <v>19808.972451563484</v>
      </c>
      <c r="BN26" s="162">
        <f t="shared" si="4"/>
        <v>20205.088613462642</v>
      </c>
      <c r="BO26" s="162">
        <f t="shared" si="4"/>
        <v>20609.125833059341</v>
      </c>
      <c r="BP26" s="162">
        <f t="shared" si="4"/>
        <v>21021.242506200753</v>
      </c>
      <c r="BQ26" s="162">
        <f t="shared" si="4"/>
        <v>21441.600196144969</v>
      </c>
      <c r="BR26" s="162">
        <f t="shared" si="4"/>
        <v>21870.363696899039</v>
      </c>
      <c r="BS26" s="162">
        <f t="shared" si="4"/>
        <v>22307.701097823669</v>
      </c>
      <c r="BT26" s="162">
        <f t="shared" si="4"/>
        <v>22753.783849529766</v>
      </c>
      <c r="BU26" s="162">
        <f t="shared" si="4"/>
        <v>23208.786831092671</v>
      </c>
      <c r="BV26" s="162">
        <f t="shared" si="4"/>
        <v>23672.888418610532</v>
      </c>
      <c r="BW26" s="162">
        <f t="shared" si="4"/>
        <v>24146.270555133568</v>
      </c>
      <c r="BX26" s="162">
        <f t="shared" ref="BX26:CO26" si="5" xml:space="preserve"> BX15 * $G20 * BX$22</f>
        <v>24629.118821991717</v>
      </c>
      <c r="BY26" s="162">
        <f t="shared" si="5"/>
        <v>25121.622511548605</v>
      </c>
      <c r="BZ26" s="162">
        <f t="shared" si="5"/>
        <v>25623.974701410363</v>
      </c>
      <c r="CA26" s="162">
        <f t="shared" si="5"/>
        <v>26136.3723301184</v>
      </c>
      <c r="CB26" s="162">
        <f t="shared" si="5"/>
        <v>26659.016274355738</v>
      </c>
      <c r="CC26" s="162">
        <f t="shared" si="5"/>
        <v>27192.111427697302</v>
      </c>
      <c r="CD26" s="162">
        <f t="shared" si="5"/>
        <v>27735.866780934903</v>
      </c>
      <c r="CE26" s="162">
        <f t="shared" si="5"/>
        <v>28290.495504008482</v>
      </c>
      <c r="CF26" s="162">
        <f t="shared" si="5"/>
        <v>28856.215029575738</v>
      </c>
      <c r="CG26" s="162">
        <f t="shared" si="5"/>
        <v>29433.247138252846</v>
      </c>
      <c r="CH26" s="162">
        <f t="shared" si="5"/>
        <v>30021.81804555975</v>
      </c>
      <c r="CI26" s="162">
        <f t="shared" si="5"/>
        <v>30622.158490604063</v>
      </c>
      <c r="CJ26" s="162">
        <f t="shared" si="5"/>
        <v>31234.503826538363</v>
      </c>
      <c r="CK26" s="162">
        <f t="shared" si="5"/>
        <v>31859.094112826355</v>
      </c>
      <c r="CL26" s="162">
        <f t="shared" si="5"/>
        <v>32496.174209354078</v>
      </c>
      <c r="CM26" s="162">
        <f t="shared" si="5"/>
        <v>33145.993872422965</v>
      </c>
      <c r="CN26" s="162">
        <f t="shared" si="5"/>
        <v>33808.807852662561</v>
      </c>
      <c r="CO26" s="162">
        <f t="shared" si="5"/>
        <v>34484.875994901093</v>
      </c>
    </row>
    <row r="27" spans="2:93" s="20" customFormat="1" outlineLevel="2" x14ac:dyDescent="0.2">
      <c r="B27" s="34"/>
      <c r="C27" s="83"/>
      <c r="D27" s="83"/>
      <c r="E27" s="20" t="s">
        <v>447</v>
      </c>
      <c r="H27" s="161" t="s">
        <v>133</v>
      </c>
      <c r="I27" s="285">
        <f xml:space="preserve"> SUM( K27:CO27 )</f>
        <v>18538129.64377385</v>
      </c>
      <c r="K27" s="285">
        <f>SUM(K25:K26)</f>
        <v>25279.850195164643</v>
      </c>
      <c r="L27" s="285">
        <f t="shared" ref="L27:BW27" si="6">SUM(L25:L26)</f>
        <v>84899.046557302179</v>
      </c>
      <c r="M27" s="285">
        <f t="shared" si="6"/>
        <v>98872.598468020165</v>
      </c>
      <c r="N27" s="285">
        <f t="shared" si="6"/>
        <v>97207.953266920114</v>
      </c>
      <c r="O27" s="285">
        <f t="shared" si="6"/>
        <v>93753.512612146311</v>
      </c>
      <c r="P27" s="285">
        <f t="shared" si="6"/>
        <v>95049.646344109264</v>
      </c>
      <c r="Q27" s="285">
        <f t="shared" si="6"/>
        <v>97734.040848494114</v>
      </c>
      <c r="R27" s="285">
        <f t="shared" si="6"/>
        <v>101129.95868700536</v>
      </c>
      <c r="S27" s="285">
        <f t="shared" si="6"/>
        <v>104433.30035207387</v>
      </c>
      <c r="T27" s="285">
        <f t="shared" si="6"/>
        <v>106791.20780442137</v>
      </c>
      <c r="U27" s="285">
        <f t="shared" si="6"/>
        <v>108651.72503926097</v>
      </c>
      <c r="V27" s="285">
        <f t="shared" si="6"/>
        <v>110824.41241168842</v>
      </c>
      <c r="W27" s="285">
        <f t="shared" si="6"/>
        <v>113040.54659010629</v>
      </c>
      <c r="X27" s="285">
        <f t="shared" si="6"/>
        <v>115592.7894697593</v>
      </c>
      <c r="Y27" s="285">
        <f t="shared" si="6"/>
        <v>117606.64792733513</v>
      </c>
      <c r="Z27" s="285">
        <f t="shared" si="6"/>
        <v>119958.40514769136</v>
      </c>
      <c r="AA27" s="285">
        <f t="shared" si="6"/>
        <v>122357.18999889134</v>
      </c>
      <c r="AB27" s="285">
        <f t="shared" si="6"/>
        <v>125119.78515938179</v>
      </c>
      <c r="AC27" s="285">
        <f t="shared" si="6"/>
        <v>127299.62300834391</v>
      </c>
      <c r="AD27" s="285">
        <f t="shared" si="6"/>
        <v>129845.2087625053</v>
      </c>
      <c r="AE27" s="285">
        <f t="shared" si="6"/>
        <v>132441.69809892916</v>
      </c>
      <c r="AF27" s="285">
        <f t="shared" si="6"/>
        <v>135431.98248040734</v>
      </c>
      <c r="AG27" s="285">
        <f t="shared" si="6"/>
        <v>137791.47950955189</v>
      </c>
      <c r="AH27" s="285">
        <f t="shared" si="6"/>
        <v>140546.86887359852</v>
      </c>
      <c r="AI27" s="285">
        <f t="shared" si="6"/>
        <v>143357.35722180965</v>
      </c>
      <c r="AJ27" s="285">
        <f t="shared" si="6"/>
        <v>146594.09665073297</v>
      </c>
      <c r="AK27" s="285">
        <f t="shared" si="6"/>
        <v>149148.06011787467</v>
      </c>
      <c r="AL27" s="285">
        <f t="shared" si="6"/>
        <v>152130.54481126595</v>
      </c>
      <c r="AM27" s="285">
        <f t="shared" si="6"/>
        <v>155172.66966986816</v>
      </c>
      <c r="AN27" s="285">
        <f t="shared" si="6"/>
        <v>158676.17662580794</v>
      </c>
      <c r="AO27" s="285">
        <f t="shared" si="6"/>
        <v>161440.63418219626</v>
      </c>
      <c r="AP27" s="285">
        <f t="shared" si="6"/>
        <v>164668.93108367285</v>
      </c>
      <c r="AQ27" s="285">
        <f t="shared" si="6"/>
        <v>167961.78360918351</v>
      </c>
      <c r="AR27" s="285">
        <f t="shared" si="6"/>
        <v>171754.04469780676</v>
      </c>
      <c r="AS27" s="285">
        <f t="shared" si="6"/>
        <v>174746.34497124227</v>
      </c>
      <c r="AT27" s="285">
        <f t="shared" si="6"/>
        <v>178240.71357845655</v>
      </c>
      <c r="AU27" s="285">
        <f t="shared" si="6"/>
        <v>181804.95839375452</v>
      </c>
      <c r="AV27" s="285">
        <f t="shared" si="6"/>
        <v>185909.77232595012</v>
      </c>
      <c r="AW27" s="285">
        <f t="shared" si="6"/>
        <v>189148.69379382039</v>
      </c>
      <c r="AX27" s="285">
        <f t="shared" si="6"/>
        <v>192931.06336382471</v>
      </c>
      <c r="AY27" s="285">
        <f t="shared" si="6"/>
        <v>196789.06824104238</v>
      </c>
      <c r="AZ27" s="285">
        <f t="shared" si="6"/>
        <v>201232.19518409375</v>
      </c>
      <c r="BA27" s="285">
        <f t="shared" si="6"/>
        <v>204738.06401957208</v>
      </c>
      <c r="BB27" s="285">
        <f t="shared" si="6"/>
        <v>208832.17118804849</v>
      </c>
      <c r="BC27" s="285">
        <f t="shared" si="6"/>
        <v>213008.14741974592</v>
      </c>
      <c r="BD27" s="285">
        <f t="shared" si="6"/>
        <v>217817.47065781764</v>
      </c>
      <c r="BE27" s="285">
        <f t="shared" si="6"/>
        <v>221612.28828878049</v>
      </c>
      <c r="BF27" s="285">
        <f t="shared" si="6"/>
        <v>226043.82603165385</v>
      </c>
      <c r="BG27" s="285">
        <f t="shared" si="6"/>
        <v>230563.98037118869</v>
      </c>
      <c r="BH27" s="285">
        <f t="shared" si="6"/>
        <v>235769.68128964418</v>
      </c>
      <c r="BI27" s="285">
        <f t="shared" si="6"/>
        <v>239877.26247081574</v>
      </c>
      <c r="BJ27" s="285">
        <f t="shared" si="6"/>
        <v>244674.04134307455</v>
      </c>
      <c r="BK27" s="285">
        <f t="shared" si="6"/>
        <v>249566.74046768388</v>
      </c>
      <c r="BL27" s="285">
        <f t="shared" si="6"/>
        <v>255201.48795936498</v>
      </c>
      <c r="BM27" s="285">
        <f t="shared" si="6"/>
        <v>259647.61022417422</v>
      </c>
      <c r="BN27" s="285">
        <f t="shared" si="6"/>
        <v>264839.73288776906</v>
      </c>
      <c r="BO27" s="285">
        <f t="shared" si="6"/>
        <v>270135.68141646835</v>
      </c>
      <c r="BP27" s="285">
        <f t="shared" si="6"/>
        <v>276234.83689857519</v>
      </c>
      <c r="BQ27" s="285">
        <f t="shared" si="6"/>
        <v>281047.40232862579</v>
      </c>
      <c r="BR27" s="285">
        <f t="shared" si="6"/>
        <v>286667.45246471232</v>
      </c>
      <c r="BS27" s="285">
        <f t="shared" si="6"/>
        <v>292399.88564817962</v>
      </c>
      <c r="BT27" s="285">
        <f t="shared" si="6"/>
        <v>299001.72497635434</v>
      </c>
      <c r="BU27" s="285">
        <f t="shared" si="6"/>
        <v>304210.9353037072</v>
      </c>
      <c r="BV27" s="285">
        <f t="shared" si="6"/>
        <v>310294.18209477171</v>
      </c>
      <c r="BW27" s="285">
        <f t="shared" si="6"/>
        <v>316499.07438646245</v>
      </c>
      <c r="BX27" s="285">
        <f t="shared" ref="BX27:CO27" si="7">SUM(BX25:BX26)</f>
        <v>323645.02805872046</v>
      </c>
      <c r="BY27" s="285">
        <f t="shared" si="7"/>
        <v>329283.57419986132</v>
      </c>
      <c r="BZ27" s="285">
        <f t="shared" si="7"/>
        <v>335868.19366497605</v>
      </c>
      <c r="CA27" s="285">
        <f t="shared" si="7"/>
        <v>342584.48448237655</v>
      </c>
      <c r="CB27" s="285">
        <f t="shared" si="7"/>
        <v>350319.39764030953</v>
      </c>
      <c r="CC27" s="285">
        <f t="shared" si="7"/>
        <v>356422.66485124029</v>
      </c>
      <c r="CD27" s="285">
        <f t="shared" si="7"/>
        <v>363549.9794234609</v>
      </c>
      <c r="CE27" s="285">
        <f t="shared" si="7"/>
        <v>370819.81751626788</v>
      </c>
      <c r="CF27" s="285">
        <f t="shared" si="7"/>
        <v>379192.23137518106</v>
      </c>
      <c r="CG27" s="285">
        <f t="shared" si="7"/>
        <v>385798.52131510625</v>
      </c>
      <c r="CH27" s="285">
        <f t="shared" si="7"/>
        <v>393513.25916450185</v>
      </c>
      <c r="CI27" s="285">
        <f t="shared" si="7"/>
        <v>401382.26712328522</v>
      </c>
      <c r="CJ27" s="285">
        <f t="shared" si="7"/>
        <v>409408.63010077074</v>
      </c>
      <c r="CK27" s="285">
        <f t="shared" si="7"/>
        <v>417595.49469460332</v>
      </c>
      <c r="CL27" s="285">
        <f t="shared" si="7"/>
        <v>425946.07042432786</v>
      </c>
      <c r="CM27" s="285">
        <f t="shared" si="7"/>
        <v>434463.63098962599</v>
      </c>
      <c r="CN27" s="285">
        <f t="shared" si="7"/>
        <v>444273.002424128</v>
      </c>
      <c r="CO27" s="285">
        <f t="shared" si="7"/>
        <v>452013.13005240454</v>
      </c>
    </row>
    <row r="28" spans="2:93" outlineLevel="2" x14ac:dyDescent="0.2">
      <c r="B28" s="58"/>
      <c r="D28" s="39"/>
      <c r="H28" s="150"/>
      <c r="I28" s="74"/>
    </row>
    <row r="29" spans="2:93" outlineLevel="1" collapsed="1" x14ac:dyDescent="0.2">
      <c r="B29" s="58"/>
      <c r="D29" s="39" t="s">
        <v>88</v>
      </c>
      <c r="H29" s="150"/>
      <c r="I29" s="74"/>
    </row>
    <row r="30" spans="2:93" hidden="1" outlineLevel="2" x14ac:dyDescent="0.2">
      <c r="B30" s="58"/>
      <c r="D30" s="39"/>
      <c r="E30" s="18" t="str">
        <f>InpS!E53</f>
        <v>Meter size 15 mm</v>
      </c>
      <c r="F30" s="18">
        <f>InpS!F53</f>
        <v>44929</v>
      </c>
      <c r="G30" s="19">
        <f xml:space="preserve"> UserInput!G30</f>
        <v>0</v>
      </c>
      <c r="H30" s="310" t="str">
        <f>InpS!H53</f>
        <v>£</v>
      </c>
      <c r="I30" s="74" t="s">
        <v>89</v>
      </c>
      <c r="K30" s="79">
        <f xml:space="preserve"> IF( InpS!K53 &lt;&gt; "", InpS!K53, J30 * ( 1 + K$6 ) )</f>
        <v>11.48</v>
      </c>
      <c r="L30" s="79">
        <f xml:space="preserve"> IF( InpS!L53 &lt;&gt; "", InpS!L53, K30 * ( 1 + L$6 ) )</f>
        <v>13.03</v>
      </c>
      <c r="M30" s="79">
        <f xml:space="preserve"> IF( InpS!M53 &lt;&gt; "", InpS!M53, L30 * ( 1 + M$6 ) )</f>
        <v>14.79</v>
      </c>
      <c r="N30" s="79">
        <f xml:space="preserve"> IF( InpS!N53 &lt;&gt; "", InpS!N53, M30 * ( 1 + N$6 ) )</f>
        <v>15.09</v>
      </c>
      <c r="O30" s="79">
        <f xml:space="preserve"> IF( InpS!O53 &lt;&gt; "", InpS!O53, N30 * ( 1 + O$6 ) )</f>
        <v>15.24</v>
      </c>
      <c r="P30" s="79">
        <f xml:space="preserve"> IF( InpS!P53 &lt;&gt; "", InpS!P53, O30 * ( 1 + P$6 ) )</f>
        <v>15.44</v>
      </c>
      <c r="Q30" s="79">
        <f xml:space="preserve"> IF( InpS!Q53 &lt;&gt; "", InpS!Q53, P30 * ( 1 + Q$6 ) )</f>
        <v>15.66</v>
      </c>
      <c r="R30" s="79">
        <f xml:space="preserve"> IF( InpS!R53 &lt;&gt; "", InpS!R53, Q30 * ( 1 + R$6 ) )</f>
        <v>15.94</v>
      </c>
      <c r="S30" s="79">
        <f xml:space="preserve"> IF( InpS!S53 &lt;&gt; "", InpS!S53, R30 * ( 1 + S$6 ) )</f>
        <v>16.260000000000002</v>
      </c>
      <c r="T30" s="79">
        <f xml:space="preserve"> IF( InpS!T53 &lt;&gt; "", InpS!T53, S30 * ( 1 + T$6 ) )</f>
        <v>16.585148051380727</v>
      </c>
      <c r="U30" s="79">
        <f xml:space="preserve"> IF( InpS!U53 &lt;&gt; "", InpS!U53, T30 * ( 1 + U$6 ) )</f>
        <v>16.916798024982654</v>
      </c>
      <c r="V30" s="79">
        <f xml:space="preserve"> IF( InpS!V53 &lt;&gt; "", InpS!V53, U30 * ( 1 + V$6 ) )</f>
        <v>17.25507993847739</v>
      </c>
      <c r="W30" s="79">
        <f xml:space="preserve"> IF( InpS!W53 &lt;&gt; "", InpS!W53, V30 * ( 1 + W$6 ) )</f>
        <v>17.600126409474598</v>
      </c>
      <c r="X30" s="79">
        <f xml:space="preserve"> IF( InpS!X53 &lt;&gt; "", InpS!X53, W30 * ( 1 + X$6 ) )</f>
        <v>17.952072707512428</v>
      </c>
      <c r="Y30" s="79">
        <f xml:space="preserve"> IF( InpS!Y53 &lt;&gt; "", InpS!Y53, X30 * ( 1 + Y$6 ) )</f>
        <v>18.311056807087631</v>
      </c>
      <c r="Z30" s="79">
        <f xml:space="preserve"> IF( InpS!Z53 &lt;&gt; "", InpS!Z53, Y30 * ( 1 + Z$6 ) )</f>
        <v>18.677219441746079</v>
      </c>
      <c r="AA30" s="79">
        <f xml:space="preserve"> IF( InpS!AA53 &lt;&gt; "", InpS!AA53, Z30 * ( 1 + AA$6 ) )</f>
        <v>19.050704159254934</v>
      </c>
      <c r="AB30" s="79">
        <f xml:space="preserve"> IF( InpS!AB53 &lt;&gt; "", InpS!AB53, AA30 * ( 1 + AB$6 ) )</f>
        <v>19.431657377878086</v>
      </c>
      <c r="AC30" s="79">
        <f xml:space="preserve"> IF( InpS!AC53 &lt;&gt; "", InpS!AC53, AB30 * ( 1 + AC$6 ) )</f>
        <v>19.820228443776916</v>
      </c>
      <c r="AD30" s="79">
        <f xml:space="preserve"> IF( InpS!AD53 &lt;&gt; "", InpS!AD53, AC30 * ( 1 + AD$6 ) )</f>
        <v>20.216569689558892</v>
      </c>
      <c r="AE30" s="79">
        <f xml:space="preserve"> IF( InpS!AE53 &lt;&gt; "", InpS!AE53, AD30 * ( 1 + AE$6 ) )</f>
        <v>20.620836493996944</v>
      </c>
      <c r="AF30" s="79">
        <f xml:space="preserve"> IF( InpS!AF53 &lt;&gt; "", InpS!AF53, AE30 * ( 1 + AF$6 ) )</f>
        <v>21.033187342943048</v>
      </c>
      <c r="AG30" s="79">
        <f xml:space="preserve"> IF( InpS!AG53 &lt;&gt; "", InpS!AG53, AF30 * ( 1 + AG$6 ) )</f>
        <v>21.453783891459882</v>
      </c>
      <c r="AH30" s="79">
        <f xml:space="preserve"> IF( InpS!AH53 &lt;&gt; "", InpS!AH53, AG30 * ( 1 + AH$6 ) )</f>
        <v>21.882791027194902</v>
      </c>
      <c r="AI30" s="79">
        <f xml:space="preserve"> IF( InpS!AI53 &lt;&gt; "", InpS!AI53, AH30 * ( 1 + AI$6 ) )</f>
        <v>22.32037693502172</v>
      </c>
      <c r="AJ30" s="79">
        <f xml:space="preserve"> IF( InpS!AJ53 &lt;&gt; "", InpS!AJ53, AI30 * ( 1 + AJ$6 ) )</f>
        <v>22.766713162974096</v>
      </c>
      <c r="AK30" s="79">
        <f xml:space="preserve"> IF( InpS!AK53 &lt;&gt; "", InpS!AK53, AJ30 * ( 1 + AK$6 ) )</f>
        <v>23.221974689498385</v>
      </c>
      <c r="AL30" s="79">
        <f xml:space="preserve"> IF( InpS!AL53 &lt;&gt; "", InpS!AL53, AK30 * ( 1 + AL$6 ) )</f>
        <v>23.686339992050844</v>
      </c>
      <c r="AM30" s="79">
        <f xml:space="preserve"> IF( InpS!AM53 &lt;&gt; "", InpS!AM53, AL30 * ( 1 + AM$6 ) )</f>
        <v>24.159991117066632</v>
      </c>
      <c r="AN30" s="79">
        <f xml:space="preserve"> IF( InpS!AN53 &lt;&gt; "", InpS!AN53, AM30 * ( 1 + AN$6 ) )</f>
        <v>24.643113751328002</v>
      </c>
      <c r="AO30" s="79">
        <f xml:space="preserve"> IF( InpS!AO53 &lt;&gt; "", InpS!AO53, AN30 * ( 1 + AO$6 ) )</f>
        <v>25.135897294759605</v>
      </c>
      <c r="AP30" s="79">
        <f xml:space="preserve"> IF( InpS!AP53 &lt;&gt; "", InpS!AP53, AO30 * ( 1 + AP$6 ) )</f>
        <v>25.63853493467948</v>
      </c>
      <c r="AQ30" s="79">
        <f xml:space="preserve"> IF( InpS!AQ53 &lt;&gt; "", InpS!AQ53, AP30 * ( 1 + AQ$6 ) )</f>
        <v>26.151223721534812</v>
      </c>
      <c r="AR30" s="79">
        <f xml:space="preserve"> IF( InpS!AR53 &lt;&gt; "", InpS!AR53, AQ30 * ( 1 + AR$6 ) )</f>
        <v>26.674164646152185</v>
      </c>
      <c r="AS30" s="79">
        <f xml:space="preserve"> IF( InpS!AS53 &lt;&gt; "", InpS!AS53, AR30 * ( 1 + AS$6 ) )</f>
        <v>27.207562718532571</v>
      </c>
      <c r="AT30" s="79">
        <f xml:space="preserve"> IF( InpS!AT53 &lt;&gt; "", InpS!AT53, AS30 * ( 1 + AT$6 ) )</f>
        <v>27.75162704822198</v>
      </c>
      <c r="AU30" s="79">
        <f xml:space="preserve"> IF( InpS!AU53 &lt;&gt; "", InpS!AU53, AT30 * ( 1 + AU$6 ) )</f>
        <v>28.306570926289265</v>
      </c>
      <c r="AV30" s="79">
        <f xml:space="preserve"> IF( InpS!AV53 &lt;&gt; "", InpS!AV53, AU30 * ( 1 + AV$6 ) )</f>
        <v>28.872611908943217</v>
      </c>
      <c r="AW30" s="79">
        <f xml:space="preserve"> IF( InpS!AW53 &lt;&gt; "", InpS!AW53, AV30 * ( 1 + AW$6 ) )</f>
        <v>29.449971902821744</v>
      </c>
      <c r="AX30" s="79">
        <f xml:space="preserve"> IF( InpS!AX53 &lt;&gt; "", InpS!AX53, AW30 * ( 1 + AX$6 ) )</f>
        <v>30.038877251986545</v>
      </c>
      <c r="AY30" s="79">
        <f xml:space="preserve"> IF( InpS!AY53 &lt;&gt; "", InpS!AY53, AX30 * ( 1 + AY$6 ) )</f>
        <v>30.63955882665741</v>
      </c>
      <c r="AZ30" s="79">
        <f xml:space="preserve"> IF( InpS!AZ53 &lt;&gt; "", InpS!AZ53, AY30 * ( 1 + AZ$6 ) )</f>
        <v>31.252252113720928</v>
      </c>
      <c r="BA30" s="79">
        <f xml:space="preserve"> IF( InpS!BA53 &lt;&gt; "", InpS!BA53, AZ30 * ( 1 + BA$6 ) )</f>
        <v>31.87719730904907</v>
      </c>
      <c r="BB30" s="79">
        <f xml:space="preserve"> IF( InpS!BB53 &lt;&gt; "", InpS!BB53, BA30 * ( 1 + BB$6 ) )</f>
        <v>32.514639411663843</v>
      </c>
      <c r="BC30" s="79">
        <f xml:space="preserve"> IF( InpS!BC53 &lt;&gt; "", InpS!BC53, BB30 * ( 1 + BC$6 ) )</f>
        <v>33.164828319784966</v>
      </c>
      <c r="BD30" s="79">
        <f xml:space="preserve"> IF( InpS!BD53 &lt;&gt; "", InpS!BD53, BC30 * ( 1 + BD$6 ) )</f>
        <v>33.828018928798151</v>
      </c>
      <c r="BE30" s="79">
        <f xml:space="preserve"> IF( InpS!BE53 &lt;&gt; "", InpS!BE53, BD30 * ( 1 + BE$6 ) )</f>
        <v>34.504471231182471</v>
      </c>
      <c r="BF30" s="79">
        <f xml:space="preserve"> IF( InpS!BF53 &lt;&gt; "", InpS!BF53, BE30 * ( 1 + BF$6 ) )</f>
        <v>35.194450418435935</v>
      </c>
      <c r="BG30" s="79">
        <f xml:space="preserve"> IF( InpS!BG53 &lt;&gt; "", InpS!BG53, BF30 * ( 1 + BG$6 ) )</f>
        <v>35.898226985039258</v>
      </c>
      <c r="BH30" s="79">
        <f xml:space="preserve"> IF( InpS!BH53 &lt;&gt; "", InpS!BH53, BG30 * ( 1 + BH$6 ) )</f>
        <v>36.616076834498578</v>
      </c>
      <c r="BI30" s="79">
        <f xml:space="preserve"> IF( InpS!BI53 &lt;&gt; "", InpS!BI53, BH30 * ( 1 + BI$6 ) )</f>
        <v>37.348281387508678</v>
      </c>
      <c r="BJ30" s="79">
        <f xml:space="preserve"> IF( InpS!BJ53 &lt;&gt; "", InpS!BJ53, BI30 * ( 1 + BJ$6 ) )</f>
        <v>38.095127692279128</v>
      </c>
      <c r="BK30" s="79">
        <f xml:space="preserve"> IF( InpS!BK53 &lt;&gt; "", InpS!BK53, BJ30 * ( 1 + BK$6 ) )</f>
        <v>38.856908537066616</v>
      </c>
      <c r="BL30" s="79">
        <f xml:space="preserve"> IF( InpS!BL53 &lt;&gt; "", InpS!BL53, BK30 * ( 1 + BL$6 ) )</f>
        <v>39.633922564957537</v>
      </c>
      <c r="BM30" s="79">
        <f xml:space="preserve"> IF( InpS!BM53 &lt;&gt; "", InpS!BM53, BL30 * ( 1 + BM$6 ) )</f>
        <v>40.426474390945884</v>
      </c>
      <c r="BN30" s="79">
        <f xml:space="preserve"> IF( InpS!BN53 &lt;&gt; "", InpS!BN53, BM30 * ( 1 + BN$6 ) )</f>
        <v>41.234874721352334</v>
      </c>
      <c r="BO30" s="79">
        <f xml:space="preserve"> IF( InpS!BO53 &lt;&gt; "", InpS!BO53, BN30 * ( 1 + BO$6 ) )</f>
        <v>42.059440475631305</v>
      </c>
      <c r="BP30" s="79">
        <f xml:space="preserve"> IF( InpS!BP53 &lt;&gt; "", InpS!BP53, BO30 * ( 1 + BP$6 ) )</f>
        <v>42.900494910613787</v>
      </c>
      <c r="BQ30" s="79">
        <f xml:space="preserve"> IF( InpS!BQ53 &lt;&gt; "", InpS!BQ53, BP30 * ( 1 + BQ$6 ) )</f>
        <v>43.75836774723463</v>
      </c>
      <c r="BR30" s="79">
        <f xml:space="preserve"> IF( InpS!BR53 &lt;&gt; "", InpS!BR53, BQ30 * ( 1 + BR$6 ) )</f>
        <v>44.633395299793953</v>
      </c>
      <c r="BS30" s="79">
        <f xml:space="preserve"> IF( InpS!BS53 &lt;&gt; "", InpS!BS53, BR30 * ( 1 + BS$6 ) )</f>
        <v>45.525920607803407</v>
      </c>
      <c r="BT30" s="79">
        <f xml:space="preserve"> IF( InpS!BT53 &lt;&gt; "", InpS!BT53, BS30 * ( 1 + BT$6 ) )</f>
        <v>46.436293570468905</v>
      </c>
      <c r="BU30" s="79">
        <f xml:space="preserve"> IF( InpS!BU53 &lt;&gt; "", InpS!BU53, BT30 * ( 1 + BU$6 ) )</f>
        <v>47.364871083862589</v>
      </c>
      <c r="BV30" s="79">
        <f xml:space="preserve"> IF( InpS!BV53 &lt;&gt; "", InpS!BV53, BU30 * ( 1 + BV$6 ) )</f>
        <v>48.31201718083782</v>
      </c>
      <c r="BW30" s="79">
        <f xml:space="preserve"> IF( InpS!BW53 &lt;&gt; "", InpS!BW53, BV30 * ( 1 + BW$6 ) )</f>
        <v>49.278103173741975</v>
      </c>
      <c r="BX30" s="79">
        <f xml:space="preserve"> IF( InpS!BX53 &lt;&gt; "", InpS!BX53, BW30 * ( 1 + BX$6 ) )</f>
        <v>50.263507799983095</v>
      </c>
      <c r="BY30" s="79">
        <f xml:space="preserve"> IF( InpS!BY53 &lt;&gt; "", InpS!BY53, BX30 * ( 1 + BY$6 ) )</f>
        <v>51.268617370507357</v>
      </c>
      <c r="BZ30" s="79">
        <f xml:space="preserve"> IF( InpS!BZ53 &lt;&gt; "", InpS!BZ53, BY30 * ( 1 + BZ$6 ) )</f>
        <v>52.293825921245642</v>
      </c>
      <c r="CA30" s="79">
        <f xml:space="preserve"> IF( InpS!CA53 &lt;&gt; "", InpS!CA53, BZ30 * ( 1 + CA$6 ) )</f>
        <v>53.339535367588567</v>
      </c>
      <c r="CB30" s="79">
        <f xml:space="preserve"> IF( InpS!CB53 &lt;&gt; "", InpS!CB53, CA30 * ( 1 + CB$6 ) )</f>
        <v>54.406155661950486</v>
      </c>
      <c r="CC30" s="79">
        <f xml:space="preserve"> IF( InpS!CC53 &lt;&gt; "", InpS!CC53, CB30 * ( 1 + CC$6 ) )</f>
        <v>55.494104954484293</v>
      </c>
      <c r="CD30" s="79">
        <f xml:space="preserve"> IF( InpS!CD53 &lt;&gt; "", InpS!CD53, CC30 * ( 1 + CD$6 ) )</f>
        <v>56.603809757010005</v>
      </c>
      <c r="CE30" s="79">
        <f xml:space="preserve"> IF( InpS!CE53 &lt;&gt; "", InpS!CE53, CD30 * ( 1 + CE$6 ) )</f>
        <v>57.735705110221396</v>
      </c>
      <c r="CF30" s="79">
        <f xml:space="preserve"> IF( InpS!CF53 &lt;&gt; "", InpS!CF53, CE30 * ( 1 + CF$6 ) )</f>
        <v>58.890234754236204</v>
      </c>
      <c r="CG30" s="79">
        <f xml:space="preserve"> IF( InpS!CG53 &lt;&gt; "", InpS!CG53, CF30 * ( 1 + CG$6 ) )</f>
        <v>60.067851302556832</v>
      </c>
      <c r="CH30" s="79">
        <f xml:space="preserve"> IF( InpS!CH53 &lt;&gt; "", InpS!CH53, CG30 * ( 1 + CH$6 ) )</f>
        <v>61.269016419509697</v>
      </c>
      <c r="CI30" s="79">
        <f xml:space="preserve"> IF( InpS!CI53 &lt;&gt; "", InpS!CI53, CH30 * ( 1 + CI$6 ) )</f>
        <v>62.494201001232781</v>
      </c>
      <c r="CJ30" s="79">
        <f xml:space="preserve"> IF( InpS!CJ53 &lt;&gt; "", InpS!CJ53, CI30 * ( 1 + CJ$6 ) )</f>
        <v>63.74388536028237</v>
      </c>
      <c r="CK30" s="79">
        <f xml:space="preserve"> IF( InpS!CK53 &lt;&gt; "", InpS!CK53, CJ30 * ( 1 + CK$6 ) )</f>
        <v>65.018559413931342</v>
      </c>
      <c r="CL30" s="79">
        <f xml:space="preserve"> IF( InpS!CL53 &lt;&gt; "", InpS!CL53, CK30 * ( 1 + CL$6 ) )</f>
        <v>66.318722876232812</v>
      </c>
      <c r="CM30" s="79">
        <f xml:space="preserve"> IF( InpS!CM53 &lt;&gt; "", InpS!CM53, CL30 * ( 1 + CM$6 ) )</f>
        <v>67.644885453924417</v>
      </c>
      <c r="CN30" s="79">
        <f xml:space="preserve"> IF( InpS!CN53 &lt;&gt; "", InpS!CN53, CM30 * ( 1 + CN$6 ) )</f>
        <v>68.997567046250126</v>
      </c>
      <c r="CO30" s="79">
        <f xml:space="preserve"> IF( InpS!CO53 &lt;&gt; "", InpS!CO53, CN30 * ( 1 + CO$6 ) )</f>
        <v>70.377297948777752</v>
      </c>
    </row>
    <row r="31" spans="2:93" hidden="1" outlineLevel="2" x14ac:dyDescent="0.2">
      <c r="B31" s="58"/>
      <c r="D31" s="39"/>
      <c r="E31" s="18" t="str">
        <f>InpS!E54</f>
        <v>Meter size 22 mm</v>
      </c>
      <c r="F31" s="18">
        <f>InpS!F54</f>
        <v>44929</v>
      </c>
      <c r="G31" s="19">
        <f xml:space="preserve"> UserInput!G31</f>
        <v>0</v>
      </c>
      <c r="H31" s="310" t="str">
        <f>InpS!H54</f>
        <v>£</v>
      </c>
      <c r="I31" s="74" t="s">
        <v>91</v>
      </c>
      <c r="K31" s="79">
        <f xml:space="preserve"> IF( InpS!K54 &lt;&gt; "", InpS!K54, J31 * ( 1 + K$6 ) )</f>
        <v>11.48</v>
      </c>
      <c r="L31" s="79">
        <f xml:space="preserve"> IF( InpS!L54 &lt;&gt; "", InpS!L54, K31 * ( 1 + L$6 ) )</f>
        <v>13.03</v>
      </c>
      <c r="M31" s="79">
        <f xml:space="preserve"> IF( InpS!M54 &lt;&gt; "", InpS!M54, L31 * ( 1 + M$6 ) )</f>
        <v>14.79</v>
      </c>
      <c r="N31" s="79">
        <f xml:space="preserve"> IF( InpS!N54 &lt;&gt; "", InpS!N54, M31 * ( 1 + N$6 ) )</f>
        <v>15.09</v>
      </c>
      <c r="O31" s="79">
        <f xml:space="preserve"> IF( InpS!O54 &lt;&gt; "", InpS!O54, N31 * ( 1 + O$6 ) )</f>
        <v>15.24</v>
      </c>
      <c r="P31" s="79">
        <f xml:space="preserve"> IF( InpS!P54 &lt;&gt; "", InpS!P54, O31 * ( 1 + P$6 ) )</f>
        <v>15.44</v>
      </c>
      <c r="Q31" s="79">
        <f xml:space="preserve"> IF( InpS!Q54 &lt;&gt; "", InpS!Q54, P31 * ( 1 + Q$6 ) )</f>
        <v>15.66</v>
      </c>
      <c r="R31" s="79">
        <f xml:space="preserve"> IF( InpS!R54 &lt;&gt; "", InpS!R54, Q31 * ( 1 + R$6 ) )</f>
        <v>15.94</v>
      </c>
      <c r="S31" s="79">
        <f xml:space="preserve"> IF( InpS!S54 &lt;&gt; "", InpS!S54, R31 * ( 1 + S$6 ) )</f>
        <v>16.260000000000002</v>
      </c>
      <c r="T31" s="79">
        <f xml:space="preserve"> IF( InpS!T54 &lt;&gt; "", InpS!T54, S31 * ( 1 + T$6 ) )</f>
        <v>16.585148051380727</v>
      </c>
      <c r="U31" s="79">
        <f xml:space="preserve"> IF( InpS!U54 &lt;&gt; "", InpS!U54, T31 * ( 1 + U$6 ) )</f>
        <v>16.916798024982654</v>
      </c>
      <c r="V31" s="79">
        <f xml:space="preserve"> IF( InpS!V54 &lt;&gt; "", InpS!V54, U31 * ( 1 + V$6 ) )</f>
        <v>17.25507993847739</v>
      </c>
      <c r="W31" s="79">
        <f xml:space="preserve"> IF( InpS!W54 &lt;&gt; "", InpS!W54, V31 * ( 1 + W$6 ) )</f>
        <v>17.600126409474598</v>
      </c>
      <c r="X31" s="79">
        <f xml:space="preserve"> IF( InpS!X54 &lt;&gt; "", InpS!X54, W31 * ( 1 + X$6 ) )</f>
        <v>17.952072707512428</v>
      </c>
      <c r="Y31" s="79">
        <f xml:space="preserve"> IF( InpS!Y54 &lt;&gt; "", InpS!Y54, X31 * ( 1 + Y$6 ) )</f>
        <v>18.311056807087631</v>
      </c>
      <c r="Z31" s="79">
        <f xml:space="preserve"> IF( InpS!Z54 &lt;&gt; "", InpS!Z54, Y31 * ( 1 + Z$6 ) )</f>
        <v>18.677219441746079</v>
      </c>
      <c r="AA31" s="79">
        <f xml:space="preserve"> IF( InpS!AA54 &lt;&gt; "", InpS!AA54, Z31 * ( 1 + AA$6 ) )</f>
        <v>19.050704159254934</v>
      </c>
      <c r="AB31" s="79">
        <f xml:space="preserve"> IF( InpS!AB54 &lt;&gt; "", InpS!AB54, AA31 * ( 1 + AB$6 ) )</f>
        <v>19.431657377878086</v>
      </c>
      <c r="AC31" s="79">
        <f xml:space="preserve"> IF( InpS!AC54 &lt;&gt; "", InpS!AC54, AB31 * ( 1 + AC$6 ) )</f>
        <v>19.820228443776916</v>
      </c>
      <c r="AD31" s="79">
        <f xml:space="preserve"> IF( InpS!AD54 &lt;&gt; "", InpS!AD54, AC31 * ( 1 + AD$6 ) )</f>
        <v>20.216569689558892</v>
      </c>
      <c r="AE31" s="79">
        <f xml:space="preserve"> IF( InpS!AE54 &lt;&gt; "", InpS!AE54, AD31 * ( 1 + AE$6 ) )</f>
        <v>20.620836493996944</v>
      </c>
      <c r="AF31" s="79">
        <f xml:space="preserve"> IF( InpS!AF54 &lt;&gt; "", InpS!AF54, AE31 * ( 1 + AF$6 ) )</f>
        <v>21.033187342943048</v>
      </c>
      <c r="AG31" s="79">
        <f xml:space="preserve"> IF( InpS!AG54 &lt;&gt; "", InpS!AG54, AF31 * ( 1 + AG$6 ) )</f>
        <v>21.453783891459882</v>
      </c>
      <c r="AH31" s="79">
        <f xml:space="preserve"> IF( InpS!AH54 &lt;&gt; "", InpS!AH54, AG31 * ( 1 + AH$6 ) )</f>
        <v>21.882791027194902</v>
      </c>
      <c r="AI31" s="79">
        <f xml:space="preserve"> IF( InpS!AI54 &lt;&gt; "", InpS!AI54, AH31 * ( 1 + AI$6 ) )</f>
        <v>22.32037693502172</v>
      </c>
      <c r="AJ31" s="79">
        <f xml:space="preserve"> IF( InpS!AJ54 &lt;&gt; "", InpS!AJ54, AI31 * ( 1 + AJ$6 ) )</f>
        <v>22.766713162974096</v>
      </c>
      <c r="AK31" s="79">
        <f xml:space="preserve"> IF( InpS!AK54 &lt;&gt; "", InpS!AK54, AJ31 * ( 1 + AK$6 ) )</f>
        <v>23.221974689498385</v>
      </c>
      <c r="AL31" s="79">
        <f xml:space="preserve"> IF( InpS!AL54 &lt;&gt; "", InpS!AL54, AK31 * ( 1 + AL$6 ) )</f>
        <v>23.686339992050844</v>
      </c>
      <c r="AM31" s="79">
        <f xml:space="preserve"> IF( InpS!AM54 &lt;&gt; "", InpS!AM54, AL31 * ( 1 + AM$6 ) )</f>
        <v>24.159991117066632</v>
      </c>
      <c r="AN31" s="79">
        <f xml:space="preserve"> IF( InpS!AN54 &lt;&gt; "", InpS!AN54, AM31 * ( 1 + AN$6 ) )</f>
        <v>24.643113751328002</v>
      </c>
      <c r="AO31" s="79">
        <f xml:space="preserve"> IF( InpS!AO54 &lt;&gt; "", InpS!AO54, AN31 * ( 1 + AO$6 ) )</f>
        <v>25.135897294759605</v>
      </c>
      <c r="AP31" s="79">
        <f xml:space="preserve"> IF( InpS!AP54 &lt;&gt; "", InpS!AP54, AO31 * ( 1 + AP$6 ) )</f>
        <v>25.63853493467948</v>
      </c>
      <c r="AQ31" s="79">
        <f xml:space="preserve"> IF( InpS!AQ54 &lt;&gt; "", InpS!AQ54, AP31 * ( 1 + AQ$6 ) )</f>
        <v>26.151223721534812</v>
      </c>
      <c r="AR31" s="79">
        <f xml:space="preserve"> IF( InpS!AR54 &lt;&gt; "", InpS!AR54, AQ31 * ( 1 + AR$6 ) )</f>
        <v>26.674164646152185</v>
      </c>
      <c r="AS31" s="79">
        <f xml:space="preserve"> IF( InpS!AS54 &lt;&gt; "", InpS!AS54, AR31 * ( 1 + AS$6 ) )</f>
        <v>27.207562718532571</v>
      </c>
      <c r="AT31" s="79">
        <f xml:space="preserve"> IF( InpS!AT54 &lt;&gt; "", InpS!AT54, AS31 * ( 1 + AT$6 ) )</f>
        <v>27.75162704822198</v>
      </c>
      <c r="AU31" s="79">
        <f xml:space="preserve"> IF( InpS!AU54 &lt;&gt; "", InpS!AU54, AT31 * ( 1 + AU$6 ) )</f>
        <v>28.306570926289265</v>
      </c>
      <c r="AV31" s="79">
        <f xml:space="preserve"> IF( InpS!AV54 &lt;&gt; "", InpS!AV54, AU31 * ( 1 + AV$6 ) )</f>
        <v>28.872611908943217</v>
      </c>
      <c r="AW31" s="79">
        <f xml:space="preserve"> IF( InpS!AW54 &lt;&gt; "", InpS!AW54, AV31 * ( 1 + AW$6 ) )</f>
        <v>29.449971902821744</v>
      </c>
      <c r="AX31" s="79">
        <f xml:space="preserve"> IF( InpS!AX54 &lt;&gt; "", InpS!AX54, AW31 * ( 1 + AX$6 ) )</f>
        <v>30.038877251986545</v>
      </c>
      <c r="AY31" s="79">
        <f xml:space="preserve"> IF( InpS!AY54 &lt;&gt; "", InpS!AY54, AX31 * ( 1 + AY$6 ) )</f>
        <v>30.63955882665741</v>
      </c>
      <c r="AZ31" s="79">
        <f xml:space="preserve"> IF( InpS!AZ54 &lt;&gt; "", InpS!AZ54, AY31 * ( 1 + AZ$6 ) )</f>
        <v>31.252252113720928</v>
      </c>
      <c r="BA31" s="79">
        <f xml:space="preserve"> IF( InpS!BA54 &lt;&gt; "", InpS!BA54, AZ31 * ( 1 + BA$6 ) )</f>
        <v>31.87719730904907</v>
      </c>
      <c r="BB31" s="79">
        <f xml:space="preserve"> IF( InpS!BB54 &lt;&gt; "", InpS!BB54, BA31 * ( 1 + BB$6 ) )</f>
        <v>32.514639411663843</v>
      </c>
      <c r="BC31" s="79">
        <f xml:space="preserve"> IF( InpS!BC54 &lt;&gt; "", InpS!BC54, BB31 * ( 1 + BC$6 ) )</f>
        <v>33.164828319784966</v>
      </c>
      <c r="BD31" s="79">
        <f xml:space="preserve"> IF( InpS!BD54 &lt;&gt; "", InpS!BD54, BC31 * ( 1 + BD$6 ) )</f>
        <v>33.828018928798151</v>
      </c>
      <c r="BE31" s="79">
        <f xml:space="preserve"> IF( InpS!BE54 &lt;&gt; "", InpS!BE54, BD31 * ( 1 + BE$6 ) )</f>
        <v>34.504471231182471</v>
      </c>
      <c r="BF31" s="79">
        <f xml:space="preserve"> IF( InpS!BF54 &lt;&gt; "", InpS!BF54, BE31 * ( 1 + BF$6 ) )</f>
        <v>35.194450418435935</v>
      </c>
      <c r="BG31" s="79">
        <f xml:space="preserve"> IF( InpS!BG54 &lt;&gt; "", InpS!BG54, BF31 * ( 1 + BG$6 ) )</f>
        <v>35.898226985039258</v>
      </c>
      <c r="BH31" s="79">
        <f xml:space="preserve"> IF( InpS!BH54 &lt;&gt; "", InpS!BH54, BG31 * ( 1 + BH$6 ) )</f>
        <v>36.616076834498578</v>
      </c>
      <c r="BI31" s="79">
        <f xml:space="preserve"> IF( InpS!BI54 &lt;&gt; "", InpS!BI54, BH31 * ( 1 + BI$6 ) )</f>
        <v>37.348281387508678</v>
      </c>
      <c r="BJ31" s="79">
        <f xml:space="preserve"> IF( InpS!BJ54 &lt;&gt; "", InpS!BJ54, BI31 * ( 1 + BJ$6 ) )</f>
        <v>38.095127692279128</v>
      </c>
      <c r="BK31" s="79">
        <f xml:space="preserve"> IF( InpS!BK54 &lt;&gt; "", InpS!BK54, BJ31 * ( 1 + BK$6 ) )</f>
        <v>38.856908537066616</v>
      </c>
      <c r="BL31" s="79">
        <f xml:space="preserve"> IF( InpS!BL54 &lt;&gt; "", InpS!BL54, BK31 * ( 1 + BL$6 ) )</f>
        <v>39.633922564957537</v>
      </c>
      <c r="BM31" s="79">
        <f xml:space="preserve"> IF( InpS!BM54 &lt;&gt; "", InpS!BM54, BL31 * ( 1 + BM$6 ) )</f>
        <v>40.426474390945884</v>
      </c>
      <c r="BN31" s="79">
        <f xml:space="preserve"> IF( InpS!BN54 &lt;&gt; "", InpS!BN54, BM31 * ( 1 + BN$6 ) )</f>
        <v>41.234874721352334</v>
      </c>
      <c r="BO31" s="79">
        <f xml:space="preserve"> IF( InpS!BO54 &lt;&gt; "", InpS!BO54, BN31 * ( 1 + BO$6 ) )</f>
        <v>42.059440475631305</v>
      </c>
      <c r="BP31" s="79">
        <f xml:space="preserve"> IF( InpS!BP54 &lt;&gt; "", InpS!BP54, BO31 * ( 1 + BP$6 ) )</f>
        <v>42.900494910613787</v>
      </c>
      <c r="BQ31" s="79">
        <f xml:space="preserve"> IF( InpS!BQ54 &lt;&gt; "", InpS!BQ54, BP31 * ( 1 + BQ$6 ) )</f>
        <v>43.75836774723463</v>
      </c>
      <c r="BR31" s="79">
        <f xml:space="preserve"> IF( InpS!BR54 &lt;&gt; "", InpS!BR54, BQ31 * ( 1 + BR$6 ) )</f>
        <v>44.633395299793953</v>
      </c>
      <c r="BS31" s="79">
        <f xml:space="preserve"> IF( InpS!BS54 &lt;&gt; "", InpS!BS54, BR31 * ( 1 + BS$6 ) )</f>
        <v>45.525920607803407</v>
      </c>
      <c r="BT31" s="79">
        <f xml:space="preserve"> IF( InpS!BT54 &lt;&gt; "", InpS!BT54, BS31 * ( 1 + BT$6 ) )</f>
        <v>46.436293570468905</v>
      </c>
      <c r="BU31" s="79">
        <f xml:space="preserve"> IF( InpS!BU54 &lt;&gt; "", InpS!BU54, BT31 * ( 1 + BU$6 ) )</f>
        <v>47.364871083862589</v>
      </c>
      <c r="BV31" s="79">
        <f xml:space="preserve"> IF( InpS!BV54 &lt;&gt; "", InpS!BV54, BU31 * ( 1 + BV$6 ) )</f>
        <v>48.31201718083782</v>
      </c>
      <c r="BW31" s="79">
        <f xml:space="preserve"> IF( InpS!BW54 &lt;&gt; "", InpS!BW54, BV31 * ( 1 + BW$6 ) )</f>
        <v>49.278103173741975</v>
      </c>
      <c r="BX31" s="79">
        <f xml:space="preserve"> IF( InpS!BX54 &lt;&gt; "", InpS!BX54, BW31 * ( 1 + BX$6 ) )</f>
        <v>50.263507799983095</v>
      </c>
      <c r="BY31" s="79">
        <f xml:space="preserve"> IF( InpS!BY54 &lt;&gt; "", InpS!BY54, BX31 * ( 1 + BY$6 ) )</f>
        <v>51.268617370507357</v>
      </c>
      <c r="BZ31" s="79">
        <f xml:space="preserve"> IF( InpS!BZ54 &lt;&gt; "", InpS!BZ54, BY31 * ( 1 + BZ$6 ) )</f>
        <v>52.293825921245642</v>
      </c>
      <c r="CA31" s="79">
        <f xml:space="preserve"> IF( InpS!CA54 &lt;&gt; "", InpS!CA54, BZ31 * ( 1 + CA$6 ) )</f>
        <v>53.339535367588567</v>
      </c>
      <c r="CB31" s="79">
        <f xml:space="preserve"> IF( InpS!CB54 &lt;&gt; "", InpS!CB54, CA31 * ( 1 + CB$6 ) )</f>
        <v>54.406155661950486</v>
      </c>
      <c r="CC31" s="79">
        <f xml:space="preserve"> IF( InpS!CC54 &lt;&gt; "", InpS!CC54, CB31 * ( 1 + CC$6 ) )</f>
        <v>55.494104954484293</v>
      </c>
      <c r="CD31" s="79">
        <f xml:space="preserve"> IF( InpS!CD54 &lt;&gt; "", InpS!CD54, CC31 * ( 1 + CD$6 ) )</f>
        <v>56.603809757010005</v>
      </c>
      <c r="CE31" s="79">
        <f xml:space="preserve"> IF( InpS!CE54 &lt;&gt; "", InpS!CE54, CD31 * ( 1 + CE$6 ) )</f>
        <v>57.735705110221396</v>
      </c>
      <c r="CF31" s="79">
        <f xml:space="preserve"> IF( InpS!CF54 &lt;&gt; "", InpS!CF54, CE31 * ( 1 + CF$6 ) )</f>
        <v>58.890234754236204</v>
      </c>
      <c r="CG31" s="79">
        <f xml:space="preserve"> IF( InpS!CG54 &lt;&gt; "", InpS!CG54, CF31 * ( 1 + CG$6 ) )</f>
        <v>60.067851302556832</v>
      </c>
      <c r="CH31" s="79">
        <f xml:space="preserve"> IF( InpS!CH54 &lt;&gt; "", InpS!CH54, CG31 * ( 1 + CH$6 ) )</f>
        <v>61.269016419509697</v>
      </c>
      <c r="CI31" s="79">
        <f xml:space="preserve"> IF( InpS!CI54 &lt;&gt; "", InpS!CI54, CH31 * ( 1 + CI$6 ) )</f>
        <v>62.494201001232781</v>
      </c>
      <c r="CJ31" s="79">
        <f xml:space="preserve"> IF( InpS!CJ54 &lt;&gt; "", InpS!CJ54, CI31 * ( 1 + CJ$6 ) )</f>
        <v>63.74388536028237</v>
      </c>
      <c r="CK31" s="79">
        <f xml:space="preserve"> IF( InpS!CK54 &lt;&gt; "", InpS!CK54, CJ31 * ( 1 + CK$6 ) )</f>
        <v>65.018559413931342</v>
      </c>
      <c r="CL31" s="79">
        <f xml:space="preserve"> IF( InpS!CL54 &lt;&gt; "", InpS!CL54, CK31 * ( 1 + CL$6 ) )</f>
        <v>66.318722876232812</v>
      </c>
      <c r="CM31" s="79">
        <f xml:space="preserve"> IF( InpS!CM54 &lt;&gt; "", InpS!CM54, CL31 * ( 1 + CM$6 ) )</f>
        <v>67.644885453924417</v>
      </c>
      <c r="CN31" s="79">
        <f xml:space="preserve"> IF( InpS!CN54 &lt;&gt; "", InpS!CN54, CM31 * ( 1 + CN$6 ) )</f>
        <v>68.997567046250126</v>
      </c>
      <c r="CO31" s="79">
        <f xml:space="preserve"> IF( InpS!CO54 &lt;&gt; "", InpS!CO54, CN31 * ( 1 + CO$6 ) )</f>
        <v>70.377297948777752</v>
      </c>
    </row>
    <row r="32" spans="2:93" hidden="1" outlineLevel="2" x14ac:dyDescent="0.2">
      <c r="B32" s="58"/>
      <c r="D32" s="39"/>
      <c r="E32" s="18" t="str">
        <f>InpS!E55</f>
        <v>Meter size 28 mm</v>
      </c>
      <c r="F32" s="18">
        <f>InpS!F55</f>
        <v>44929</v>
      </c>
      <c r="G32" s="19">
        <f xml:space="preserve"> UserInput!G32</f>
        <v>0</v>
      </c>
      <c r="H32" s="310" t="str">
        <f>InpS!H55</f>
        <v>£</v>
      </c>
      <c r="I32" s="74" t="s">
        <v>92</v>
      </c>
      <c r="K32" s="79">
        <f xml:space="preserve"> IF( InpS!K55 &lt;&gt; "", InpS!K55, J32 * ( 1 + K$6 ) )</f>
        <v>14.76</v>
      </c>
      <c r="L32" s="79">
        <f xml:space="preserve"> IF( InpS!L55 &lt;&gt; "", InpS!L55, K32 * ( 1 + L$6 ) )</f>
        <v>14.77</v>
      </c>
      <c r="M32" s="79">
        <f xml:space="preserve"> IF( InpS!M55 &lt;&gt; "", InpS!M55, L32 * ( 1 + M$6 ) )</f>
        <v>14.79</v>
      </c>
      <c r="N32" s="79">
        <f xml:space="preserve"> IF( InpS!N55 &lt;&gt; "", InpS!N55, M32 * ( 1 + N$6 ) )</f>
        <v>15.09</v>
      </c>
      <c r="O32" s="79">
        <f xml:space="preserve"> IF( InpS!O55 &lt;&gt; "", InpS!O55, N32 * ( 1 + O$6 ) )</f>
        <v>15.24</v>
      </c>
      <c r="P32" s="79">
        <f xml:space="preserve"> IF( InpS!P55 &lt;&gt; "", InpS!P55, O32 * ( 1 + P$6 ) )</f>
        <v>15.44</v>
      </c>
      <c r="Q32" s="79">
        <f xml:space="preserve"> IF( InpS!Q55 &lt;&gt; "", InpS!Q55, P32 * ( 1 + Q$6 ) )</f>
        <v>15.66</v>
      </c>
      <c r="R32" s="79">
        <f xml:space="preserve"> IF( InpS!R55 &lt;&gt; "", InpS!R55, Q32 * ( 1 + R$6 ) )</f>
        <v>15.94</v>
      </c>
      <c r="S32" s="79">
        <f xml:space="preserve"> IF( InpS!S55 &lt;&gt; "", InpS!S55, R32 * ( 1 + S$6 ) )</f>
        <v>16.260000000000002</v>
      </c>
      <c r="T32" s="79">
        <f xml:space="preserve"> IF( InpS!T55 &lt;&gt; "", InpS!T55, S32 * ( 1 + T$6 ) )</f>
        <v>16.585148051380727</v>
      </c>
      <c r="U32" s="79">
        <f xml:space="preserve"> IF( InpS!U55 &lt;&gt; "", InpS!U55, T32 * ( 1 + U$6 ) )</f>
        <v>16.916798024982654</v>
      </c>
      <c r="V32" s="79">
        <f xml:space="preserve"> IF( InpS!V55 &lt;&gt; "", InpS!V55, U32 * ( 1 + V$6 ) )</f>
        <v>17.25507993847739</v>
      </c>
      <c r="W32" s="79">
        <f xml:space="preserve"> IF( InpS!W55 &lt;&gt; "", InpS!W55, V32 * ( 1 + W$6 ) )</f>
        <v>17.600126409474598</v>
      </c>
      <c r="X32" s="79">
        <f xml:space="preserve"> IF( InpS!X55 &lt;&gt; "", InpS!X55, W32 * ( 1 + X$6 ) )</f>
        <v>17.952072707512428</v>
      </c>
      <c r="Y32" s="79">
        <f xml:space="preserve"> IF( InpS!Y55 &lt;&gt; "", InpS!Y55, X32 * ( 1 + Y$6 ) )</f>
        <v>18.311056807087631</v>
      </c>
      <c r="Z32" s="79">
        <f xml:space="preserve"> IF( InpS!Z55 &lt;&gt; "", InpS!Z55, Y32 * ( 1 + Z$6 ) )</f>
        <v>18.677219441746079</v>
      </c>
      <c r="AA32" s="79">
        <f xml:space="preserve"> IF( InpS!AA55 &lt;&gt; "", InpS!AA55, Z32 * ( 1 + AA$6 ) )</f>
        <v>19.050704159254934</v>
      </c>
      <c r="AB32" s="79">
        <f xml:space="preserve"> IF( InpS!AB55 &lt;&gt; "", InpS!AB55, AA32 * ( 1 + AB$6 ) )</f>
        <v>19.431657377878086</v>
      </c>
      <c r="AC32" s="79">
        <f xml:space="preserve"> IF( InpS!AC55 &lt;&gt; "", InpS!AC55, AB32 * ( 1 + AC$6 ) )</f>
        <v>19.820228443776916</v>
      </c>
      <c r="AD32" s="79">
        <f xml:space="preserve"> IF( InpS!AD55 &lt;&gt; "", InpS!AD55, AC32 * ( 1 + AD$6 ) )</f>
        <v>20.216569689558892</v>
      </c>
      <c r="AE32" s="79">
        <f xml:space="preserve"> IF( InpS!AE55 &lt;&gt; "", InpS!AE55, AD32 * ( 1 + AE$6 ) )</f>
        <v>20.620836493996944</v>
      </c>
      <c r="AF32" s="79">
        <f xml:space="preserve"> IF( InpS!AF55 &lt;&gt; "", InpS!AF55, AE32 * ( 1 + AF$6 ) )</f>
        <v>21.033187342943048</v>
      </c>
      <c r="AG32" s="79">
        <f xml:space="preserve"> IF( InpS!AG55 &lt;&gt; "", InpS!AG55, AF32 * ( 1 + AG$6 ) )</f>
        <v>21.453783891459882</v>
      </c>
      <c r="AH32" s="79">
        <f xml:space="preserve"> IF( InpS!AH55 &lt;&gt; "", InpS!AH55, AG32 * ( 1 + AH$6 ) )</f>
        <v>21.882791027194902</v>
      </c>
      <c r="AI32" s="79">
        <f xml:space="preserve"> IF( InpS!AI55 &lt;&gt; "", InpS!AI55, AH32 * ( 1 + AI$6 ) )</f>
        <v>22.32037693502172</v>
      </c>
      <c r="AJ32" s="79">
        <f xml:space="preserve"> IF( InpS!AJ55 &lt;&gt; "", InpS!AJ55, AI32 * ( 1 + AJ$6 ) )</f>
        <v>22.766713162974096</v>
      </c>
      <c r="AK32" s="79">
        <f xml:space="preserve"> IF( InpS!AK55 &lt;&gt; "", InpS!AK55, AJ32 * ( 1 + AK$6 ) )</f>
        <v>23.221974689498385</v>
      </c>
      <c r="AL32" s="79">
        <f xml:space="preserve"> IF( InpS!AL55 &lt;&gt; "", InpS!AL55, AK32 * ( 1 + AL$6 ) )</f>
        <v>23.686339992050844</v>
      </c>
      <c r="AM32" s="79">
        <f xml:space="preserve"> IF( InpS!AM55 &lt;&gt; "", InpS!AM55, AL32 * ( 1 + AM$6 ) )</f>
        <v>24.159991117066632</v>
      </c>
      <c r="AN32" s="79">
        <f xml:space="preserve"> IF( InpS!AN55 &lt;&gt; "", InpS!AN55, AM32 * ( 1 + AN$6 ) )</f>
        <v>24.643113751328002</v>
      </c>
      <c r="AO32" s="79">
        <f xml:space="preserve"> IF( InpS!AO55 &lt;&gt; "", InpS!AO55, AN32 * ( 1 + AO$6 ) )</f>
        <v>25.135897294759605</v>
      </c>
      <c r="AP32" s="79">
        <f xml:space="preserve"> IF( InpS!AP55 &lt;&gt; "", InpS!AP55, AO32 * ( 1 + AP$6 ) )</f>
        <v>25.63853493467948</v>
      </c>
      <c r="AQ32" s="79">
        <f xml:space="preserve"> IF( InpS!AQ55 &lt;&gt; "", InpS!AQ55, AP32 * ( 1 + AQ$6 ) )</f>
        <v>26.151223721534812</v>
      </c>
      <c r="AR32" s="79">
        <f xml:space="preserve"> IF( InpS!AR55 &lt;&gt; "", InpS!AR55, AQ32 * ( 1 + AR$6 ) )</f>
        <v>26.674164646152185</v>
      </c>
      <c r="AS32" s="79">
        <f xml:space="preserve"> IF( InpS!AS55 &lt;&gt; "", InpS!AS55, AR32 * ( 1 + AS$6 ) )</f>
        <v>27.207562718532571</v>
      </c>
      <c r="AT32" s="79">
        <f xml:space="preserve"> IF( InpS!AT55 &lt;&gt; "", InpS!AT55, AS32 * ( 1 + AT$6 ) )</f>
        <v>27.75162704822198</v>
      </c>
      <c r="AU32" s="79">
        <f xml:space="preserve"> IF( InpS!AU55 &lt;&gt; "", InpS!AU55, AT32 * ( 1 + AU$6 ) )</f>
        <v>28.306570926289265</v>
      </c>
      <c r="AV32" s="79">
        <f xml:space="preserve"> IF( InpS!AV55 &lt;&gt; "", InpS!AV55, AU32 * ( 1 + AV$6 ) )</f>
        <v>28.872611908943217</v>
      </c>
      <c r="AW32" s="79">
        <f xml:space="preserve"> IF( InpS!AW55 &lt;&gt; "", InpS!AW55, AV32 * ( 1 + AW$6 ) )</f>
        <v>29.449971902821744</v>
      </c>
      <c r="AX32" s="79">
        <f xml:space="preserve"> IF( InpS!AX55 &lt;&gt; "", InpS!AX55, AW32 * ( 1 + AX$6 ) )</f>
        <v>30.038877251986545</v>
      </c>
      <c r="AY32" s="79">
        <f xml:space="preserve"> IF( InpS!AY55 &lt;&gt; "", InpS!AY55, AX32 * ( 1 + AY$6 ) )</f>
        <v>30.63955882665741</v>
      </c>
      <c r="AZ32" s="79">
        <f xml:space="preserve"> IF( InpS!AZ55 &lt;&gt; "", InpS!AZ55, AY32 * ( 1 + AZ$6 ) )</f>
        <v>31.252252113720928</v>
      </c>
      <c r="BA32" s="79">
        <f xml:space="preserve"> IF( InpS!BA55 &lt;&gt; "", InpS!BA55, AZ32 * ( 1 + BA$6 ) )</f>
        <v>31.87719730904907</v>
      </c>
      <c r="BB32" s="79">
        <f xml:space="preserve"> IF( InpS!BB55 &lt;&gt; "", InpS!BB55, BA32 * ( 1 + BB$6 ) )</f>
        <v>32.514639411663843</v>
      </c>
      <c r="BC32" s="79">
        <f xml:space="preserve"> IF( InpS!BC55 &lt;&gt; "", InpS!BC55, BB32 * ( 1 + BC$6 ) )</f>
        <v>33.164828319784966</v>
      </c>
      <c r="BD32" s="79">
        <f xml:space="preserve"> IF( InpS!BD55 &lt;&gt; "", InpS!BD55, BC32 * ( 1 + BD$6 ) )</f>
        <v>33.828018928798151</v>
      </c>
      <c r="BE32" s="79">
        <f xml:space="preserve"> IF( InpS!BE55 &lt;&gt; "", InpS!BE55, BD32 * ( 1 + BE$6 ) )</f>
        <v>34.504471231182471</v>
      </c>
      <c r="BF32" s="79">
        <f xml:space="preserve"> IF( InpS!BF55 &lt;&gt; "", InpS!BF55, BE32 * ( 1 + BF$6 ) )</f>
        <v>35.194450418435935</v>
      </c>
      <c r="BG32" s="79">
        <f xml:space="preserve"> IF( InpS!BG55 &lt;&gt; "", InpS!BG55, BF32 * ( 1 + BG$6 ) )</f>
        <v>35.898226985039258</v>
      </c>
      <c r="BH32" s="79">
        <f xml:space="preserve"> IF( InpS!BH55 &lt;&gt; "", InpS!BH55, BG32 * ( 1 + BH$6 ) )</f>
        <v>36.616076834498578</v>
      </c>
      <c r="BI32" s="79">
        <f xml:space="preserve"> IF( InpS!BI55 &lt;&gt; "", InpS!BI55, BH32 * ( 1 + BI$6 ) )</f>
        <v>37.348281387508678</v>
      </c>
      <c r="BJ32" s="79">
        <f xml:space="preserve"> IF( InpS!BJ55 &lt;&gt; "", InpS!BJ55, BI32 * ( 1 + BJ$6 ) )</f>
        <v>38.095127692279128</v>
      </c>
      <c r="BK32" s="79">
        <f xml:space="preserve"> IF( InpS!BK55 &lt;&gt; "", InpS!BK55, BJ32 * ( 1 + BK$6 ) )</f>
        <v>38.856908537066616</v>
      </c>
      <c r="BL32" s="79">
        <f xml:space="preserve"> IF( InpS!BL55 &lt;&gt; "", InpS!BL55, BK32 * ( 1 + BL$6 ) )</f>
        <v>39.633922564957537</v>
      </c>
      <c r="BM32" s="79">
        <f xml:space="preserve"> IF( InpS!BM55 &lt;&gt; "", InpS!BM55, BL32 * ( 1 + BM$6 ) )</f>
        <v>40.426474390945884</v>
      </c>
      <c r="BN32" s="79">
        <f xml:space="preserve"> IF( InpS!BN55 &lt;&gt; "", InpS!BN55, BM32 * ( 1 + BN$6 ) )</f>
        <v>41.234874721352334</v>
      </c>
      <c r="BO32" s="79">
        <f xml:space="preserve"> IF( InpS!BO55 &lt;&gt; "", InpS!BO55, BN32 * ( 1 + BO$6 ) )</f>
        <v>42.059440475631305</v>
      </c>
      <c r="BP32" s="79">
        <f xml:space="preserve"> IF( InpS!BP55 &lt;&gt; "", InpS!BP55, BO32 * ( 1 + BP$6 ) )</f>
        <v>42.900494910613787</v>
      </c>
      <c r="BQ32" s="79">
        <f xml:space="preserve"> IF( InpS!BQ55 &lt;&gt; "", InpS!BQ55, BP32 * ( 1 + BQ$6 ) )</f>
        <v>43.75836774723463</v>
      </c>
      <c r="BR32" s="79">
        <f xml:space="preserve"> IF( InpS!BR55 &lt;&gt; "", InpS!BR55, BQ32 * ( 1 + BR$6 ) )</f>
        <v>44.633395299793953</v>
      </c>
      <c r="BS32" s="79">
        <f xml:space="preserve"> IF( InpS!BS55 &lt;&gt; "", InpS!BS55, BR32 * ( 1 + BS$6 ) )</f>
        <v>45.525920607803407</v>
      </c>
      <c r="BT32" s="79">
        <f xml:space="preserve"> IF( InpS!BT55 &lt;&gt; "", InpS!BT55, BS32 * ( 1 + BT$6 ) )</f>
        <v>46.436293570468905</v>
      </c>
      <c r="BU32" s="79">
        <f xml:space="preserve"> IF( InpS!BU55 &lt;&gt; "", InpS!BU55, BT32 * ( 1 + BU$6 ) )</f>
        <v>47.364871083862589</v>
      </c>
      <c r="BV32" s="79">
        <f xml:space="preserve"> IF( InpS!BV55 &lt;&gt; "", InpS!BV55, BU32 * ( 1 + BV$6 ) )</f>
        <v>48.31201718083782</v>
      </c>
      <c r="BW32" s="79">
        <f xml:space="preserve"> IF( InpS!BW55 &lt;&gt; "", InpS!BW55, BV32 * ( 1 + BW$6 ) )</f>
        <v>49.278103173741975</v>
      </c>
      <c r="BX32" s="79">
        <f xml:space="preserve"> IF( InpS!BX55 &lt;&gt; "", InpS!BX55, BW32 * ( 1 + BX$6 ) )</f>
        <v>50.263507799983095</v>
      </c>
      <c r="BY32" s="79">
        <f xml:space="preserve"> IF( InpS!BY55 &lt;&gt; "", InpS!BY55, BX32 * ( 1 + BY$6 ) )</f>
        <v>51.268617370507357</v>
      </c>
      <c r="BZ32" s="79">
        <f xml:space="preserve"> IF( InpS!BZ55 &lt;&gt; "", InpS!BZ55, BY32 * ( 1 + BZ$6 ) )</f>
        <v>52.293825921245642</v>
      </c>
      <c r="CA32" s="79">
        <f xml:space="preserve"> IF( InpS!CA55 &lt;&gt; "", InpS!CA55, BZ32 * ( 1 + CA$6 ) )</f>
        <v>53.339535367588567</v>
      </c>
      <c r="CB32" s="79">
        <f xml:space="preserve"> IF( InpS!CB55 &lt;&gt; "", InpS!CB55, CA32 * ( 1 + CB$6 ) )</f>
        <v>54.406155661950486</v>
      </c>
      <c r="CC32" s="79">
        <f xml:space="preserve"> IF( InpS!CC55 &lt;&gt; "", InpS!CC55, CB32 * ( 1 + CC$6 ) )</f>
        <v>55.494104954484293</v>
      </c>
      <c r="CD32" s="79">
        <f xml:space="preserve"> IF( InpS!CD55 &lt;&gt; "", InpS!CD55, CC32 * ( 1 + CD$6 ) )</f>
        <v>56.603809757010005</v>
      </c>
      <c r="CE32" s="79">
        <f xml:space="preserve"> IF( InpS!CE55 &lt;&gt; "", InpS!CE55, CD32 * ( 1 + CE$6 ) )</f>
        <v>57.735705110221396</v>
      </c>
      <c r="CF32" s="79">
        <f xml:space="preserve"> IF( InpS!CF55 &lt;&gt; "", InpS!CF55, CE32 * ( 1 + CF$6 ) )</f>
        <v>58.890234754236204</v>
      </c>
      <c r="CG32" s="79">
        <f xml:space="preserve"> IF( InpS!CG55 &lt;&gt; "", InpS!CG55, CF32 * ( 1 + CG$6 ) )</f>
        <v>60.067851302556832</v>
      </c>
      <c r="CH32" s="79">
        <f xml:space="preserve"> IF( InpS!CH55 &lt;&gt; "", InpS!CH55, CG32 * ( 1 + CH$6 ) )</f>
        <v>61.269016419509697</v>
      </c>
      <c r="CI32" s="79">
        <f xml:space="preserve"> IF( InpS!CI55 &lt;&gt; "", InpS!CI55, CH32 * ( 1 + CI$6 ) )</f>
        <v>62.494201001232781</v>
      </c>
      <c r="CJ32" s="79">
        <f xml:space="preserve"> IF( InpS!CJ55 &lt;&gt; "", InpS!CJ55, CI32 * ( 1 + CJ$6 ) )</f>
        <v>63.74388536028237</v>
      </c>
      <c r="CK32" s="79">
        <f xml:space="preserve"> IF( InpS!CK55 &lt;&gt; "", InpS!CK55, CJ32 * ( 1 + CK$6 ) )</f>
        <v>65.018559413931342</v>
      </c>
      <c r="CL32" s="79">
        <f xml:space="preserve"> IF( InpS!CL55 &lt;&gt; "", InpS!CL55, CK32 * ( 1 + CL$6 ) )</f>
        <v>66.318722876232812</v>
      </c>
      <c r="CM32" s="79">
        <f xml:space="preserve"> IF( InpS!CM55 &lt;&gt; "", InpS!CM55, CL32 * ( 1 + CM$6 ) )</f>
        <v>67.644885453924417</v>
      </c>
      <c r="CN32" s="79">
        <f xml:space="preserve"> IF( InpS!CN55 &lt;&gt; "", InpS!CN55, CM32 * ( 1 + CN$6 ) )</f>
        <v>68.997567046250126</v>
      </c>
      <c r="CO32" s="79">
        <f xml:space="preserve"> IF( InpS!CO55 &lt;&gt; "", InpS!CO55, CN32 * ( 1 + CO$6 ) )</f>
        <v>70.377297948777752</v>
      </c>
    </row>
    <row r="33" spans="2:93" hidden="1" outlineLevel="2" x14ac:dyDescent="0.2">
      <c r="B33" s="58"/>
      <c r="D33" s="39"/>
      <c r="E33" s="18" t="str">
        <f>InpS!E56</f>
        <v>Meter size 42 mm</v>
      </c>
      <c r="F33" s="18">
        <f>InpS!F56</f>
        <v>44929</v>
      </c>
      <c r="G33" s="19">
        <f xml:space="preserve"> UserInput!G33</f>
        <v>0</v>
      </c>
      <c r="H33" s="310" t="str">
        <f>InpS!H56</f>
        <v>£</v>
      </c>
      <c r="I33" s="74" t="s">
        <v>93</v>
      </c>
      <c r="K33" s="79">
        <f xml:space="preserve"> IF( InpS!K56 &lt;&gt; "", InpS!K56, J33 * ( 1 + K$6 ) )</f>
        <v>36.64</v>
      </c>
      <c r="L33" s="79">
        <f xml:space="preserve"> IF( InpS!L56 &lt;&gt; "", InpS!L56, K33 * ( 1 + L$6 ) )</f>
        <v>40.700000000000003</v>
      </c>
      <c r="M33" s="79">
        <f xml:space="preserve"> IF( InpS!M56 &lt;&gt; "", InpS!M56, L33 * ( 1 + M$6 ) )</f>
        <v>45.21</v>
      </c>
      <c r="N33" s="79">
        <f xml:space="preserve"> IF( InpS!N56 &lt;&gt; "", InpS!N56, M33 * ( 1 + N$6 ) )</f>
        <v>46.13</v>
      </c>
      <c r="O33" s="79">
        <f xml:space="preserve"> IF( InpS!O56 &lt;&gt; "", InpS!O56, N33 * ( 1 + O$6 ) )</f>
        <v>46.59</v>
      </c>
      <c r="P33" s="79">
        <f xml:space="preserve"> IF( InpS!P56 &lt;&gt; "", InpS!P56, O33 * ( 1 + P$6 ) )</f>
        <v>47.2</v>
      </c>
      <c r="Q33" s="79">
        <f xml:space="preserve"> IF( InpS!Q56 &lt;&gt; "", InpS!Q56, P33 * ( 1 + Q$6 ) )</f>
        <v>47.88</v>
      </c>
      <c r="R33" s="79">
        <f xml:space="preserve"> IF( InpS!R56 &lt;&gt; "", InpS!R56, Q33 * ( 1 + R$6 ) )</f>
        <v>48.73</v>
      </c>
      <c r="S33" s="79">
        <f xml:space="preserve"> IF( InpS!S56 &lt;&gt; "", InpS!S56, R33 * ( 1 + S$6 ) )</f>
        <v>49.7</v>
      </c>
      <c r="T33" s="79">
        <f xml:space="preserve"> IF( InpS!T56 &lt;&gt; "", InpS!T56, S33 * ( 1 + T$6 ) )</f>
        <v>50.693841214859908</v>
      </c>
      <c r="U33" s="79">
        <f xml:space="preserve"> IF( InpS!U56 &lt;&gt; "", InpS!U56, T33 * ( 1 + U$6 ) )</f>
        <v>51.707556078821511</v>
      </c>
      <c r="V33" s="79">
        <f xml:space="preserve"> IF( InpS!V56 &lt;&gt; "", InpS!V56, U33 * ( 1 + V$6 ) )</f>
        <v>52.741542001373077</v>
      </c>
      <c r="W33" s="79">
        <f xml:space="preserve"> IF( InpS!W56 &lt;&gt; "", InpS!W56, V33 * ( 1 + W$6 ) )</f>
        <v>53.796204338922969</v>
      </c>
      <c r="X33" s="79">
        <f xml:space="preserve"> IF( InpS!X56 &lt;&gt; "", InpS!X56, W33 * ( 1 + X$6 ) )</f>
        <v>54.87195655371265</v>
      </c>
      <c r="Y33" s="79">
        <f xml:space="preserve"> IF( InpS!Y56 &lt;&gt; "", InpS!Y56, X33 * ( 1 + Y$6 ) )</f>
        <v>55.969220375907454</v>
      </c>
      <c r="Z33" s="79">
        <f xml:space="preserve"> IF( InpS!Z56 &lt;&gt; "", InpS!Z56, Y33 * ( 1 + Z$6 ) )</f>
        <v>57.088425968928661</v>
      </c>
      <c r="AA33" s="79">
        <f xml:space="preserve"> IF( InpS!AA56 &lt;&gt; "", InpS!AA56, Z33 * ( 1 + AA$6 ) )</f>
        <v>58.230012098091642</v>
      </c>
      <c r="AB33" s="79">
        <f xml:space="preserve"> IF( InpS!AB56 &lt;&gt; "", InpS!AB56, AA33 * ( 1 + AB$6 ) )</f>
        <v>59.394426302616282</v>
      </c>
      <c r="AC33" s="79">
        <f xml:space="preserve"> IF( InpS!AC56 &lt;&gt; "", InpS!AC56, AB33 * ( 1 + AC$6 ) )</f>
        <v>60.582125071077037</v>
      </c>
      <c r="AD33" s="79">
        <f xml:space="preserve"> IF( InpS!AD56 &lt;&gt; "", InpS!AD56, AC33 * ( 1 + AD$6 ) )</f>
        <v>61.793574020361426</v>
      </c>
      <c r="AE33" s="79">
        <f xml:space="preserve"> IF( InpS!AE56 &lt;&gt; "", InpS!AE56, AD33 * ( 1 + AE$6 ) )</f>
        <v>63.029248078207132</v>
      </c>
      <c r="AF33" s="79">
        <f xml:space="preserve"> IF( InpS!AF56 &lt;&gt; "", InpS!AF56, AE33 * ( 1 + AF$6 ) )</f>
        <v>64.289631669389266</v>
      </c>
      <c r="AG33" s="79">
        <f xml:space="preserve"> IF( InpS!AG56 &lt;&gt; "", InpS!AG56, AF33 * ( 1 + AG$6 ) )</f>
        <v>65.575218905630749</v>
      </c>
      <c r="AH33" s="79">
        <f xml:space="preserve"> IF( InpS!AH56 &lt;&gt; "", InpS!AH56, AG33 * ( 1 + AH$6 ) )</f>
        <v>66.886513779310363</v>
      </c>
      <c r="AI33" s="79">
        <f xml:space="preserve"> IF( InpS!AI56 &lt;&gt; "", InpS!AI56, AH33 * ( 1 + AI$6 ) )</f>
        <v>68.224030361044242</v>
      </c>
      <c r="AJ33" s="79">
        <f xml:space="preserve"> IF( InpS!AJ56 &lt;&gt; "", InpS!AJ56, AI33 * ( 1 + AJ$6 ) )</f>
        <v>69.588293001218474</v>
      </c>
      <c r="AK33" s="79">
        <f xml:space="preserve"> IF( InpS!AK56 &lt;&gt; "", InpS!AK56, AJ33 * ( 1 + AK$6 ) )</f>
        <v>70.979836535551641</v>
      </c>
      <c r="AL33" s="79">
        <f xml:space="preserve"> IF( InpS!AL56 &lt;&gt; "", InpS!AL56, AK33 * ( 1 + AL$6 ) )</f>
        <v>72.399206494767952</v>
      </c>
      <c r="AM33" s="79">
        <f xml:space="preserve"> IF( InpS!AM56 &lt;&gt; "", InpS!AM56, AL33 * ( 1 + AM$6 ) )</f>
        <v>73.846959318463192</v>
      </c>
      <c r="AN33" s="79">
        <f xml:space="preserve"> IF( InpS!AN56 &lt;&gt; "", InpS!AN56, AM33 * ( 1 + AN$6 ) )</f>
        <v>75.323662573247333</v>
      </c>
      <c r="AO33" s="79">
        <f xml:space="preserve"> IF( InpS!AO56 &lt;&gt; "", InpS!AO56, AN33 * ( 1 + AO$6 ) )</f>
        <v>76.82989517524922</v>
      </c>
      <c r="AP33" s="79">
        <f xml:space="preserve"> IF( InpS!AP56 &lt;&gt; "", InpS!AP56, AO33 * ( 1 + AP$6 ) )</f>
        <v>78.366247617070727</v>
      </c>
      <c r="AQ33" s="79">
        <f xml:space="preserve"> IF( InpS!AQ56 &lt;&gt; "", InpS!AQ56, AP33 * ( 1 + AQ$6 ) )</f>
        <v>79.933322199279218</v>
      </c>
      <c r="AR33" s="79">
        <f xml:space="preserve"> IF( InpS!AR56 &lt;&gt; "", InpS!AR56, AQ33 * ( 1 + AR$6 ) )</f>
        <v>81.531733266529116</v>
      </c>
      <c r="AS33" s="79">
        <f xml:space="preserve"> IF( InpS!AS56 &lt;&gt; "", InpS!AS56, AR33 * ( 1 + AS$6 ) )</f>
        <v>83.162107448405195</v>
      </c>
      <c r="AT33" s="79">
        <f xml:space="preserve"> IF( InpS!AT56 &lt;&gt; "", InpS!AT56, AS33 * ( 1 + AT$6 ) )</f>
        <v>84.825083905081925</v>
      </c>
      <c r="AU33" s="79">
        <f xml:space="preserve"> IF( InpS!AU56 &lt;&gt; "", InpS!AU56, AT33 * ( 1 + AU$6 ) )</f>
        <v>86.521314577895211</v>
      </c>
      <c r="AV33" s="79">
        <f xml:space="preserve"> IF( InpS!AV56 &lt;&gt; "", InpS!AV56, AU33 * ( 1 + AV$6 ) )</f>
        <v>88.251464444924821</v>
      </c>
      <c r="AW33" s="79">
        <f xml:space="preserve"> IF( InpS!AW56 &lt;&gt; "", InpS!AW56, AV33 * ( 1 + AW$6 ) )</f>
        <v>90.016211781687602</v>
      </c>
      <c r="AX33" s="79">
        <f xml:space="preserve"> IF( InpS!AX56 &lt;&gt; "", InpS!AX56, AW33 * ( 1 + AX$6 ) )</f>
        <v>91.816248427043718</v>
      </c>
      <c r="AY33" s="79">
        <f xml:space="preserve"> IF( InpS!AY56 &lt;&gt; "", InpS!AY56, AX33 * ( 1 + AY$6 ) )</f>
        <v>93.652280054420217</v>
      </c>
      <c r="AZ33" s="79">
        <f xml:space="preserve"> IF( InpS!AZ56 &lt;&gt; "", InpS!AZ56, AY33 * ( 1 + AZ$6 ) )</f>
        <v>95.525026448458149</v>
      </c>
      <c r="BA33" s="79">
        <f xml:space="preserve"> IF( InpS!BA56 &lt;&gt; "", InpS!BA56, AZ33 * ( 1 + BA$6 ) )</f>
        <v>97.435221787191765</v>
      </c>
      <c r="BB33" s="79">
        <f xml:space="preserve"> IF( InpS!BB56 &lt;&gt; "", InpS!BB56, BA33 * ( 1 + BB$6 ) )</f>
        <v>99.38361492987039</v>
      </c>
      <c r="BC33" s="79">
        <f xml:space="preserve"> IF( InpS!BC56 &lt;&gt; "", InpS!BC56, BB33 * ( 1 + BC$6 ) )</f>
        <v>101.37096971053582</v>
      </c>
      <c r="BD33" s="79">
        <f xml:space="preserve"> IF( InpS!BD56 &lt;&gt; "", InpS!BD56, BC33 * ( 1 + BD$6 ) )</f>
        <v>103.39806523747035</v>
      </c>
      <c r="BE33" s="79">
        <f xml:space="preserve"> IF( InpS!BE56 &lt;&gt; "", InpS!BE56, BD33 * ( 1 + BE$6 ) )</f>
        <v>105.46569619863276</v>
      </c>
      <c r="BF33" s="79">
        <f xml:space="preserve"> IF( InpS!BF56 &lt;&gt; "", InpS!BF56, BE33 * ( 1 + BF$6 ) )</f>
        <v>107.57467317320207</v>
      </c>
      <c r="BG33" s="79">
        <f xml:space="preserve"> IF( InpS!BG56 &lt;&gt; "", InpS!BG56, BF33 * ( 1 + BG$6 ) )</f>
        <v>109.72582294935123</v>
      </c>
      <c r="BH33" s="79">
        <f xml:space="preserve"> IF( InpS!BH56 &lt;&gt; "", InpS!BH56, BG33 * ( 1 + BH$6 ) )</f>
        <v>111.9199888483751</v>
      </c>
      <c r="BI33" s="79">
        <f xml:space="preserve"> IF( InpS!BI56 &lt;&gt; "", InpS!BI56, BH33 * ( 1 + BI$6 ) )</f>
        <v>114.15803105530019</v>
      </c>
      <c r="BJ33" s="79">
        <f xml:space="preserve"> IF( InpS!BJ56 &lt;&gt; "", InpS!BJ56, BI33 * ( 1 + BJ$6 ) )</f>
        <v>116.44082695610531</v>
      </c>
      <c r="BK33" s="79">
        <f xml:space="preserve"> IF( InpS!BK56 &lt;&gt; "", InpS!BK56, BJ33 * ( 1 + BK$6 ) )</f>
        <v>118.76927148168576</v>
      </c>
      <c r="BL33" s="79">
        <f xml:space="preserve"> IF( InpS!BL56 &lt;&gt; "", InpS!BL56, BK33 * ( 1 + BL$6 ) )</f>
        <v>121.14427745869553</v>
      </c>
      <c r="BM33" s="79">
        <f xml:space="preserve"> IF( InpS!BM56 &lt;&gt; "", InpS!BM56, BL33 * ( 1 + BM$6 ) )</f>
        <v>123.56677596740531</v>
      </c>
      <c r="BN33" s="79">
        <f xml:space="preserve"> IF( InpS!BN56 &lt;&gt; "", InpS!BN56, BM33 * ( 1 + BN$6 ) )</f>
        <v>126.03771670671654</v>
      </c>
      <c r="BO33" s="79">
        <f xml:space="preserve"> IF( InpS!BO56 &lt;&gt; "", InpS!BO56, BN33 * ( 1 + BO$6 ) )</f>
        <v>128.55806836647454</v>
      </c>
      <c r="BP33" s="79">
        <f xml:space="preserve"> IF( InpS!BP56 &lt;&gt; "", InpS!BP56, BO33 * ( 1 + BP$6 ) )</f>
        <v>131.12881900722667</v>
      </c>
      <c r="BQ33" s="79">
        <f xml:space="preserve"> IF( InpS!BQ56 &lt;&gt; "", InpS!BQ56, BP33 * ( 1 + BQ$6 ) )</f>
        <v>133.75097644757449</v>
      </c>
      <c r="BR33" s="79">
        <f xml:space="preserve"> IF( InpS!BR56 &lt;&gt; "", InpS!BR56, BQ33 * ( 1 + BR$6 ) )</f>
        <v>136.42556865927179</v>
      </c>
      <c r="BS33" s="79">
        <f xml:space="preserve"> IF( InpS!BS56 &lt;&gt; "", InpS!BS56, BR33 * ( 1 + BS$6 ) )</f>
        <v>139.1536441702232</v>
      </c>
      <c r="BT33" s="79">
        <f xml:space="preserve"> IF( InpS!BT56 &lt;&gt; "", InpS!BT56, BS33 * ( 1 + BT$6 ) )</f>
        <v>141.93627247554147</v>
      </c>
      <c r="BU33" s="79">
        <f xml:space="preserve"> IF( InpS!BU56 &lt;&gt; "", InpS!BU56, BT33 * ( 1 + BU$6 ) )</f>
        <v>144.77454445682474</v>
      </c>
      <c r="BV33" s="79">
        <f xml:space="preserve"> IF( InpS!BV56 &lt;&gt; "", InpS!BV56, BU33 * ( 1 + BV$6 ) )</f>
        <v>147.66957280981791</v>
      </c>
      <c r="BW33" s="79">
        <f xml:space="preserve"> IF( InpS!BW56 &lt;&gt; "", InpS!BW56, BV33 * ( 1 + BW$6 ) )</f>
        <v>150.62249248062582</v>
      </c>
      <c r="BX33" s="79">
        <f xml:space="preserve"> IF( InpS!BX56 &lt;&gt; "", InpS!BX56, BW33 * ( 1 + BX$6 ) )</f>
        <v>153.63446111064943</v>
      </c>
      <c r="BY33" s="79">
        <f xml:space="preserve"> IF( InpS!BY56 &lt;&gt; "", InpS!BY56, BX33 * ( 1 + BY$6 ) )</f>
        <v>156.70665949041916</v>
      </c>
      <c r="BZ33" s="79">
        <f xml:space="preserve"> IF( InpS!BZ56 &lt;&gt; "", InpS!BZ56, BY33 * ( 1 + BZ$6 ) )</f>
        <v>159.84029202250358</v>
      </c>
      <c r="CA33" s="79">
        <f xml:space="preserve"> IF( InpS!CA56 &lt;&gt; "", InpS!CA56, BZ33 * ( 1 + CA$6 ) )</f>
        <v>163.03658719367476</v>
      </c>
      <c r="CB33" s="79">
        <f xml:space="preserve"> IF( InpS!CB56 &lt;&gt; "", InpS!CB56, CA33 * ( 1 + CB$6 ) )</f>
        <v>166.29679805651531</v>
      </c>
      <c r="CC33" s="79">
        <f xml:space="preserve"> IF( InpS!CC56 &lt;&gt; "", InpS!CC56, CB33 * ( 1 + CC$6 ) )</f>
        <v>169.62220272065616</v>
      </c>
      <c r="CD33" s="79">
        <f xml:space="preserve"> IF( InpS!CD56 &lt;&gt; "", InpS!CD56, CC33 * ( 1 + CD$6 ) )</f>
        <v>173.01410485383747</v>
      </c>
      <c r="CE33" s="79">
        <f xml:space="preserve"> IF( InpS!CE56 &lt;&gt; "", InpS!CE56, CD33 * ( 1 + CE$6 ) )</f>
        <v>176.47383419298913</v>
      </c>
      <c r="CF33" s="79">
        <f xml:space="preserve"> IF( InpS!CF56 &lt;&gt; "", InpS!CF56, CE33 * ( 1 + CF$6 ) )</f>
        <v>180.00274706553131</v>
      </c>
      <c r="CG33" s="79">
        <f xml:space="preserve"> IF( InpS!CG56 &lt;&gt; "", InpS!CG56, CF33 * ( 1 + CG$6 ) )</f>
        <v>183.60222692109929</v>
      </c>
      <c r="CH33" s="79">
        <f xml:space="preserve"> IF( InpS!CH56 &lt;&gt; "", InpS!CH56, CG33 * ( 1 + CH$6 ) )</f>
        <v>187.27368487390109</v>
      </c>
      <c r="CI33" s="79">
        <f xml:space="preserve"> IF( InpS!CI56 &lt;&gt; "", InpS!CI56, CH33 * ( 1 + CI$6 ) )</f>
        <v>191.01856025592059</v>
      </c>
      <c r="CJ33" s="79">
        <f xml:space="preserve"> IF( InpS!CJ56 &lt;&gt; "", InpS!CJ56, CI33 * ( 1 + CJ$6 ) )</f>
        <v>194.83832118118286</v>
      </c>
      <c r="CK33" s="79">
        <f xml:space="preserve"> IF( InpS!CK56 &lt;&gt; "", InpS!CK56, CJ33 * ( 1 + CK$6 ) )</f>
        <v>198.73446512130303</v>
      </c>
      <c r="CL33" s="79">
        <f xml:space="preserve"> IF( InpS!CL56 &lt;&gt; "", InpS!CL56, CK33 * ( 1 + CL$6 ) )</f>
        <v>202.70851949254427</v>
      </c>
      <c r="CM33" s="79">
        <f xml:space="preserve"> IF( InpS!CM56 &lt;&gt; "", InpS!CM56, CL33 * ( 1 + CM$6 ) )</f>
        <v>206.76204225461518</v>
      </c>
      <c r="CN33" s="79">
        <f xml:space="preserve"> IF( InpS!CN56 &lt;&gt; "", InpS!CN56, CM33 * ( 1 + CN$6 ) )</f>
        <v>210.89662252144097</v>
      </c>
      <c r="CO33" s="79">
        <f xml:space="preserve"> IF( InpS!CO56 &lt;&gt; "", InpS!CO56, CN33 * ( 1 + CO$6 ) )</f>
        <v>215.11388118414843</v>
      </c>
    </row>
    <row r="34" spans="2:93" hidden="1" outlineLevel="2" x14ac:dyDescent="0.2">
      <c r="B34" s="58"/>
      <c r="D34" s="39"/>
      <c r="E34" s="18" t="str">
        <f>InpS!E57</f>
        <v>Meter size 50 mm</v>
      </c>
      <c r="F34" s="18">
        <f>InpS!F57</f>
        <v>44929</v>
      </c>
      <c r="G34" s="19">
        <f xml:space="preserve"> UserInput!G34</f>
        <v>0</v>
      </c>
      <c r="H34" s="310" t="str">
        <f>InpS!H57</f>
        <v>£</v>
      </c>
      <c r="I34" s="74" t="s">
        <v>94</v>
      </c>
      <c r="K34" s="79">
        <f xml:space="preserve"> IF( InpS!K57 &lt;&gt; "", InpS!K57, J34 * ( 1 + K$6 ) )</f>
        <v>42.28</v>
      </c>
      <c r="L34" s="79">
        <f xml:space="preserve"> IF( InpS!L57 &lt;&gt; "", InpS!L57, K34 * ( 1 + L$6 ) )</f>
        <v>43.72</v>
      </c>
      <c r="M34" s="79">
        <f xml:space="preserve"> IF( InpS!M57 &lt;&gt; "", InpS!M57, L34 * ( 1 + M$6 ) )</f>
        <v>45.21</v>
      </c>
      <c r="N34" s="79">
        <f xml:space="preserve"> IF( InpS!N57 &lt;&gt; "", InpS!N57, M34 * ( 1 + N$6 ) )</f>
        <v>46.13</v>
      </c>
      <c r="O34" s="79">
        <f xml:space="preserve"> IF( InpS!O57 &lt;&gt; "", InpS!O57, N34 * ( 1 + O$6 ) )</f>
        <v>46.59</v>
      </c>
      <c r="P34" s="79">
        <f xml:space="preserve"> IF( InpS!P57 &lt;&gt; "", InpS!P57, O34 * ( 1 + P$6 ) )</f>
        <v>47.2</v>
      </c>
      <c r="Q34" s="79">
        <f xml:space="preserve"> IF( InpS!Q57 &lt;&gt; "", InpS!Q57, P34 * ( 1 + Q$6 ) )</f>
        <v>47.88</v>
      </c>
      <c r="R34" s="79">
        <f xml:space="preserve"> IF( InpS!R57 &lt;&gt; "", InpS!R57, Q34 * ( 1 + R$6 ) )</f>
        <v>48.73</v>
      </c>
      <c r="S34" s="79">
        <f xml:space="preserve"> IF( InpS!S57 &lt;&gt; "", InpS!S57, R34 * ( 1 + S$6 ) )</f>
        <v>49.7</v>
      </c>
      <c r="T34" s="79">
        <f xml:space="preserve"> IF( InpS!T57 &lt;&gt; "", InpS!T57, S34 * ( 1 + T$6 ) )</f>
        <v>50.693841214859908</v>
      </c>
      <c r="U34" s="79">
        <f xml:space="preserve"> IF( InpS!U57 &lt;&gt; "", InpS!U57, T34 * ( 1 + U$6 ) )</f>
        <v>51.707556078821511</v>
      </c>
      <c r="V34" s="79">
        <f xml:space="preserve"> IF( InpS!V57 &lt;&gt; "", InpS!V57, U34 * ( 1 + V$6 ) )</f>
        <v>52.741542001373077</v>
      </c>
      <c r="W34" s="79">
        <f xml:space="preserve"> IF( InpS!W57 &lt;&gt; "", InpS!W57, V34 * ( 1 + W$6 ) )</f>
        <v>53.796204338922969</v>
      </c>
      <c r="X34" s="79">
        <f xml:space="preserve"> IF( InpS!X57 &lt;&gt; "", InpS!X57, W34 * ( 1 + X$6 ) )</f>
        <v>54.87195655371265</v>
      </c>
      <c r="Y34" s="79">
        <f xml:space="preserve"> IF( InpS!Y57 &lt;&gt; "", InpS!Y57, X34 * ( 1 + Y$6 ) )</f>
        <v>55.969220375907454</v>
      </c>
      <c r="Z34" s="79">
        <f xml:space="preserve"> IF( InpS!Z57 &lt;&gt; "", InpS!Z57, Y34 * ( 1 + Z$6 ) )</f>
        <v>57.088425968928661</v>
      </c>
      <c r="AA34" s="79">
        <f xml:space="preserve"> IF( InpS!AA57 &lt;&gt; "", InpS!AA57, Z34 * ( 1 + AA$6 ) )</f>
        <v>58.230012098091642</v>
      </c>
      <c r="AB34" s="79">
        <f xml:space="preserve"> IF( InpS!AB57 &lt;&gt; "", InpS!AB57, AA34 * ( 1 + AB$6 ) )</f>
        <v>59.394426302616282</v>
      </c>
      <c r="AC34" s="79">
        <f xml:space="preserve"> IF( InpS!AC57 &lt;&gt; "", InpS!AC57, AB34 * ( 1 + AC$6 ) )</f>
        <v>60.582125071077037</v>
      </c>
      <c r="AD34" s="79">
        <f xml:space="preserve"> IF( InpS!AD57 &lt;&gt; "", InpS!AD57, AC34 * ( 1 + AD$6 ) )</f>
        <v>61.793574020361426</v>
      </c>
      <c r="AE34" s="79">
        <f xml:space="preserve"> IF( InpS!AE57 &lt;&gt; "", InpS!AE57, AD34 * ( 1 + AE$6 ) )</f>
        <v>63.029248078207132</v>
      </c>
      <c r="AF34" s="79">
        <f xml:space="preserve"> IF( InpS!AF57 &lt;&gt; "", InpS!AF57, AE34 * ( 1 + AF$6 ) )</f>
        <v>64.289631669389266</v>
      </c>
      <c r="AG34" s="79">
        <f xml:space="preserve"> IF( InpS!AG57 &lt;&gt; "", InpS!AG57, AF34 * ( 1 + AG$6 ) )</f>
        <v>65.575218905630749</v>
      </c>
      <c r="AH34" s="79">
        <f xml:space="preserve"> IF( InpS!AH57 &lt;&gt; "", InpS!AH57, AG34 * ( 1 + AH$6 ) )</f>
        <v>66.886513779310363</v>
      </c>
      <c r="AI34" s="79">
        <f xml:space="preserve"> IF( InpS!AI57 &lt;&gt; "", InpS!AI57, AH34 * ( 1 + AI$6 ) )</f>
        <v>68.224030361044242</v>
      </c>
      <c r="AJ34" s="79">
        <f xml:space="preserve"> IF( InpS!AJ57 &lt;&gt; "", InpS!AJ57, AI34 * ( 1 + AJ$6 ) )</f>
        <v>69.588293001218474</v>
      </c>
      <c r="AK34" s="79">
        <f xml:space="preserve"> IF( InpS!AK57 &lt;&gt; "", InpS!AK57, AJ34 * ( 1 + AK$6 ) )</f>
        <v>70.979836535551641</v>
      </c>
      <c r="AL34" s="79">
        <f xml:space="preserve"> IF( InpS!AL57 &lt;&gt; "", InpS!AL57, AK34 * ( 1 + AL$6 ) )</f>
        <v>72.399206494767952</v>
      </c>
      <c r="AM34" s="79">
        <f xml:space="preserve"> IF( InpS!AM57 &lt;&gt; "", InpS!AM57, AL34 * ( 1 + AM$6 ) )</f>
        <v>73.846959318463192</v>
      </c>
      <c r="AN34" s="79">
        <f xml:space="preserve"> IF( InpS!AN57 &lt;&gt; "", InpS!AN57, AM34 * ( 1 + AN$6 ) )</f>
        <v>75.323662573247333</v>
      </c>
      <c r="AO34" s="79">
        <f xml:space="preserve"> IF( InpS!AO57 &lt;&gt; "", InpS!AO57, AN34 * ( 1 + AO$6 ) )</f>
        <v>76.82989517524922</v>
      </c>
      <c r="AP34" s="79">
        <f xml:space="preserve"> IF( InpS!AP57 &lt;&gt; "", InpS!AP57, AO34 * ( 1 + AP$6 ) )</f>
        <v>78.366247617070727</v>
      </c>
      <c r="AQ34" s="79">
        <f xml:space="preserve"> IF( InpS!AQ57 &lt;&gt; "", InpS!AQ57, AP34 * ( 1 + AQ$6 ) )</f>
        <v>79.933322199279218</v>
      </c>
      <c r="AR34" s="79">
        <f xml:space="preserve"> IF( InpS!AR57 &lt;&gt; "", InpS!AR57, AQ34 * ( 1 + AR$6 ) )</f>
        <v>81.531733266529116</v>
      </c>
      <c r="AS34" s="79">
        <f xml:space="preserve"> IF( InpS!AS57 &lt;&gt; "", InpS!AS57, AR34 * ( 1 + AS$6 ) )</f>
        <v>83.162107448405195</v>
      </c>
      <c r="AT34" s="79">
        <f xml:space="preserve"> IF( InpS!AT57 &lt;&gt; "", InpS!AT57, AS34 * ( 1 + AT$6 ) )</f>
        <v>84.825083905081925</v>
      </c>
      <c r="AU34" s="79">
        <f xml:space="preserve"> IF( InpS!AU57 &lt;&gt; "", InpS!AU57, AT34 * ( 1 + AU$6 ) )</f>
        <v>86.521314577895211</v>
      </c>
      <c r="AV34" s="79">
        <f xml:space="preserve"> IF( InpS!AV57 &lt;&gt; "", InpS!AV57, AU34 * ( 1 + AV$6 ) )</f>
        <v>88.251464444924821</v>
      </c>
      <c r="AW34" s="79">
        <f xml:space="preserve"> IF( InpS!AW57 &lt;&gt; "", InpS!AW57, AV34 * ( 1 + AW$6 ) )</f>
        <v>90.016211781687602</v>
      </c>
      <c r="AX34" s="79">
        <f xml:space="preserve"> IF( InpS!AX57 &lt;&gt; "", InpS!AX57, AW34 * ( 1 + AX$6 ) )</f>
        <v>91.816248427043718</v>
      </c>
      <c r="AY34" s="79">
        <f xml:space="preserve"> IF( InpS!AY57 &lt;&gt; "", InpS!AY57, AX34 * ( 1 + AY$6 ) )</f>
        <v>93.652280054420217</v>
      </c>
      <c r="AZ34" s="79">
        <f xml:space="preserve"> IF( InpS!AZ57 &lt;&gt; "", InpS!AZ57, AY34 * ( 1 + AZ$6 ) )</f>
        <v>95.525026448458149</v>
      </c>
      <c r="BA34" s="79">
        <f xml:space="preserve"> IF( InpS!BA57 &lt;&gt; "", InpS!BA57, AZ34 * ( 1 + BA$6 ) )</f>
        <v>97.435221787191765</v>
      </c>
      <c r="BB34" s="79">
        <f xml:space="preserve"> IF( InpS!BB57 &lt;&gt; "", InpS!BB57, BA34 * ( 1 + BB$6 ) )</f>
        <v>99.38361492987039</v>
      </c>
      <c r="BC34" s="79">
        <f xml:space="preserve"> IF( InpS!BC57 &lt;&gt; "", InpS!BC57, BB34 * ( 1 + BC$6 ) )</f>
        <v>101.37096971053582</v>
      </c>
      <c r="BD34" s="79">
        <f xml:space="preserve"> IF( InpS!BD57 &lt;&gt; "", InpS!BD57, BC34 * ( 1 + BD$6 ) )</f>
        <v>103.39806523747035</v>
      </c>
      <c r="BE34" s="79">
        <f xml:space="preserve"> IF( InpS!BE57 &lt;&gt; "", InpS!BE57, BD34 * ( 1 + BE$6 ) )</f>
        <v>105.46569619863276</v>
      </c>
      <c r="BF34" s="79">
        <f xml:space="preserve"> IF( InpS!BF57 &lt;&gt; "", InpS!BF57, BE34 * ( 1 + BF$6 ) )</f>
        <v>107.57467317320207</v>
      </c>
      <c r="BG34" s="79">
        <f xml:space="preserve"> IF( InpS!BG57 &lt;&gt; "", InpS!BG57, BF34 * ( 1 + BG$6 ) )</f>
        <v>109.72582294935123</v>
      </c>
      <c r="BH34" s="79">
        <f xml:space="preserve"> IF( InpS!BH57 &lt;&gt; "", InpS!BH57, BG34 * ( 1 + BH$6 ) )</f>
        <v>111.9199888483751</v>
      </c>
      <c r="BI34" s="79">
        <f xml:space="preserve"> IF( InpS!BI57 &lt;&gt; "", InpS!BI57, BH34 * ( 1 + BI$6 ) )</f>
        <v>114.15803105530019</v>
      </c>
      <c r="BJ34" s="79">
        <f xml:space="preserve"> IF( InpS!BJ57 &lt;&gt; "", InpS!BJ57, BI34 * ( 1 + BJ$6 ) )</f>
        <v>116.44082695610531</v>
      </c>
      <c r="BK34" s="79">
        <f xml:space="preserve"> IF( InpS!BK57 &lt;&gt; "", InpS!BK57, BJ34 * ( 1 + BK$6 ) )</f>
        <v>118.76927148168576</v>
      </c>
      <c r="BL34" s="79">
        <f xml:space="preserve"> IF( InpS!BL57 &lt;&gt; "", InpS!BL57, BK34 * ( 1 + BL$6 ) )</f>
        <v>121.14427745869553</v>
      </c>
      <c r="BM34" s="79">
        <f xml:space="preserve"> IF( InpS!BM57 &lt;&gt; "", InpS!BM57, BL34 * ( 1 + BM$6 ) )</f>
        <v>123.56677596740531</v>
      </c>
      <c r="BN34" s="79">
        <f xml:space="preserve"> IF( InpS!BN57 &lt;&gt; "", InpS!BN57, BM34 * ( 1 + BN$6 ) )</f>
        <v>126.03771670671654</v>
      </c>
      <c r="BO34" s="79">
        <f xml:space="preserve"> IF( InpS!BO57 &lt;&gt; "", InpS!BO57, BN34 * ( 1 + BO$6 ) )</f>
        <v>128.55806836647454</v>
      </c>
      <c r="BP34" s="79">
        <f xml:space="preserve"> IF( InpS!BP57 &lt;&gt; "", InpS!BP57, BO34 * ( 1 + BP$6 ) )</f>
        <v>131.12881900722667</v>
      </c>
      <c r="BQ34" s="79">
        <f xml:space="preserve"> IF( InpS!BQ57 &lt;&gt; "", InpS!BQ57, BP34 * ( 1 + BQ$6 ) )</f>
        <v>133.75097644757449</v>
      </c>
      <c r="BR34" s="79">
        <f xml:space="preserve"> IF( InpS!BR57 &lt;&gt; "", InpS!BR57, BQ34 * ( 1 + BR$6 ) )</f>
        <v>136.42556865927179</v>
      </c>
      <c r="BS34" s="79">
        <f xml:space="preserve"> IF( InpS!BS57 &lt;&gt; "", InpS!BS57, BR34 * ( 1 + BS$6 ) )</f>
        <v>139.1536441702232</v>
      </c>
      <c r="BT34" s="79">
        <f xml:space="preserve"> IF( InpS!BT57 &lt;&gt; "", InpS!BT57, BS34 * ( 1 + BT$6 ) )</f>
        <v>141.93627247554147</v>
      </c>
      <c r="BU34" s="79">
        <f xml:space="preserve"> IF( InpS!BU57 &lt;&gt; "", InpS!BU57, BT34 * ( 1 + BU$6 ) )</f>
        <v>144.77454445682474</v>
      </c>
      <c r="BV34" s="79">
        <f xml:space="preserve"> IF( InpS!BV57 &lt;&gt; "", InpS!BV57, BU34 * ( 1 + BV$6 ) )</f>
        <v>147.66957280981791</v>
      </c>
      <c r="BW34" s="79">
        <f xml:space="preserve"> IF( InpS!BW57 &lt;&gt; "", InpS!BW57, BV34 * ( 1 + BW$6 ) )</f>
        <v>150.62249248062582</v>
      </c>
      <c r="BX34" s="79">
        <f xml:space="preserve"> IF( InpS!BX57 &lt;&gt; "", InpS!BX57, BW34 * ( 1 + BX$6 ) )</f>
        <v>153.63446111064943</v>
      </c>
      <c r="BY34" s="79">
        <f xml:space="preserve"> IF( InpS!BY57 &lt;&gt; "", InpS!BY57, BX34 * ( 1 + BY$6 ) )</f>
        <v>156.70665949041916</v>
      </c>
      <c r="BZ34" s="79">
        <f xml:space="preserve"> IF( InpS!BZ57 &lt;&gt; "", InpS!BZ57, BY34 * ( 1 + BZ$6 ) )</f>
        <v>159.84029202250358</v>
      </c>
      <c r="CA34" s="79">
        <f xml:space="preserve"> IF( InpS!CA57 &lt;&gt; "", InpS!CA57, BZ34 * ( 1 + CA$6 ) )</f>
        <v>163.03658719367476</v>
      </c>
      <c r="CB34" s="79">
        <f xml:space="preserve"> IF( InpS!CB57 &lt;&gt; "", InpS!CB57, CA34 * ( 1 + CB$6 ) )</f>
        <v>166.29679805651531</v>
      </c>
      <c r="CC34" s="79">
        <f xml:space="preserve"> IF( InpS!CC57 &lt;&gt; "", InpS!CC57, CB34 * ( 1 + CC$6 ) )</f>
        <v>169.62220272065616</v>
      </c>
      <c r="CD34" s="79">
        <f xml:space="preserve"> IF( InpS!CD57 &lt;&gt; "", InpS!CD57, CC34 * ( 1 + CD$6 ) )</f>
        <v>173.01410485383747</v>
      </c>
      <c r="CE34" s="79">
        <f xml:space="preserve"> IF( InpS!CE57 &lt;&gt; "", InpS!CE57, CD34 * ( 1 + CE$6 ) )</f>
        <v>176.47383419298913</v>
      </c>
      <c r="CF34" s="79">
        <f xml:space="preserve"> IF( InpS!CF57 &lt;&gt; "", InpS!CF57, CE34 * ( 1 + CF$6 ) )</f>
        <v>180.00274706553131</v>
      </c>
      <c r="CG34" s="79">
        <f xml:space="preserve"> IF( InpS!CG57 &lt;&gt; "", InpS!CG57, CF34 * ( 1 + CG$6 ) )</f>
        <v>183.60222692109929</v>
      </c>
      <c r="CH34" s="79">
        <f xml:space="preserve"> IF( InpS!CH57 &lt;&gt; "", InpS!CH57, CG34 * ( 1 + CH$6 ) )</f>
        <v>187.27368487390109</v>
      </c>
      <c r="CI34" s="79">
        <f xml:space="preserve"> IF( InpS!CI57 &lt;&gt; "", InpS!CI57, CH34 * ( 1 + CI$6 ) )</f>
        <v>191.01856025592059</v>
      </c>
      <c r="CJ34" s="79">
        <f xml:space="preserve"> IF( InpS!CJ57 &lt;&gt; "", InpS!CJ57, CI34 * ( 1 + CJ$6 ) )</f>
        <v>194.83832118118286</v>
      </c>
      <c r="CK34" s="79">
        <f xml:space="preserve"> IF( InpS!CK57 &lt;&gt; "", InpS!CK57, CJ34 * ( 1 + CK$6 ) )</f>
        <v>198.73446512130303</v>
      </c>
      <c r="CL34" s="79">
        <f xml:space="preserve"> IF( InpS!CL57 &lt;&gt; "", InpS!CL57, CK34 * ( 1 + CL$6 ) )</f>
        <v>202.70851949254427</v>
      </c>
      <c r="CM34" s="79">
        <f xml:space="preserve"> IF( InpS!CM57 &lt;&gt; "", InpS!CM57, CL34 * ( 1 + CM$6 ) )</f>
        <v>206.76204225461518</v>
      </c>
      <c r="CN34" s="79">
        <f xml:space="preserve"> IF( InpS!CN57 &lt;&gt; "", InpS!CN57, CM34 * ( 1 + CN$6 ) )</f>
        <v>210.89662252144097</v>
      </c>
      <c r="CO34" s="79">
        <f xml:space="preserve"> IF( InpS!CO57 &lt;&gt; "", InpS!CO57, CN34 * ( 1 + CO$6 ) )</f>
        <v>215.11388118414843</v>
      </c>
    </row>
    <row r="35" spans="2:93" hidden="1" outlineLevel="2" x14ac:dyDescent="0.2">
      <c r="B35" s="58"/>
      <c r="D35" s="39"/>
      <c r="E35" s="18" t="str">
        <f>InpS!E58</f>
        <v>Meter size 80 mm</v>
      </c>
      <c r="F35" s="18">
        <f>InpS!F58</f>
        <v>44929</v>
      </c>
      <c r="G35" s="19">
        <f xml:space="preserve"> UserInput!G35</f>
        <v>0</v>
      </c>
      <c r="H35" s="310" t="str">
        <f>InpS!H58</f>
        <v>£</v>
      </c>
      <c r="I35" s="74" t="s">
        <v>95</v>
      </c>
      <c r="K35" s="79">
        <f xml:space="preserve"> IF( InpS!K58 &lt;&gt; "", InpS!K58, J35 * ( 1 + K$6 ) )</f>
        <v>53.82</v>
      </c>
      <c r="L35" s="79">
        <f xml:space="preserve"> IF( InpS!L58 &lt;&gt; "", InpS!L58, K35 * ( 1 + L$6 ) )</f>
        <v>49.33</v>
      </c>
      <c r="M35" s="79">
        <f xml:space="preserve"> IF( InpS!M58 &lt;&gt; "", InpS!M58, L35 * ( 1 + M$6 ) )</f>
        <v>45.21</v>
      </c>
      <c r="N35" s="79">
        <f xml:space="preserve"> IF( InpS!N58 &lt;&gt; "", InpS!N58, M35 * ( 1 + N$6 ) )</f>
        <v>46.13</v>
      </c>
      <c r="O35" s="79">
        <f xml:space="preserve"> IF( InpS!O58 &lt;&gt; "", InpS!O58, N35 * ( 1 + O$6 ) )</f>
        <v>46.59</v>
      </c>
      <c r="P35" s="79">
        <f xml:space="preserve"> IF( InpS!P58 &lt;&gt; "", InpS!P58, O35 * ( 1 + P$6 ) )</f>
        <v>47.2</v>
      </c>
      <c r="Q35" s="79">
        <f xml:space="preserve"> IF( InpS!Q58 &lt;&gt; "", InpS!Q58, P35 * ( 1 + Q$6 ) )</f>
        <v>47.88</v>
      </c>
      <c r="R35" s="79">
        <f xml:space="preserve"> IF( InpS!R58 &lt;&gt; "", InpS!R58, Q35 * ( 1 + R$6 ) )</f>
        <v>48.73</v>
      </c>
      <c r="S35" s="79">
        <f xml:space="preserve"> IF( InpS!S58 &lt;&gt; "", InpS!S58, R35 * ( 1 + S$6 ) )</f>
        <v>49.7</v>
      </c>
      <c r="T35" s="79">
        <f xml:space="preserve"> IF( InpS!T58 &lt;&gt; "", InpS!T58, S35 * ( 1 + T$6 ) )</f>
        <v>50.693841214859908</v>
      </c>
      <c r="U35" s="79">
        <f xml:space="preserve"> IF( InpS!U58 &lt;&gt; "", InpS!U58, T35 * ( 1 + U$6 ) )</f>
        <v>51.707556078821511</v>
      </c>
      <c r="V35" s="79">
        <f xml:space="preserve"> IF( InpS!V58 &lt;&gt; "", InpS!V58, U35 * ( 1 + V$6 ) )</f>
        <v>52.741542001373077</v>
      </c>
      <c r="W35" s="79">
        <f xml:space="preserve"> IF( InpS!W58 &lt;&gt; "", InpS!W58, V35 * ( 1 + W$6 ) )</f>
        <v>53.796204338922969</v>
      </c>
      <c r="X35" s="79">
        <f xml:space="preserve"> IF( InpS!X58 &lt;&gt; "", InpS!X58, W35 * ( 1 + X$6 ) )</f>
        <v>54.87195655371265</v>
      </c>
      <c r="Y35" s="79">
        <f xml:space="preserve"> IF( InpS!Y58 &lt;&gt; "", InpS!Y58, X35 * ( 1 + Y$6 ) )</f>
        <v>55.969220375907454</v>
      </c>
      <c r="Z35" s="79">
        <f xml:space="preserve"> IF( InpS!Z58 &lt;&gt; "", InpS!Z58, Y35 * ( 1 + Z$6 ) )</f>
        <v>57.088425968928661</v>
      </c>
      <c r="AA35" s="79">
        <f xml:space="preserve"> IF( InpS!AA58 &lt;&gt; "", InpS!AA58, Z35 * ( 1 + AA$6 ) )</f>
        <v>58.230012098091642</v>
      </c>
      <c r="AB35" s="79">
        <f xml:space="preserve"> IF( InpS!AB58 &lt;&gt; "", InpS!AB58, AA35 * ( 1 + AB$6 ) )</f>
        <v>59.394426302616282</v>
      </c>
      <c r="AC35" s="79">
        <f xml:space="preserve"> IF( InpS!AC58 &lt;&gt; "", InpS!AC58, AB35 * ( 1 + AC$6 ) )</f>
        <v>60.582125071077037</v>
      </c>
      <c r="AD35" s="79">
        <f xml:space="preserve"> IF( InpS!AD58 &lt;&gt; "", InpS!AD58, AC35 * ( 1 + AD$6 ) )</f>
        <v>61.793574020361426</v>
      </c>
      <c r="AE35" s="79">
        <f xml:space="preserve"> IF( InpS!AE58 &lt;&gt; "", InpS!AE58, AD35 * ( 1 + AE$6 ) )</f>
        <v>63.029248078207132</v>
      </c>
      <c r="AF35" s="79">
        <f xml:space="preserve"> IF( InpS!AF58 &lt;&gt; "", InpS!AF58, AE35 * ( 1 + AF$6 ) )</f>
        <v>64.289631669389266</v>
      </c>
      <c r="AG35" s="79">
        <f xml:space="preserve"> IF( InpS!AG58 &lt;&gt; "", InpS!AG58, AF35 * ( 1 + AG$6 ) )</f>
        <v>65.575218905630749</v>
      </c>
      <c r="AH35" s="79">
        <f xml:space="preserve"> IF( InpS!AH58 &lt;&gt; "", InpS!AH58, AG35 * ( 1 + AH$6 ) )</f>
        <v>66.886513779310363</v>
      </c>
      <c r="AI35" s="79">
        <f xml:space="preserve"> IF( InpS!AI58 &lt;&gt; "", InpS!AI58, AH35 * ( 1 + AI$6 ) )</f>
        <v>68.224030361044242</v>
      </c>
      <c r="AJ35" s="79">
        <f xml:space="preserve"> IF( InpS!AJ58 &lt;&gt; "", InpS!AJ58, AI35 * ( 1 + AJ$6 ) )</f>
        <v>69.588293001218474</v>
      </c>
      <c r="AK35" s="79">
        <f xml:space="preserve"> IF( InpS!AK58 &lt;&gt; "", InpS!AK58, AJ35 * ( 1 + AK$6 ) )</f>
        <v>70.979836535551641</v>
      </c>
      <c r="AL35" s="79">
        <f xml:space="preserve"> IF( InpS!AL58 &lt;&gt; "", InpS!AL58, AK35 * ( 1 + AL$6 ) )</f>
        <v>72.399206494767952</v>
      </c>
      <c r="AM35" s="79">
        <f xml:space="preserve"> IF( InpS!AM58 &lt;&gt; "", InpS!AM58, AL35 * ( 1 + AM$6 ) )</f>
        <v>73.846959318463192</v>
      </c>
      <c r="AN35" s="79">
        <f xml:space="preserve"> IF( InpS!AN58 &lt;&gt; "", InpS!AN58, AM35 * ( 1 + AN$6 ) )</f>
        <v>75.323662573247333</v>
      </c>
      <c r="AO35" s="79">
        <f xml:space="preserve"> IF( InpS!AO58 &lt;&gt; "", InpS!AO58, AN35 * ( 1 + AO$6 ) )</f>
        <v>76.82989517524922</v>
      </c>
      <c r="AP35" s="79">
        <f xml:space="preserve"> IF( InpS!AP58 &lt;&gt; "", InpS!AP58, AO35 * ( 1 + AP$6 ) )</f>
        <v>78.366247617070727</v>
      </c>
      <c r="AQ35" s="79">
        <f xml:space="preserve"> IF( InpS!AQ58 &lt;&gt; "", InpS!AQ58, AP35 * ( 1 + AQ$6 ) )</f>
        <v>79.933322199279218</v>
      </c>
      <c r="AR35" s="79">
        <f xml:space="preserve"> IF( InpS!AR58 &lt;&gt; "", InpS!AR58, AQ35 * ( 1 + AR$6 ) )</f>
        <v>81.531733266529116</v>
      </c>
      <c r="AS35" s="79">
        <f xml:space="preserve"> IF( InpS!AS58 &lt;&gt; "", InpS!AS58, AR35 * ( 1 + AS$6 ) )</f>
        <v>83.162107448405195</v>
      </c>
      <c r="AT35" s="79">
        <f xml:space="preserve"> IF( InpS!AT58 &lt;&gt; "", InpS!AT58, AS35 * ( 1 + AT$6 ) )</f>
        <v>84.825083905081925</v>
      </c>
      <c r="AU35" s="79">
        <f xml:space="preserve"> IF( InpS!AU58 &lt;&gt; "", InpS!AU58, AT35 * ( 1 + AU$6 ) )</f>
        <v>86.521314577895211</v>
      </c>
      <c r="AV35" s="79">
        <f xml:space="preserve"> IF( InpS!AV58 &lt;&gt; "", InpS!AV58, AU35 * ( 1 + AV$6 ) )</f>
        <v>88.251464444924821</v>
      </c>
      <c r="AW35" s="79">
        <f xml:space="preserve"> IF( InpS!AW58 &lt;&gt; "", InpS!AW58, AV35 * ( 1 + AW$6 ) )</f>
        <v>90.016211781687602</v>
      </c>
      <c r="AX35" s="79">
        <f xml:space="preserve"> IF( InpS!AX58 &lt;&gt; "", InpS!AX58, AW35 * ( 1 + AX$6 ) )</f>
        <v>91.816248427043718</v>
      </c>
      <c r="AY35" s="79">
        <f xml:space="preserve"> IF( InpS!AY58 &lt;&gt; "", InpS!AY58, AX35 * ( 1 + AY$6 ) )</f>
        <v>93.652280054420217</v>
      </c>
      <c r="AZ35" s="79">
        <f xml:space="preserve"> IF( InpS!AZ58 &lt;&gt; "", InpS!AZ58, AY35 * ( 1 + AZ$6 ) )</f>
        <v>95.525026448458149</v>
      </c>
      <c r="BA35" s="79">
        <f xml:space="preserve"> IF( InpS!BA58 &lt;&gt; "", InpS!BA58, AZ35 * ( 1 + BA$6 ) )</f>
        <v>97.435221787191765</v>
      </c>
      <c r="BB35" s="79">
        <f xml:space="preserve"> IF( InpS!BB58 &lt;&gt; "", InpS!BB58, BA35 * ( 1 + BB$6 ) )</f>
        <v>99.38361492987039</v>
      </c>
      <c r="BC35" s="79">
        <f xml:space="preserve"> IF( InpS!BC58 &lt;&gt; "", InpS!BC58, BB35 * ( 1 + BC$6 ) )</f>
        <v>101.37096971053582</v>
      </c>
      <c r="BD35" s="79">
        <f xml:space="preserve"> IF( InpS!BD58 &lt;&gt; "", InpS!BD58, BC35 * ( 1 + BD$6 ) )</f>
        <v>103.39806523747035</v>
      </c>
      <c r="BE35" s="79">
        <f xml:space="preserve"> IF( InpS!BE58 &lt;&gt; "", InpS!BE58, BD35 * ( 1 + BE$6 ) )</f>
        <v>105.46569619863276</v>
      </c>
      <c r="BF35" s="79">
        <f xml:space="preserve"> IF( InpS!BF58 &lt;&gt; "", InpS!BF58, BE35 * ( 1 + BF$6 ) )</f>
        <v>107.57467317320207</v>
      </c>
      <c r="BG35" s="79">
        <f xml:space="preserve"> IF( InpS!BG58 &lt;&gt; "", InpS!BG58, BF35 * ( 1 + BG$6 ) )</f>
        <v>109.72582294935123</v>
      </c>
      <c r="BH35" s="79">
        <f xml:space="preserve"> IF( InpS!BH58 &lt;&gt; "", InpS!BH58, BG35 * ( 1 + BH$6 ) )</f>
        <v>111.9199888483751</v>
      </c>
      <c r="BI35" s="79">
        <f xml:space="preserve"> IF( InpS!BI58 &lt;&gt; "", InpS!BI58, BH35 * ( 1 + BI$6 ) )</f>
        <v>114.15803105530019</v>
      </c>
      <c r="BJ35" s="79">
        <f xml:space="preserve"> IF( InpS!BJ58 &lt;&gt; "", InpS!BJ58, BI35 * ( 1 + BJ$6 ) )</f>
        <v>116.44082695610531</v>
      </c>
      <c r="BK35" s="79">
        <f xml:space="preserve"> IF( InpS!BK58 &lt;&gt; "", InpS!BK58, BJ35 * ( 1 + BK$6 ) )</f>
        <v>118.76927148168576</v>
      </c>
      <c r="BL35" s="79">
        <f xml:space="preserve"> IF( InpS!BL58 &lt;&gt; "", InpS!BL58, BK35 * ( 1 + BL$6 ) )</f>
        <v>121.14427745869553</v>
      </c>
      <c r="BM35" s="79">
        <f xml:space="preserve"> IF( InpS!BM58 &lt;&gt; "", InpS!BM58, BL35 * ( 1 + BM$6 ) )</f>
        <v>123.56677596740531</v>
      </c>
      <c r="BN35" s="79">
        <f xml:space="preserve"> IF( InpS!BN58 &lt;&gt; "", InpS!BN58, BM35 * ( 1 + BN$6 ) )</f>
        <v>126.03771670671654</v>
      </c>
      <c r="BO35" s="79">
        <f xml:space="preserve"> IF( InpS!BO58 &lt;&gt; "", InpS!BO58, BN35 * ( 1 + BO$6 ) )</f>
        <v>128.55806836647454</v>
      </c>
      <c r="BP35" s="79">
        <f xml:space="preserve"> IF( InpS!BP58 &lt;&gt; "", InpS!BP58, BO35 * ( 1 + BP$6 ) )</f>
        <v>131.12881900722667</v>
      </c>
      <c r="BQ35" s="79">
        <f xml:space="preserve"> IF( InpS!BQ58 &lt;&gt; "", InpS!BQ58, BP35 * ( 1 + BQ$6 ) )</f>
        <v>133.75097644757449</v>
      </c>
      <c r="BR35" s="79">
        <f xml:space="preserve"> IF( InpS!BR58 &lt;&gt; "", InpS!BR58, BQ35 * ( 1 + BR$6 ) )</f>
        <v>136.42556865927179</v>
      </c>
      <c r="BS35" s="79">
        <f xml:space="preserve"> IF( InpS!BS58 &lt;&gt; "", InpS!BS58, BR35 * ( 1 + BS$6 ) )</f>
        <v>139.1536441702232</v>
      </c>
      <c r="BT35" s="79">
        <f xml:space="preserve"> IF( InpS!BT58 &lt;&gt; "", InpS!BT58, BS35 * ( 1 + BT$6 ) )</f>
        <v>141.93627247554147</v>
      </c>
      <c r="BU35" s="79">
        <f xml:space="preserve"> IF( InpS!BU58 &lt;&gt; "", InpS!BU58, BT35 * ( 1 + BU$6 ) )</f>
        <v>144.77454445682474</v>
      </c>
      <c r="BV35" s="79">
        <f xml:space="preserve"> IF( InpS!BV58 &lt;&gt; "", InpS!BV58, BU35 * ( 1 + BV$6 ) )</f>
        <v>147.66957280981791</v>
      </c>
      <c r="BW35" s="79">
        <f xml:space="preserve"> IF( InpS!BW58 &lt;&gt; "", InpS!BW58, BV35 * ( 1 + BW$6 ) )</f>
        <v>150.62249248062582</v>
      </c>
      <c r="BX35" s="79">
        <f xml:space="preserve"> IF( InpS!BX58 &lt;&gt; "", InpS!BX58, BW35 * ( 1 + BX$6 ) )</f>
        <v>153.63446111064943</v>
      </c>
      <c r="BY35" s="79">
        <f xml:space="preserve"> IF( InpS!BY58 &lt;&gt; "", InpS!BY58, BX35 * ( 1 + BY$6 ) )</f>
        <v>156.70665949041916</v>
      </c>
      <c r="BZ35" s="79">
        <f xml:space="preserve"> IF( InpS!BZ58 &lt;&gt; "", InpS!BZ58, BY35 * ( 1 + BZ$6 ) )</f>
        <v>159.84029202250358</v>
      </c>
      <c r="CA35" s="79">
        <f xml:space="preserve"> IF( InpS!CA58 &lt;&gt; "", InpS!CA58, BZ35 * ( 1 + CA$6 ) )</f>
        <v>163.03658719367476</v>
      </c>
      <c r="CB35" s="79">
        <f xml:space="preserve"> IF( InpS!CB58 &lt;&gt; "", InpS!CB58, CA35 * ( 1 + CB$6 ) )</f>
        <v>166.29679805651531</v>
      </c>
      <c r="CC35" s="79">
        <f xml:space="preserve"> IF( InpS!CC58 &lt;&gt; "", InpS!CC58, CB35 * ( 1 + CC$6 ) )</f>
        <v>169.62220272065616</v>
      </c>
      <c r="CD35" s="79">
        <f xml:space="preserve"> IF( InpS!CD58 &lt;&gt; "", InpS!CD58, CC35 * ( 1 + CD$6 ) )</f>
        <v>173.01410485383747</v>
      </c>
      <c r="CE35" s="79">
        <f xml:space="preserve"> IF( InpS!CE58 &lt;&gt; "", InpS!CE58, CD35 * ( 1 + CE$6 ) )</f>
        <v>176.47383419298913</v>
      </c>
      <c r="CF35" s="79">
        <f xml:space="preserve"> IF( InpS!CF58 &lt;&gt; "", InpS!CF58, CE35 * ( 1 + CF$6 ) )</f>
        <v>180.00274706553131</v>
      </c>
      <c r="CG35" s="79">
        <f xml:space="preserve"> IF( InpS!CG58 &lt;&gt; "", InpS!CG58, CF35 * ( 1 + CG$6 ) )</f>
        <v>183.60222692109929</v>
      </c>
      <c r="CH35" s="79">
        <f xml:space="preserve"> IF( InpS!CH58 &lt;&gt; "", InpS!CH58, CG35 * ( 1 + CH$6 ) )</f>
        <v>187.27368487390109</v>
      </c>
      <c r="CI35" s="79">
        <f xml:space="preserve"> IF( InpS!CI58 &lt;&gt; "", InpS!CI58, CH35 * ( 1 + CI$6 ) )</f>
        <v>191.01856025592059</v>
      </c>
      <c r="CJ35" s="79">
        <f xml:space="preserve"> IF( InpS!CJ58 &lt;&gt; "", InpS!CJ58, CI35 * ( 1 + CJ$6 ) )</f>
        <v>194.83832118118286</v>
      </c>
      <c r="CK35" s="79">
        <f xml:space="preserve"> IF( InpS!CK58 &lt;&gt; "", InpS!CK58, CJ35 * ( 1 + CK$6 ) )</f>
        <v>198.73446512130303</v>
      </c>
      <c r="CL35" s="79">
        <f xml:space="preserve"> IF( InpS!CL58 &lt;&gt; "", InpS!CL58, CK35 * ( 1 + CL$6 ) )</f>
        <v>202.70851949254427</v>
      </c>
      <c r="CM35" s="79">
        <f xml:space="preserve"> IF( InpS!CM58 &lt;&gt; "", InpS!CM58, CL35 * ( 1 + CM$6 ) )</f>
        <v>206.76204225461518</v>
      </c>
      <c r="CN35" s="79">
        <f xml:space="preserve"> IF( InpS!CN58 &lt;&gt; "", InpS!CN58, CM35 * ( 1 + CN$6 ) )</f>
        <v>210.89662252144097</v>
      </c>
      <c r="CO35" s="79">
        <f xml:space="preserve"> IF( InpS!CO58 &lt;&gt; "", InpS!CO58, CN35 * ( 1 + CO$6 ) )</f>
        <v>215.11388118414843</v>
      </c>
    </row>
    <row r="36" spans="2:93" hidden="1" outlineLevel="2" x14ac:dyDescent="0.2">
      <c r="B36" s="58"/>
      <c r="D36" s="39"/>
      <c r="E36" s="18" t="str">
        <f>InpS!E59</f>
        <v>Meter size 100 mm</v>
      </c>
      <c r="F36" s="18">
        <f>InpS!F59</f>
        <v>44929</v>
      </c>
      <c r="G36" s="19">
        <f xml:space="preserve"> UserInput!G36</f>
        <v>0</v>
      </c>
      <c r="H36" s="310" t="str">
        <f>InpS!H59</f>
        <v>£</v>
      </c>
      <c r="I36" s="74" t="s">
        <v>96</v>
      </c>
      <c r="K36" s="79">
        <f xml:space="preserve"> IF( InpS!K59 &lt;&gt; "", InpS!K59, J36 * ( 1 + K$6 ) )</f>
        <v>56.71</v>
      </c>
      <c r="L36" s="79">
        <f xml:space="preserve"> IF( InpS!L59 &lt;&gt; "", InpS!L59, K36 * ( 1 + L$6 ) )</f>
        <v>50.63</v>
      </c>
      <c r="M36" s="79">
        <f xml:space="preserve"> IF( InpS!M59 &lt;&gt; "", InpS!M59, L36 * ( 1 + M$6 ) )</f>
        <v>45.21</v>
      </c>
      <c r="N36" s="79">
        <f xml:space="preserve"> IF( InpS!N59 &lt;&gt; "", InpS!N59, M36 * ( 1 + N$6 ) )</f>
        <v>46.13</v>
      </c>
      <c r="O36" s="79">
        <f xml:space="preserve"> IF( InpS!O59 &lt;&gt; "", InpS!O59, N36 * ( 1 + O$6 ) )</f>
        <v>46.59</v>
      </c>
      <c r="P36" s="79">
        <f xml:space="preserve"> IF( InpS!P59 &lt;&gt; "", InpS!P59, O36 * ( 1 + P$6 ) )</f>
        <v>47.2</v>
      </c>
      <c r="Q36" s="79">
        <f xml:space="preserve"> IF( InpS!Q59 &lt;&gt; "", InpS!Q59, P36 * ( 1 + Q$6 ) )</f>
        <v>47.88</v>
      </c>
      <c r="R36" s="79">
        <f xml:space="preserve"> IF( InpS!R59 &lt;&gt; "", InpS!R59, Q36 * ( 1 + R$6 ) )</f>
        <v>48.73</v>
      </c>
      <c r="S36" s="79">
        <f xml:space="preserve"> IF( InpS!S59 &lt;&gt; "", InpS!S59, R36 * ( 1 + S$6 ) )</f>
        <v>49.7</v>
      </c>
      <c r="T36" s="79">
        <f xml:space="preserve"> IF( InpS!T59 &lt;&gt; "", InpS!T59, S36 * ( 1 + T$6 ) )</f>
        <v>50.693841214859908</v>
      </c>
      <c r="U36" s="79">
        <f xml:space="preserve"> IF( InpS!U59 &lt;&gt; "", InpS!U59, T36 * ( 1 + U$6 ) )</f>
        <v>51.707556078821511</v>
      </c>
      <c r="V36" s="79">
        <f xml:space="preserve"> IF( InpS!V59 &lt;&gt; "", InpS!V59, U36 * ( 1 + V$6 ) )</f>
        <v>52.741542001373077</v>
      </c>
      <c r="W36" s="79">
        <f xml:space="preserve"> IF( InpS!W59 &lt;&gt; "", InpS!W59, V36 * ( 1 + W$6 ) )</f>
        <v>53.796204338922969</v>
      </c>
      <c r="X36" s="79">
        <f xml:space="preserve"> IF( InpS!X59 &lt;&gt; "", InpS!X59, W36 * ( 1 + X$6 ) )</f>
        <v>54.87195655371265</v>
      </c>
      <c r="Y36" s="79">
        <f xml:space="preserve"> IF( InpS!Y59 &lt;&gt; "", InpS!Y59, X36 * ( 1 + Y$6 ) )</f>
        <v>55.969220375907454</v>
      </c>
      <c r="Z36" s="79">
        <f xml:space="preserve"> IF( InpS!Z59 &lt;&gt; "", InpS!Z59, Y36 * ( 1 + Z$6 ) )</f>
        <v>57.088425968928661</v>
      </c>
      <c r="AA36" s="79">
        <f xml:space="preserve"> IF( InpS!AA59 &lt;&gt; "", InpS!AA59, Z36 * ( 1 + AA$6 ) )</f>
        <v>58.230012098091642</v>
      </c>
      <c r="AB36" s="79">
        <f xml:space="preserve"> IF( InpS!AB59 &lt;&gt; "", InpS!AB59, AA36 * ( 1 + AB$6 ) )</f>
        <v>59.394426302616282</v>
      </c>
      <c r="AC36" s="79">
        <f xml:space="preserve"> IF( InpS!AC59 &lt;&gt; "", InpS!AC59, AB36 * ( 1 + AC$6 ) )</f>
        <v>60.582125071077037</v>
      </c>
      <c r="AD36" s="79">
        <f xml:space="preserve"> IF( InpS!AD59 &lt;&gt; "", InpS!AD59, AC36 * ( 1 + AD$6 ) )</f>
        <v>61.793574020361426</v>
      </c>
      <c r="AE36" s="79">
        <f xml:space="preserve"> IF( InpS!AE59 &lt;&gt; "", InpS!AE59, AD36 * ( 1 + AE$6 ) )</f>
        <v>63.029248078207132</v>
      </c>
      <c r="AF36" s="79">
        <f xml:space="preserve"> IF( InpS!AF59 &lt;&gt; "", InpS!AF59, AE36 * ( 1 + AF$6 ) )</f>
        <v>64.289631669389266</v>
      </c>
      <c r="AG36" s="79">
        <f xml:space="preserve"> IF( InpS!AG59 &lt;&gt; "", InpS!AG59, AF36 * ( 1 + AG$6 ) )</f>
        <v>65.575218905630749</v>
      </c>
      <c r="AH36" s="79">
        <f xml:space="preserve"> IF( InpS!AH59 &lt;&gt; "", InpS!AH59, AG36 * ( 1 + AH$6 ) )</f>
        <v>66.886513779310363</v>
      </c>
      <c r="AI36" s="79">
        <f xml:space="preserve"> IF( InpS!AI59 &lt;&gt; "", InpS!AI59, AH36 * ( 1 + AI$6 ) )</f>
        <v>68.224030361044242</v>
      </c>
      <c r="AJ36" s="79">
        <f xml:space="preserve"> IF( InpS!AJ59 &lt;&gt; "", InpS!AJ59, AI36 * ( 1 + AJ$6 ) )</f>
        <v>69.588293001218474</v>
      </c>
      <c r="AK36" s="79">
        <f xml:space="preserve"> IF( InpS!AK59 &lt;&gt; "", InpS!AK59, AJ36 * ( 1 + AK$6 ) )</f>
        <v>70.979836535551641</v>
      </c>
      <c r="AL36" s="79">
        <f xml:space="preserve"> IF( InpS!AL59 &lt;&gt; "", InpS!AL59, AK36 * ( 1 + AL$6 ) )</f>
        <v>72.399206494767952</v>
      </c>
      <c r="AM36" s="79">
        <f xml:space="preserve"> IF( InpS!AM59 &lt;&gt; "", InpS!AM59, AL36 * ( 1 + AM$6 ) )</f>
        <v>73.846959318463192</v>
      </c>
      <c r="AN36" s="79">
        <f xml:space="preserve"> IF( InpS!AN59 &lt;&gt; "", InpS!AN59, AM36 * ( 1 + AN$6 ) )</f>
        <v>75.323662573247333</v>
      </c>
      <c r="AO36" s="79">
        <f xml:space="preserve"> IF( InpS!AO59 &lt;&gt; "", InpS!AO59, AN36 * ( 1 + AO$6 ) )</f>
        <v>76.82989517524922</v>
      </c>
      <c r="AP36" s="79">
        <f xml:space="preserve"> IF( InpS!AP59 &lt;&gt; "", InpS!AP59, AO36 * ( 1 + AP$6 ) )</f>
        <v>78.366247617070727</v>
      </c>
      <c r="AQ36" s="79">
        <f xml:space="preserve"> IF( InpS!AQ59 &lt;&gt; "", InpS!AQ59, AP36 * ( 1 + AQ$6 ) )</f>
        <v>79.933322199279218</v>
      </c>
      <c r="AR36" s="79">
        <f xml:space="preserve"> IF( InpS!AR59 &lt;&gt; "", InpS!AR59, AQ36 * ( 1 + AR$6 ) )</f>
        <v>81.531733266529116</v>
      </c>
      <c r="AS36" s="79">
        <f xml:space="preserve"> IF( InpS!AS59 &lt;&gt; "", InpS!AS59, AR36 * ( 1 + AS$6 ) )</f>
        <v>83.162107448405195</v>
      </c>
      <c r="AT36" s="79">
        <f xml:space="preserve"> IF( InpS!AT59 &lt;&gt; "", InpS!AT59, AS36 * ( 1 + AT$6 ) )</f>
        <v>84.825083905081925</v>
      </c>
      <c r="AU36" s="79">
        <f xml:space="preserve"> IF( InpS!AU59 &lt;&gt; "", InpS!AU59, AT36 * ( 1 + AU$6 ) )</f>
        <v>86.521314577895211</v>
      </c>
      <c r="AV36" s="79">
        <f xml:space="preserve"> IF( InpS!AV59 &lt;&gt; "", InpS!AV59, AU36 * ( 1 + AV$6 ) )</f>
        <v>88.251464444924821</v>
      </c>
      <c r="AW36" s="79">
        <f xml:space="preserve"> IF( InpS!AW59 &lt;&gt; "", InpS!AW59, AV36 * ( 1 + AW$6 ) )</f>
        <v>90.016211781687602</v>
      </c>
      <c r="AX36" s="79">
        <f xml:space="preserve"> IF( InpS!AX59 &lt;&gt; "", InpS!AX59, AW36 * ( 1 + AX$6 ) )</f>
        <v>91.816248427043718</v>
      </c>
      <c r="AY36" s="79">
        <f xml:space="preserve"> IF( InpS!AY59 &lt;&gt; "", InpS!AY59, AX36 * ( 1 + AY$6 ) )</f>
        <v>93.652280054420217</v>
      </c>
      <c r="AZ36" s="79">
        <f xml:space="preserve"> IF( InpS!AZ59 &lt;&gt; "", InpS!AZ59, AY36 * ( 1 + AZ$6 ) )</f>
        <v>95.525026448458149</v>
      </c>
      <c r="BA36" s="79">
        <f xml:space="preserve"> IF( InpS!BA59 &lt;&gt; "", InpS!BA59, AZ36 * ( 1 + BA$6 ) )</f>
        <v>97.435221787191765</v>
      </c>
      <c r="BB36" s="79">
        <f xml:space="preserve"> IF( InpS!BB59 &lt;&gt; "", InpS!BB59, BA36 * ( 1 + BB$6 ) )</f>
        <v>99.38361492987039</v>
      </c>
      <c r="BC36" s="79">
        <f xml:space="preserve"> IF( InpS!BC59 &lt;&gt; "", InpS!BC59, BB36 * ( 1 + BC$6 ) )</f>
        <v>101.37096971053582</v>
      </c>
      <c r="BD36" s="79">
        <f xml:space="preserve"> IF( InpS!BD59 &lt;&gt; "", InpS!BD59, BC36 * ( 1 + BD$6 ) )</f>
        <v>103.39806523747035</v>
      </c>
      <c r="BE36" s="79">
        <f xml:space="preserve"> IF( InpS!BE59 &lt;&gt; "", InpS!BE59, BD36 * ( 1 + BE$6 ) )</f>
        <v>105.46569619863276</v>
      </c>
      <c r="BF36" s="79">
        <f xml:space="preserve"> IF( InpS!BF59 &lt;&gt; "", InpS!BF59, BE36 * ( 1 + BF$6 ) )</f>
        <v>107.57467317320207</v>
      </c>
      <c r="BG36" s="79">
        <f xml:space="preserve"> IF( InpS!BG59 &lt;&gt; "", InpS!BG59, BF36 * ( 1 + BG$6 ) )</f>
        <v>109.72582294935123</v>
      </c>
      <c r="BH36" s="79">
        <f xml:space="preserve"> IF( InpS!BH59 &lt;&gt; "", InpS!BH59, BG36 * ( 1 + BH$6 ) )</f>
        <v>111.9199888483751</v>
      </c>
      <c r="BI36" s="79">
        <f xml:space="preserve"> IF( InpS!BI59 &lt;&gt; "", InpS!BI59, BH36 * ( 1 + BI$6 ) )</f>
        <v>114.15803105530019</v>
      </c>
      <c r="BJ36" s="79">
        <f xml:space="preserve"> IF( InpS!BJ59 &lt;&gt; "", InpS!BJ59, BI36 * ( 1 + BJ$6 ) )</f>
        <v>116.44082695610531</v>
      </c>
      <c r="BK36" s="79">
        <f xml:space="preserve"> IF( InpS!BK59 &lt;&gt; "", InpS!BK59, BJ36 * ( 1 + BK$6 ) )</f>
        <v>118.76927148168576</v>
      </c>
      <c r="BL36" s="79">
        <f xml:space="preserve"> IF( InpS!BL59 &lt;&gt; "", InpS!BL59, BK36 * ( 1 + BL$6 ) )</f>
        <v>121.14427745869553</v>
      </c>
      <c r="BM36" s="79">
        <f xml:space="preserve"> IF( InpS!BM59 &lt;&gt; "", InpS!BM59, BL36 * ( 1 + BM$6 ) )</f>
        <v>123.56677596740531</v>
      </c>
      <c r="BN36" s="79">
        <f xml:space="preserve"> IF( InpS!BN59 &lt;&gt; "", InpS!BN59, BM36 * ( 1 + BN$6 ) )</f>
        <v>126.03771670671654</v>
      </c>
      <c r="BO36" s="79">
        <f xml:space="preserve"> IF( InpS!BO59 &lt;&gt; "", InpS!BO59, BN36 * ( 1 + BO$6 ) )</f>
        <v>128.55806836647454</v>
      </c>
      <c r="BP36" s="79">
        <f xml:space="preserve"> IF( InpS!BP59 &lt;&gt; "", InpS!BP59, BO36 * ( 1 + BP$6 ) )</f>
        <v>131.12881900722667</v>
      </c>
      <c r="BQ36" s="79">
        <f xml:space="preserve"> IF( InpS!BQ59 &lt;&gt; "", InpS!BQ59, BP36 * ( 1 + BQ$6 ) )</f>
        <v>133.75097644757449</v>
      </c>
      <c r="BR36" s="79">
        <f xml:space="preserve"> IF( InpS!BR59 &lt;&gt; "", InpS!BR59, BQ36 * ( 1 + BR$6 ) )</f>
        <v>136.42556865927179</v>
      </c>
      <c r="BS36" s="79">
        <f xml:space="preserve"> IF( InpS!BS59 &lt;&gt; "", InpS!BS59, BR36 * ( 1 + BS$6 ) )</f>
        <v>139.1536441702232</v>
      </c>
      <c r="BT36" s="79">
        <f xml:space="preserve"> IF( InpS!BT59 &lt;&gt; "", InpS!BT59, BS36 * ( 1 + BT$6 ) )</f>
        <v>141.93627247554147</v>
      </c>
      <c r="BU36" s="79">
        <f xml:space="preserve"> IF( InpS!BU59 &lt;&gt; "", InpS!BU59, BT36 * ( 1 + BU$6 ) )</f>
        <v>144.77454445682474</v>
      </c>
      <c r="BV36" s="79">
        <f xml:space="preserve"> IF( InpS!BV59 &lt;&gt; "", InpS!BV59, BU36 * ( 1 + BV$6 ) )</f>
        <v>147.66957280981791</v>
      </c>
      <c r="BW36" s="79">
        <f xml:space="preserve"> IF( InpS!BW59 &lt;&gt; "", InpS!BW59, BV36 * ( 1 + BW$6 ) )</f>
        <v>150.62249248062582</v>
      </c>
      <c r="BX36" s="79">
        <f xml:space="preserve"> IF( InpS!BX59 &lt;&gt; "", InpS!BX59, BW36 * ( 1 + BX$6 ) )</f>
        <v>153.63446111064943</v>
      </c>
      <c r="BY36" s="79">
        <f xml:space="preserve"> IF( InpS!BY59 &lt;&gt; "", InpS!BY59, BX36 * ( 1 + BY$6 ) )</f>
        <v>156.70665949041916</v>
      </c>
      <c r="BZ36" s="79">
        <f xml:space="preserve"> IF( InpS!BZ59 &lt;&gt; "", InpS!BZ59, BY36 * ( 1 + BZ$6 ) )</f>
        <v>159.84029202250358</v>
      </c>
      <c r="CA36" s="79">
        <f xml:space="preserve"> IF( InpS!CA59 &lt;&gt; "", InpS!CA59, BZ36 * ( 1 + CA$6 ) )</f>
        <v>163.03658719367476</v>
      </c>
      <c r="CB36" s="79">
        <f xml:space="preserve"> IF( InpS!CB59 &lt;&gt; "", InpS!CB59, CA36 * ( 1 + CB$6 ) )</f>
        <v>166.29679805651531</v>
      </c>
      <c r="CC36" s="79">
        <f xml:space="preserve"> IF( InpS!CC59 &lt;&gt; "", InpS!CC59, CB36 * ( 1 + CC$6 ) )</f>
        <v>169.62220272065616</v>
      </c>
      <c r="CD36" s="79">
        <f xml:space="preserve"> IF( InpS!CD59 &lt;&gt; "", InpS!CD59, CC36 * ( 1 + CD$6 ) )</f>
        <v>173.01410485383747</v>
      </c>
      <c r="CE36" s="79">
        <f xml:space="preserve"> IF( InpS!CE59 &lt;&gt; "", InpS!CE59, CD36 * ( 1 + CE$6 ) )</f>
        <v>176.47383419298913</v>
      </c>
      <c r="CF36" s="79">
        <f xml:space="preserve"> IF( InpS!CF59 &lt;&gt; "", InpS!CF59, CE36 * ( 1 + CF$6 ) )</f>
        <v>180.00274706553131</v>
      </c>
      <c r="CG36" s="79">
        <f xml:space="preserve"> IF( InpS!CG59 &lt;&gt; "", InpS!CG59, CF36 * ( 1 + CG$6 ) )</f>
        <v>183.60222692109929</v>
      </c>
      <c r="CH36" s="79">
        <f xml:space="preserve"> IF( InpS!CH59 &lt;&gt; "", InpS!CH59, CG36 * ( 1 + CH$6 ) )</f>
        <v>187.27368487390109</v>
      </c>
      <c r="CI36" s="79">
        <f xml:space="preserve"> IF( InpS!CI59 &lt;&gt; "", InpS!CI59, CH36 * ( 1 + CI$6 ) )</f>
        <v>191.01856025592059</v>
      </c>
      <c r="CJ36" s="79">
        <f xml:space="preserve"> IF( InpS!CJ59 &lt;&gt; "", InpS!CJ59, CI36 * ( 1 + CJ$6 ) )</f>
        <v>194.83832118118286</v>
      </c>
      <c r="CK36" s="79">
        <f xml:space="preserve"> IF( InpS!CK59 &lt;&gt; "", InpS!CK59, CJ36 * ( 1 + CK$6 ) )</f>
        <v>198.73446512130303</v>
      </c>
      <c r="CL36" s="79">
        <f xml:space="preserve"> IF( InpS!CL59 &lt;&gt; "", InpS!CL59, CK36 * ( 1 + CL$6 ) )</f>
        <v>202.70851949254427</v>
      </c>
      <c r="CM36" s="79">
        <f xml:space="preserve"> IF( InpS!CM59 &lt;&gt; "", InpS!CM59, CL36 * ( 1 + CM$6 ) )</f>
        <v>206.76204225461518</v>
      </c>
      <c r="CN36" s="79">
        <f xml:space="preserve"> IF( InpS!CN59 &lt;&gt; "", InpS!CN59, CM36 * ( 1 + CN$6 ) )</f>
        <v>210.89662252144097</v>
      </c>
      <c r="CO36" s="79">
        <f xml:space="preserve"> IF( InpS!CO59 &lt;&gt; "", InpS!CO59, CN36 * ( 1 + CO$6 ) )</f>
        <v>215.11388118414843</v>
      </c>
    </row>
    <row r="37" spans="2:93" hidden="1" outlineLevel="2" x14ac:dyDescent="0.2">
      <c r="B37" s="58"/>
      <c r="D37" s="39"/>
      <c r="E37" s="18" t="str">
        <f>InpS!E60</f>
        <v>Meter size 150 mm</v>
      </c>
      <c r="F37" s="18">
        <f>InpS!F60</f>
        <v>44929</v>
      </c>
      <c r="G37" s="19">
        <f xml:space="preserve"> UserInput!G37</f>
        <v>0</v>
      </c>
      <c r="H37" s="310" t="str">
        <f>InpS!H60</f>
        <v>£</v>
      </c>
      <c r="I37" s="74" t="s">
        <v>97</v>
      </c>
      <c r="K37" s="79">
        <f xml:space="preserve"> IF( InpS!K60 &lt;&gt; "", InpS!K60, J37 * ( 1 + K$6 ) )</f>
        <v>99</v>
      </c>
      <c r="L37" s="79">
        <f xml:space="preserve"> IF( InpS!L60 &lt;&gt; "", InpS!L60, K37 * ( 1 + L$6 ) )</f>
        <v>81.02</v>
      </c>
      <c r="M37" s="79">
        <f xml:space="preserve"> IF( InpS!M60 &lt;&gt; "", InpS!M60, L37 * ( 1 + M$6 ) )</f>
        <v>66.31</v>
      </c>
      <c r="N37" s="79">
        <f xml:space="preserve"> IF( InpS!N60 &lt;&gt; "", InpS!N60, M37 * ( 1 + N$6 ) )</f>
        <v>67.650000000000006</v>
      </c>
      <c r="O37" s="79">
        <f xml:space="preserve"> IF( InpS!O60 &lt;&gt; "", InpS!O60, N37 * ( 1 + O$6 ) )</f>
        <v>68.33</v>
      </c>
      <c r="P37" s="79">
        <f xml:space="preserve"> IF( InpS!P60 &lt;&gt; "", InpS!P60, O37 * ( 1 + P$6 ) )</f>
        <v>69.23</v>
      </c>
      <c r="Q37" s="79">
        <f xml:space="preserve"> IF( InpS!Q60 &lt;&gt; "", InpS!Q60, P37 * ( 1 + Q$6 ) )</f>
        <v>70.23</v>
      </c>
      <c r="R37" s="79">
        <f xml:space="preserve"> IF( InpS!R60 &lt;&gt; "", InpS!R60, Q37 * ( 1 + R$6 ) )</f>
        <v>71.48</v>
      </c>
      <c r="S37" s="79">
        <f xml:space="preserve"> IF( InpS!S60 &lt;&gt; "", InpS!S60, R37 * ( 1 + S$6 ) )</f>
        <v>72.91</v>
      </c>
      <c r="T37" s="79">
        <f xml:space="preserve"> IF( InpS!T60 &lt;&gt; "", InpS!T60, S37 * ( 1 + T$6 ) )</f>
        <v>74.367967061879995</v>
      </c>
      <c r="U37" s="79">
        <f xml:space="preserve"> IF( InpS!U60 &lt;&gt; "", InpS!U60, T37 * ( 1 + U$6 ) )</f>
        <v>75.855088806979396</v>
      </c>
      <c r="V37" s="79">
        <f xml:space="preserve"> IF( InpS!V60 &lt;&gt; "", InpS!V60, U37 * ( 1 + V$6 ) )</f>
        <v>77.371948235817115</v>
      </c>
      <c r="W37" s="79">
        <f xml:space="preserve"> IF( InpS!W60 &lt;&gt; "", InpS!W60, V37 * ( 1 + W$6 ) )</f>
        <v>78.919140007059823</v>
      </c>
      <c r="X37" s="79">
        <f xml:space="preserve"> IF( InpS!X60 &lt;&gt; "", InpS!X60, W37 * ( 1 + X$6 ) )</f>
        <v>80.497270670647666</v>
      </c>
      <c r="Y37" s="79">
        <f xml:space="preserve"> IF( InpS!Y60 &lt;&gt; "", InpS!Y60, X37 * ( 1 + Y$6 ) )</f>
        <v>82.106958905581735</v>
      </c>
      <c r="Z37" s="79">
        <f xml:space="preserve"> IF( InpS!Z60 &lt;&gt; "", InpS!Z60, Y37 * ( 1 + Z$6 ) )</f>
        <v>83.74883576246657</v>
      </c>
      <c r="AA37" s="79">
        <f xml:space="preserve"> IF( InpS!AA60 &lt;&gt; "", InpS!AA60, Z37 * ( 1 + AA$6 ) )</f>
        <v>85.423544910902635</v>
      </c>
      <c r="AB37" s="79">
        <f xml:space="preserve"> IF( InpS!AB60 &lt;&gt; "", InpS!AB60, AA37 * ( 1 + AB$6 ) )</f>
        <v>87.131742891826008</v>
      </c>
      <c r="AC37" s="79">
        <f xml:space="preserve"> IF( InpS!AC60 &lt;&gt; "", InpS!AC60, AB37 * ( 1 + AC$6 ) )</f>
        <v>88.874099374893888</v>
      </c>
      <c r="AD37" s="79">
        <f xml:space="preserve"> IF( InpS!AD60 &lt;&gt; "", InpS!AD60, AC37 * ( 1 + AD$6 ) )</f>
        <v>90.651297421017119</v>
      </c>
      <c r="AE37" s="79">
        <f xml:space="preserve"> IF( InpS!AE60 &lt;&gt; "", InpS!AE60, AD37 * ( 1 + AE$6 ) )</f>
        <v>92.464033750142477</v>
      </c>
      <c r="AF37" s="79">
        <f xml:space="preserve"> IF( InpS!AF60 &lt;&gt; "", InpS!AF60, AE37 * ( 1 + AF$6 ) )</f>
        <v>94.313019014389738</v>
      </c>
      <c r="AG37" s="79">
        <f xml:space="preserve"> IF( InpS!AG60 &lt;&gt; "", InpS!AG60, AF37 * ( 1 + AG$6 ) )</f>
        <v>96.198978076650633</v>
      </c>
      <c r="AH37" s="79">
        <f xml:space="preserve"> IF( InpS!AH60 &lt;&gt; "", InpS!AH60, AG37 * ( 1 + AH$6 ) )</f>
        <v>98.122650294758884</v>
      </c>
      <c r="AI37" s="79">
        <f xml:space="preserve"> IF( InpS!AI60 &lt;&gt; "", InpS!AI60, AH37 * ( 1 + AI$6 ) )</f>
        <v>100.08478981134273</v>
      </c>
      <c r="AJ37" s="79">
        <f xml:space="preserve"> IF( InpS!AJ60 &lt;&gt; "", InpS!AJ60, AI37 * ( 1 + AJ$6 ) )</f>
        <v>102.08616584947359</v>
      </c>
      <c r="AK37" s="79">
        <f xml:space="preserve"> IF( InpS!AK60 &lt;&gt; "", InpS!AK60, AJ37 * ( 1 + AK$6 ) )</f>
        <v>104.12756301422672</v>
      </c>
      <c r="AL37" s="79">
        <f xml:space="preserve"> IF( InpS!AL60 &lt;&gt; "", InpS!AL60, AK37 * ( 1 + AL$6 ) )</f>
        <v>106.20978160027221</v>
      </c>
      <c r="AM37" s="79">
        <f xml:space="preserve"> IF( InpS!AM60 &lt;&gt; "", InpS!AM60, AL37 * ( 1 + AM$6 ) )</f>
        <v>108.33363790561668</v>
      </c>
      <c r="AN37" s="79">
        <f xml:space="preserve"> IF( InpS!AN60 &lt;&gt; "", InpS!AN60, AM37 * ( 1 + AN$6 ) )</f>
        <v>110.49996455161893</v>
      </c>
      <c r="AO37" s="79">
        <f xml:space="preserve"> IF( InpS!AO60 &lt;&gt; "", InpS!AO60, AN37 * ( 1 + AO$6 ) )</f>
        <v>112.70961080940481</v>
      </c>
      <c r="AP37" s="79">
        <f xml:space="preserve"> IF( InpS!AP60 &lt;&gt; "", InpS!AP60, AO37 * ( 1 + AP$6 ) )</f>
        <v>114.96344293280936</v>
      </c>
      <c r="AQ37" s="79">
        <f xml:space="preserve"> IF( InpS!AQ60 &lt;&gt; "", InpS!AQ60, AP37 * ( 1 + AQ$6 ) )</f>
        <v>117.26234449797678</v>
      </c>
      <c r="AR37" s="79">
        <f xml:space="preserve"> IF( InpS!AR60 &lt;&gt; "", InpS!AR60, AQ37 * ( 1 + AR$6 ) )</f>
        <v>119.60721674975125</v>
      </c>
      <c r="AS37" s="79">
        <f xml:space="preserve"> IF( InpS!AS60 &lt;&gt; "", InpS!AS60, AR37 * ( 1 + AS$6 ) )</f>
        <v>121.99897895499441</v>
      </c>
      <c r="AT37" s="79">
        <f xml:space="preserve"> IF( InpS!AT60 &lt;&gt; "", InpS!AT60, AS37 * ( 1 + AT$6 ) )</f>
        <v>124.43856876296826</v>
      </c>
      <c r="AU37" s="79">
        <f xml:space="preserve"> IF( InpS!AU60 &lt;&gt; "", InpS!AU60, AT37 * ( 1 + AU$6 ) )</f>
        <v>126.92694257292433</v>
      </c>
      <c r="AV37" s="79">
        <f xml:space="preserve"> IF( InpS!AV60 &lt;&gt; "", InpS!AV60, AU37 * ( 1 + AV$6 ) )</f>
        <v>129.46507590904363</v>
      </c>
      <c r="AW37" s="79">
        <f xml:space="preserve"> IF( InpS!AW60 &lt;&gt; "", InpS!AW60, AV37 * ( 1 + AW$6 ) )</f>
        <v>132.05396380287411</v>
      </c>
      <c r="AX37" s="79">
        <f xml:space="preserve"> IF( InpS!AX60 &lt;&gt; "", InpS!AX60, AW37 * ( 1 + AX$6 ) )</f>
        <v>134.69462118341565</v>
      </c>
      <c r="AY37" s="79">
        <f xml:space="preserve"> IF( InpS!AY60 &lt;&gt; "", InpS!AY60, AX37 * ( 1 + AY$6 ) )</f>
        <v>137.38808327500561</v>
      </c>
      <c r="AZ37" s="79">
        <f xml:space="preserve"> IF( InpS!AZ60 &lt;&gt; "", InpS!AZ60, AY37 * ( 1 + AZ$6 ) )</f>
        <v>140.13540600316065</v>
      </c>
      <c r="BA37" s="79">
        <f xml:space="preserve"> IF( InpS!BA60 &lt;&gt; "", InpS!BA60, AZ37 * ( 1 + BA$6 ) )</f>
        <v>142.93766640853426</v>
      </c>
      <c r="BB37" s="79">
        <f xml:space="preserve"> IF( InpS!BB60 &lt;&gt; "", InpS!BB60, BA37 * ( 1 + BB$6 ) )</f>
        <v>145.79596306915192</v>
      </c>
      <c r="BC37" s="79">
        <f xml:space="preserve"> IF( InpS!BC60 &lt;&gt; "", InpS!BC60, BB37 * ( 1 + BC$6 ) )</f>
        <v>148.71141653108987</v>
      </c>
      <c r="BD37" s="79">
        <f xml:space="preserve"> IF( InpS!BD60 &lt;&gt; "", InpS!BD60, BC37 * ( 1 + BD$6 ) )</f>
        <v>151.68516974776585</v>
      </c>
      <c r="BE37" s="79">
        <f xml:space="preserve"> IF( InpS!BE60 &lt;&gt; "", InpS!BE60, BD37 * ( 1 + BE$6 ) )</f>
        <v>154.71838852801437</v>
      </c>
      <c r="BF37" s="79">
        <f xml:space="preserve"> IF( InpS!BF60 &lt;&gt; "", InpS!BF60, BE37 * ( 1 + BF$6 ) )</f>
        <v>157.81226199312201</v>
      </c>
      <c r="BG37" s="79">
        <f xml:space="preserve"> IF( InpS!BG60 &lt;&gt; "", InpS!BG60, BF37 * ( 1 + BG$6 ) )</f>
        <v>160.96800304300197</v>
      </c>
      <c r="BH37" s="79">
        <f xml:space="preserve"> IF( InpS!BH60 &lt;&gt; "", InpS!BH60, BG37 * ( 1 + BH$6 ) )</f>
        <v>164.18684883169072</v>
      </c>
      <c r="BI37" s="79">
        <f xml:space="preserve"> IF( InpS!BI60 &lt;&gt; "", InpS!BI60, BH37 * ( 1 + BI$6 ) )</f>
        <v>167.47006125235285</v>
      </c>
      <c r="BJ37" s="79">
        <f xml:space="preserve"> IF( InpS!BJ60 &lt;&gt; "", InpS!BJ60, BI37 * ( 1 + BJ$6 ) )</f>
        <v>170.81892743198466</v>
      </c>
      <c r="BK37" s="79">
        <f xml:space="preserve"> IF( InpS!BK60 &lt;&gt; "", InpS!BK60, BJ37 * ( 1 + BK$6 ) )</f>
        <v>174.23476023601023</v>
      </c>
      <c r="BL37" s="79">
        <f xml:space="preserve"> IF( InpS!BL60 &lt;&gt; "", InpS!BL60, BK37 * ( 1 + BL$6 ) )</f>
        <v>177.71889878296761</v>
      </c>
      <c r="BM37" s="79">
        <f xml:space="preserve"> IF( InpS!BM60 &lt;&gt; "", InpS!BM60, BL37 * ( 1 + BM$6 ) )</f>
        <v>181.27270896948733</v>
      </c>
      <c r="BN37" s="79">
        <f xml:space="preserve"> IF( InpS!BN60 &lt;&gt; "", InpS!BN60, BM37 * ( 1 + BN$6 ) )</f>
        <v>184.89758400576866</v>
      </c>
      <c r="BO37" s="79">
        <f xml:space="preserve"> IF( InpS!BO60 &lt;&gt; "", InpS!BO60, BN37 * ( 1 + BO$6 ) )</f>
        <v>188.59494496176373</v>
      </c>
      <c r="BP37" s="79">
        <f xml:space="preserve"> IF( InpS!BP60 &lt;&gt; "", InpS!BP60, BO37 * ( 1 + BP$6 ) )</f>
        <v>192.36624132428358</v>
      </c>
      <c r="BQ37" s="79">
        <f xml:space="preserve"> IF( InpS!BQ60 &lt;&gt; "", InpS!BQ60, BP37 * ( 1 + BQ$6 ) )</f>
        <v>196.21295156524457</v>
      </c>
      <c r="BR37" s="79">
        <f xml:space="preserve"> IF( InpS!BR60 &lt;&gt; "", InpS!BR60, BQ37 * ( 1 + BR$6 ) )</f>
        <v>200.13658372127779</v>
      </c>
      <c r="BS37" s="79">
        <f xml:space="preserve"> IF( InpS!BS60 &lt;&gt; "", InpS!BS60, BR37 * ( 1 + BS$6 ) )</f>
        <v>204.13867598492902</v>
      </c>
      <c r="BT37" s="79">
        <f xml:space="preserve"> IF( InpS!BT60 &lt;&gt; "", InpS!BT60, BS37 * ( 1 + BT$6 ) )</f>
        <v>208.22079730768064</v>
      </c>
      <c r="BU37" s="79">
        <f xml:space="preserve"> IF( InpS!BU60 &lt;&gt; "", InpS!BU60, BT37 * ( 1 + BU$6 ) )</f>
        <v>212.38454801503204</v>
      </c>
      <c r="BV37" s="79">
        <f xml:space="preserve"> IF( InpS!BV60 &lt;&gt; "", InpS!BV60, BU37 * ( 1 + BV$6 ) )</f>
        <v>216.63156043387977</v>
      </c>
      <c r="BW37" s="79">
        <f xml:space="preserve"> IF( InpS!BW60 &lt;&gt; "", InpS!BW60, BV37 * ( 1 + BW$6 ) )</f>
        <v>220.96349953244325</v>
      </c>
      <c r="BX37" s="79">
        <f xml:space="preserve"> IF( InpS!BX60 &lt;&gt; "", InpS!BX60, BW37 * ( 1 + BX$6 ) )</f>
        <v>225.38206357298691</v>
      </c>
      <c r="BY37" s="79">
        <f xml:space="preserve"> IF( InpS!BY60 &lt;&gt; "", InpS!BY60, BX37 * ( 1 + BY$6 ) )</f>
        <v>229.88898477759477</v>
      </c>
      <c r="BZ37" s="79">
        <f xml:space="preserve"> IF( InpS!BZ60 &lt;&gt; "", InpS!BZ60, BY37 * ( 1 + BZ$6 ) )</f>
        <v>234.48603000725828</v>
      </c>
      <c r="CA37" s="79">
        <f xml:space="preserve"> IF( InpS!CA60 &lt;&gt; "", InpS!CA60, BZ37 * ( 1 + CA$6 ) )</f>
        <v>239.1750014545438</v>
      </c>
      <c r="CB37" s="79">
        <f xml:space="preserve"> IF( InpS!CB60 &lt;&gt; "", InpS!CB60, CA37 * ( 1 + CB$6 ) )</f>
        <v>243.9577373501113</v>
      </c>
      <c r="CC37" s="79">
        <f xml:space="preserve"> IF( InpS!CC60 &lt;&gt; "", InpS!CC60, CB37 * ( 1 + CC$6 ) )</f>
        <v>248.83611268336099</v>
      </c>
      <c r="CD37" s="79">
        <f xml:space="preserve"> IF( InpS!CD60 &lt;&gt; "", InpS!CD60, CC37 * ( 1 + CD$6 ) )</f>
        <v>253.81203993749074</v>
      </c>
      <c r="CE37" s="79">
        <f xml:space="preserve"> IF( InpS!CE60 &lt;&gt; "", InpS!CE60, CD37 * ( 1 + CE$6 ) )</f>
        <v>258.88746983925228</v>
      </c>
      <c r="CF37" s="79">
        <f xml:space="preserve"> IF( InpS!CF60 &lt;&gt; "", InpS!CF60, CE37 * ( 1 + CF$6 ) )</f>
        <v>264.06439212369997</v>
      </c>
      <c r="CG37" s="79">
        <f xml:space="preserve"> IF( InpS!CG60 &lt;&gt; "", InpS!CG60, CF37 * ( 1 + CG$6 ) )</f>
        <v>269.3448363142324</v>
      </c>
      <c r="CH37" s="79">
        <f xml:space="preserve"> IF( InpS!CH60 &lt;&gt; "", InpS!CH60, CG37 * ( 1 + CH$6 ) )</f>
        <v>274.73087251823199</v>
      </c>
      <c r="CI37" s="79">
        <f xml:space="preserve"> IF( InpS!CI60 &lt;&gt; "", InpS!CI60, CH37 * ( 1 + CI$6 ) )</f>
        <v>280.22461223861512</v>
      </c>
      <c r="CJ37" s="79">
        <f xml:space="preserve"> IF( InpS!CJ60 &lt;&gt; "", InpS!CJ60, CI37 * ( 1 + CJ$6 ) )</f>
        <v>285.82820920161055</v>
      </c>
      <c r="CK37" s="79">
        <f xml:space="preserve"> IF( InpS!CK60 &lt;&gt; "", InpS!CK60, CJ37 * ( 1 + CK$6 ) )</f>
        <v>291.54386020109064</v>
      </c>
      <c r="CL37" s="79">
        <f xml:space="preserve"> IF( InpS!CL60 &lt;&gt; "", InpS!CL60, CK37 * ( 1 + CL$6 ) )</f>
        <v>297.37380595978681</v>
      </c>
      <c r="CM37" s="79">
        <f xml:space="preserve"> IF( InpS!CM60 &lt;&gt; "", InpS!CM60, CL37 * ( 1 + CM$6 ) )</f>
        <v>303.32033200772622</v>
      </c>
      <c r="CN37" s="79">
        <f xml:space="preserve"> IF( InpS!CN60 &lt;&gt; "", InpS!CN60, CM37 * ( 1 + CN$6 ) )</f>
        <v>309.38576957823466</v>
      </c>
      <c r="CO37" s="79">
        <f xml:space="preserve"> IF( InpS!CO60 &lt;&gt; "", InpS!CO60, CN37 * ( 1 + CO$6 ) )</f>
        <v>315.57249652185641</v>
      </c>
    </row>
    <row r="38" spans="2:93" hidden="1" outlineLevel="2" x14ac:dyDescent="0.2">
      <c r="B38" s="58"/>
      <c r="D38" s="39"/>
      <c r="E38" s="18" t="str">
        <f>InpS!E61</f>
        <v>Meter size 200 mm</v>
      </c>
      <c r="F38" s="18">
        <f>InpS!F61</f>
        <v>44929</v>
      </c>
      <c r="G38" s="19">
        <f xml:space="preserve"> UserInput!G38</f>
        <v>0</v>
      </c>
      <c r="H38" s="310" t="str">
        <f>InpS!H61</f>
        <v>£</v>
      </c>
      <c r="I38" s="74" t="s">
        <v>98</v>
      </c>
      <c r="K38" s="79">
        <f xml:space="preserve"> IF( InpS!K61 &lt;&gt; "", InpS!K61, J38 * ( 1 + K$6 ) )</f>
        <v>108.77</v>
      </c>
      <c r="L38" s="79">
        <f xml:space="preserve"> IF( InpS!L61 &lt;&gt; "", InpS!L61, K38 * ( 1 + L$6 ) )</f>
        <v>84.93</v>
      </c>
      <c r="M38" s="79">
        <f xml:space="preserve"> IF( InpS!M61 &lt;&gt; "", InpS!M61, L38 * ( 1 + M$6 ) )</f>
        <v>66.31</v>
      </c>
      <c r="N38" s="79">
        <f xml:space="preserve"> IF( InpS!N61 &lt;&gt; "", InpS!N61, M38 * ( 1 + N$6 ) )</f>
        <v>67.650000000000006</v>
      </c>
      <c r="O38" s="79">
        <f xml:space="preserve"> IF( InpS!O61 &lt;&gt; "", InpS!O61, N38 * ( 1 + O$6 ) )</f>
        <v>68.33</v>
      </c>
      <c r="P38" s="79">
        <f xml:space="preserve"> IF( InpS!P61 &lt;&gt; "", InpS!P61, O38 * ( 1 + P$6 ) )</f>
        <v>69.23</v>
      </c>
      <c r="Q38" s="79">
        <f xml:space="preserve"> IF( InpS!Q61 &lt;&gt; "", InpS!Q61, P38 * ( 1 + Q$6 ) )</f>
        <v>70.23</v>
      </c>
      <c r="R38" s="79">
        <f xml:space="preserve"> IF( InpS!R61 &lt;&gt; "", InpS!R61, Q38 * ( 1 + R$6 ) )</f>
        <v>71.48</v>
      </c>
      <c r="S38" s="79">
        <f xml:space="preserve"> IF( InpS!S61 &lt;&gt; "", InpS!S61, R38 * ( 1 + S$6 ) )</f>
        <v>72.91</v>
      </c>
      <c r="T38" s="79">
        <f xml:space="preserve"> IF( InpS!T61 &lt;&gt; "", InpS!T61, S38 * ( 1 + T$6 ) )</f>
        <v>74.367967061879995</v>
      </c>
      <c r="U38" s="79">
        <f xml:space="preserve"> IF( InpS!U61 &lt;&gt; "", InpS!U61, T38 * ( 1 + U$6 ) )</f>
        <v>75.855088806979396</v>
      </c>
      <c r="V38" s="79">
        <f xml:space="preserve"> IF( InpS!V61 &lt;&gt; "", InpS!V61, U38 * ( 1 + V$6 ) )</f>
        <v>77.371948235817115</v>
      </c>
      <c r="W38" s="79">
        <f xml:space="preserve"> IF( InpS!W61 &lt;&gt; "", InpS!W61, V38 * ( 1 + W$6 ) )</f>
        <v>78.919140007059823</v>
      </c>
      <c r="X38" s="79">
        <f xml:space="preserve"> IF( InpS!X61 &lt;&gt; "", InpS!X61, W38 * ( 1 + X$6 ) )</f>
        <v>80.497270670647666</v>
      </c>
      <c r="Y38" s="79">
        <f xml:space="preserve"> IF( InpS!Y61 &lt;&gt; "", InpS!Y61, X38 * ( 1 + Y$6 ) )</f>
        <v>82.106958905581735</v>
      </c>
      <c r="Z38" s="79">
        <f xml:space="preserve"> IF( InpS!Z61 &lt;&gt; "", InpS!Z61, Y38 * ( 1 + Z$6 ) )</f>
        <v>83.74883576246657</v>
      </c>
      <c r="AA38" s="79">
        <f xml:space="preserve"> IF( InpS!AA61 &lt;&gt; "", InpS!AA61, Z38 * ( 1 + AA$6 ) )</f>
        <v>85.423544910902635</v>
      </c>
      <c r="AB38" s="79">
        <f xml:space="preserve"> IF( InpS!AB61 &lt;&gt; "", InpS!AB61, AA38 * ( 1 + AB$6 ) )</f>
        <v>87.131742891826008</v>
      </c>
      <c r="AC38" s="79">
        <f xml:space="preserve"> IF( InpS!AC61 &lt;&gt; "", InpS!AC61, AB38 * ( 1 + AC$6 ) )</f>
        <v>88.874099374893888</v>
      </c>
      <c r="AD38" s="79">
        <f xml:space="preserve"> IF( InpS!AD61 &lt;&gt; "", InpS!AD61, AC38 * ( 1 + AD$6 ) )</f>
        <v>90.651297421017119</v>
      </c>
      <c r="AE38" s="79">
        <f xml:space="preserve"> IF( InpS!AE61 &lt;&gt; "", InpS!AE61, AD38 * ( 1 + AE$6 ) )</f>
        <v>92.464033750142477</v>
      </c>
      <c r="AF38" s="79">
        <f xml:space="preserve"> IF( InpS!AF61 &lt;&gt; "", InpS!AF61, AE38 * ( 1 + AF$6 ) )</f>
        <v>94.313019014389738</v>
      </c>
      <c r="AG38" s="79">
        <f xml:space="preserve"> IF( InpS!AG61 &lt;&gt; "", InpS!AG61, AF38 * ( 1 + AG$6 ) )</f>
        <v>96.198978076650633</v>
      </c>
      <c r="AH38" s="79">
        <f xml:space="preserve"> IF( InpS!AH61 &lt;&gt; "", InpS!AH61, AG38 * ( 1 + AH$6 ) )</f>
        <v>98.122650294758884</v>
      </c>
      <c r="AI38" s="79">
        <f xml:space="preserve"> IF( InpS!AI61 &lt;&gt; "", InpS!AI61, AH38 * ( 1 + AI$6 ) )</f>
        <v>100.08478981134273</v>
      </c>
      <c r="AJ38" s="79">
        <f xml:space="preserve"> IF( InpS!AJ61 &lt;&gt; "", InpS!AJ61, AI38 * ( 1 + AJ$6 ) )</f>
        <v>102.08616584947359</v>
      </c>
      <c r="AK38" s="79">
        <f xml:space="preserve"> IF( InpS!AK61 &lt;&gt; "", InpS!AK61, AJ38 * ( 1 + AK$6 ) )</f>
        <v>104.12756301422672</v>
      </c>
      <c r="AL38" s="79">
        <f xml:space="preserve"> IF( InpS!AL61 &lt;&gt; "", InpS!AL61, AK38 * ( 1 + AL$6 ) )</f>
        <v>106.20978160027221</v>
      </c>
      <c r="AM38" s="79">
        <f xml:space="preserve"> IF( InpS!AM61 &lt;&gt; "", InpS!AM61, AL38 * ( 1 + AM$6 ) )</f>
        <v>108.33363790561668</v>
      </c>
      <c r="AN38" s="79">
        <f xml:space="preserve"> IF( InpS!AN61 &lt;&gt; "", InpS!AN61, AM38 * ( 1 + AN$6 ) )</f>
        <v>110.49996455161893</v>
      </c>
      <c r="AO38" s="79">
        <f xml:space="preserve"> IF( InpS!AO61 &lt;&gt; "", InpS!AO61, AN38 * ( 1 + AO$6 ) )</f>
        <v>112.70961080940481</v>
      </c>
      <c r="AP38" s="79">
        <f xml:space="preserve"> IF( InpS!AP61 &lt;&gt; "", InpS!AP61, AO38 * ( 1 + AP$6 ) )</f>
        <v>114.96344293280936</v>
      </c>
      <c r="AQ38" s="79">
        <f xml:space="preserve"> IF( InpS!AQ61 &lt;&gt; "", InpS!AQ61, AP38 * ( 1 + AQ$6 ) )</f>
        <v>117.26234449797678</v>
      </c>
      <c r="AR38" s="79">
        <f xml:space="preserve"> IF( InpS!AR61 &lt;&gt; "", InpS!AR61, AQ38 * ( 1 + AR$6 ) )</f>
        <v>119.60721674975125</v>
      </c>
      <c r="AS38" s="79">
        <f xml:space="preserve"> IF( InpS!AS61 &lt;&gt; "", InpS!AS61, AR38 * ( 1 + AS$6 ) )</f>
        <v>121.99897895499441</v>
      </c>
      <c r="AT38" s="79">
        <f xml:space="preserve"> IF( InpS!AT61 &lt;&gt; "", InpS!AT61, AS38 * ( 1 + AT$6 ) )</f>
        <v>124.43856876296826</v>
      </c>
      <c r="AU38" s="79">
        <f xml:space="preserve"> IF( InpS!AU61 &lt;&gt; "", InpS!AU61, AT38 * ( 1 + AU$6 ) )</f>
        <v>126.92694257292433</v>
      </c>
      <c r="AV38" s="79">
        <f xml:space="preserve"> IF( InpS!AV61 &lt;&gt; "", InpS!AV61, AU38 * ( 1 + AV$6 ) )</f>
        <v>129.46507590904363</v>
      </c>
      <c r="AW38" s="79">
        <f xml:space="preserve"> IF( InpS!AW61 &lt;&gt; "", InpS!AW61, AV38 * ( 1 + AW$6 ) )</f>
        <v>132.05396380287411</v>
      </c>
      <c r="AX38" s="79">
        <f xml:space="preserve"> IF( InpS!AX61 &lt;&gt; "", InpS!AX61, AW38 * ( 1 + AX$6 ) )</f>
        <v>134.69462118341565</v>
      </c>
      <c r="AY38" s="79">
        <f xml:space="preserve"> IF( InpS!AY61 &lt;&gt; "", InpS!AY61, AX38 * ( 1 + AY$6 ) )</f>
        <v>137.38808327500561</v>
      </c>
      <c r="AZ38" s="79">
        <f xml:space="preserve"> IF( InpS!AZ61 &lt;&gt; "", InpS!AZ61, AY38 * ( 1 + AZ$6 ) )</f>
        <v>140.13540600316065</v>
      </c>
      <c r="BA38" s="79">
        <f xml:space="preserve"> IF( InpS!BA61 &lt;&gt; "", InpS!BA61, AZ38 * ( 1 + BA$6 ) )</f>
        <v>142.93766640853426</v>
      </c>
      <c r="BB38" s="79">
        <f xml:space="preserve"> IF( InpS!BB61 &lt;&gt; "", InpS!BB61, BA38 * ( 1 + BB$6 ) )</f>
        <v>145.79596306915192</v>
      </c>
      <c r="BC38" s="79">
        <f xml:space="preserve"> IF( InpS!BC61 &lt;&gt; "", InpS!BC61, BB38 * ( 1 + BC$6 ) )</f>
        <v>148.71141653108987</v>
      </c>
      <c r="BD38" s="79">
        <f xml:space="preserve"> IF( InpS!BD61 &lt;&gt; "", InpS!BD61, BC38 * ( 1 + BD$6 ) )</f>
        <v>151.68516974776585</v>
      </c>
      <c r="BE38" s="79">
        <f xml:space="preserve"> IF( InpS!BE61 &lt;&gt; "", InpS!BE61, BD38 * ( 1 + BE$6 ) )</f>
        <v>154.71838852801437</v>
      </c>
      <c r="BF38" s="79">
        <f xml:space="preserve"> IF( InpS!BF61 &lt;&gt; "", InpS!BF61, BE38 * ( 1 + BF$6 ) )</f>
        <v>157.81226199312201</v>
      </c>
      <c r="BG38" s="79">
        <f xml:space="preserve"> IF( InpS!BG61 &lt;&gt; "", InpS!BG61, BF38 * ( 1 + BG$6 ) )</f>
        <v>160.96800304300197</v>
      </c>
      <c r="BH38" s="79">
        <f xml:space="preserve"> IF( InpS!BH61 &lt;&gt; "", InpS!BH61, BG38 * ( 1 + BH$6 ) )</f>
        <v>164.18684883169072</v>
      </c>
      <c r="BI38" s="79">
        <f xml:space="preserve"> IF( InpS!BI61 &lt;&gt; "", InpS!BI61, BH38 * ( 1 + BI$6 ) )</f>
        <v>167.47006125235285</v>
      </c>
      <c r="BJ38" s="79">
        <f xml:space="preserve"> IF( InpS!BJ61 &lt;&gt; "", InpS!BJ61, BI38 * ( 1 + BJ$6 ) )</f>
        <v>170.81892743198466</v>
      </c>
      <c r="BK38" s="79">
        <f xml:space="preserve"> IF( InpS!BK61 &lt;&gt; "", InpS!BK61, BJ38 * ( 1 + BK$6 ) )</f>
        <v>174.23476023601023</v>
      </c>
      <c r="BL38" s="79">
        <f xml:space="preserve"> IF( InpS!BL61 &lt;&gt; "", InpS!BL61, BK38 * ( 1 + BL$6 ) )</f>
        <v>177.71889878296761</v>
      </c>
      <c r="BM38" s="79">
        <f xml:space="preserve"> IF( InpS!BM61 &lt;&gt; "", InpS!BM61, BL38 * ( 1 + BM$6 ) )</f>
        <v>181.27270896948733</v>
      </c>
      <c r="BN38" s="79">
        <f xml:space="preserve"> IF( InpS!BN61 &lt;&gt; "", InpS!BN61, BM38 * ( 1 + BN$6 ) )</f>
        <v>184.89758400576866</v>
      </c>
      <c r="BO38" s="79">
        <f xml:space="preserve"> IF( InpS!BO61 &lt;&gt; "", InpS!BO61, BN38 * ( 1 + BO$6 ) )</f>
        <v>188.59494496176373</v>
      </c>
      <c r="BP38" s="79">
        <f xml:space="preserve"> IF( InpS!BP61 &lt;&gt; "", InpS!BP61, BO38 * ( 1 + BP$6 ) )</f>
        <v>192.36624132428358</v>
      </c>
      <c r="BQ38" s="79">
        <f xml:space="preserve"> IF( InpS!BQ61 &lt;&gt; "", InpS!BQ61, BP38 * ( 1 + BQ$6 ) )</f>
        <v>196.21295156524457</v>
      </c>
      <c r="BR38" s="79">
        <f xml:space="preserve"> IF( InpS!BR61 &lt;&gt; "", InpS!BR61, BQ38 * ( 1 + BR$6 ) )</f>
        <v>200.13658372127779</v>
      </c>
      <c r="BS38" s="79">
        <f xml:space="preserve"> IF( InpS!BS61 &lt;&gt; "", InpS!BS61, BR38 * ( 1 + BS$6 ) )</f>
        <v>204.13867598492902</v>
      </c>
      <c r="BT38" s="79">
        <f xml:space="preserve"> IF( InpS!BT61 &lt;&gt; "", InpS!BT61, BS38 * ( 1 + BT$6 ) )</f>
        <v>208.22079730768064</v>
      </c>
      <c r="BU38" s="79">
        <f xml:space="preserve"> IF( InpS!BU61 &lt;&gt; "", InpS!BU61, BT38 * ( 1 + BU$6 ) )</f>
        <v>212.38454801503204</v>
      </c>
      <c r="BV38" s="79">
        <f xml:space="preserve"> IF( InpS!BV61 &lt;&gt; "", InpS!BV61, BU38 * ( 1 + BV$6 ) )</f>
        <v>216.63156043387977</v>
      </c>
      <c r="BW38" s="79">
        <f xml:space="preserve"> IF( InpS!BW61 &lt;&gt; "", InpS!BW61, BV38 * ( 1 + BW$6 ) )</f>
        <v>220.96349953244325</v>
      </c>
      <c r="BX38" s="79">
        <f xml:space="preserve"> IF( InpS!BX61 &lt;&gt; "", InpS!BX61, BW38 * ( 1 + BX$6 ) )</f>
        <v>225.38206357298691</v>
      </c>
      <c r="BY38" s="79">
        <f xml:space="preserve"> IF( InpS!BY61 &lt;&gt; "", InpS!BY61, BX38 * ( 1 + BY$6 ) )</f>
        <v>229.88898477759477</v>
      </c>
      <c r="BZ38" s="79">
        <f xml:space="preserve"> IF( InpS!BZ61 &lt;&gt; "", InpS!BZ61, BY38 * ( 1 + BZ$6 ) )</f>
        <v>234.48603000725828</v>
      </c>
      <c r="CA38" s="79">
        <f xml:space="preserve"> IF( InpS!CA61 &lt;&gt; "", InpS!CA61, BZ38 * ( 1 + CA$6 ) )</f>
        <v>239.1750014545438</v>
      </c>
      <c r="CB38" s="79">
        <f xml:space="preserve"> IF( InpS!CB61 &lt;&gt; "", InpS!CB61, CA38 * ( 1 + CB$6 ) )</f>
        <v>243.9577373501113</v>
      </c>
      <c r="CC38" s="79">
        <f xml:space="preserve"> IF( InpS!CC61 &lt;&gt; "", InpS!CC61, CB38 * ( 1 + CC$6 ) )</f>
        <v>248.83611268336099</v>
      </c>
      <c r="CD38" s="79">
        <f xml:space="preserve"> IF( InpS!CD61 &lt;&gt; "", InpS!CD61, CC38 * ( 1 + CD$6 ) )</f>
        <v>253.81203993749074</v>
      </c>
      <c r="CE38" s="79">
        <f xml:space="preserve"> IF( InpS!CE61 &lt;&gt; "", InpS!CE61, CD38 * ( 1 + CE$6 ) )</f>
        <v>258.88746983925228</v>
      </c>
      <c r="CF38" s="79">
        <f xml:space="preserve"> IF( InpS!CF61 &lt;&gt; "", InpS!CF61, CE38 * ( 1 + CF$6 ) )</f>
        <v>264.06439212369997</v>
      </c>
      <c r="CG38" s="79">
        <f xml:space="preserve"> IF( InpS!CG61 &lt;&gt; "", InpS!CG61, CF38 * ( 1 + CG$6 ) )</f>
        <v>269.3448363142324</v>
      </c>
      <c r="CH38" s="79">
        <f xml:space="preserve"> IF( InpS!CH61 &lt;&gt; "", InpS!CH61, CG38 * ( 1 + CH$6 ) )</f>
        <v>274.73087251823199</v>
      </c>
      <c r="CI38" s="79">
        <f xml:space="preserve"> IF( InpS!CI61 &lt;&gt; "", InpS!CI61, CH38 * ( 1 + CI$6 ) )</f>
        <v>280.22461223861512</v>
      </c>
      <c r="CJ38" s="79">
        <f xml:space="preserve"> IF( InpS!CJ61 &lt;&gt; "", InpS!CJ61, CI38 * ( 1 + CJ$6 ) )</f>
        <v>285.82820920161055</v>
      </c>
      <c r="CK38" s="79">
        <f xml:space="preserve"> IF( InpS!CK61 &lt;&gt; "", InpS!CK61, CJ38 * ( 1 + CK$6 ) )</f>
        <v>291.54386020109064</v>
      </c>
      <c r="CL38" s="79">
        <f xml:space="preserve"> IF( InpS!CL61 &lt;&gt; "", InpS!CL61, CK38 * ( 1 + CL$6 ) )</f>
        <v>297.37380595978681</v>
      </c>
      <c r="CM38" s="79">
        <f xml:space="preserve"> IF( InpS!CM61 &lt;&gt; "", InpS!CM61, CL38 * ( 1 + CM$6 ) )</f>
        <v>303.32033200772622</v>
      </c>
      <c r="CN38" s="79">
        <f xml:space="preserve"> IF( InpS!CN61 &lt;&gt; "", InpS!CN61, CM38 * ( 1 + CN$6 ) )</f>
        <v>309.38576957823466</v>
      </c>
      <c r="CO38" s="79">
        <f xml:space="preserve"> IF( InpS!CO61 &lt;&gt; "", InpS!CO61, CN38 * ( 1 + CO$6 ) )</f>
        <v>315.57249652185641</v>
      </c>
    </row>
    <row r="39" spans="2:93" hidden="1" outlineLevel="2" x14ac:dyDescent="0.2">
      <c r="B39" s="58"/>
      <c r="D39" s="39"/>
      <c r="E39" s="18" t="str">
        <f>InpS!E62</f>
        <v>Meter size 250 mm</v>
      </c>
      <c r="F39" s="18">
        <f>InpS!F62</f>
        <v>44929</v>
      </c>
      <c r="G39" s="19">
        <f xml:space="preserve"> UserInput!G39</f>
        <v>0</v>
      </c>
      <c r="H39" s="310" t="str">
        <f>InpS!H62</f>
        <v>£</v>
      </c>
      <c r="I39" s="74" t="s">
        <v>100</v>
      </c>
      <c r="K39" s="79">
        <f xml:space="preserve"> IF( InpS!K62 &lt;&gt; "", InpS!K62, J39 * ( 1 + K$6 ) )</f>
        <v>117.39</v>
      </c>
      <c r="L39" s="79">
        <f xml:space="preserve"> IF( InpS!L62 &lt;&gt; "", InpS!L62, K39 * ( 1 + L$6 ) )</f>
        <v>88.23</v>
      </c>
      <c r="M39" s="79">
        <f xml:space="preserve"> IF( InpS!M62 &lt;&gt; "", InpS!M62, L39 * ( 1 + M$6 ) )</f>
        <v>66.31</v>
      </c>
      <c r="N39" s="79">
        <f xml:space="preserve"> IF( InpS!N62 &lt;&gt; "", InpS!N62, M39 * ( 1 + N$6 ) )</f>
        <v>67.650000000000006</v>
      </c>
      <c r="O39" s="79">
        <f xml:space="preserve"> IF( InpS!O62 &lt;&gt; "", InpS!O62, N39 * ( 1 + O$6 ) )</f>
        <v>68.33</v>
      </c>
      <c r="P39" s="79">
        <f xml:space="preserve"> IF( InpS!P62 &lt;&gt; "", InpS!P62, O39 * ( 1 + P$6 ) )</f>
        <v>69.23</v>
      </c>
      <c r="Q39" s="79">
        <f xml:space="preserve"> IF( InpS!Q62 &lt;&gt; "", InpS!Q62, P39 * ( 1 + Q$6 ) )</f>
        <v>70.23</v>
      </c>
      <c r="R39" s="79">
        <f xml:space="preserve"> IF( InpS!R62 &lt;&gt; "", InpS!R62, Q39 * ( 1 + R$6 ) )</f>
        <v>71.48</v>
      </c>
      <c r="S39" s="79">
        <f xml:space="preserve"> IF( InpS!S62 &lt;&gt; "", InpS!S62, R39 * ( 1 + S$6 ) )</f>
        <v>72.91</v>
      </c>
      <c r="T39" s="79">
        <f xml:space="preserve"> IF( InpS!T62 &lt;&gt; "", InpS!T62, S39 * ( 1 + T$6 ) )</f>
        <v>74.367967061879995</v>
      </c>
      <c r="U39" s="79">
        <f xml:space="preserve"> IF( InpS!U62 &lt;&gt; "", InpS!U62, T39 * ( 1 + U$6 ) )</f>
        <v>75.855088806979396</v>
      </c>
      <c r="V39" s="79">
        <f xml:space="preserve"> IF( InpS!V62 &lt;&gt; "", InpS!V62, U39 * ( 1 + V$6 ) )</f>
        <v>77.371948235817115</v>
      </c>
      <c r="W39" s="79">
        <f xml:space="preserve"> IF( InpS!W62 &lt;&gt; "", InpS!W62, V39 * ( 1 + W$6 ) )</f>
        <v>78.919140007059823</v>
      </c>
      <c r="X39" s="79">
        <f xml:space="preserve"> IF( InpS!X62 &lt;&gt; "", InpS!X62, W39 * ( 1 + X$6 ) )</f>
        <v>80.497270670647666</v>
      </c>
      <c r="Y39" s="79">
        <f xml:space="preserve"> IF( InpS!Y62 &lt;&gt; "", InpS!Y62, X39 * ( 1 + Y$6 ) )</f>
        <v>82.106958905581735</v>
      </c>
      <c r="Z39" s="79">
        <f xml:space="preserve"> IF( InpS!Z62 &lt;&gt; "", InpS!Z62, Y39 * ( 1 + Z$6 ) )</f>
        <v>83.74883576246657</v>
      </c>
      <c r="AA39" s="79">
        <f xml:space="preserve"> IF( InpS!AA62 &lt;&gt; "", InpS!AA62, Z39 * ( 1 + AA$6 ) )</f>
        <v>85.423544910902635</v>
      </c>
      <c r="AB39" s="79">
        <f xml:space="preserve"> IF( InpS!AB62 &lt;&gt; "", InpS!AB62, AA39 * ( 1 + AB$6 ) )</f>
        <v>87.131742891826008</v>
      </c>
      <c r="AC39" s="79">
        <f xml:space="preserve"> IF( InpS!AC62 &lt;&gt; "", InpS!AC62, AB39 * ( 1 + AC$6 ) )</f>
        <v>88.874099374893888</v>
      </c>
      <c r="AD39" s="79">
        <f xml:space="preserve"> IF( InpS!AD62 &lt;&gt; "", InpS!AD62, AC39 * ( 1 + AD$6 ) )</f>
        <v>90.651297421017119</v>
      </c>
      <c r="AE39" s="79">
        <f xml:space="preserve"> IF( InpS!AE62 &lt;&gt; "", InpS!AE62, AD39 * ( 1 + AE$6 ) )</f>
        <v>92.464033750142477</v>
      </c>
      <c r="AF39" s="79">
        <f xml:space="preserve"> IF( InpS!AF62 &lt;&gt; "", InpS!AF62, AE39 * ( 1 + AF$6 ) )</f>
        <v>94.313019014389738</v>
      </c>
      <c r="AG39" s="79">
        <f xml:space="preserve"> IF( InpS!AG62 &lt;&gt; "", InpS!AG62, AF39 * ( 1 + AG$6 ) )</f>
        <v>96.198978076650633</v>
      </c>
      <c r="AH39" s="79">
        <f xml:space="preserve"> IF( InpS!AH62 &lt;&gt; "", InpS!AH62, AG39 * ( 1 + AH$6 ) )</f>
        <v>98.122650294758884</v>
      </c>
      <c r="AI39" s="79">
        <f xml:space="preserve"> IF( InpS!AI62 &lt;&gt; "", InpS!AI62, AH39 * ( 1 + AI$6 ) )</f>
        <v>100.08478981134273</v>
      </c>
      <c r="AJ39" s="79">
        <f xml:space="preserve"> IF( InpS!AJ62 &lt;&gt; "", InpS!AJ62, AI39 * ( 1 + AJ$6 ) )</f>
        <v>102.08616584947359</v>
      </c>
      <c r="AK39" s="79">
        <f xml:space="preserve"> IF( InpS!AK62 &lt;&gt; "", InpS!AK62, AJ39 * ( 1 + AK$6 ) )</f>
        <v>104.12756301422672</v>
      </c>
      <c r="AL39" s="79">
        <f xml:space="preserve"> IF( InpS!AL62 &lt;&gt; "", InpS!AL62, AK39 * ( 1 + AL$6 ) )</f>
        <v>106.20978160027221</v>
      </c>
      <c r="AM39" s="79">
        <f xml:space="preserve"> IF( InpS!AM62 &lt;&gt; "", InpS!AM62, AL39 * ( 1 + AM$6 ) )</f>
        <v>108.33363790561668</v>
      </c>
      <c r="AN39" s="79">
        <f xml:space="preserve"> IF( InpS!AN62 &lt;&gt; "", InpS!AN62, AM39 * ( 1 + AN$6 ) )</f>
        <v>110.49996455161893</v>
      </c>
      <c r="AO39" s="79">
        <f xml:space="preserve"> IF( InpS!AO62 &lt;&gt; "", InpS!AO62, AN39 * ( 1 + AO$6 ) )</f>
        <v>112.70961080940481</v>
      </c>
      <c r="AP39" s="79">
        <f xml:space="preserve"> IF( InpS!AP62 &lt;&gt; "", InpS!AP62, AO39 * ( 1 + AP$6 ) )</f>
        <v>114.96344293280936</v>
      </c>
      <c r="AQ39" s="79">
        <f xml:space="preserve"> IF( InpS!AQ62 &lt;&gt; "", InpS!AQ62, AP39 * ( 1 + AQ$6 ) )</f>
        <v>117.26234449797678</v>
      </c>
      <c r="AR39" s="79">
        <f xml:space="preserve"> IF( InpS!AR62 &lt;&gt; "", InpS!AR62, AQ39 * ( 1 + AR$6 ) )</f>
        <v>119.60721674975125</v>
      </c>
      <c r="AS39" s="79">
        <f xml:space="preserve"> IF( InpS!AS62 &lt;&gt; "", InpS!AS62, AR39 * ( 1 + AS$6 ) )</f>
        <v>121.99897895499441</v>
      </c>
      <c r="AT39" s="79">
        <f xml:space="preserve"> IF( InpS!AT62 &lt;&gt; "", InpS!AT62, AS39 * ( 1 + AT$6 ) )</f>
        <v>124.43856876296826</v>
      </c>
      <c r="AU39" s="79">
        <f xml:space="preserve"> IF( InpS!AU62 &lt;&gt; "", InpS!AU62, AT39 * ( 1 + AU$6 ) )</f>
        <v>126.92694257292433</v>
      </c>
      <c r="AV39" s="79">
        <f xml:space="preserve"> IF( InpS!AV62 &lt;&gt; "", InpS!AV62, AU39 * ( 1 + AV$6 ) )</f>
        <v>129.46507590904363</v>
      </c>
      <c r="AW39" s="79">
        <f xml:space="preserve"> IF( InpS!AW62 &lt;&gt; "", InpS!AW62, AV39 * ( 1 + AW$6 ) )</f>
        <v>132.05396380287411</v>
      </c>
      <c r="AX39" s="79">
        <f xml:space="preserve"> IF( InpS!AX62 &lt;&gt; "", InpS!AX62, AW39 * ( 1 + AX$6 ) )</f>
        <v>134.69462118341565</v>
      </c>
      <c r="AY39" s="79">
        <f xml:space="preserve"> IF( InpS!AY62 &lt;&gt; "", InpS!AY62, AX39 * ( 1 + AY$6 ) )</f>
        <v>137.38808327500561</v>
      </c>
      <c r="AZ39" s="79">
        <f xml:space="preserve"> IF( InpS!AZ62 &lt;&gt; "", InpS!AZ62, AY39 * ( 1 + AZ$6 ) )</f>
        <v>140.13540600316065</v>
      </c>
      <c r="BA39" s="79">
        <f xml:space="preserve"> IF( InpS!BA62 &lt;&gt; "", InpS!BA62, AZ39 * ( 1 + BA$6 ) )</f>
        <v>142.93766640853426</v>
      </c>
      <c r="BB39" s="79">
        <f xml:space="preserve"> IF( InpS!BB62 &lt;&gt; "", InpS!BB62, BA39 * ( 1 + BB$6 ) )</f>
        <v>145.79596306915192</v>
      </c>
      <c r="BC39" s="79">
        <f xml:space="preserve"> IF( InpS!BC62 &lt;&gt; "", InpS!BC62, BB39 * ( 1 + BC$6 ) )</f>
        <v>148.71141653108987</v>
      </c>
      <c r="BD39" s="79">
        <f xml:space="preserve"> IF( InpS!BD62 &lt;&gt; "", InpS!BD62, BC39 * ( 1 + BD$6 ) )</f>
        <v>151.68516974776585</v>
      </c>
      <c r="BE39" s="79">
        <f xml:space="preserve"> IF( InpS!BE62 &lt;&gt; "", InpS!BE62, BD39 * ( 1 + BE$6 ) )</f>
        <v>154.71838852801437</v>
      </c>
      <c r="BF39" s="79">
        <f xml:space="preserve"> IF( InpS!BF62 &lt;&gt; "", InpS!BF62, BE39 * ( 1 + BF$6 ) )</f>
        <v>157.81226199312201</v>
      </c>
      <c r="BG39" s="79">
        <f xml:space="preserve"> IF( InpS!BG62 &lt;&gt; "", InpS!BG62, BF39 * ( 1 + BG$6 ) )</f>
        <v>160.96800304300197</v>
      </c>
      <c r="BH39" s="79">
        <f xml:space="preserve"> IF( InpS!BH62 &lt;&gt; "", InpS!BH62, BG39 * ( 1 + BH$6 ) )</f>
        <v>164.18684883169072</v>
      </c>
      <c r="BI39" s="79">
        <f xml:space="preserve"> IF( InpS!BI62 &lt;&gt; "", InpS!BI62, BH39 * ( 1 + BI$6 ) )</f>
        <v>167.47006125235285</v>
      </c>
      <c r="BJ39" s="79">
        <f xml:space="preserve"> IF( InpS!BJ62 &lt;&gt; "", InpS!BJ62, BI39 * ( 1 + BJ$6 ) )</f>
        <v>170.81892743198466</v>
      </c>
      <c r="BK39" s="79">
        <f xml:space="preserve"> IF( InpS!BK62 &lt;&gt; "", InpS!BK62, BJ39 * ( 1 + BK$6 ) )</f>
        <v>174.23476023601023</v>
      </c>
      <c r="BL39" s="79">
        <f xml:space="preserve"> IF( InpS!BL62 &lt;&gt; "", InpS!BL62, BK39 * ( 1 + BL$6 ) )</f>
        <v>177.71889878296761</v>
      </c>
      <c r="BM39" s="79">
        <f xml:space="preserve"> IF( InpS!BM62 &lt;&gt; "", InpS!BM62, BL39 * ( 1 + BM$6 ) )</f>
        <v>181.27270896948733</v>
      </c>
      <c r="BN39" s="79">
        <f xml:space="preserve"> IF( InpS!BN62 &lt;&gt; "", InpS!BN62, BM39 * ( 1 + BN$6 ) )</f>
        <v>184.89758400576866</v>
      </c>
      <c r="BO39" s="79">
        <f xml:space="preserve"> IF( InpS!BO62 &lt;&gt; "", InpS!BO62, BN39 * ( 1 + BO$6 ) )</f>
        <v>188.59494496176373</v>
      </c>
      <c r="BP39" s="79">
        <f xml:space="preserve"> IF( InpS!BP62 &lt;&gt; "", InpS!BP62, BO39 * ( 1 + BP$6 ) )</f>
        <v>192.36624132428358</v>
      </c>
      <c r="BQ39" s="79">
        <f xml:space="preserve"> IF( InpS!BQ62 &lt;&gt; "", InpS!BQ62, BP39 * ( 1 + BQ$6 ) )</f>
        <v>196.21295156524457</v>
      </c>
      <c r="BR39" s="79">
        <f xml:space="preserve"> IF( InpS!BR62 &lt;&gt; "", InpS!BR62, BQ39 * ( 1 + BR$6 ) )</f>
        <v>200.13658372127779</v>
      </c>
      <c r="BS39" s="79">
        <f xml:space="preserve"> IF( InpS!BS62 &lt;&gt; "", InpS!BS62, BR39 * ( 1 + BS$6 ) )</f>
        <v>204.13867598492902</v>
      </c>
      <c r="BT39" s="79">
        <f xml:space="preserve"> IF( InpS!BT62 &lt;&gt; "", InpS!BT62, BS39 * ( 1 + BT$6 ) )</f>
        <v>208.22079730768064</v>
      </c>
      <c r="BU39" s="79">
        <f xml:space="preserve"> IF( InpS!BU62 &lt;&gt; "", InpS!BU62, BT39 * ( 1 + BU$6 ) )</f>
        <v>212.38454801503204</v>
      </c>
      <c r="BV39" s="79">
        <f xml:space="preserve"> IF( InpS!BV62 &lt;&gt; "", InpS!BV62, BU39 * ( 1 + BV$6 ) )</f>
        <v>216.63156043387977</v>
      </c>
      <c r="BW39" s="79">
        <f xml:space="preserve"> IF( InpS!BW62 &lt;&gt; "", InpS!BW62, BV39 * ( 1 + BW$6 ) )</f>
        <v>220.96349953244325</v>
      </c>
      <c r="BX39" s="79">
        <f xml:space="preserve"> IF( InpS!BX62 &lt;&gt; "", InpS!BX62, BW39 * ( 1 + BX$6 ) )</f>
        <v>225.38206357298691</v>
      </c>
      <c r="BY39" s="79">
        <f xml:space="preserve"> IF( InpS!BY62 &lt;&gt; "", InpS!BY62, BX39 * ( 1 + BY$6 ) )</f>
        <v>229.88898477759477</v>
      </c>
      <c r="BZ39" s="79">
        <f xml:space="preserve"> IF( InpS!BZ62 &lt;&gt; "", InpS!BZ62, BY39 * ( 1 + BZ$6 ) )</f>
        <v>234.48603000725828</v>
      </c>
      <c r="CA39" s="79">
        <f xml:space="preserve"> IF( InpS!CA62 &lt;&gt; "", InpS!CA62, BZ39 * ( 1 + CA$6 ) )</f>
        <v>239.1750014545438</v>
      </c>
      <c r="CB39" s="79">
        <f xml:space="preserve"> IF( InpS!CB62 &lt;&gt; "", InpS!CB62, CA39 * ( 1 + CB$6 ) )</f>
        <v>243.9577373501113</v>
      </c>
      <c r="CC39" s="79">
        <f xml:space="preserve"> IF( InpS!CC62 &lt;&gt; "", InpS!CC62, CB39 * ( 1 + CC$6 ) )</f>
        <v>248.83611268336099</v>
      </c>
      <c r="CD39" s="79">
        <f xml:space="preserve"> IF( InpS!CD62 &lt;&gt; "", InpS!CD62, CC39 * ( 1 + CD$6 ) )</f>
        <v>253.81203993749074</v>
      </c>
      <c r="CE39" s="79">
        <f xml:space="preserve"> IF( InpS!CE62 &lt;&gt; "", InpS!CE62, CD39 * ( 1 + CE$6 ) )</f>
        <v>258.88746983925228</v>
      </c>
      <c r="CF39" s="79">
        <f xml:space="preserve"> IF( InpS!CF62 &lt;&gt; "", InpS!CF62, CE39 * ( 1 + CF$6 ) )</f>
        <v>264.06439212369997</v>
      </c>
      <c r="CG39" s="79">
        <f xml:space="preserve"> IF( InpS!CG62 &lt;&gt; "", InpS!CG62, CF39 * ( 1 + CG$6 ) )</f>
        <v>269.3448363142324</v>
      </c>
      <c r="CH39" s="79">
        <f xml:space="preserve"> IF( InpS!CH62 &lt;&gt; "", InpS!CH62, CG39 * ( 1 + CH$6 ) )</f>
        <v>274.73087251823199</v>
      </c>
      <c r="CI39" s="79">
        <f xml:space="preserve"> IF( InpS!CI62 &lt;&gt; "", InpS!CI62, CH39 * ( 1 + CI$6 ) )</f>
        <v>280.22461223861512</v>
      </c>
      <c r="CJ39" s="79">
        <f xml:space="preserve"> IF( InpS!CJ62 &lt;&gt; "", InpS!CJ62, CI39 * ( 1 + CJ$6 ) )</f>
        <v>285.82820920161055</v>
      </c>
      <c r="CK39" s="79">
        <f xml:space="preserve"> IF( InpS!CK62 &lt;&gt; "", InpS!CK62, CJ39 * ( 1 + CK$6 ) )</f>
        <v>291.54386020109064</v>
      </c>
      <c r="CL39" s="79">
        <f xml:space="preserve"> IF( InpS!CL62 &lt;&gt; "", InpS!CL62, CK39 * ( 1 + CL$6 ) )</f>
        <v>297.37380595978681</v>
      </c>
      <c r="CM39" s="79">
        <f xml:space="preserve"> IF( InpS!CM62 &lt;&gt; "", InpS!CM62, CL39 * ( 1 + CM$6 ) )</f>
        <v>303.32033200772622</v>
      </c>
      <c r="CN39" s="79">
        <f xml:space="preserve"> IF( InpS!CN62 &lt;&gt; "", InpS!CN62, CM39 * ( 1 + CN$6 ) )</f>
        <v>309.38576957823466</v>
      </c>
      <c r="CO39" s="79">
        <f xml:space="preserve"> IF( InpS!CO62 &lt;&gt; "", InpS!CO62, CN39 * ( 1 + CO$6 ) )</f>
        <v>315.57249652185641</v>
      </c>
    </row>
    <row r="40" spans="2:93" hidden="1" outlineLevel="2" x14ac:dyDescent="0.2">
      <c r="B40" s="58"/>
      <c r="D40" s="39"/>
      <c r="E40" s="18" t="str">
        <f>InpS!E63</f>
        <v>Meter size 300 mm</v>
      </c>
      <c r="F40" s="18">
        <f>InpS!F63</f>
        <v>44929</v>
      </c>
      <c r="G40" s="19">
        <f xml:space="preserve"> UserInput!G40</f>
        <v>0</v>
      </c>
      <c r="H40" s="310" t="str">
        <f>InpS!H63</f>
        <v>£</v>
      </c>
      <c r="I40" s="74"/>
      <c r="K40" s="79">
        <f xml:space="preserve"> IF( InpS!K63 &lt;&gt; "", InpS!K63, J40 * ( 1 + K$6 ) )</f>
        <v>123.96</v>
      </c>
      <c r="L40" s="79">
        <f xml:space="preserve"> IF( InpS!L63 &lt;&gt; "", InpS!L63, K40 * ( 1 + L$6 ) )</f>
        <v>90.66</v>
      </c>
      <c r="M40" s="79">
        <f xml:space="preserve"> IF( InpS!M63 &lt;&gt; "", InpS!M63, L40 * ( 1 + M$6 ) )</f>
        <v>66.31</v>
      </c>
      <c r="N40" s="79">
        <f xml:space="preserve"> IF( InpS!N63 &lt;&gt; "", InpS!N63, M40 * ( 1 + N$6 ) )</f>
        <v>67.650000000000006</v>
      </c>
      <c r="O40" s="79">
        <f xml:space="preserve"> IF( InpS!O63 &lt;&gt; "", InpS!O63, N40 * ( 1 + O$6 ) )</f>
        <v>68.33</v>
      </c>
      <c r="P40" s="79">
        <f xml:space="preserve"> IF( InpS!P63 &lt;&gt; "", InpS!P63, O40 * ( 1 + P$6 ) )</f>
        <v>69.23</v>
      </c>
      <c r="Q40" s="79">
        <f xml:space="preserve"> IF( InpS!Q63 &lt;&gt; "", InpS!Q63, P40 * ( 1 + Q$6 ) )</f>
        <v>70.23</v>
      </c>
      <c r="R40" s="79">
        <f xml:space="preserve"> IF( InpS!R63 &lt;&gt; "", InpS!R63, Q40 * ( 1 + R$6 ) )</f>
        <v>71.48</v>
      </c>
      <c r="S40" s="79">
        <f xml:space="preserve"> IF( InpS!S63 &lt;&gt; "", InpS!S63, R40 * ( 1 + S$6 ) )</f>
        <v>72.91</v>
      </c>
      <c r="T40" s="79">
        <f xml:space="preserve"> IF( InpS!T63 &lt;&gt; "", InpS!T63, S40 * ( 1 + T$6 ) )</f>
        <v>74.367967061879995</v>
      </c>
      <c r="U40" s="79">
        <f xml:space="preserve"> IF( InpS!U63 &lt;&gt; "", InpS!U63, T40 * ( 1 + U$6 ) )</f>
        <v>75.855088806979396</v>
      </c>
      <c r="V40" s="79">
        <f xml:space="preserve"> IF( InpS!V63 &lt;&gt; "", InpS!V63, U40 * ( 1 + V$6 ) )</f>
        <v>77.371948235817115</v>
      </c>
      <c r="W40" s="79">
        <f xml:space="preserve"> IF( InpS!W63 &lt;&gt; "", InpS!W63, V40 * ( 1 + W$6 ) )</f>
        <v>78.919140007059823</v>
      </c>
      <c r="X40" s="79">
        <f xml:space="preserve"> IF( InpS!X63 &lt;&gt; "", InpS!X63, W40 * ( 1 + X$6 ) )</f>
        <v>80.497270670647666</v>
      </c>
      <c r="Y40" s="79">
        <f xml:space="preserve"> IF( InpS!Y63 &lt;&gt; "", InpS!Y63, X40 * ( 1 + Y$6 ) )</f>
        <v>82.106958905581735</v>
      </c>
      <c r="Z40" s="79">
        <f xml:space="preserve"> IF( InpS!Z63 &lt;&gt; "", InpS!Z63, Y40 * ( 1 + Z$6 ) )</f>
        <v>83.74883576246657</v>
      </c>
      <c r="AA40" s="79">
        <f xml:space="preserve"> IF( InpS!AA63 &lt;&gt; "", InpS!AA63, Z40 * ( 1 + AA$6 ) )</f>
        <v>85.423544910902635</v>
      </c>
      <c r="AB40" s="79">
        <f xml:space="preserve"> IF( InpS!AB63 &lt;&gt; "", InpS!AB63, AA40 * ( 1 + AB$6 ) )</f>
        <v>87.131742891826008</v>
      </c>
      <c r="AC40" s="79">
        <f xml:space="preserve"> IF( InpS!AC63 &lt;&gt; "", InpS!AC63, AB40 * ( 1 + AC$6 ) )</f>
        <v>88.874099374893888</v>
      </c>
      <c r="AD40" s="79">
        <f xml:space="preserve"> IF( InpS!AD63 &lt;&gt; "", InpS!AD63, AC40 * ( 1 + AD$6 ) )</f>
        <v>90.651297421017119</v>
      </c>
      <c r="AE40" s="79">
        <f xml:space="preserve"> IF( InpS!AE63 &lt;&gt; "", InpS!AE63, AD40 * ( 1 + AE$6 ) )</f>
        <v>92.464033750142477</v>
      </c>
      <c r="AF40" s="79">
        <f xml:space="preserve"> IF( InpS!AF63 &lt;&gt; "", InpS!AF63, AE40 * ( 1 + AF$6 ) )</f>
        <v>94.313019014389738</v>
      </c>
      <c r="AG40" s="79">
        <f xml:space="preserve"> IF( InpS!AG63 &lt;&gt; "", InpS!AG63, AF40 * ( 1 + AG$6 ) )</f>
        <v>96.198978076650633</v>
      </c>
      <c r="AH40" s="79">
        <f xml:space="preserve"> IF( InpS!AH63 &lt;&gt; "", InpS!AH63, AG40 * ( 1 + AH$6 ) )</f>
        <v>98.122650294758884</v>
      </c>
      <c r="AI40" s="79">
        <f xml:space="preserve"> IF( InpS!AI63 &lt;&gt; "", InpS!AI63, AH40 * ( 1 + AI$6 ) )</f>
        <v>100.08478981134273</v>
      </c>
      <c r="AJ40" s="79">
        <f xml:space="preserve"> IF( InpS!AJ63 &lt;&gt; "", InpS!AJ63, AI40 * ( 1 + AJ$6 ) )</f>
        <v>102.08616584947359</v>
      </c>
      <c r="AK40" s="79">
        <f xml:space="preserve"> IF( InpS!AK63 &lt;&gt; "", InpS!AK63, AJ40 * ( 1 + AK$6 ) )</f>
        <v>104.12756301422672</v>
      </c>
      <c r="AL40" s="79">
        <f xml:space="preserve"> IF( InpS!AL63 &lt;&gt; "", InpS!AL63, AK40 * ( 1 + AL$6 ) )</f>
        <v>106.20978160027221</v>
      </c>
      <c r="AM40" s="79">
        <f xml:space="preserve"> IF( InpS!AM63 &lt;&gt; "", InpS!AM63, AL40 * ( 1 + AM$6 ) )</f>
        <v>108.33363790561668</v>
      </c>
      <c r="AN40" s="79">
        <f xml:space="preserve"> IF( InpS!AN63 &lt;&gt; "", InpS!AN63, AM40 * ( 1 + AN$6 ) )</f>
        <v>110.49996455161893</v>
      </c>
      <c r="AO40" s="79">
        <f xml:space="preserve"> IF( InpS!AO63 &lt;&gt; "", InpS!AO63, AN40 * ( 1 + AO$6 ) )</f>
        <v>112.70961080940481</v>
      </c>
      <c r="AP40" s="79">
        <f xml:space="preserve"> IF( InpS!AP63 &lt;&gt; "", InpS!AP63, AO40 * ( 1 + AP$6 ) )</f>
        <v>114.96344293280936</v>
      </c>
      <c r="AQ40" s="79">
        <f xml:space="preserve"> IF( InpS!AQ63 &lt;&gt; "", InpS!AQ63, AP40 * ( 1 + AQ$6 ) )</f>
        <v>117.26234449797678</v>
      </c>
      <c r="AR40" s="79">
        <f xml:space="preserve"> IF( InpS!AR63 &lt;&gt; "", InpS!AR63, AQ40 * ( 1 + AR$6 ) )</f>
        <v>119.60721674975125</v>
      </c>
      <c r="AS40" s="79">
        <f xml:space="preserve"> IF( InpS!AS63 &lt;&gt; "", InpS!AS63, AR40 * ( 1 + AS$6 ) )</f>
        <v>121.99897895499441</v>
      </c>
      <c r="AT40" s="79">
        <f xml:space="preserve"> IF( InpS!AT63 &lt;&gt; "", InpS!AT63, AS40 * ( 1 + AT$6 ) )</f>
        <v>124.43856876296826</v>
      </c>
      <c r="AU40" s="79">
        <f xml:space="preserve"> IF( InpS!AU63 &lt;&gt; "", InpS!AU63, AT40 * ( 1 + AU$6 ) )</f>
        <v>126.92694257292433</v>
      </c>
      <c r="AV40" s="79">
        <f xml:space="preserve"> IF( InpS!AV63 &lt;&gt; "", InpS!AV63, AU40 * ( 1 + AV$6 ) )</f>
        <v>129.46507590904363</v>
      </c>
      <c r="AW40" s="79">
        <f xml:space="preserve"> IF( InpS!AW63 &lt;&gt; "", InpS!AW63, AV40 * ( 1 + AW$6 ) )</f>
        <v>132.05396380287411</v>
      </c>
      <c r="AX40" s="79">
        <f xml:space="preserve"> IF( InpS!AX63 &lt;&gt; "", InpS!AX63, AW40 * ( 1 + AX$6 ) )</f>
        <v>134.69462118341565</v>
      </c>
      <c r="AY40" s="79">
        <f xml:space="preserve"> IF( InpS!AY63 &lt;&gt; "", InpS!AY63, AX40 * ( 1 + AY$6 ) )</f>
        <v>137.38808327500561</v>
      </c>
      <c r="AZ40" s="79">
        <f xml:space="preserve"> IF( InpS!AZ63 &lt;&gt; "", InpS!AZ63, AY40 * ( 1 + AZ$6 ) )</f>
        <v>140.13540600316065</v>
      </c>
      <c r="BA40" s="79">
        <f xml:space="preserve"> IF( InpS!BA63 &lt;&gt; "", InpS!BA63, AZ40 * ( 1 + BA$6 ) )</f>
        <v>142.93766640853426</v>
      </c>
      <c r="BB40" s="79">
        <f xml:space="preserve"> IF( InpS!BB63 &lt;&gt; "", InpS!BB63, BA40 * ( 1 + BB$6 ) )</f>
        <v>145.79596306915192</v>
      </c>
      <c r="BC40" s="79">
        <f xml:space="preserve"> IF( InpS!BC63 &lt;&gt; "", InpS!BC63, BB40 * ( 1 + BC$6 ) )</f>
        <v>148.71141653108987</v>
      </c>
      <c r="BD40" s="79">
        <f xml:space="preserve"> IF( InpS!BD63 &lt;&gt; "", InpS!BD63, BC40 * ( 1 + BD$6 ) )</f>
        <v>151.68516974776585</v>
      </c>
      <c r="BE40" s="79">
        <f xml:space="preserve"> IF( InpS!BE63 &lt;&gt; "", InpS!BE63, BD40 * ( 1 + BE$6 ) )</f>
        <v>154.71838852801437</v>
      </c>
      <c r="BF40" s="79">
        <f xml:space="preserve"> IF( InpS!BF63 &lt;&gt; "", InpS!BF63, BE40 * ( 1 + BF$6 ) )</f>
        <v>157.81226199312201</v>
      </c>
      <c r="BG40" s="79">
        <f xml:space="preserve"> IF( InpS!BG63 &lt;&gt; "", InpS!BG63, BF40 * ( 1 + BG$6 ) )</f>
        <v>160.96800304300197</v>
      </c>
      <c r="BH40" s="79">
        <f xml:space="preserve"> IF( InpS!BH63 &lt;&gt; "", InpS!BH63, BG40 * ( 1 + BH$6 ) )</f>
        <v>164.18684883169072</v>
      </c>
      <c r="BI40" s="79">
        <f xml:space="preserve"> IF( InpS!BI63 &lt;&gt; "", InpS!BI63, BH40 * ( 1 + BI$6 ) )</f>
        <v>167.47006125235285</v>
      </c>
      <c r="BJ40" s="79">
        <f xml:space="preserve"> IF( InpS!BJ63 &lt;&gt; "", InpS!BJ63, BI40 * ( 1 + BJ$6 ) )</f>
        <v>170.81892743198466</v>
      </c>
      <c r="BK40" s="79">
        <f xml:space="preserve"> IF( InpS!BK63 &lt;&gt; "", InpS!BK63, BJ40 * ( 1 + BK$6 ) )</f>
        <v>174.23476023601023</v>
      </c>
      <c r="BL40" s="79">
        <f xml:space="preserve"> IF( InpS!BL63 &lt;&gt; "", InpS!BL63, BK40 * ( 1 + BL$6 ) )</f>
        <v>177.71889878296761</v>
      </c>
      <c r="BM40" s="79">
        <f xml:space="preserve"> IF( InpS!BM63 &lt;&gt; "", InpS!BM63, BL40 * ( 1 + BM$6 ) )</f>
        <v>181.27270896948733</v>
      </c>
      <c r="BN40" s="79">
        <f xml:space="preserve"> IF( InpS!BN63 &lt;&gt; "", InpS!BN63, BM40 * ( 1 + BN$6 ) )</f>
        <v>184.89758400576866</v>
      </c>
      <c r="BO40" s="79">
        <f xml:space="preserve"> IF( InpS!BO63 &lt;&gt; "", InpS!BO63, BN40 * ( 1 + BO$6 ) )</f>
        <v>188.59494496176373</v>
      </c>
      <c r="BP40" s="79">
        <f xml:space="preserve"> IF( InpS!BP63 &lt;&gt; "", InpS!BP63, BO40 * ( 1 + BP$6 ) )</f>
        <v>192.36624132428358</v>
      </c>
      <c r="BQ40" s="79">
        <f xml:space="preserve"> IF( InpS!BQ63 &lt;&gt; "", InpS!BQ63, BP40 * ( 1 + BQ$6 ) )</f>
        <v>196.21295156524457</v>
      </c>
      <c r="BR40" s="79">
        <f xml:space="preserve"> IF( InpS!BR63 &lt;&gt; "", InpS!BR63, BQ40 * ( 1 + BR$6 ) )</f>
        <v>200.13658372127779</v>
      </c>
      <c r="BS40" s="79">
        <f xml:space="preserve"> IF( InpS!BS63 &lt;&gt; "", InpS!BS63, BR40 * ( 1 + BS$6 ) )</f>
        <v>204.13867598492902</v>
      </c>
      <c r="BT40" s="79">
        <f xml:space="preserve"> IF( InpS!BT63 &lt;&gt; "", InpS!BT63, BS40 * ( 1 + BT$6 ) )</f>
        <v>208.22079730768064</v>
      </c>
      <c r="BU40" s="79">
        <f xml:space="preserve"> IF( InpS!BU63 &lt;&gt; "", InpS!BU63, BT40 * ( 1 + BU$6 ) )</f>
        <v>212.38454801503204</v>
      </c>
      <c r="BV40" s="79">
        <f xml:space="preserve"> IF( InpS!BV63 &lt;&gt; "", InpS!BV63, BU40 * ( 1 + BV$6 ) )</f>
        <v>216.63156043387977</v>
      </c>
      <c r="BW40" s="79">
        <f xml:space="preserve"> IF( InpS!BW63 &lt;&gt; "", InpS!BW63, BV40 * ( 1 + BW$6 ) )</f>
        <v>220.96349953244325</v>
      </c>
      <c r="BX40" s="79">
        <f xml:space="preserve"> IF( InpS!BX63 &lt;&gt; "", InpS!BX63, BW40 * ( 1 + BX$6 ) )</f>
        <v>225.38206357298691</v>
      </c>
      <c r="BY40" s="79">
        <f xml:space="preserve"> IF( InpS!BY63 &lt;&gt; "", InpS!BY63, BX40 * ( 1 + BY$6 ) )</f>
        <v>229.88898477759477</v>
      </c>
      <c r="BZ40" s="79">
        <f xml:space="preserve"> IF( InpS!BZ63 &lt;&gt; "", InpS!BZ63, BY40 * ( 1 + BZ$6 ) )</f>
        <v>234.48603000725828</v>
      </c>
      <c r="CA40" s="79">
        <f xml:space="preserve"> IF( InpS!CA63 &lt;&gt; "", InpS!CA63, BZ40 * ( 1 + CA$6 ) )</f>
        <v>239.1750014545438</v>
      </c>
      <c r="CB40" s="79">
        <f xml:space="preserve"> IF( InpS!CB63 &lt;&gt; "", InpS!CB63, CA40 * ( 1 + CB$6 ) )</f>
        <v>243.9577373501113</v>
      </c>
      <c r="CC40" s="79">
        <f xml:space="preserve"> IF( InpS!CC63 &lt;&gt; "", InpS!CC63, CB40 * ( 1 + CC$6 ) )</f>
        <v>248.83611268336099</v>
      </c>
      <c r="CD40" s="79">
        <f xml:space="preserve"> IF( InpS!CD63 &lt;&gt; "", InpS!CD63, CC40 * ( 1 + CD$6 ) )</f>
        <v>253.81203993749074</v>
      </c>
      <c r="CE40" s="79">
        <f xml:space="preserve"> IF( InpS!CE63 &lt;&gt; "", InpS!CE63, CD40 * ( 1 + CE$6 ) )</f>
        <v>258.88746983925228</v>
      </c>
      <c r="CF40" s="79">
        <f xml:space="preserve"> IF( InpS!CF63 &lt;&gt; "", InpS!CF63, CE40 * ( 1 + CF$6 ) )</f>
        <v>264.06439212369997</v>
      </c>
      <c r="CG40" s="79">
        <f xml:space="preserve"> IF( InpS!CG63 &lt;&gt; "", InpS!CG63, CF40 * ( 1 + CG$6 ) )</f>
        <v>269.3448363142324</v>
      </c>
      <c r="CH40" s="79">
        <f xml:space="preserve"> IF( InpS!CH63 &lt;&gt; "", InpS!CH63, CG40 * ( 1 + CH$6 ) )</f>
        <v>274.73087251823199</v>
      </c>
      <c r="CI40" s="79">
        <f xml:space="preserve"> IF( InpS!CI63 &lt;&gt; "", InpS!CI63, CH40 * ( 1 + CI$6 ) )</f>
        <v>280.22461223861512</v>
      </c>
      <c r="CJ40" s="79">
        <f xml:space="preserve"> IF( InpS!CJ63 &lt;&gt; "", InpS!CJ63, CI40 * ( 1 + CJ$6 ) )</f>
        <v>285.82820920161055</v>
      </c>
      <c r="CK40" s="79">
        <f xml:space="preserve"> IF( InpS!CK63 &lt;&gt; "", InpS!CK63, CJ40 * ( 1 + CK$6 ) )</f>
        <v>291.54386020109064</v>
      </c>
      <c r="CL40" s="79">
        <f xml:space="preserve"> IF( InpS!CL63 &lt;&gt; "", InpS!CL63, CK40 * ( 1 + CL$6 ) )</f>
        <v>297.37380595978681</v>
      </c>
      <c r="CM40" s="79">
        <f xml:space="preserve"> IF( InpS!CM63 &lt;&gt; "", InpS!CM63, CL40 * ( 1 + CM$6 ) )</f>
        <v>303.32033200772622</v>
      </c>
      <c r="CN40" s="79">
        <f xml:space="preserve"> IF( InpS!CN63 &lt;&gt; "", InpS!CN63, CM40 * ( 1 + CN$6 ) )</f>
        <v>309.38576957823466</v>
      </c>
      <c r="CO40" s="79">
        <f xml:space="preserve"> IF( InpS!CO63 &lt;&gt; "", InpS!CO63, CN40 * ( 1 + CO$6 ) )</f>
        <v>315.57249652185641</v>
      </c>
    </row>
    <row r="41" spans="2:93" hidden="1" outlineLevel="2" x14ac:dyDescent="0.2">
      <c r="B41" s="58"/>
      <c r="D41" s="39"/>
      <c r="H41" s="150"/>
      <c r="I41" s="74"/>
    </row>
    <row r="42" spans="2:93" hidden="1" outlineLevel="2" x14ac:dyDescent="0.2">
      <c r="B42" s="58"/>
      <c r="D42" s="39"/>
      <c r="E42" s="18" t="str">
        <f>InpS!E65</f>
        <v>Fixed charge 0-10</v>
      </c>
      <c r="F42" s="18">
        <f>InpS!F65</f>
        <v>44929</v>
      </c>
      <c r="G42" s="19">
        <f xml:space="preserve"> UserInput!G42</f>
        <v>0</v>
      </c>
      <c r="H42" s="310" t="str">
        <f>InpS!H65</f>
        <v>£</v>
      </c>
      <c r="I42" s="74"/>
      <c r="K42" s="79">
        <f xml:space="preserve"> IF( InpS!K65 &lt;&gt; "", InpS!K65, J42 * ( 1 + K$6 ) )</f>
        <v>0</v>
      </c>
      <c r="L42" s="79">
        <f xml:space="preserve"> IF( InpS!L65 &lt;&gt; "", InpS!L65, K42 * ( 1 + L$6 ) )</f>
        <v>0</v>
      </c>
      <c r="M42" s="79">
        <f xml:space="preserve"> IF( InpS!M65 &lt;&gt; "", InpS!M65, L42 * ( 1 + M$6 ) )</f>
        <v>0</v>
      </c>
      <c r="N42" s="79">
        <f xml:space="preserve"> IF( InpS!N65 &lt;&gt; "", InpS!N65, M42 * ( 1 + N$6 ) )</f>
        <v>0</v>
      </c>
      <c r="O42" s="79">
        <f xml:space="preserve"> IF( InpS!O65 &lt;&gt; "", InpS!O65, N42 * ( 1 + O$6 ) )</f>
        <v>0</v>
      </c>
      <c r="P42" s="79">
        <f xml:space="preserve"> IF( InpS!P65 &lt;&gt; "", InpS!P65, O42 * ( 1 + P$6 ) )</f>
        <v>0</v>
      </c>
      <c r="Q42" s="79">
        <f xml:space="preserve"> IF( InpS!Q65 &lt;&gt; "", InpS!Q65, P42 * ( 1 + Q$6 ) )</f>
        <v>0</v>
      </c>
      <c r="R42" s="79">
        <f xml:space="preserve"> IF( InpS!R65 &lt;&gt; "", InpS!R65, Q42 * ( 1 + R$6 ) )</f>
        <v>0</v>
      </c>
      <c r="S42" s="79">
        <f xml:space="preserve"> IF( InpS!S65 &lt;&gt; "", InpS!S65, R42 * ( 1 + S$6 ) )</f>
        <v>0</v>
      </c>
      <c r="T42" s="79">
        <f xml:space="preserve"> IF( InpS!T65 &lt;&gt; "", InpS!T65, S42 * ( 1 + T$6 ) )</f>
        <v>0</v>
      </c>
      <c r="U42" s="79">
        <f xml:space="preserve"> IF( InpS!U65 &lt;&gt; "", InpS!U65, T42 * ( 1 + U$6 ) )</f>
        <v>0</v>
      </c>
      <c r="V42" s="79">
        <f xml:space="preserve"> IF( InpS!V65 &lt;&gt; "", InpS!V65, U42 * ( 1 + V$6 ) )</f>
        <v>0</v>
      </c>
      <c r="W42" s="79">
        <f xml:space="preserve"> IF( InpS!W65 &lt;&gt; "", InpS!W65, V42 * ( 1 + W$6 ) )</f>
        <v>0</v>
      </c>
      <c r="X42" s="79">
        <f xml:space="preserve"> IF( InpS!X65 &lt;&gt; "", InpS!X65, W42 * ( 1 + X$6 ) )</f>
        <v>0</v>
      </c>
      <c r="Y42" s="79">
        <f xml:space="preserve"> IF( InpS!Y65 &lt;&gt; "", InpS!Y65, X42 * ( 1 + Y$6 ) )</f>
        <v>0</v>
      </c>
      <c r="Z42" s="79">
        <f xml:space="preserve"> IF( InpS!Z65 &lt;&gt; "", InpS!Z65, Y42 * ( 1 + Z$6 ) )</f>
        <v>0</v>
      </c>
      <c r="AA42" s="79">
        <f xml:space="preserve"> IF( InpS!AA65 &lt;&gt; "", InpS!AA65, Z42 * ( 1 + AA$6 ) )</f>
        <v>0</v>
      </c>
      <c r="AB42" s="79">
        <f xml:space="preserve"> IF( InpS!AB65 &lt;&gt; "", InpS!AB65, AA42 * ( 1 + AB$6 ) )</f>
        <v>0</v>
      </c>
      <c r="AC42" s="79">
        <f xml:space="preserve"> IF( InpS!AC65 &lt;&gt; "", InpS!AC65, AB42 * ( 1 + AC$6 ) )</f>
        <v>0</v>
      </c>
      <c r="AD42" s="79">
        <f xml:space="preserve"> IF( InpS!AD65 &lt;&gt; "", InpS!AD65, AC42 * ( 1 + AD$6 ) )</f>
        <v>0</v>
      </c>
      <c r="AE42" s="79">
        <f xml:space="preserve"> IF( InpS!AE65 &lt;&gt; "", InpS!AE65, AD42 * ( 1 + AE$6 ) )</f>
        <v>0</v>
      </c>
      <c r="AF42" s="79">
        <f xml:space="preserve"> IF( InpS!AF65 &lt;&gt; "", InpS!AF65, AE42 * ( 1 + AF$6 ) )</f>
        <v>0</v>
      </c>
      <c r="AG42" s="79">
        <f xml:space="preserve"> IF( InpS!AG65 &lt;&gt; "", InpS!AG65, AF42 * ( 1 + AG$6 ) )</f>
        <v>0</v>
      </c>
      <c r="AH42" s="79">
        <f xml:space="preserve"> IF( InpS!AH65 &lt;&gt; "", InpS!AH65, AG42 * ( 1 + AH$6 ) )</f>
        <v>0</v>
      </c>
      <c r="AI42" s="79">
        <f xml:space="preserve"> IF( InpS!AI65 &lt;&gt; "", InpS!AI65, AH42 * ( 1 + AI$6 ) )</f>
        <v>0</v>
      </c>
      <c r="AJ42" s="79">
        <f xml:space="preserve"> IF( InpS!AJ65 &lt;&gt; "", InpS!AJ65, AI42 * ( 1 + AJ$6 ) )</f>
        <v>0</v>
      </c>
      <c r="AK42" s="79">
        <f xml:space="preserve"> IF( InpS!AK65 &lt;&gt; "", InpS!AK65, AJ42 * ( 1 + AK$6 ) )</f>
        <v>0</v>
      </c>
      <c r="AL42" s="79">
        <f xml:space="preserve"> IF( InpS!AL65 &lt;&gt; "", InpS!AL65, AK42 * ( 1 + AL$6 ) )</f>
        <v>0</v>
      </c>
      <c r="AM42" s="79">
        <f xml:space="preserve"> IF( InpS!AM65 &lt;&gt; "", InpS!AM65, AL42 * ( 1 + AM$6 ) )</f>
        <v>0</v>
      </c>
      <c r="AN42" s="79">
        <f xml:space="preserve"> IF( InpS!AN65 &lt;&gt; "", InpS!AN65, AM42 * ( 1 + AN$6 ) )</f>
        <v>0</v>
      </c>
      <c r="AO42" s="79">
        <f xml:space="preserve"> IF( InpS!AO65 &lt;&gt; "", InpS!AO65, AN42 * ( 1 + AO$6 ) )</f>
        <v>0</v>
      </c>
      <c r="AP42" s="79">
        <f xml:space="preserve"> IF( InpS!AP65 &lt;&gt; "", InpS!AP65, AO42 * ( 1 + AP$6 ) )</f>
        <v>0</v>
      </c>
      <c r="AQ42" s="79">
        <f xml:space="preserve"> IF( InpS!AQ65 &lt;&gt; "", InpS!AQ65, AP42 * ( 1 + AQ$6 ) )</f>
        <v>0</v>
      </c>
      <c r="AR42" s="79">
        <f xml:space="preserve"> IF( InpS!AR65 &lt;&gt; "", InpS!AR65, AQ42 * ( 1 + AR$6 ) )</f>
        <v>0</v>
      </c>
      <c r="AS42" s="79">
        <f xml:space="preserve"> IF( InpS!AS65 &lt;&gt; "", InpS!AS65, AR42 * ( 1 + AS$6 ) )</f>
        <v>0</v>
      </c>
      <c r="AT42" s="79">
        <f xml:space="preserve"> IF( InpS!AT65 &lt;&gt; "", InpS!AT65, AS42 * ( 1 + AT$6 ) )</f>
        <v>0</v>
      </c>
      <c r="AU42" s="79">
        <f xml:space="preserve"> IF( InpS!AU65 &lt;&gt; "", InpS!AU65, AT42 * ( 1 + AU$6 ) )</f>
        <v>0</v>
      </c>
      <c r="AV42" s="79">
        <f xml:space="preserve"> IF( InpS!AV65 &lt;&gt; "", InpS!AV65, AU42 * ( 1 + AV$6 ) )</f>
        <v>0</v>
      </c>
      <c r="AW42" s="79">
        <f xml:space="preserve"> IF( InpS!AW65 &lt;&gt; "", InpS!AW65, AV42 * ( 1 + AW$6 ) )</f>
        <v>0</v>
      </c>
      <c r="AX42" s="79">
        <f xml:space="preserve"> IF( InpS!AX65 &lt;&gt; "", InpS!AX65, AW42 * ( 1 + AX$6 ) )</f>
        <v>0</v>
      </c>
      <c r="AY42" s="79">
        <f xml:space="preserve"> IF( InpS!AY65 &lt;&gt; "", InpS!AY65, AX42 * ( 1 + AY$6 ) )</f>
        <v>0</v>
      </c>
      <c r="AZ42" s="79">
        <f xml:space="preserve"> IF( InpS!AZ65 &lt;&gt; "", InpS!AZ65, AY42 * ( 1 + AZ$6 ) )</f>
        <v>0</v>
      </c>
      <c r="BA42" s="79">
        <f xml:space="preserve"> IF( InpS!BA65 &lt;&gt; "", InpS!BA65, AZ42 * ( 1 + BA$6 ) )</f>
        <v>0</v>
      </c>
      <c r="BB42" s="79">
        <f xml:space="preserve"> IF( InpS!BB65 &lt;&gt; "", InpS!BB65, BA42 * ( 1 + BB$6 ) )</f>
        <v>0</v>
      </c>
      <c r="BC42" s="79">
        <f xml:space="preserve"> IF( InpS!BC65 &lt;&gt; "", InpS!BC65, BB42 * ( 1 + BC$6 ) )</f>
        <v>0</v>
      </c>
      <c r="BD42" s="79">
        <f xml:space="preserve"> IF( InpS!BD65 &lt;&gt; "", InpS!BD65, BC42 * ( 1 + BD$6 ) )</f>
        <v>0</v>
      </c>
      <c r="BE42" s="79">
        <f xml:space="preserve"> IF( InpS!BE65 &lt;&gt; "", InpS!BE65, BD42 * ( 1 + BE$6 ) )</f>
        <v>0</v>
      </c>
      <c r="BF42" s="79">
        <f xml:space="preserve"> IF( InpS!BF65 &lt;&gt; "", InpS!BF65, BE42 * ( 1 + BF$6 ) )</f>
        <v>0</v>
      </c>
      <c r="BG42" s="79">
        <f xml:space="preserve"> IF( InpS!BG65 &lt;&gt; "", InpS!BG65, BF42 * ( 1 + BG$6 ) )</f>
        <v>0</v>
      </c>
      <c r="BH42" s="79">
        <f xml:space="preserve"> IF( InpS!BH65 &lt;&gt; "", InpS!BH65, BG42 * ( 1 + BH$6 ) )</f>
        <v>0</v>
      </c>
      <c r="BI42" s="79">
        <f xml:space="preserve"> IF( InpS!BI65 &lt;&gt; "", InpS!BI65, BH42 * ( 1 + BI$6 ) )</f>
        <v>0</v>
      </c>
      <c r="BJ42" s="79">
        <f xml:space="preserve"> IF( InpS!BJ65 &lt;&gt; "", InpS!BJ65, BI42 * ( 1 + BJ$6 ) )</f>
        <v>0</v>
      </c>
      <c r="BK42" s="79">
        <f xml:space="preserve"> IF( InpS!BK65 &lt;&gt; "", InpS!BK65, BJ42 * ( 1 + BK$6 ) )</f>
        <v>0</v>
      </c>
      <c r="BL42" s="79">
        <f xml:space="preserve"> IF( InpS!BL65 &lt;&gt; "", InpS!BL65, BK42 * ( 1 + BL$6 ) )</f>
        <v>0</v>
      </c>
      <c r="BM42" s="79">
        <f xml:space="preserve"> IF( InpS!BM65 &lt;&gt; "", InpS!BM65, BL42 * ( 1 + BM$6 ) )</f>
        <v>0</v>
      </c>
      <c r="BN42" s="79">
        <f xml:space="preserve"> IF( InpS!BN65 &lt;&gt; "", InpS!BN65, BM42 * ( 1 + BN$6 ) )</f>
        <v>0</v>
      </c>
      <c r="BO42" s="79">
        <f xml:space="preserve"> IF( InpS!BO65 &lt;&gt; "", InpS!BO65, BN42 * ( 1 + BO$6 ) )</f>
        <v>0</v>
      </c>
      <c r="BP42" s="79">
        <f xml:space="preserve"> IF( InpS!BP65 &lt;&gt; "", InpS!BP65, BO42 * ( 1 + BP$6 ) )</f>
        <v>0</v>
      </c>
      <c r="BQ42" s="79">
        <f xml:space="preserve"> IF( InpS!BQ65 &lt;&gt; "", InpS!BQ65, BP42 * ( 1 + BQ$6 ) )</f>
        <v>0</v>
      </c>
      <c r="BR42" s="79">
        <f xml:space="preserve"> IF( InpS!BR65 &lt;&gt; "", InpS!BR65, BQ42 * ( 1 + BR$6 ) )</f>
        <v>0</v>
      </c>
      <c r="BS42" s="79">
        <f xml:space="preserve"> IF( InpS!BS65 &lt;&gt; "", InpS!BS65, BR42 * ( 1 + BS$6 ) )</f>
        <v>0</v>
      </c>
      <c r="BT42" s="79">
        <f xml:space="preserve"> IF( InpS!BT65 &lt;&gt; "", InpS!BT65, BS42 * ( 1 + BT$6 ) )</f>
        <v>0</v>
      </c>
      <c r="BU42" s="79">
        <f xml:space="preserve"> IF( InpS!BU65 &lt;&gt; "", InpS!BU65, BT42 * ( 1 + BU$6 ) )</f>
        <v>0</v>
      </c>
      <c r="BV42" s="79">
        <f xml:space="preserve"> IF( InpS!BV65 &lt;&gt; "", InpS!BV65, BU42 * ( 1 + BV$6 ) )</f>
        <v>0</v>
      </c>
      <c r="BW42" s="79">
        <f xml:space="preserve"> IF( InpS!BW65 &lt;&gt; "", InpS!BW65, BV42 * ( 1 + BW$6 ) )</f>
        <v>0</v>
      </c>
      <c r="BX42" s="79">
        <f xml:space="preserve"> IF( InpS!BX65 &lt;&gt; "", InpS!BX65, BW42 * ( 1 + BX$6 ) )</f>
        <v>0</v>
      </c>
      <c r="BY42" s="79">
        <f xml:space="preserve"> IF( InpS!BY65 &lt;&gt; "", InpS!BY65, BX42 * ( 1 + BY$6 ) )</f>
        <v>0</v>
      </c>
      <c r="BZ42" s="79">
        <f xml:space="preserve"> IF( InpS!BZ65 &lt;&gt; "", InpS!BZ65, BY42 * ( 1 + BZ$6 ) )</f>
        <v>0</v>
      </c>
      <c r="CA42" s="79">
        <f xml:space="preserve"> IF( InpS!CA65 &lt;&gt; "", InpS!CA65, BZ42 * ( 1 + CA$6 ) )</f>
        <v>0</v>
      </c>
      <c r="CB42" s="79">
        <f xml:space="preserve"> IF( InpS!CB65 &lt;&gt; "", InpS!CB65, CA42 * ( 1 + CB$6 ) )</f>
        <v>0</v>
      </c>
      <c r="CC42" s="79">
        <f xml:space="preserve"> IF( InpS!CC65 &lt;&gt; "", InpS!CC65, CB42 * ( 1 + CC$6 ) )</f>
        <v>0</v>
      </c>
      <c r="CD42" s="79">
        <f xml:space="preserve"> IF( InpS!CD65 &lt;&gt; "", InpS!CD65, CC42 * ( 1 + CD$6 ) )</f>
        <v>0</v>
      </c>
      <c r="CE42" s="79">
        <f xml:space="preserve"> IF( InpS!CE65 &lt;&gt; "", InpS!CE65, CD42 * ( 1 + CE$6 ) )</f>
        <v>0</v>
      </c>
      <c r="CF42" s="79">
        <f xml:space="preserve"> IF( InpS!CF65 &lt;&gt; "", InpS!CF65, CE42 * ( 1 + CF$6 ) )</f>
        <v>0</v>
      </c>
      <c r="CG42" s="79">
        <f xml:space="preserve"> IF( InpS!CG65 &lt;&gt; "", InpS!CG65, CF42 * ( 1 + CG$6 ) )</f>
        <v>0</v>
      </c>
      <c r="CH42" s="79">
        <f xml:space="preserve"> IF( InpS!CH65 &lt;&gt; "", InpS!CH65, CG42 * ( 1 + CH$6 ) )</f>
        <v>0</v>
      </c>
      <c r="CI42" s="79">
        <f xml:space="preserve"> IF( InpS!CI65 &lt;&gt; "", InpS!CI65, CH42 * ( 1 + CI$6 ) )</f>
        <v>0</v>
      </c>
      <c r="CJ42" s="79">
        <f xml:space="preserve"> IF( InpS!CJ65 &lt;&gt; "", InpS!CJ65, CI42 * ( 1 + CJ$6 ) )</f>
        <v>0</v>
      </c>
      <c r="CK42" s="79">
        <f xml:space="preserve"> IF( InpS!CK65 &lt;&gt; "", InpS!CK65, CJ42 * ( 1 + CK$6 ) )</f>
        <v>0</v>
      </c>
      <c r="CL42" s="79">
        <f xml:space="preserve"> IF( InpS!CL65 &lt;&gt; "", InpS!CL65, CK42 * ( 1 + CL$6 ) )</f>
        <v>0</v>
      </c>
      <c r="CM42" s="79">
        <f xml:space="preserve"> IF( InpS!CM65 &lt;&gt; "", InpS!CM65, CL42 * ( 1 + CM$6 ) )</f>
        <v>0</v>
      </c>
      <c r="CN42" s="79">
        <f xml:space="preserve"> IF( InpS!CN65 &lt;&gt; "", InpS!CN65, CM42 * ( 1 + CN$6 ) )</f>
        <v>0</v>
      </c>
      <c r="CO42" s="79">
        <f xml:space="preserve"> IF( InpS!CO65 &lt;&gt; "", InpS!CO65, CN42 * ( 1 + CO$6 ) )</f>
        <v>0</v>
      </c>
    </row>
    <row r="43" spans="2:93" hidden="1" outlineLevel="2" x14ac:dyDescent="0.2">
      <c r="B43" s="58"/>
      <c r="D43" s="39"/>
      <c r="E43" s="18" t="str">
        <f>InpS!E66</f>
        <v>Fixed charge 10-50</v>
      </c>
      <c r="F43" s="18">
        <f>InpS!F66</f>
        <v>44929</v>
      </c>
      <c r="G43" s="19">
        <f xml:space="preserve"> UserInput!G43</f>
        <v>0</v>
      </c>
      <c r="H43" s="310" t="str">
        <f>InpS!H66</f>
        <v>£</v>
      </c>
      <c r="I43" s="74"/>
      <c r="K43" s="79">
        <f xml:space="preserve"> IF( InpS!K66 &lt;&gt; "", InpS!K66, J43 * ( 1 + K$6 ) )</f>
        <v>0</v>
      </c>
      <c r="L43" s="79">
        <f xml:space="preserve"> IF( InpS!L66 &lt;&gt; "", InpS!L66, K43 * ( 1 + L$6 ) )</f>
        <v>0</v>
      </c>
      <c r="M43" s="79">
        <f xml:space="preserve"> IF( InpS!M66 &lt;&gt; "", InpS!M66, L43 * ( 1 + M$6 ) )</f>
        <v>0</v>
      </c>
      <c r="N43" s="79">
        <f xml:space="preserve"> IF( InpS!N66 &lt;&gt; "", InpS!N66, M43 * ( 1 + N$6 ) )</f>
        <v>0</v>
      </c>
      <c r="O43" s="79">
        <f xml:space="preserve"> IF( InpS!O66 &lt;&gt; "", InpS!O66, N43 * ( 1 + O$6 ) )</f>
        <v>0</v>
      </c>
      <c r="P43" s="79">
        <f xml:space="preserve"> IF( InpS!P66 &lt;&gt; "", InpS!P66, O43 * ( 1 + P$6 ) )</f>
        <v>0</v>
      </c>
      <c r="Q43" s="79">
        <f xml:space="preserve"> IF( InpS!Q66 &lt;&gt; "", InpS!Q66, P43 * ( 1 + Q$6 ) )</f>
        <v>0</v>
      </c>
      <c r="R43" s="79">
        <f xml:space="preserve"> IF( InpS!R66 &lt;&gt; "", InpS!R66, Q43 * ( 1 + R$6 ) )</f>
        <v>0</v>
      </c>
      <c r="S43" s="79">
        <f xml:space="preserve"> IF( InpS!S66 &lt;&gt; "", InpS!S66, R43 * ( 1 + S$6 ) )</f>
        <v>0</v>
      </c>
      <c r="T43" s="79">
        <f xml:space="preserve"> IF( InpS!T66 &lt;&gt; "", InpS!T66, S43 * ( 1 + T$6 ) )</f>
        <v>0</v>
      </c>
      <c r="U43" s="79">
        <f xml:space="preserve"> IF( InpS!U66 &lt;&gt; "", InpS!U66, T43 * ( 1 + U$6 ) )</f>
        <v>0</v>
      </c>
      <c r="V43" s="79">
        <f xml:space="preserve"> IF( InpS!V66 &lt;&gt; "", InpS!V66, U43 * ( 1 + V$6 ) )</f>
        <v>0</v>
      </c>
      <c r="W43" s="79">
        <f xml:space="preserve"> IF( InpS!W66 &lt;&gt; "", InpS!W66, V43 * ( 1 + W$6 ) )</f>
        <v>0</v>
      </c>
      <c r="X43" s="79">
        <f xml:space="preserve"> IF( InpS!X66 &lt;&gt; "", InpS!X66, W43 * ( 1 + X$6 ) )</f>
        <v>0</v>
      </c>
      <c r="Y43" s="79">
        <f xml:space="preserve"> IF( InpS!Y66 &lt;&gt; "", InpS!Y66, X43 * ( 1 + Y$6 ) )</f>
        <v>0</v>
      </c>
      <c r="Z43" s="79">
        <f xml:space="preserve"> IF( InpS!Z66 &lt;&gt; "", InpS!Z66, Y43 * ( 1 + Z$6 ) )</f>
        <v>0</v>
      </c>
      <c r="AA43" s="79">
        <f xml:space="preserve"> IF( InpS!AA66 &lt;&gt; "", InpS!AA66, Z43 * ( 1 + AA$6 ) )</f>
        <v>0</v>
      </c>
      <c r="AB43" s="79">
        <f xml:space="preserve"> IF( InpS!AB66 &lt;&gt; "", InpS!AB66, AA43 * ( 1 + AB$6 ) )</f>
        <v>0</v>
      </c>
      <c r="AC43" s="79">
        <f xml:space="preserve"> IF( InpS!AC66 &lt;&gt; "", InpS!AC66, AB43 * ( 1 + AC$6 ) )</f>
        <v>0</v>
      </c>
      <c r="AD43" s="79">
        <f xml:space="preserve"> IF( InpS!AD66 &lt;&gt; "", InpS!AD66, AC43 * ( 1 + AD$6 ) )</f>
        <v>0</v>
      </c>
      <c r="AE43" s="79">
        <f xml:space="preserve"> IF( InpS!AE66 &lt;&gt; "", InpS!AE66, AD43 * ( 1 + AE$6 ) )</f>
        <v>0</v>
      </c>
      <c r="AF43" s="79">
        <f xml:space="preserve"> IF( InpS!AF66 &lt;&gt; "", InpS!AF66, AE43 * ( 1 + AF$6 ) )</f>
        <v>0</v>
      </c>
      <c r="AG43" s="79">
        <f xml:space="preserve"> IF( InpS!AG66 &lt;&gt; "", InpS!AG66, AF43 * ( 1 + AG$6 ) )</f>
        <v>0</v>
      </c>
      <c r="AH43" s="79">
        <f xml:space="preserve"> IF( InpS!AH66 &lt;&gt; "", InpS!AH66, AG43 * ( 1 + AH$6 ) )</f>
        <v>0</v>
      </c>
      <c r="AI43" s="79">
        <f xml:space="preserve"> IF( InpS!AI66 &lt;&gt; "", InpS!AI66, AH43 * ( 1 + AI$6 ) )</f>
        <v>0</v>
      </c>
      <c r="AJ43" s="79">
        <f xml:space="preserve"> IF( InpS!AJ66 &lt;&gt; "", InpS!AJ66, AI43 * ( 1 + AJ$6 ) )</f>
        <v>0</v>
      </c>
      <c r="AK43" s="79">
        <f xml:space="preserve"> IF( InpS!AK66 &lt;&gt; "", InpS!AK66, AJ43 * ( 1 + AK$6 ) )</f>
        <v>0</v>
      </c>
      <c r="AL43" s="79">
        <f xml:space="preserve"> IF( InpS!AL66 &lt;&gt; "", InpS!AL66, AK43 * ( 1 + AL$6 ) )</f>
        <v>0</v>
      </c>
      <c r="AM43" s="79">
        <f xml:space="preserve"> IF( InpS!AM66 &lt;&gt; "", InpS!AM66, AL43 * ( 1 + AM$6 ) )</f>
        <v>0</v>
      </c>
      <c r="AN43" s="79">
        <f xml:space="preserve"> IF( InpS!AN66 &lt;&gt; "", InpS!AN66, AM43 * ( 1 + AN$6 ) )</f>
        <v>0</v>
      </c>
      <c r="AO43" s="79">
        <f xml:space="preserve"> IF( InpS!AO66 &lt;&gt; "", InpS!AO66, AN43 * ( 1 + AO$6 ) )</f>
        <v>0</v>
      </c>
      <c r="AP43" s="79">
        <f xml:space="preserve"> IF( InpS!AP66 &lt;&gt; "", InpS!AP66, AO43 * ( 1 + AP$6 ) )</f>
        <v>0</v>
      </c>
      <c r="AQ43" s="79">
        <f xml:space="preserve"> IF( InpS!AQ66 &lt;&gt; "", InpS!AQ66, AP43 * ( 1 + AQ$6 ) )</f>
        <v>0</v>
      </c>
      <c r="AR43" s="79">
        <f xml:space="preserve"> IF( InpS!AR66 &lt;&gt; "", InpS!AR66, AQ43 * ( 1 + AR$6 ) )</f>
        <v>0</v>
      </c>
      <c r="AS43" s="79">
        <f xml:space="preserve"> IF( InpS!AS66 &lt;&gt; "", InpS!AS66, AR43 * ( 1 + AS$6 ) )</f>
        <v>0</v>
      </c>
      <c r="AT43" s="79">
        <f xml:space="preserve"> IF( InpS!AT66 &lt;&gt; "", InpS!AT66, AS43 * ( 1 + AT$6 ) )</f>
        <v>0</v>
      </c>
      <c r="AU43" s="79">
        <f xml:space="preserve"> IF( InpS!AU66 &lt;&gt; "", InpS!AU66, AT43 * ( 1 + AU$6 ) )</f>
        <v>0</v>
      </c>
      <c r="AV43" s="79">
        <f xml:space="preserve"> IF( InpS!AV66 &lt;&gt; "", InpS!AV66, AU43 * ( 1 + AV$6 ) )</f>
        <v>0</v>
      </c>
      <c r="AW43" s="79">
        <f xml:space="preserve"> IF( InpS!AW66 &lt;&gt; "", InpS!AW66, AV43 * ( 1 + AW$6 ) )</f>
        <v>0</v>
      </c>
      <c r="AX43" s="79">
        <f xml:space="preserve"> IF( InpS!AX66 &lt;&gt; "", InpS!AX66, AW43 * ( 1 + AX$6 ) )</f>
        <v>0</v>
      </c>
      <c r="AY43" s="79">
        <f xml:space="preserve"> IF( InpS!AY66 &lt;&gt; "", InpS!AY66, AX43 * ( 1 + AY$6 ) )</f>
        <v>0</v>
      </c>
      <c r="AZ43" s="79">
        <f xml:space="preserve"> IF( InpS!AZ66 &lt;&gt; "", InpS!AZ66, AY43 * ( 1 + AZ$6 ) )</f>
        <v>0</v>
      </c>
      <c r="BA43" s="79">
        <f xml:space="preserve"> IF( InpS!BA66 &lt;&gt; "", InpS!BA66, AZ43 * ( 1 + BA$6 ) )</f>
        <v>0</v>
      </c>
      <c r="BB43" s="79">
        <f xml:space="preserve"> IF( InpS!BB66 &lt;&gt; "", InpS!BB66, BA43 * ( 1 + BB$6 ) )</f>
        <v>0</v>
      </c>
      <c r="BC43" s="79">
        <f xml:space="preserve"> IF( InpS!BC66 &lt;&gt; "", InpS!BC66, BB43 * ( 1 + BC$6 ) )</f>
        <v>0</v>
      </c>
      <c r="BD43" s="79">
        <f xml:space="preserve"> IF( InpS!BD66 &lt;&gt; "", InpS!BD66, BC43 * ( 1 + BD$6 ) )</f>
        <v>0</v>
      </c>
      <c r="BE43" s="79">
        <f xml:space="preserve"> IF( InpS!BE66 &lt;&gt; "", InpS!BE66, BD43 * ( 1 + BE$6 ) )</f>
        <v>0</v>
      </c>
      <c r="BF43" s="79">
        <f xml:space="preserve"> IF( InpS!BF66 &lt;&gt; "", InpS!BF66, BE43 * ( 1 + BF$6 ) )</f>
        <v>0</v>
      </c>
      <c r="BG43" s="79">
        <f xml:space="preserve"> IF( InpS!BG66 &lt;&gt; "", InpS!BG66, BF43 * ( 1 + BG$6 ) )</f>
        <v>0</v>
      </c>
      <c r="BH43" s="79">
        <f xml:space="preserve"> IF( InpS!BH66 &lt;&gt; "", InpS!BH66, BG43 * ( 1 + BH$6 ) )</f>
        <v>0</v>
      </c>
      <c r="BI43" s="79">
        <f xml:space="preserve"> IF( InpS!BI66 &lt;&gt; "", InpS!BI66, BH43 * ( 1 + BI$6 ) )</f>
        <v>0</v>
      </c>
      <c r="BJ43" s="79">
        <f xml:space="preserve"> IF( InpS!BJ66 &lt;&gt; "", InpS!BJ66, BI43 * ( 1 + BJ$6 ) )</f>
        <v>0</v>
      </c>
      <c r="BK43" s="79">
        <f xml:space="preserve"> IF( InpS!BK66 &lt;&gt; "", InpS!BK66, BJ43 * ( 1 + BK$6 ) )</f>
        <v>0</v>
      </c>
      <c r="BL43" s="79">
        <f xml:space="preserve"> IF( InpS!BL66 &lt;&gt; "", InpS!BL66, BK43 * ( 1 + BL$6 ) )</f>
        <v>0</v>
      </c>
      <c r="BM43" s="79">
        <f xml:space="preserve"> IF( InpS!BM66 &lt;&gt; "", InpS!BM66, BL43 * ( 1 + BM$6 ) )</f>
        <v>0</v>
      </c>
      <c r="BN43" s="79">
        <f xml:space="preserve"> IF( InpS!BN66 &lt;&gt; "", InpS!BN66, BM43 * ( 1 + BN$6 ) )</f>
        <v>0</v>
      </c>
      <c r="BO43" s="79">
        <f xml:space="preserve"> IF( InpS!BO66 &lt;&gt; "", InpS!BO66, BN43 * ( 1 + BO$6 ) )</f>
        <v>0</v>
      </c>
      <c r="BP43" s="79">
        <f xml:space="preserve"> IF( InpS!BP66 &lt;&gt; "", InpS!BP66, BO43 * ( 1 + BP$6 ) )</f>
        <v>0</v>
      </c>
      <c r="BQ43" s="79">
        <f xml:space="preserve"> IF( InpS!BQ66 &lt;&gt; "", InpS!BQ66, BP43 * ( 1 + BQ$6 ) )</f>
        <v>0</v>
      </c>
      <c r="BR43" s="79">
        <f xml:space="preserve"> IF( InpS!BR66 &lt;&gt; "", InpS!BR66, BQ43 * ( 1 + BR$6 ) )</f>
        <v>0</v>
      </c>
      <c r="BS43" s="79">
        <f xml:space="preserve"> IF( InpS!BS66 &lt;&gt; "", InpS!BS66, BR43 * ( 1 + BS$6 ) )</f>
        <v>0</v>
      </c>
      <c r="BT43" s="79">
        <f xml:space="preserve"> IF( InpS!BT66 &lt;&gt; "", InpS!BT66, BS43 * ( 1 + BT$6 ) )</f>
        <v>0</v>
      </c>
      <c r="BU43" s="79">
        <f xml:space="preserve"> IF( InpS!BU66 &lt;&gt; "", InpS!BU66, BT43 * ( 1 + BU$6 ) )</f>
        <v>0</v>
      </c>
      <c r="BV43" s="79">
        <f xml:space="preserve"> IF( InpS!BV66 &lt;&gt; "", InpS!BV66, BU43 * ( 1 + BV$6 ) )</f>
        <v>0</v>
      </c>
      <c r="BW43" s="79">
        <f xml:space="preserve"> IF( InpS!BW66 &lt;&gt; "", InpS!BW66, BV43 * ( 1 + BW$6 ) )</f>
        <v>0</v>
      </c>
      <c r="BX43" s="79">
        <f xml:space="preserve"> IF( InpS!BX66 &lt;&gt; "", InpS!BX66, BW43 * ( 1 + BX$6 ) )</f>
        <v>0</v>
      </c>
      <c r="BY43" s="79">
        <f xml:space="preserve"> IF( InpS!BY66 &lt;&gt; "", InpS!BY66, BX43 * ( 1 + BY$6 ) )</f>
        <v>0</v>
      </c>
      <c r="BZ43" s="79">
        <f xml:space="preserve"> IF( InpS!BZ66 &lt;&gt; "", InpS!BZ66, BY43 * ( 1 + BZ$6 ) )</f>
        <v>0</v>
      </c>
      <c r="CA43" s="79">
        <f xml:space="preserve"> IF( InpS!CA66 &lt;&gt; "", InpS!CA66, BZ43 * ( 1 + CA$6 ) )</f>
        <v>0</v>
      </c>
      <c r="CB43" s="79">
        <f xml:space="preserve"> IF( InpS!CB66 &lt;&gt; "", InpS!CB66, CA43 * ( 1 + CB$6 ) )</f>
        <v>0</v>
      </c>
      <c r="CC43" s="79">
        <f xml:space="preserve"> IF( InpS!CC66 &lt;&gt; "", InpS!CC66, CB43 * ( 1 + CC$6 ) )</f>
        <v>0</v>
      </c>
      <c r="CD43" s="79">
        <f xml:space="preserve"> IF( InpS!CD66 &lt;&gt; "", InpS!CD66, CC43 * ( 1 + CD$6 ) )</f>
        <v>0</v>
      </c>
      <c r="CE43" s="79">
        <f xml:space="preserve"> IF( InpS!CE66 &lt;&gt; "", InpS!CE66, CD43 * ( 1 + CE$6 ) )</f>
        <v>0</v>
      </c>
      <c r="CF43" s="79">
        <f xml:space="preserve"> IF( InpS!CF66 &lt;&gt; "", InpS!CF66, CE43 * ( 1 + CF$6 ) )</f>
        <v>0</v>
      </c>
      <c r="CG43" s="79">
        <f xml:space="preserve"> IF( InpS!CG66 &lt;&gt; "", InpS!CG66, CF43 * ( 1 + CG$6 ) )</f>
        <v>0</v>
      </c>
      <c r="CH43" s="79">
        <f xml:space="preserve"> IF( InpS!CH66 &lt;&gt; "", InpS!CH66, CG43 * ( 1 + CH$6 ) )</f>
        <v>0</v>
      </c>
      <c r="CI43" s="79">
        <f xml:space="preserve"> IF( InpS!CI66 &lt;&gt; "", InpS!CI66, CH43 * ( 1 + CI$6 ) )</f>
        <v>0</v>
      </c>
      <c r="CJ43" s="79">
        <f xml:space="preserve"> IF( InpS!CJ66 &lt;&gt; "", InpS!CJ66, CI43 * ( 1 + CJ$6 ) )</f>
        <v>0</v>
      </c>
      <c r="CK43" s="79">
        <f xml:space="preserve"> IF( InpS!CK66 &lt;&gt; "", InpS!CK66, CJ43 * ( 1 + CK$6 ) )</f>
        <v>0</v>
      </c>
      <c r="CL43" s="79">
        <f xml:space="preserve"> IF( InpS!CL66 &lt;&gt; "", InpS!CL66, CK43 * ( 1 + CL$6 ) )</f>
        <v>0</v>
      </c>
      <c r="CM43" s="79">
        <f xml:space="preserve"> IF( InpS!CM66 &lt;&gt; "", InpS!CM66, CL43 * ( 1 + CM$6 ) )</f>
        <v>0</v>
      </c>
      <c r="CN43" s="79">
        <f xml:space="preserve"> IF( InpS!CN66 &lt;&gt; "", InpS!CN66, CM43 * ( 1 + CN$6 ) )</f>
        <v>0</v>
      </c>
      <c r="CO43" s="79">
        <f xml:space="preserve"> IF( InpS!CO66 &lt;&gt; "", InpS!CO66, CN43 * ( 1 + CO$6 ) )</f>
        <v>0</v>
      </c>
    </row>
    <row r="44" spans="2:93" hidden="1" outlineLevel="2" x14ac:dyDescent="0.2">
      <c r="B44" s="58"/>
      <c r="D44" s="39"/>
      <c r="E44" s="18" t="str">
        <f>InpS!E67</f>
        <v>Fixed charge 50+</v>
      </c>
      <c r="F44" s="18">
        <f>InpS!F67</f>
        <v>44929</v>
      </c>
      <c r="G44" s="19">
        <f xml:space="preserve"> UserInput!G44</f>
        <v>0</v>
      </c>
      <c r="H44" s="310" t="str">
        <f>InpS!H67</f>
        <v>£</v>
      </c>
      <c r="I44" s="74"/>
      <c r="K44" s="79">
        <f xml:space="preserve"> IF( InpS!K67 &lt;&gt; "", InpS!K67, J44 * ( 1 + K$6 ) )</f>
        <v>0</v>
      </c>
      <c r="L44" s="79">
        <f xml:space="preserve"> IF( InpS!L67 &lt;&gt; "", InpS!L67, K44 * ( 1 + L$6 ) )</f>
        <v>16.53</v>
      </c>
      <c r="M44" s="79">
        <f xml:space="preserve"> IF( InpS!M67 &lt;&gt; "", InpS!M67, L44 * ( 1 + M$6 ) )</f>
        <v>0</v>
      </c>
      <c r="N44" s="79">
        <f xml:space="preserve"> IF( InpS!N67 &lt;&gt; "", InpS!N67, M44 * ( 1 + N$6 ) )</f>
        <v>0</v>
      </c>
      <c r="O44" s="79">
        <f xml:space="preserve"> IF( InpS!O67 &lt;&gt; "", InpS!O67, N44 * ( 1 + O$6 ) )</f>
        <v>0</v>
      </c>
      <c r="P44" s="79">
        <f xml:space="preserve"> IF( InpS!P67 &lt;&gt; "", InpS!P67, O44 * ( 1 + P$6 ) )</f>
        <v>0</v>
      </c>
      <c r="Q44" s="79">
        <f xml:space="preserve"> IF( InpS!Q67 &lt;&gt; "", InpS!Q67, P44 * ( 1 + Q$6 ) )</f>
        <v>0</v>
      </c>
      <c r="R44" s="79">
        <f xml:space="preserve"> IF( InpS!R67 &lt;&gt; "", InpS!R67, Q44 * ( 1 + R$6 ) )</f>
        <v>0</v>
      </c>
      <c r="S44" s="79">
        <f xml:space="preserve"> IF( InpS!S67 &lt;&gt; "", InpS!S67, R44 * ( 1 + S$6 ) )</f>
        <v>0</v>
      </c>
      <c r="T44" s="79">
        <f xml:space="preserve"> IF( InpS!T67 &lt;&gt; "", InpS!T67, S44 * ( 1 + T$6 ) )</f>
        <v>0</v>
      </c>
      <c r="U44" s="79">
        <f xml:space="preserve"> IF( InpS!U67 &lt;&gt; "", InpS!U67, T44 * ( 1 + U$6 ) )</f>
        <v>0</v>
      </c>
      <c r="V44" s="79">
        <f xml:space="preserve"> IF( InpS!V67 &lt;&gt; "", InpS!V67, U44 * ( 1 + V$6 ) )</f>
        <v>0</v>
      </c>
      <c r="W44" s="79">
        <f xml:space="preserve"> IF( InpS!W67 &lt;&gt; "", InpS!W67, V44 * ( 1 + W$6 ) )</f>
        <v>0</v>
      </c>
      <c r="X44" s="79">
        <f xml:space="preserve"> IF( InpS!X67 &lt;&gt; "", InpS!X67, W44 * ( 1 + X$6 ) )</f>
        <v>0</v>
      </c>
      <c r="Y44" s="79">
        <f xml:space="preserve"> IF( InpS!Y67 &lt;&gt; "", InpS!Y67, X44 * ( 1 + Y$6 ) )</f>
        <v>0</v>
      </c>
      <c r="Z44" s="79">
        <f xml:space="preserve"> IF( InpS!Z67 &lt;&gt; "", InpS!Z67, Y44 * ( 1 + Z$6 ) )</f>
        <v>0</v>
      </c>
      <c r="AA44" s="79">
        <f xml:space="preserve"> IF( InpS!AA67 &lt;&gt; "", InpS!AA67, Z44 * ( 1 + AA$6 ) )</f>
        <v>0</v>
      </c>
      <c r="AB44" s="79">
        <f xml:space="preserve"> IF( InpS!AB67 &lt;&gt; "", InpS!AB67, AA44 * ( 1 + AB$6 ) )</f>
        <v>0</v>
      </c>
      <c r="AC44" s="79">
        <f xml:space="preserve"> IF( InpS!AC67 &lt;&gt; "", InpS!AC67, AB44 * ( 1 + AC$6 ) )</f>
        <v>0</v>
      </c>
      <c r="AD44" s="79">
        <f xml:space="preserve"> IF( InpS!AD67 &lt;&gt; "", InpS!AD67, AC44 * ( 1 + AD$6 ) )</f>
        <v>0</v>
      </c>
      <c r="AE44" s="79">
        <f xml:space="preserve"> IF( InpS!AE67 &lt;&gt; "", InpS!AE67, AD44 * ( 1 + AE$6 ) )</f>
        <v>0</v>
      </c>
      <c r="AF44" s="79">
        <f xml:space="preserve"> IF( InpS!AF67 &lt;&gt; "", InpS!AF67, AE44 * ( 1 + AF$6 ) )</f>
        <v>0</v>
      </c>
      <c r="AG44" s="79">
        <f xml:space="preserve"> IF( InpS!AG67 &lt;&gt; "", InpS!AG67, AF44 * ( 1 + AG$6 ) )</f>
        <v>0</v>
      </c>
      <c r="AH44" s="79">
        <f xml:space="preserve"> IF( InpS!AH67 &lt;&gt; "", InpS!AH67, AG44 * ( 1 + AH$6 ) )</f>
        <v>0</v>
      </c>
      <c r="AI44" s="79">
        <f xml:space="preserve"> IF( InpS!AI67 &lt;&gt; "", InpS!AI67, AH44 * ( 1 + AI$6 ) )</f>
        <v>0</v>
      </c>
      <c r="AJ44" s="79">
        <f xml:space="preserve"> IF( InpS!AJ67 &lt;&gt; "", InpS!AJ67, AI44 * ( 1 + AJ$6 ) )</f>
        <v>0</v>
      </c>
      <c r="AK44" s="79">
        <f xml:space="preserve"> IF( InpS!AK67 &lt;&gt; "", InpS!AK67, AJ44 * ( 1 + AK$6 ) )</f>
        <v>0</v>
      </c>
      <c r="AL44" s="79">
        <f xml:space="preserve"> IF( InpS!AL67 &lt;&gt; "", InpS!AL67, AK44 * ( 1 + AL$6 ) )</f>
        <v>0</v>
      </c>
      <c r="AM44" s="79">
        <f xml:space="preserve"> IF( InpS!AM67 &lt;&gt; "", InpS!AM67, AL44 * ( 1 + AM$6 ) )</f>
        <v>0</v>
      </c>
      <c r="AN44" s="79">
        <f xml:space="preserve"> IF( InpS!AN67 &lt;&gt; "", InpS!AN67, AM44 * ( 1 + AN$6 ) )</f>
        <v>0</v>
      </c>
      <c r="AO44" s="79">
        <f xml:space="preserve"> IF( InpS!AO67 &lt;&gt; "", InpS!AO67, AN44 * ( 1 + AO$6 ) )</f>
        <v>0</v>
      </c>
      <c r="AP44" s="79">
        <f xml:space="preserve"> IF( InpS!AP67 &lt;&gt; "", InpS!AP67, AO44 * ( 1 + AP$6 ) )</f>
        <v>0</v>
      </c>
      <c r="AQ44" s="79">
        <f xml:space="preserve"> IF( InpS!AQ67 &lt;&gt; "", InpS!AQ67, AP44 * ( 1 + AQ$6 ) )</f>
        <v>0</v>
      </c>
      <c r="AR44" s="79">
        <f xml:space="preserve"> IF( InpS!AR67 &lt;&gt; "", InpS!AR67, AQ44 * ( 1 + AR$6 ) )</f>
        <v>0</v>
      </c>
      <c r="AS44" s="79">
        <f xml:space="preserve"> IF( InpS!AS67 &lt;&gt; "", InpS!AS67, AR44 * ( 1 + AS$6 ) )</f>
        <v>0</v>
      </c>
      <c r="AT44" s="79">
        <f xml:space="preserve"> IF( InpS!AT67 &lt;&gt; "", InpS!AT67, AS44 * ( 1 + AT$6 ) )</f>
        <v>0</v>
      </c>
      <c r="AU44" s="79">
        <f xml:space="preserve"> IF( InpS!AU67 &lt;&gt; "", InpS!AU67, AT44 * ( 1 + AU$6 ) )</f>
        <v>0</v>
      </c>
      <c r="AV44" s="79">
        <f xml:space="preserve"> IF( InpS!AV67 &lt;&gt; "", InpS!AV67, AU44 * ( 1 + AV$6 ) )</f>
        <v>0</v>
      </c>
      <c r="AW44" s="79">
        <f xml:space="preserve"> IF( InpS!AW67 &lt;&gt; "", InpS!AW67, AV44 * ( 1 + AW$6 ) )</f>
        <v>0</v>
      </c>
      <c r="AX44" s="79">
        <f xml:space="preserve"> IF( InpS!AX67 &lt;&gt; "", InpS!AX67, AW44 * ( 1 + AX$6 ) )</f>
        <v>0</v>
      </c>
      <c r="AY44" s="79">
        <f xml:space="preserve"> IF( InpS!AY67 &lt;&gt; "", InpS!AY67, AX44 * ( 1 + AY$6 ) )</f>
        <v>0</v>
      </c>
      <c r="AZ44" s="79">
        <f xml:space="preserve"> IF( InpS!AZ67 &lt;&gt; "", InpS!AZ67, AY44 * ( 1 + AZ$6 ) )</f>
        <v>0</v>
      </c>
      <c r="BA44" s="79">
        <f xml:space="preserve"> IF( InpS!BA67 &lt;&gt; "", InpS!BA67, AZ44 * ( 1 + BA$6 ) )</f>
        <v>0</v>
      </c>
      <c r="BB44" s="79">
        <f xml:space="preserve"> IF( InpS!BB67 &lt;&gt; "", InpS!BB67, BA44 * ( 1 + BB$6 ) )</f>
        <v>0</v>
      </c>
      <c r="BC44" s="79">
        <f xml:space="preserve"> IF( InpS!BC67 &lt;&gt; "", InpS!BC67, BB44 * ( 1 + BC$6 ) )</f>
        <v>0</v>
      </c>
      <c r="BD44" s="79">
        <f xml:space="preserve"> IF( InpS!BD67 &lt;&gt; "", InpS!BD67, BC44 * ( 1 + BD$6 ) )</f>
        <v>0</v>
      </c>
      <c r="BE44" s="79">
        <f xml:space="preserve"> IF( InpS!BE67 &lt;&gt; "", InpS!BE67, BD44 * ( 1 + BE$6 ) )</f>
        <v>0</v>
      </c>
      <c r="BF44" s="79">
        <f xml:space="preserve"> IF( InpS!BF67 &lt;&gt; "", InpS!BF67, BE44 * ( 1 + BF$6 ) )</f>
        <v>0</v>
      </c>
      <c r="BG44" s="79">
        <f xml:space="preserve"> IF( InpS!BG67 &lt;&gt; "", InpS!BG67, BF44 * ( 1 + BG$6 ) )</f>
        <v>0</v>
      </c>
      <c r="BH44" s="79">
        <f xml:space="preserve"> IF( InpS!BH67 &lt;&gt; "", InpS!BH67, BG44 * ( 1 + BH$6 ) )</f>
        <v>0</v>
      </c>
      <c r="BI44" s="79">
        <f xml:space="preserve"> IF( InpS!BI67 &lt;&gt; "", InpS!BI67, BH44 * ( 1 + BI$6 ) )</f>
        <v>0</v>
      </c>
      <c r="BJ44" s="79">
        <f xml:space="preserve"> IF( InpS!BJ67 &lt;&gt; "", InpS!BJ67, BI44 * ( 1 + BJ$6 ) )</f>
        <v>0</v>
      </c>
      <c r="BK44" s="79">
        <f xml:space="preserve"> IF( InpS!BK67 &lt;&gt; "", InpS!BK67, BJ44 * ( 1 + BK$6 ) )</f>
        <v>0</v>
      </c>
      <c r="BL44" s="79">
        <f xml:space="preserve"> IF( InpS!BL67 &lt;&gt; "", InpS!BL67, BK44 * ( 1 + BL$6 ) )</f>
        <v>0</v>
      </c>
      <c r="BM44" s="79">
        <f xml:space="preserve"> IF( InpS!BM67 &lt;&gt; "", InpS!BM67, BL44 * ( 1 + BM$6 ) )</f>
        <v>0</v>
      </c>
      <c r="BN44" s="79">
        <f xml:space="preserve"> IF( InpS!BN67 &lt;&gt; "", InpS!BN67, BM44 * ( 1 + BN$6 ) )</f>
        <v>0</v>
      </c>
      <c r="BO44" s="79">
        <f xml:space="preserve"> IF( InpS!BO67 &lt;&gt; "", InpS!BO67, BN44 * ( 1 + BO$6 ) )</f>
        <v>0</v>
      </c>
      <c r="BP44" s="79">
        <f xml:space="preserve"> IF( InpS!BP67 &lt;&gt; "", InpS!BP67, BO44 * ( 1 + BP$6 ) )</f>
        <v>0</v>
      </c>
      <c r="BQ44" s="79">
        <f xml:space="preserve"> IF( InpS!BQ67 &lt;&gt; "", InpS!BQ67, BP44 * ( 1 + BQ$6 ) )</f>
        <v>0</v>
      </c>
      <c r="BR44" s="79">
        <f xml:space="preserve"> IF( InpS!BR67 &lt;&gt; "", InpS!BR67, BQ44 * ( 1 + BR$6 ) )</f>
        <v>0</v>
      </c>
      <c r="BS44" s="79">
        <f xml:space="preserve"> IF( InpS!BS67 &lt;&gt; "", InpS!BS67, BR44 * ( 1 + BS$6 ) )</f>
        <v>0</v>
      </c>
      <c r="BT44" s="79">
        <f xml:space="preserve"> IF( InpS!BT67 &lt;&gt; "", InpS!BT67, BS44 * ( 1 + BT$6 ) )</f>
        <v>0</v>
      </c>
      <c r="BU44" s="79">
        <f xml:space="preserve"> IF( InpS!BU67 &lt;&gt; "", InpS!BU67, BT44 * ( 1 + BU$6 ) )</f>
        <v>0</v>
      </c>
      <c r="BV44" s="79">
        <f xml:space="preserve"> IF( InpS!BV67 &lt;&gt; "", InpS!BV67, BU44 * ( 1 + BV$6 ) )</f>
        <v>0</v>
      </c>
      <c r="BW44" s="79">
        <f xml:space="preserve"> IF( InpS!BW67 &lt;&gt; "", InpS!BW67, BV44 * ( 1 + BW$6 ) )</f>
        <v>0</v>
      </c>
      <c r="BX44" s="79">
        <f xml:space="preserve"> IF( InpS!BX67 &lt;&gt; "", InpS!BX67, BW44 * ( 1 + BX$6 ) )</f>
        <v>0</v>
      </c>
      <c r="BY44" s="79">
        <f xml:space="preserve"> IF( InpS!BY67 &lt;&gt; "", InpS!BY67, BX44 * ( 1 + BY$6 ) )</f>
        <v>0</v>
      </c>
      <c r="BZ44" s="79">
        <f xml:space="preserve"> IF( InpS!BZ67 &lt;&gt; "", InpS!BZ67, BY44 * ( 1 + BZ$6 ) )</f>
        <v>0</v>
      </c>
      <c r="CA44" s="79">
        <f xml:space="preserve"> IF( InpS!CA67 &lt;&gt; "", InpS!CA67, BZ44 * ( 1 + CA$6 ) )</f>
        <v>0</v>
      </c>
      <c r="CB44" s="79">
        <f xml:space="preserve"> IF( InpS!CB67 &lt;&gt; "", InpS!CB67, CA44 * ( 1 + CB$6 ) )</f>
        <v>0</v>
      </c>
      <c r="CC44" s="79">
        <f xml:space="preserve"> IF( InpS!CC67 &lt;&gt; "", InpS!CC67, CB44 * ( 1 + CC$6 ) )</f>
        <v>0</v>
      </c>
      <c r="CD44" s="79">
        <f xml:space="preserve"> IF( InpS!CD67 &lt;&gt; "", InpS!CD67, CC44 * ( 1 + CD$6 ) )</f>
        <v>0</v>
      </c>
      <c r="CE44" s="79">
        <f xml:space="preserve"> IF( InpS!CE67 &lt;&gt; "", InpS!CE67, CD44 * ( 1 + CE$6 ) )</f>
        <v>0</v>
      </c>
      <c r="CF44" s="79">
        <f xml:space="preserve"> IF( InpS!CF67 &lt;&gt; "", InpS!CF67, CE44 * ( 1 + CF$6 ) )</f>
        <v>0</v>
      </c>
      <c r="CG44" s="79">
        <f xml:space="preserve"> IF( InpS!CG67 &lt;&gt; "", InpS!CG67, CF44 * ( 1 + CG$6 ) )</f>
        <v>0</v>
      </c>
      <c r="CH44" s="79">
        <f xml:space="preserve"> IF( InpS!CH67 &lt;&gt; "", InpS!CH67, CG44 * ( 1 + CH$6 ) )</f>
        <v>0</v>
      </c>
      <c r="CI44" s="79">
        <f xml:space="preserve"> IF( InpS!CI67 &lt;&gt; "", InpS!CI67, CH44 * ( 1 + CI$6 ) )</f>
        <v>0</v>
      </c>
      <c r="CJ44" s="79">
        <f xml:space="preserve"> IF( InpS!CJ67 &lt;&gt; "", InpS!CJ67, CI44 * ( 1 + CJ$6 ) )</f>
        <v>0</v>
      </c>
      <c r="CK44" s="79">
        <f xml:space="preserve"> IF( InpS!CK67 &lt;&gt; "", InpS!CK67, CJ44 * ( 1 + CK$6 ) )</f>
        <v>0</v>
      </c>
      <c r="CL44" s="79">
        <f xml:space="preserve"> IF( InpS!CL67 &lt;&gt; "", InpS!CL67, CK44 * ( 1 + CL$6 ) )</f>
        <v>0</v>
      </c>
      <c r="CM44" s="79">
        <f xml:space="preserve"> IF( InpS!CM67 &lt;&gt; "", InpS!CM67, CL44 * ( 1 + CM$6 ) )</f>
        <v>0</v>
      </c>
      <c r="CN44" s="79">
        <f xml:space="preserve"> IF( InpS!CN67 &lt;&gt; "", InpS!CN67, CM44 * ( 1 + CN$6 ) )</f>
        <v>0</v>
      </c>
      <c r="CO44" s="79">
        <f xml:space="preserve"> IF( InpS!CO67 &lt;&gt; "", InpS!CO67, CN44 * ( 1 + CO$6 ) )</f>
        <v>0</v>
      </c>
    </row>
    <row r="45" spans="2:93" hidden="1" outlineLevel="2" x14ac:dyDescent="0.2">
      <c r="B45" s="58"/>
      <c r="D45" s="39"/>
      <c r="H45" s="150"/>
      <c r="I45" s="74"/>
    </row>
    <row r="46" spans="2:93" hidden="1" outlineLevel="2" x14ac:dyDescent="0.2">
      <c r="B46" s="58"/>
      <c r="D46" s="39"/>
      <c r="E46" s="18" t="str">
        <f xml:space="preserve"> UserInput!E46</f>
        <v>Consumption at standard rate</v>
      </c>
      <c r="G46" s="52">
        <f xml:space="preserve"> UserInput!G46</f>
        <v>0</v>
      </c>
      <c r="H46" s="310" t="str">
        <f xml:space="preserve"> UserInput!H46</f>
        <v>m3</v>
      </c>
      <c r="I46" s="74"/>
    </row>
    <row r="47" spans="2:93" hidden="1" outlineLevel="2" x14ac:dyDescent="0.2">
      <c r="B47" s="58"/>
      <c r="C47" s="39">
        <v>0</v>
      </c>
      <c r="E47" s="18" t="str">
        <f>InpS!E69</f>
        <v>Water: standard volumetric rate</v>
      </c>
      <c r="F47" s="369">
        <f xml:space="preserve"> G16</f>
        <v>0</v>
      </c>
      <c r="G47" s="53">
        <f xml:space="preserve"> G$46 * F47</f>
        <v>0</v>
      </c>
      <c r="H47" s="310" t="str">
        <f>InpS!H69</f>
        <v>£/m3</v>
      </c>
      <c r="I47" s="74"/>
      <c r="K47" s="103">
        <f xml:space="preserve"> IF( InpS!K69 &lt;&gt; "", InpS!K69, J47 * ( 1 + K$6 ) )</f>
        <v>1.5827</v>
      </c>
      <c r="L47" s="103">
        <f xml:space="preserve"> IF( InpS!L69 &lt;&gt; "", InpS!L69, K47 * ( 1 + L$6 ) )</f>
        <v>1.6742999999999999</v>
      </c>
      <c r="M47" s="103">
        <f xml:space="preserve"> IF( InpS!M69 &lt;&gt; "", InpS!M69, L47 * ( 1 + M$6 ) )</f>
        <v>1.9615</v>
      </c>
      <c r="N47" s="103">
        <f xml:space="preserve"> IF( InpS!N69 &lt;&gt; "", InpS!N69, M47 * ( 1 + N$6 ) )</f>
        <v>1.6464999999999999</v>
      </c>
      <c r="O47" s="103">
        <f xml:space="preserve"> IF( InpS!O69 &lt;&gt; "", InpS!O69, N47 * ( 1 + O$6 ) )</f>
        <v>1.6485999999999998</v>
      </c>
      <c r="P47" s="103">
        <f xml:space="preserve"> IF( InpS!P69 &lt;&gt; "", InpS!P69, O47 * ( 1 + P$6 ) )</f>
        <v>1.7355</v>
      </c>
      <c r="Q47" s="103">
        <f xml:space="preserve"> IF( InpS!Q69 &lt;&gt; "", InpS!Q69, P47 * ( 1 + Q$6 ) )</f>
        <v>1.7906</v>
      </c>
      <c r="R47" s="103">
        <f xml:space="preserve"> IF( InpS!R69 &lt;&gt; "", InpS!R69, Q47 * ( 1 + R$6 ) )</f>
        <v>1.8113000000000001</v>
      </c>
      <c r="S47" s="103">
        <f xml:space="preserve"> IF( InpS!S69 &lt;&gt; "", InpS!S69, R47 * ( 1 + S$6 ) )</f>
        <v>1.8282</v>
      </c>
      <c r="T47" s="103">
        <f xml:space="preserve"> IF( InpS!T69 &lt;&gt; "", InpS!T69, S47 * ( 1 + T$6 ) )</f>
        <v>1.8647581591349474</v>
      </c>
      <c r="U47" s="103">
        <f xml:space="preserve"> IF( InpS!U69 &lt;&gt; "", InpS!U69, T47 * ( 1 + U$6 ) )</f>
        <v>1.9020473646539535</v>
      </c>
      <c r="V47" s="103">
        <f xml:space="preserve"> IF( InpS!V69 &lt;&gt; "", InpS!V69, U47 * ( 1 + V$6 ) )</f>
        <v>1.9400822351490998</v>
      </c>
      <c r="W47" s="103">
        <f xml:space="preserve"> IF( InpS!W69 &lt;&gt; "", InpS!W69, V47 * ( 1 + W$6 ) )</f>
        <v>1.978877681537605</v>
      </c>
      <c r="X47" s="103">
        <f xml:space="preserve"> IF( InpS!X69 &lt;&gt; "", InpS!X69, W47 * ( 1 + X$6 ) )</f>
        <v>2.0184489129073935</v>
      </c>
      <c r="Y47" s="103">
        <f xml:space="preserve"> IF( InpS!Y69 &lt;&gt; "", InpS!Y69, X47 * ( 1 + Y$6 ) )</f>
        <v>2.0588114424795574</v>
      </c>
      <c r="Z47" s="103">
        <f xml:space="preserve"> IF( InpS!Z69 &lt;&gt; "", InpS!Z69, Y47 * ( 1 + Z$6 ) )</f>
        <v>2.0999810936900478</v>
      </c>
      <c r="AA47" s="103">
        <f xml:space="preserve"> IF( InpS!AA69 &lt;&gt; "", InpS!AA69, Z47 * ( 1 + AA$6 ) )</f>
        <v>2.1419740063929806</v>
      </c>
      <c r="AB47" s="103">
        <f xml:space="preserve"> IF( InpS!AB69 &lt;&gt; "", InpS!AB69, AA47 * ( 1 + AB$6 ) )</f>
        <v>2.1848066431879896</v>
      </c>
      <c r="AC47" s="103">
        <f xml:space="preserve"> IF( InpS!AC69 &lt;&gt; "", InpS!AC69, AB47 * ( 1 + AC$6 ) )</f>
        <v>2.2284957958741054</v>
      </c>
      <c r="AD47" s="103">
        <f xml:space="preserve"> IF( InpS!AD69 &lt;&gt; "", InpS!AD69, AC47 * ( 1 + AD$6 ) )</f>
        <v>2.2730585920326911</v>
      </c>
      <c r="AE47" s="103">
        <f xml:space="preserve"> IF( InpS!AE69 &lt;&gt; "", InpS!AE69, AD47 * ( 1 + AE$6 ) )</f>
        <v>2.3185125017420174</v>
      </c>
      <c r="AF47" s="103">
        <f xml:space="preserve"> IF( InpS!AF69 &lt;&gt; "", InpS!AF69, AE47 * ( 1 + AF$6 ) )</f>
        <v>2.3648753444261055</v>
      </c>
      <c r="AG47" s="103">
        <f xml:space="preserve"> IF( InpS!AG69 &lt;&gt; "", InpS!AG69, AF47 * ( 1 + AG$6 ) )</f>
        <v>2.4121652958405257</v>
      </c>
      <c r="AH47" s="103">
        <f xml:space="preserve"> IF( InpS!AH69 &lt;&gt; "", InpS!AH69, AG47 * ( 1 + AH$6 ) )</f>
        <v>2.4604008951978913</v>
      </c>
      <c r="AI47" s="103">
        <f xml:space="preserve"> IF( InpS!AI69 &lt;&gt; "", InpS!AI69, AH47 * ( 1 + AI$6 ) )</f>
        <v>2.5096010524358365</v>
      </c>
      <c r="AJ47" s="103">
        <f xml:space="preserve"> IF( InpS!AJ69 &lt;&gt; "", InpS!AJ69, AI47 * ( 1 + AJ$6 ) )</f>
        <v>2.5597850556303343</v>
      </c>
      <c r="AK47" s="103">
        <f xml:space="preserve"> IF( InpS!AK69 &lt;&gt; "", InpS!AK69, AJ47 * ( 1 + AK$6 ) )</f>
        <v>2.6109725785572535</v>
      </c>
      <c r="AL47" s="103">
        <f xml:space="preserve"> IF( InpS!AL69 &lt;&gt; "", InpS!AL69, AK47 * ( 1 + AL$6 ) )</f>
        <v>2.6631836884051259</v>
      </c>
      <c r="AM47" s="103">
        <f xml:space="preserve"> IF( InpS!AM69 &lt;&gt; "", InpS!AM69, AL47 * ( 1 + AM$6 ) )</f>
        <v>2.7164388536421407</v>
      </c>
      <c r="AN47" s="103">
        <f xml:space="preserve"> IF( InpS!AN69 &lt;&gt; "", InpS!AN69, AM47 * ( 1 + AN$6 ) )</f>
        <v>2.7707589520404579</v>
      </c>
      <c r="AO47" s="103">
        <f xml:space="preserve"> IF( InpS!AO69 &lt;&gt; "", InpS!AO69, AN47 * ( 1 + AO$6 ) )</f>
        <v>2.8261652788609779</v>
      </c>
      <c r="AP47" s="103">
        <f xml:space="preserve"> IF( InpS!AP69 &lt;&gt; "", InpS!AP69, AO47 * ( 1 + AP$6 ) )</f>
        <v>2.8826795552017845</v>
      </c>
      <c r="AQ47" s="103">
        <f xml:space="preserve"> IF( InpS!AQ69 &lt;&gt; "", InpS!AQ69, AP47 * ( 1 + AQ$6 ) )</f>
        <v>2.9403239365135261</v>
      </c>
      <c r="AR47" s="103">
        <f xml:space="preserve"> IF( InpS!AR69 &lt;&gt; "", InpS!AR69, AQ47 * ( 1 + AR$6 ) )</f>
        <v>2.999121021285081</v>
      </c>
      <c r="AS47" s="103">
        <f xml:space="preserve"> IF( InpS!AS69 &lt;&gt; "", InpS!AS69, AR47 * ( 1 + AS$6 ) )</f>
        <v>3.0590938599029052</v>
      </c>
      <c r="AT47" s="103">
        <f xml:space="preserve"> IF( InpS!AT69 &lt;&gt; "", InpS!AT69, AS47 * ( 1 + AT$6 ) )</f>
        <v>3.1202659636875407</v>
      </c>
      <c r="AU47" s="103">
        <f xml:space="preserve"> IF( InpS!AU69 &lt;&gt; "", InpS!AU69, AT47 * ( 1 + AU$6 ) )</f>
        <v>3.1826613141108253</v>
      </c>
      <c r="AV47" s="103">
        <f xml:space="preserve"> IF( InpS!AV69 &lt;&gt; "", InpS!AV69, AU47 * ( 1 + AV$6 ) )</f>
        <v>3.2463043721974154</v>
      </c>
      <c r="AW47" s="103">
        <f xml:space="preserve"> IF( InpS!AW69 &lt;&gt; "", InpS!AW69, AV47 * ( 1 + AW$6 ) )</f>
        <v>3.311220088114311</v>
      </c>
      <c r="AX47" s="103">
        <f xml:space="preserve"> IF( InpS!AX69 &lt;&gt; "", InpS!AX69, AW47 * ( 1 + AX$6 ) )</f>
        <v>3.3774339109521394</v>
      </c>
      <c r="AY47" s="103">
        <f xml:space="preserve"> IF( InpS!AY69 &lt;&gt; "", InpS!AY69, AX47 * ( 1 + AY$6 ) )</f>
        <v>3.4449717987020332</v>
      </c>
      <c r="AZ47" s="103">
        <f xml:space="preserve"> IF( InpS!AZ69 &lt;&gt; "", InpS!AZ69, AY47 * ( 1 + AZ$6 ) )</f>
        <v>3.5138602284320162</v>
      </c>
      <c r="BA47" s="103">
        <f xml:space="preserve"> IF( InpS!BA69 &lt;&gt; "", InpS!BA69, AZ47 * ( 1 + BA$6 ) )</f>
        <v>3.5841262066668813</v>
      </c>
      <c r="BB47" s="103">
        <f xml:space="preserve"> IF( InpS!BB69 &lt;&gt; "", InpS!BB69, BA47 * ( 1 + BB$6 ) )</f>
        <v>3.6557972799756349</v>
      </c>
      <c r="BC47" s="103">
        <f xml:space="preserve"> IF( InpS!BC69 &lt;&gt; "", InpS!BC69, BB47 * ( 1 + BC$6 ) )</f>
        <v>3.7289015457706558</v>
      </c>
      <c r="BD47" s="103">
        <f xml:space="preserve"> IF( InpS!BD69 &lt;&gt; "", InpS!BD69, BC47 * ( 1 + BD$6 ) )</f>
        <v>3.8034676633228028</v>
      </c>
      <c r="BE47" s="103">
        <f xml:space="preserve"> IF( InpS!BE69 &lt;&gt; "", InpS!BE69, BD47 * ( 1 + BE$6 ) )</f>
        <v>3.8795248649967888</v>
      </c>
      <c r="BF47" s="103">
        <f xml:space="preserve"> IF( InpS!BF69 &lt;&gt; "", InpS!BF69, BE47 * ( 1 + BF$6 ) )</f>
        <v>3.9571029677112279</v>
      </c>
      <c r="BG47" s="103">
        <f xml:space="preserve"> IF( InpS!BG69 &lt;&gt; "", InpS!BG69, BF47 * ( 1 + BG$6 ) )</f>
        <v>4.0362323846278452</v>
      </c>
      <c r="BH47" s="103">
        <f xml:space="preserve"> IF( InpS!BH69 &lt;&gt; "", InpS!BH69, BG47 * ( 1 + BH$6 ) )</f>
        <v>4.1169441370744337</v>
      </c>
      <c r="BI47" s="103">
        <f xml:space="preserve"> IF( InpS!BI69 &lt;&gt; "", InpS!BI69, BH47 * ( 1 + BI$6 ) )</f>
        <v>4.1992698667062331</v>
      </c>
      <c r="BJ47" s="103">
        <f xml:space="preserve"> IF( InpS!BJ69 &lt;&gt; "", InpS!BJ69, BI47 * ( 1 + BJ$6 ) )</f>
        <v>4.2832418479104977</v>
      </c>
      <c r="BK47" s="103">
        <f xml:space="preserve"> IF( InpS!BK69 &lt;&gt; "", InpS!BK69, BJ47 * ( 1 + BK$6 ) )</f>
        <v>4.3688930004591127</v>
      </c>
      <c r="BL47" s="103">
        <f xml:space="preserve"> IF( InpS!BL69 &lt;&gt; "", InpS!BL69, BK47 * ( 1 + BL$6 ) )</f>
        <v>4.4562569024142284</v>
      </c>
      <c r="BM47" s="103">
        <f xml:space="preserve"> IF( InpS!BM69 &lt;&gt; "", InpS!BM69, BL47 * ( 1 + BM$6 ) )</f>
        <v>4.5453678032919589</v>
      </c>
      <c r="BN47" s="103">
        <f xml:space="preserve"> IF( InpS!BN69 &lt;&gt; "", InpS!BN69, BM47 * ( 1 + BN$6 ) )</f>
        <v>4.6362606374893192</v>
      </c>
      <c r="BO47" s="103">
        <f xml:space="preserve"> IF( InpS!BO69 &lt;&gt; "", InpS!BO69, BN47 * ( 1 + BO$6 ) )</f>
        <v>4.7289710379796528</v>
      </c>
      <c r="BP47" s="103">
        <f xml:space="preserve"> IF( InpS!BP69 &lt;&gt; "", InpS!BP69, BO47 * ( 1 + BP$6 ) )</f>
        <v>4.8235353502819267</v>
      </c>
      <c r="BQ47" s="103">
        <f xml:space="preserve"> IF( InpS!BQ69 &lt;&gt; "", InpS!BQ69, BP47 * ( 1 + BQ$6 ) )</f>
        <v>4.9199906467093699</v>
      </c>
      <c r="BR47" s="103">
        <f xml:space="preserve"> IF( InpS!BR69 &lt;&gt; "", InpS!BR69, BQ47 * ( 1 + BR$6 ) )</f>
        <v>5.0183747409030328</v>
      </c>
      <c r="BS47" s="103">
        <f xml:space="preserve"> IF( InpS!BS69 &lt;&gt; "", InpS!BS69, BR47 * ( 1 + BS$6 ) )</f>
        <v>5.1187262026559779</v>
      </c>
      <c r="BT47" s="103">
        <f xml:space="preserve"> IF( InpS!BT69 &lt;&gt; "", InpS!BT69, BS47 * ( 1 + BT$6 ) )</f>
        <v>5.2210843730339027</v>
      </c>
      <c r="BU47" s="103">
        <f xml:space="preserve"> IF( InpS!BU69 &lt;&gt; "", InpS!BU69, BT47 * ( 1 + BU$6 ) )</f>
        <v>5.32548937979813</v>
      </c>
      <c r="BV47" s="103">
        <f xml:space="preserve"> IF( InpS!BV69 &lt;&gt; "", InpS!BV69, BU47 * ( 1 + BV$6 ) )</f>
        <v>5.4319821531370058</v>
      </c>
      <c r="BW47" s="103">
        <f xml:space="preserve"> IF( InpS!BW69 &lt;&gt; "", InpS!BW69, BV47 * ( 1 + BW$6 ) )</f>
        <v>5.5406044417118752</v>
      </c>
      <c r="BX47" s="103">
        <f xml:space="preserve"> IF( InpS!BX69 &lt;&gt; "", InpS!BX69, BW47 * ( 1 + BX$6 ) )</f>
        <v>5.6513988290239299</v>
      </c>
      <c r="BY47" s="103">
        <f xml:space="preserve"> IF( InpS!BY69 &lt;&gt; "", InpS!BY69, BX47 * ( 1 + BY$6 ) )</f>
        <v>5.7644087501083368</v>
      </c>
      <c r="BZ47" s="103">
        <f xml:space="preserve"> IF( InpS!BZ69 &lt;&gt; "", InpS!BZ69, BY47 * ( 1 + BZ$6 ) )</f>
        <v>5.8796785085621952</v>
      </c>
      <c r="CA47" s="103">
        <f xml:space="preserve"> IF( InpS!CA69 &lt;&gt; "", InpS!CA69, BZ47 * ( 1 + CA$6 ) )</f>
        <v>5.997253293913003</v>
      </c>
      <c r="CB47" s="103">
        <f xml:space="preserve"> IF( InpS!CB69 &lt;&gt; "", InpS!CB69, CA47 * ( 1 + CB$6 ) )</f>
        <v>6.1171791993344335</v>
      </c>
      <c r="CC47" s="103">
        <f xml:space="preserve"> IF( InpS!CC69 &lt;&gt; "", InpS!CC69, CB47 * ( 1 + CC$6 ) )</f>
        <v>6.2395032397163712</v>
      </c>
      <c r="CD47" s="103">
        <f xml:space="preserve"> IF( InpS!CD69 &lt;&gt; "", InpS!CD69, CC47 * ( 1 + CD$6 ) )</f>
        <v>6.3642733700962921</v>
      </c>
      <c r="CE47" s="103">
        <f xml:space="preserve"> IF( InpS!CE69 &lt;&gt; "", InpS!CE69, CD47 * ( 1 + CE$6 ) )</f>
        <v>6.4915385044592107</v>
      </c>
      <c r="CF47" s="103">
        <f xml:space="preserve"> IF( InpS!CF69 &lt;&gt; "", InpS!CF69, CE47 * ( 1 + CF$6 ) )</f>
        <v>6.6213485349135688</v>
      </c>
      <c r="CG47" s="103">
        <f xml:space="preserve"> IF( InpS!CG69 &lt;&gt; "", InpS!CG69, CF47 * ( 1 + CG$6 ) )</f>
        <v>6.7537543512505787</v>
      </c>
      <c r="CH47" s="103">
        <f xml:space="preserve"> IF( InpS!CH69 &lt;&gt; "", InpS!CH69, CG47 * ( 1 + CH$6 ) )</f>
        <v>6.8888078608946888</v>
      </c>
      <c r="CI47" s="103">
        <f xml:space="preserve"> IF( InpS!CI69 &lt;&gt; "", InpS!CI69, CH47 * ( 1 + CI$6 ) )</f>
        <v>7.0265620092530003</v>
      </c>
      <c r="CJ47" s="103">
        <f xml:space="preserve"> IF( InpS!CJ69 &lt;&gt; "", InpS!CJ69, CI47 * ( 1 + CJ$6 ) )</f>
        <v>7.1670708004716017</v>
      </c>
      <c r="CK47" s="103">
        <f xml:space="preserve"> IF( InpS!CK69 &lt;&gt; "", InpS!CK69, CJ47 * ( 1 + CK$6 ) )</f>
        <v>7.3103893186069673</v>
      </c>
      <c r="CL47" s="103">
        <f xml:space="preserve"> IF( InpS!CL69 &lt;&gt; "", InpS!CL69, CK47 * ( 1 + CL$6 ) )</f>
        <v>7.4565737492207145</v>
      </c>
      <c r="CM47" s="103">
        <f xml:space="preserve"> IF( InpS!CM69 &lt;&gt; "", InpS!CM69, CL47 * ( 1 + CM$6 ) )</f>
        <v>7.605681401406188</v>
      </c>
      <c r="CN47" s="103">
        <f xml:space="preserve"> IF( InpS!CN69 &lt;&gt; "", InpS!CN69, CM47 * ( 1 + CN$6 ) )</f>
        <v>7.757770730255503</v>
      </c>
      <c r="CO47" s="103">
        <f xml:space="preserve"> IF( InpS!CO69 &lt;&gt; "", InpS!CO69, CN47 * ( 1 + CO$6 ) )</f>
        <v>7.9129013597758604</v>
      </c>
    </row>
    <row r="48" spans="2:93" hidden="1" outlineLevel="2" x14ac:dyDescent="0.2">
      <c r="B48" s="58"/>
      <c r="E48" s="18" t="str">
        <f>InpS!E70</f>
        <v>Water: Chester volumetric rate</v>
      </c>
      <c r="F48" s="90">
        <f xml:space="preserve"> G17</f>
        <v>0</v>
      </c>
      <c r="G48" s="53">
        <f t="shared" ref="G48:G49" si="8" xml:space="preserve"> G$46 * F48</f>
        <v>0</v>
      </c>
      <c r="H48" s="310" t="str">
        <f>InpS!H70</f>
        <v>£/m3</v>
      </c>
      <c r="I48" s="74"/>
      <c r="K48" s="103">
        <f xml:space="preserve"> IF( InpS!K70 &lt;&gt; "", InpS!K70, MIN( K47, J48 * ( 1 + K$6 ) ))</f>
        <v>1.2241</v>
      </c>
      <c r="L48" s="103">
        <f xml:space="preserve"> IF( InpS!L70 &lt;&gt; "", InpS!L70, MIN( L47, K48 * ( 1 + L$6 ) ))</f>
        <v>1.3060999999999998</v>
      </c>
      <c r="M48" s="103">
        <f xml:space="preserve"> IF( InpS!M70 &lt;&gt; "", InpS!M70, MIN( M47, L48 * ( 1 + M$6 ) ))</f>
        <v>1.5363</v>
      </c>
      <c r="N48" s="103">
        <f xml:space="preserve"> IF( InpS!N70 &lt;&gt; "", InpS!N70, MIN( N47, M48 * ( 1 + N$6 ) ))</f>
        <v>1.5204</v>
      </c>
      <c r="O48" s="103">
        <f xml:space="preserve"> IF( InpS!O70 &lt;&gt; "", InpS!O70, MIN( O47, N48 * ( 1 + O$6 ) ))</f>
        <v>1.4742</v>
      </c>
      <c r="P48" s="103">
        <f xml:space="preserve"> IF( InpS!P70 &lt;&gt; "", InpS!P70, MIN( P47, O48 * ( 1 + P$6 ) ))</f>
        <v>1.5038999999999998</v>
      </c>
      <c r="Q48" s="103">
        <f xml:space="preserve"> IF( InpS!Q70 &lt;&gt; "", InpS!Q70, MIN( Q47, P48 * ( 1 + Q$6 ) ))</f>
        <v>1.5659000000000001</v>
      </c>
      <c r="R48" s="103">
        <f xml:space="preserve"> IF( InpS!R70 &lt;&gt; "", InpS!R70, MIN( R47, Q48 * ( 1 + R$6 ) ))</f>
        <v>1.6368</v>
      </c>
      <c r="S48" s="103">
        <f xml:space="preserve"> IF( InpS!S70 &lt;&gt; "", InpS!S70, MIN( S47, R48 * ( 1 + S$6 ) ))</f>
        <v>1.7071999999999998</v>
      </c>
      <c r="T48" s="103">
        <f xml:space="preserve"> IF( InpS!T70 &lt;&gt; "", InpS!T70, MIN( T47, S48 * ( 1 + T$6 ) ))</f>
        <v>1.7413385457144634</v>
      </c>
      <c r="U48" s="103">
        <f xml:space="preserve"> IF( InpS!U70 &lt;&gt; "", InpS!U70, MIN( U47, T48 * ( 1 + U$6 ) ))</f>
        <v>1.7761597532749311</v>
      </c>
      <c r="V48" s="103">
        <f xml:space="preserve"> IF( InpS!V70 &lt;&gt; "", InpS!V70, MIN( V47, U48 * ( 1 + V$6 ) ))</f>
        <v>1.8116772737373061</v>
      </c>
      <c r="W48" s="103">
        <f xml:space="preserve"> IF( InpS!W70 &lt;&gt; "", InpS!W70, MIN( W47, V48 * ( 1 + W$6 ) ))</f>
        <v>1.8479050311349958</v>
      </c>
      <c r="X48" s="103">
        <f xml:space="preserve"> IF( InpS!X70 &lt;&gt; "", InpS!X70, MIN( X47, W48 * ( 1 + X$6 ) ))</f>
        <v>1.8848572279375901</v>
      </c>
      <c r="Y48" s="103">
        <f xml:space="preserve"> IF( InpS!Y70 &lt;&gt; "", InpS!Y70, MIN( Y47, X48 * ( 1 + Y$6 ) ))</f>
        <v>1.9225483506186962</v>
      </c>
      <c r="Z48" s="103">
        <f xml:space="preserve"> IF( InpS!Z70 &lt;&gt; "", InpS!Z70, MIN( Z47, Y48 * ( 1 + Z$6 ) ))</f>
        <v>1.9609931753351106</v>
      </c>
      <c r="AA48" s="103">
        <f xml:space="preserve"> IF( InpS!AA70 &lt;&gt; "", InpS!AA70, MIN( AA47, Z48 * ( 1 + AA$6 ) ))</f>
        <v>2.0002067737195581</v>
      </c>
      <c r="AB48" s="103">
        <f xml:space="preserve"> IF( InpS!AB70 &lt;&gt; "", InpS!AB70, MIN( AB47, AA48 * ( 1 + AB$6 ) ))</f>
        <v>2.0402045187892655</v>
      </c>
      <c r="AC48" s="103">
        <f xml:space="preserve"> IF( InpS!AC70 &lt;&gt; "", InpS!AC70, MIN( AC47, AB48 * ( 1 + AC$6 ) ))</f>
        <v>2.0810020909726901</v>
      </c>
      <c r="AD48" s="103">
        <f xml:space="preserve"> IF( InpS!AD70 &lt;&gt; "", InpS!AD70, MIN( AD47, AC48 * ( 1 + AD$6 ) ))</f>
        <v>2.1226154842567606</v>
      </c>
      <c r="AE48" s="103">
        <f xml:space="preserve"> IF( InpS!AE70 &lt;&gt; "", InpS!AE70, MIN( AE47, AD48 * ( 1 + AE$6 ) ))</f>
        <v>2.1650610124570462</v>
      </c>
      <c r="AF48" s="103">
        <f xml:space="preserve"> IF( InpS!AF70 &lt;&gt; "", InpS!AF70, MIN( AF47, AE48 * ( 1 + AF$6 ) ))</f>
        <v>2.2083553156133067</v>
      </c>
      <c r="AG48" s="103">
        <f xml:space="preserve"> IF( InpS!AG70 &lt;&gt; "", InpS!AG70, MIN( AG47, AF48 * ( 1 + AG$6 ) ))</f>
        <v>2.2525153665129336</v>
      </c>
      <c r="AH48" s="103">
        <f xml:space="preserve"> IF( InpS!AH70 &lt;&gt; "", InpS!AH70, MIN( AH47, AG48 * ( 1 + AH$6 ) ))</f>
        <v>2.2975584773448414</v>
      </c>
      <c r="AI48" s="103">
        <f xml:space="preserve"> IF( InpS!AI70 &lt;&gt; "", InpS!AI70, MIN( AI47, AH48 * ( 1 + AI$6 ) ))</f>
        <v>2.3435023064864127</v>
      </c>
      <c r="AJ48" s="103">
        <f xml:space="preserve"> IF( InpS!AJ70 &lt;&gt; "", InpS!AJ70, MIN( AJ47, AI48 * ( 1 + AJ$6 ) ))</f>
        <v>2.3903648654261604</v>
      </c>
      <c r="AK48" s="103">
        <f xml:space="preserve"> IF( InpS!AK70 &lt;&gt; "", InpS!AK70, MIN( AK47, AJ48 * ( 1 + AK$6 ) ))</f>
        <v>2.4381645258248241</v>
      </c>
      <c r="AL48" s="103">
        <f xml:space="preserve"> IF( InpS!AL70 &lt;&gt; "", InpS!AL70, MIN( AL47, AK48 * ( 1 + AL$6 ) ))</f>
        <v>2.4869200267176628</v>
      </c>
      <c r="AM48" s="103">
        <f xml:space="preserve"> IF( InpS!AM70 &lt;&gt; "", InpS!AM70, MIN( AM47, AL48 * ( 1 + AM$6 ) ))</f>
        <v>2.536650481860772</v>
      </c>
      <c r="AN48" s="103">
        <f xml:space="preserve"> IF( InpS!AN70 &lt;&gt; "", InpS!AN70, MIN( AN47, AM48 * ( 1 + AN$6 ) ))</f>
        <v>2.587375387224303</v>
      </c>
      <c r="AO48" s="103">
        <f xml:space="preserve"> IF( InpS!AO70 &lt;&gt; "", InpS!AO70, MIN( AO47, AN48 * ( 1 + AO$6 ) ))</f>
        <v>2.6391146286355229</v>
      </c>
      <c r="AP48" s="103">
        <f xml:space="preserve"> IF( InpS!AP70 &lt;&gt; "", InpS!AP70, MIN( AP47, AO48 * ( 1 + AP$6 ) ))</f>
        <v>2.6918884895747119</v>
      </c>
      <c r="AQ48" s="103">
        <f xml:space="preserve"> IF( InpS!AQ70 &lt;&gt; "", InpS!AQ70, MIN( AQ47, AP48 * ( 1 + AQ$6 ) ))</f>
        <v>2.7457176591269521</v>
      </c>
      <c r="AR48" s="103">
        <f xml:space="preserve"> IF( InpS!AR70 &lt;&gt; "", InpS!AR70, MIN( AR47, AQ48 * ( 1 + AR$6 ) ))</f>
        <v>2.8006232400929285</v>
      </c>
      <c r="AS48" s="103">
        <f xml:space="preserve"> IF( InpS!AS70 &lt;&gt; "", InpS!AS70, MIN( AS47, AR48 * ( 1 + AS$6 ) ))</f>
        <v>2.8566267572619193</v>
      </c>
      <c r="AT48" s="103">
        <f xml:space="preserve"> IF( InpS!AT70 &lt;&gt; "", InpS!AT70, MIN( AT47, AS48 * ( 1 + AT$6 ) ))</f>
        <v>2.9137501658502192</v>
      </c>
      <c r="AU48" s="103">
        <f xml:space="preserve"> IF( InpS!AU70 &lt;&gt; "", InpS!AU70, MIN( AU47, AT48 * ( 1 + AU$6 ) ))</f>
        <v>2.9720158601083044</v>
      </c>
      <c r="AV48" s="103">
        <f xml:space="preserve"> IF( InpS!AV70 &lt;&gt; "", InpS!AV70, MIN( AV47, AU48 * ( 1 + AV$6 ) ))</f>
        <v>3.0314466821001145</v>
      </c>
      <c r="AW48" s="103">
        <f xml:space="preserve"> IF( InpS!AW70 &lt;&gt; "", InpS!AW70, MIN( AW47, AV48 * ( 1 + AW$6 ) ))</f>
        <v>3.0920659306578897</v>
      </c>
      <c r="AX48" s="103">
        <f xml:space="preserve"> IF( InpS!AX70 &lt;&gt; "", InpS!AX70, MIN( AX47, AW48 * ( 1 + AX$6 ) ))</f>
        <v>3.1538973705160784</v>
      </c>
      <c r="AY48" s="103">
        <f xml:space="preserve"> IF( InpS!AY70 &lt;&gt; "", InpS!AY70, MIN( AY47, AX48 * ( 1 + AY$6 ) ))</f>
        <v>3.2169652416278929</v>
      </c>
      <c r="AZ48" s="103">
        <f xml:space="preserve"> IF( InpS!AZ70 &lt;&gt; "", InpS!AZ70, MIN( AZ47, AY48 * ( 1 + AZ$6 ) ))</f>
        <v>3.2812942686681659</v>
      </c>
      <c r="BA48" s="103">
        <f xml:space="preserve"> IF( InpS!BA70 &lt;&gt; "", InpS!BA70, MIN( BA47, AZ48 * ( 1 + BA$6 ) ))</f>
        <v>3.3469096707262347</v>
      </c>
      <c r="BB48" s="103">
        <f xml:space="preserve"> IF( InpS!BB70 &lt;&gt; "", InpS!BB70, MIN( BB47, BA48 * ( 1 + BB$6 ) ))</f>
        <v>3.4138371711926521</v>
      </c>
      <c r="BC48" s="103">
        <f xml:space="preserve"> IF( InpS!BC70 &lt;&gt; "", InpS!BC70, MIN( BC47, BB48 * ( 1 + BC$6 ) ))</f>
        <v>3.4821030078435982</v>
      </c>
      <c r="BD48" s="103">
        <f xml:space="preserve"> IF( InpS!BD70 &lt;&gt; "", InpS!BD70, MIN( BD47, BC48 * ( 1 + BD$6 ) ))</f>
        <v>3.5517339431269508</v>
      </c>
      <c r="BE48" s="103">
        <f xml:space="preserve"> IF( InpS!BE70 &lt;&gt; "", InpS!BE70, MIN( BE47, BD48 * ( 1 + BE$6 ) ))</f>
        <v>3.6227572746540426</v>
      </c>
      <c r="BF48" s="103">
        <f xml:space="preserve"> IF( InpS!BF70 &lt;&gt; "", InpS!BF70, MIN( BF47, BE48 * ( 1 + BF$6 ) ))</f>
        <v>3.6952008459012204</v>
      </c>
      <c r="BG48" s="103">
        <f xml:space="preserve"> IF( InpS!BG70 &lt;&gt; "", InpS!BG70, MIN( BG47, BF48 * ( 1 + BG$6 ) ))</f>
        <v>3.769093057125402</v>
      </c>
      <c r="BH48" s="103">
        <f xml:space="preserve"> IF( InpS!BH70 &lt;&gt; "", InpS!BH70, MIN( BH47, BG48 * ( 1 + BH$6 ) ))</f>
        <v>3.8444628764979081</v>
      </c>
      <c r="BI48" s="103">
        <f xml:space="preserve"> IF( InpS!BI70 &lt;&gt; "", InpS!BI70, MIN( BI47, BH48 * ( 1 + BI$6 ) ))</f>
        <v>3.9213398514609361</v>
      </c>
      <c r="BJ48" s="103">
        <f xml:space="preserve"> IF( InpS!BJ70 &lt;&gt; "", InpS!BJ70, MIN( BJ47, BI48 * ( 1 + BJ$6 ) ))</f>
        <v>3.9997541203111275</v>
      </c>
      <c r="BK48" s="103">
        <f xml:space="preserve"> IF( InpS!BK70 &lt;&gt; "", InpS!BK70, MIN( BK47, BJ48 * ( 1 + BK$6 ) ))</f>
        <v>4.0797364240147678</v>
      </c>
      <c r="BL48" s="103">
        <f xml:space="preserve"> IF( InpS!BL70 &lt;&gt; "", InpS!BL70, MIN( BL47, BK48 * ( 1 + BL$6 ) ))</f>
        <v>4.1613181182592562</v>
      </c>
      <c r="BM48" s="103">
        <f xml:space="preserve"> IF( InpS!BM70 &lt;&gt; "", InpS!BM70, MIN( BM47, BL48 * ( 1 + BM$6 ) ))</f>
        <v>4.2445311857455605</v>
      </c>
      <c r="BN48" s="103">
        <f xml:space="preserve"> IF( InpS!BN70 &lt;&gt; "", InpS!BN70, MIN( BN47, BM48 * ( 1 + BN$6 ) ))</f>
        <v>4.3294082487264891</v>
      </c>
      <c r="BO48" s="103">
        <f xml:space="preserve"> IF( InpS!BO70 &lt;&gt; "", InpS!BO70, MIN( BO47, BN48 * ( 1 + BO$6 ) ))</f>
        <v>4.4159825817956815</v>
      </c>
      <c r="BP48" s="103">
        <f xml:space="preserve"> IF( InpS!BP70 &lt;&gt; "", InpS!BP70, MIN( BP47, BO48 * ( 1 + BP$6 ) ))</f>
        <v>4.5042881249323417</v>
      </c>
      <c r="BQ48" s="103">
        <f xml:space="preserve"> IF( InpS!BQ70 &lt;&gt; "", InpS!BQ70, MIN( BQ47, BP48 * ( 1 + BQ$6 ) ))</f>
        <v>4.5943594968068249</v>
      </c>
      <c r="BR48" s="103">
        <f xml:space="preserve"> IF( InpS!BR70 &lt;&gt; "", InpS!BR70, MIN( BR47, BQ48 * ( 1 + BR$6 ) ))</f>
        <v>4.6862320083522908</v>
      </c>
      <c r="BS48" s="103">
        <f xml:space="preserve"> IF( InpS!BS70 &lt;&gt; "", InpS!BS70, MIN( BS47, BR48 * ( 1 + BS$6 ) ))</f>
        <v>4.7799416766077485</v>
      </c>
      <c r="BT48" s="103">
        <f xml:space="preserve"> IF( InpS!BT70 &lt;&gt; "", InpS!BT70, MIN( BT47, BS48 * ( 1 + BT$6 ) ))</f>
        <v>4.8755252388379162</v>
      </c>
      <c r="BU48" s="103">
        <f xml:space="preserve"> IF( InpS!BU70 &lt;&gt; "", InpS!BU70, MIN( BU47, BT48 * ( 1 + BU$6 ) ))</f>
        <v>4.9730201669354379</v>
      </c>
      <c r="BV48" s="103">
        <f xml:space="preserve"> IF( InpS!BV70 &lt;&gt; "", InpS!BV70, MIN( BV47, BU48 * ( 1 + BV$6 ) ))</f>
        <v>5.0724646821110904</v>
      </c>
      <c r="BW48" s="103">
        <f xml:space="preserve"> IF( InpS!BW70 &lt;&gt; "", InpS!BW70, MIN( BW47, BV48 * ( 1 + BW$6 ) ))</f>
        <v>5.1738977698777555</v>
      </c>
      <c r="BX48" s="103">
        <f xml:space="preserve"> IF( InpS!BX70 &lt;&gt; "", InpS!BX70, MIN( BX47, BW48 * ( 1 + BX$6 ) ))</f>
        <v>5.2773591953340189</v>
      </c>
      <c r="BY48" s="103">
        <f xml:space="preserve"> IF( InpS!BY70 &lt;&gt; "", InpS!BY70, MIN( BY47, BX48 * ( 1 + BY$6 ) ))</f>
        <v>5.3828895187533927</v>
      </c>
      <c r="BZ48" s="103">
        <f xml:space="preserve"> IF( InpS!BZ70 &lt;&gt; "", InpS!BZ70, MIN( BZ47, BY48 * ( 1 + BZ$6 ) ))</f>
        <v>5.4905301114852749</v>
      </c>
      <c r="CA48" s="103">
        <f xml:space="preserve"> IF( InpS!CA70 &lt;&gt; "", InpS!CA70, MIN( CA47, BZ48 * ( 1 + CA$6 ) ))</f>
        <v>5.6003231721738755</v>
      </c>
      <c r="CB48" s="103">
        <f xml:space="preserve"> IF( InpS!CB70 &lt;&gt; "", InpS!CB70, MIN( CB47, CA48 * ( 1 + CB$6 ) ))</f>
        <v>5.712311743301469</v>
      </c>
      <c r="CC48" s="103">
        <f xml:space="preserve"> IF( InpS!CC70 &lt;&gt; "", InpS!CC70, MIN( CC47, CB48 * ( 1 + CC$6 ) ))</f>
        <v>5.8265397280624605</v>
      </c>
      <c r="CD48" s="103">
        <f xml:space="preserve"> IF( InpS!CD70 &lt;&gt; "", InpS!CD70, MIN( CD47, CC48 * ( 1 + CD$6 ) ))</f>
        <v>5.9430519075748771</v>
      </c>
      <c r="CE48" s="103">
        <f xml:space="preserve"> IF( InpS!CE70 &lt;&gt; "", InpS!CE70, MIN( CE47, CD48 * ( 1 + CE$6 ) ))</f>
        <v>6.0618939584360385</v>
      </c>
      <c r="CF48" s="103">
        <f xml:space="preserve"> IF( InpS!CF70 &lt;&gt; "", InpS!CF70, MIN( CF47, CE48 * ( 1 + CF$6 ) ))</f>
        <v>6.1831124706292782</v>
      </c>
      <c r="CG48" s="103">
        <f xml:space="preserve"> IF( InpS!CG70 &lt;&gt; "", InpS!CG70, MIN( CG47, CF48 * ( 1 + CG$6 ) ))</f>
        <v>6.3067549657887483</v>
      </c>
      <c r="CH48" s="103">
        <f xml:space="preserve"> IF( InpS!CH70 &lt;&gt; "", InpS!CH70, MIN( CH47, CG48 * ( 1 + CH$6 ) ))</f>
        <v>6.4328699158294578</v>
      </c>
      <c r="CI48" s="103">
        <f xml:space="preserve"> IF( InpS!CI70 &lt;&gt; "", InpS!CI70, MIN( CI47, CH48 * ( 1 + CI$6 ) ))</f>
        <v>6.5615067619498539</v>
      </c>
      <c r="CJ48" s="103">
        <f xml:space="preserve"> IF( InpS!CJ70 &lt;&gt; "", InpS!CJ70, MIN( CJ47, CI48 * ( 1 + CJ$6 ) ))</f>
        <v>6.6927159340143962</v>
      </c>
      <c r="CK48" s="103">
        <f xml:space="preserve"> IF( InpS!CK70 &lt;&gt; "", InpS!CK70, MIN( CK47, CJ48 * ( 1 + CK$6 ) ))</f>
        <v>6.8265488703237152</v>
      </c>
      <c r="CL48" s="103">
        <f xml:space="preserve"> IF( InpS!CL70 &lt;&gt; "", InpS!CL70, MIN( CL47, CK48 * ( 1 + CL$6 ) ))</f>
        <v>6.9630580377801143</v>
      </c>
      <c r="CM48" s="103">
        <f xml:space="preserve"> IF( InpS!CM70 &lt;&gt; "", InpS!CM70, MIN( CM47, CL48 * ( 1 + CM$6 ) ))</f>
        <v>7.1022969524563209</v>
      </c>
      <c r="CN48" s="103">
        <f xml:space="preserve"> IF( InpS!CN70 &lt;&gt; "", InpS!CN70, MIN( CN47, CM48 * ( 1 + CN$6 ) ))</f>
        <v>7.2443202005755367</v>
      </c>
      <c r="CO48" s="103">
        <f xml:space="preserve"> IF( InpS!CO70 &lt;&gt; "", InpS!CO70, MIN( CO47, CN48 * ( 1 + CO$6 ) ))</f>
        <v>7.3891834599110329</v>
      </c>
    </row>
    <row r="49" spans="2:93" hidden="1" outlineLevel="2" x14ac:dyDescent="0.2">
      <c r="B49" s="58"/>
      <c r="E49" s="18" t="str">
        <f>InpS!E71</f>
        <v>Water: Wrexham volumetric rate</v>
      </c>
      <c r="F49" s="90">
        <f xml:space="preserve"> G18</f>
        <v>1</v>
      </c>
      <c r="G49" s="53">
        <f t="shared" si="8"/>
        <v>0</v>
      </c>
      <c r="H49" s="310" t="str">
        <f>InpS!H71</f>
        <v>£/m3</v>
      </c>
      <c r="I49" s="74"/>
      <c r="K49" s="103">
        <f xml:space="preserve"> IF( InpS!K71 &lt;&gt; "", InpS!K71, MIN( K47, J49 * ( 1 + K$6 ) ) )</f>
        <v>1.3169999999999999</v>
      </c>
      <c r="L49" s="103">
        <f xml:space="preserve"> IF( InpS!L71 &lt;&gt; "", InpS!L71, MIN( L47, K49 * ( 1 + L$6 ) ) )</f>
        <v>1.3973</v>
      </c>
      <c r="M49" s="103">
        <f xml:space="preserve"> IF( InpS!M71 &lt;&gt; "", InpS!M71, MIN( M47, L49 * ( 1 + M$6 ) ) )</f>
        <v>1.6335999999999999</v>
      </c>
      <c r="N49" s="103">
        <f xml:space="preserve"> IF( InpS!N71 &lt;&gt; "", InpS!N71, MIN( N47, M49 * ( 1 + N$6 ) ) )</f>
        <v>1.6012999999999999</v>
      </c>
      <c r="O49" s="103">
        <f xml:space="preserve"> IF( InpS!O71 &lt;&gt; "", InpS!O71, MIN( O47, N49 * ( 1 + O$6 ) ) )</f>
        <v>1.5384</v>
      </c>
      <c r="P49" s="103">
        <f xml:space="preserve"> IF( InpS!P71 &lt;&gt; "", InpS!P71, MIN( P47, O49 * ( 1 + P$6 ) ) )</f>
        <v>1.5554999999999999</v>
      </c>
      <c r="Q49" s="103">
        <f xml:space="preserve"> IF( InpS!Q71 &lt;&gt; "", InpS!Q71, MIN( Q47, P49 * ( 1 + Q$6 ) ) )</f>
        <v>1.6057000000000001</v>
      </c>
      <c r="R49" s="103">
        <f xml:space="preserve"> IF( InpS!R71 &lt;&gt; "", InpS!R71, MIN( R47, Q49 * ( 1 + R$6 ) ) )</f>
        <v>1.6637999999999999</v>
      </c>
      <c r="S49" s="103">
        <f xml:space="preserve"> IF( InpS!S71 &lt;&gt; "", InpS!S71, MIN( S47, R49 * ( 1 + S$6 ) ) )</f>
        <v>1.7199</v>
      </c>
      <c r="T49" s="103">
        <f xml:space="preserve"> IF( InpS!T71 &lt;&gt; "", InpS!T71, MIN( T47, S49 * ( 1 + T$6 ) ) )</f>
        <v>1.7542925051395886</v>
      </c>
      <c r="U49" s="103">
        <f xml:space="preserve"> IF( InpS!U71 &lt;&gt; "", InpS!U71, MIN( U47, T49 * ( 1 + U$6 ) ) )</f>
        <v>1.7893727505023163</v>
      </c>
      <c r="V49" s="103">
        <f xml:space="preserve"> IF( InpS!V71 &lt;&gt; "", InpS!V71, MIN( V47, U49 * ( 1 + V$6 ) ) )</f>
        <v>1.8251544886954036</v>
      </c>
      <c r="W49" s="103">
        <f xml:space="preserve"> IF( InpS!W71 &lt;&gt; "", InpS!W71, MIN( W47, V49 * ( 1 + W$6 ) ) )</f>
        <v>1.861651747334278</v>
      </c>
      <c r="X49" s="103">
        <f xml:space="preserve"> IF( InpS!X71 &lt;&gt; "", InpS!X71, MIN( X47, W49 * ( 1 + X$6 ) ) )</f>
        <v>1.8988788345418588</v>
      </c>
      <c r="Y49" s="103">
        <f xml:space="preserve"> IF( InpS!Y71 &lt;&gt; "", InpS!Y71, MIN( Y47, X49 * ( 1 + Y$6 ) ) )</f>
        <v>1.9368503445578116</v>
      </c>
      <c r="Z49" s="103">
        <f xml:space="preserve"> IF( InpS!Z71 &lt;&gt; "", InpS!Z71, MIN( Z47, Y49 * ( 1 + Z$6 ) ) )</f>
        <v>1.9755811634599678</v>
      </c>
      <c r="AA49" s="103">
        <f xml:space="preserve"> IF( InpS!AA71 &lt;&gt; "", InpS!AA71, MIN( AA47, Z49 * ( 1 + AA$6 ) ) )</f>
        <v>2.0150864750001571</v>
      </c>
      <c r="AB49" s="103">
        <f xml:space="preserve"> IF( InpS!AB71 &lt;&gt; "", InpS!AB71, MIN( AB47, AA49 * ( 1 + AB$6 ) ) )</f>
        <v>2.0553817665567351</v>
      </c>
      <c r="AC49" s="103">
        <f xml:space="preserve"> IF( InpS!AC71 &lt;&gt; "", InpS!AC71, MIN( AC47, AB49 * ( 1 + AC$6 ) ) )</f>
        <v>2.0964828352061446</v>
      </c>
      <c r="AD49" s="103">
        <f xml:space="preserve"> IF( InpS!AD71 &lt;&gt; "", InpS!AD71, MIN( AD47, AC49 * ( 1 + AD$6 ) ) )</f>
        <v>2.1384057939158874</v>
      </c>
      <c r="AE49" s="103">
        <f xml:space="preserve"> IF( InpS!AE71 &lt;&gt; "", InpS!AE71, MIN( AE47, AD49 * ( 1 + AE$6 ) ) )</f>
        <v>2.1811670778613368</v>
      </c>
      <c r="AF49" s="103">
        <f xml:space="preserve"> IF( InpS!AF71 &lt;&gt; "", InpS!AF71, MIN( AF47, AE49 * ( 1 + AF$6 ) ) )</f>
        <v>2.2247834508688649</v>
      </c>
      <c r="AG49" s="103">
        <f xml:space="preserve"> IF( InpS!AG71 &lt;&gt; "", InpS!AG71, MIN( AG47, AF49 * ( 1 + AG$6 ) ) )</f>
        <v>2.2692720119878134</v>
      </c>
      <c r="AH49" s="103">
        <f xml:space="preserve"> IF( InpS!AH71 &lt;&gt; "", InpS!AH71, MIN( AH47, AG49 * ( 1 + AH$6 ) ) )</f>
        <v>2.3146502021938811</v>
      </c>
      <c r="AI49" s="103">
        <f xml:space="preserve"> IF( InpS!AI71 &lt;&gt; "", InpS!AI71, MIN( AI47, AH49 * ( 1 + AI$6 ) ) )</f>
        <v>2.3609358112265593</v>
      </c>
      <c r="AJ49" s="103">
        <f xml:space="preserve"> IF( InpS!AJ71 &lt;&gt; "", InpS!AJ71, MIN( AJ47, AI49 * ( 1 + AJ$6 ) ) )</f>
        <v>2.408146984563293</v>
      </c>
      <c r="AK49" s="103">
        <f xml:space="preserve"> IF( InpS!AK71 &lt;&gt; "", InpS!AK71, MIN( AK47, AJ49 * ( 1 + AK$6 ) ) )</f>
        <v>2.4563022305331041</v>
      </c>
      <c r="AL49" s="103">
        <f xml:space="preserve"> IF( InpS!AL71 &lt;&gt; "", InpS!AL71, MIN( AL47, AK49 * ( 1 + AL$6 ) ) )</f>
        <v>2.5054204275724627</v>
      </c>
      <c r="AM49" s="103">
        <f xml:space="preserve"> IF( InpS!AM71 &lt;&gt; "", InpS!AM71, MIN( AM47, AL49 * ( 1 + AM$6 ) ) )</f>
        <v>2.5555208316262545</v>
      </c>
      <c r="AN49" s="103">
        <f xml:space="preserve"> IF( InpS!AN71 &lt;&gt; "", InpS!AN71, MIN( AN47, AM49 * ( 1 + AN$6 ) ) )</f>
        <v>2.6066230836967423</v>
      </c>
      <c r="AO49" s="103">
        <f xml:space="preserve"> IF( InpS!AO71 &lt;&gt; "", InpS!AO71, MIN( AO47, AN49 * ( 1 + AO$6 ) ) )</f>
        <v>2.6587472175434836</v>
      </c>
      <c r="AP49" s="103">
        <f xml:space="preserve"> IF( InpS!AP71 &lt;&gt; "", InpS!AP71, MIN( AP47, AO49 * ( 1 + AP$6 ) ) )</f>
        <v>2.7119136675372224</v>
      </c>
      <c r="AQ49" s="103">
        <f xml:space="preserve"> IF( InpS!AQ71 &lt;&gt; "", InpS!AQ71, MIN( AQ47, AP49 * ( 1 + AQ$6 ) ) )</f>
        <v>2.7661432766708316</v>
      </c>
      <c r="AR49" s="103">
        <f xml:space="preserve"> IF( InpS!AR71 &lt;&gt; "", InpS!AR71, MIN( AR47, AQ49 * ( 1 + AR$6 ) ) )</f>
        <v>2.8214573047304516</v>
      </c>
      <c r="AS49" s="103">
        <f xml:space="preserve"> IF( InpS!AS71 &lt;&gt; "", InpS!AS71, MIN( AS47, AR49 * ( 1 + AS$6 ) ) )</f>
        <v>2.8778774366300226</v>
      </c>
      <c r="AT49" s="103">
        <f xml:space="preserve"> IF( InpS!AT71 &lt;&gt; "", InpS!AT71, MIN( AT47, AS49 * ( 1 + AT$6 ) ) )</f>
        <v>2.9354257909124835</v>
      </c>
      <c r="AU49" s="103">
        <f xml:space="preserve"> IF( InpS!AU71 &lt;&gt; "", InpS!AU71, MIN( AU47, AT49 * ( 1 + AU$6 ) ) )</f>
        <v>2.9941249284209657</v>
      </c>
      <c r="AV49" s="103">
        <f xml:space="preserve"> IF( InpS!AV71 &lt;&gt; "", InpS!AV71, MIN( AV47, AU49 * ( 1 + AV$6 ) ) )</f>
        <v>3.0539978611433849</v>
      </c>
      <c r="AW49" s="103">
        <f xml:space="preserve"> IF( InpS!AW71 &lt;&gt; "", InpS!AW71, MIN( AW47, AV49 * ( 1 + AW$6 ) ) )</f>
        <v>3.1150680612338939</v>
      </c>
      <c r="AX49" s="103">
        <f xml:space="preserve"> IF( InpS!AX71 &lt;&gt; "", InpS!AX71, MIN( AX47, AW49 * ( 1 + AX$6 ) ) )</f>
        <v>3.1773594702147387</v>
      </c>
      <c r="AY49" s="103">
        <f xml:space="preserve"> IF( InpS!AY71 &lt;&gt; "", InpS!AY71, MIN( AY47, AX49 * ( 1 + AY$6 ) ) )</f>
        <v>3.2408965083621202</v>
      </c>
      <c r="AZ49" s="103">
        <f xml:space="preserve"> IF( InpS!AZ71 &lt;&gt; "", InpS!AZ71, MIN( AZ47, AY49 * ( 1 + AZ$6 ) ) )</f>
        <v>3.3057040842797427</v>
      </c>
      <c r="BA49" s="103">
        <f xml:space="preserve"> IF( InpS!BA71 &lt;&gt; "", InpS!BA71, MIN( BA47, AZ49 * ( 1 + BA$6 ) ) )</f>
        <v>3.3718076046638061</v>
      </c>
      <c r="BB49" s="103">
        <f xml:space="preserve"> IF( InpS!BB71 &lt;&gt; "", InpS!BB71, MIN( BB47, BA49 * ( 1 + BB$6 ) ) )</f>
        <v>3.4392329842632621</v>
      </c>
      <c r="BC49" s="103">
        <f xml:space="preserve"> IF( InpS!BC71 &lt;&gt; "", InpS!BC71, MIN( BC47, BB49 * ( 1 + BC$6 ) ) )</f>
        <v>3.5080066560392473</v>
      </c>
      <c r="BD49" s="103">
        <f xml:space="preserve"> IF( InpS!BD71 &lt;&gt; "", InpS!BD71, MIN( BD47, BC49 * ( 1 + BD$6 ) ) )</f>
        <v>3.5781555815276715</v>
      </c>
      <c r="BE49" s="103">
        <f xml:space="preserve"> IF( InpS!BE71 &lt;&gt; "", InpS!BE71, MIN( BE47, BD49 * ( 1 + BE$6 ) ) )</f>
        <v>3.649707261409024</v>
      </c>
      <c r="BF49" s="103">
        <f xml:space="preserve"> IF( InpS!BF71 &lt;&gt; "", InpS!BF71, MIN( BF47, BE49 * ( 1 + BF$6 ) ) )</f>
        <v>3.7226897462895425</v>
      </c>
      <c r="BG49" s="103">
        <f xml:space="preserve"> IF( InpS!BG71 &lt;&gt; "", InpS!BG71, MIN( BG47, BF49 * ( 1 + BG$6 ) ) )</f>
        <v>3.7971316476979715</v>
      </c>
      <c r="BH49" s="103">
        <f xml:space="preserve"> IF( InpS!BH71 &lt;&gt; "", InpS!BH71, MIN( BH47, BG49 * ( 1 + BH$6 ) ) )</f>
        <v>3.8730621493022204</v>
      </c>
      <c r="BI49" s="103">
        <f xml:space="preserve"> IF( InpS!BI71 &lt;&gt; "", InpS!BI71, MIN( BI47, BH49 * ( 1 + BI$6 ) ) )</f>
        <v>3.9505110183503178</v>
      </c>
      <c r="BJ49" s="103">
        <f xml:space="preserve"> IF( InpS!BJ71 &lt;&gt; "", InpS!BJ71, MIN( BJ47, BI49 * ( 1 + BJ$6 ) ) )</f>
        <v>4.0295086173401513</v>
      </c>
      <c r="BK49" s="103">
        <f xml:space="preserve"> IF( InpS!BK71 &lt;&gt; "", InpS!BK71, MIN( BK47, BJ49 * ( 1 + BK$6 ) ) )</f>
        <v>4.1100859159225616</v>
      </c>
      <c r="BL49" s="103">
        <f xml:space="preserve"> IF( InpS!BL71 &lt;&gt; "", InpS!BL71, MIN( BL47, BK49 * ( 1 + BL$6 ) ) )</f>
        <v>4.1922745030424622</v>
      </c>
      <c r="BM49" s="103">
        <f xml:space="preserve"> IF( InpS!BM71 &lt;&gt; "", InpS!BM71, MIN( BM47, BL49 * ( 1 + BM$6 ) ) )</f>
        <v>4.276106599322743</v>
      </c>
      <c r="BN49" s="103">
        <f xml:space="preserve"> IF( InpS!BN71 &lt;&gt; "", InpS!BN71, MIN( BN47, BM49 * ( 1 + BN$6 ) ) )</f>
        <v>4.3616150696958087</v>
      </c>
      <c r="BO49" s="103">
        <f xml:space="preserve"> IF( InpS!BO71 &lt;&gt; "", InpS!BO71, MIN( BO47, BN49 * ( 1 + BO$6 ) ) )</f>
        <v>4.4488334362877158</v>
      </c>
      <c r="BP49" s="103">
        <f xml:space="preserve"> IF( InpS!BP71 &lt;&gt; "", InpS!BP71, MIN( BP47, BO49 * ( 1 + BP$6 ) ) )</f>
        <v>4.5377958915599406</v>
      </c>
      <c r="BQ49" s="103">
        <f xml:space="preserve"> IF( InpS!BQ71 &lt;&gt; "", InpS!BQ71, MIN( BQ47, BP49 * ( 1 + BQ$6 ) ) )</f>
        <v>4.6285373117139494</v>
      </c>
      <c r="BR49" s="103">
        <f xml:space="preserve"> IF( InpS!BR71 &lt;&gt; "", InpS!BR71, MIN( BR47, BQ49 * ( 1 + BR$6 ) ) )</f>
        <v>4.7210932703638129</v>
      </c>
      <c r="BS49" s="103">
        <f xml:space="preserve"> IF( InpS!BS71 &lt;&gt; "", InpS!BS71, MIN( BS47, BR49 * ( 1 + BS$6 ) ) )</f>
        <v>4.8155000524822293</v>
      </c>
      <c r="BT49" s="103">
        <f xml:space="preserve"> IF( InpS!BT71 &lt;&gt; "", InpS!BT71, MIN( BT47, BS49 * ( 1 + BT$6 ) ) )</f>
        <v>4.9117946686254266</v>
      </c>
      <c r="BU49" s="103">
        <f xml:space="preserve"> IF( InpS!BU71 &lt;&gt; "", InpS!BU71, MIN( BU47, BT49 * ( 1 + BU$6 ) ) )</f>
        <v>5.0100148694425117</v>
      </c>
      <c r="BV49" s="103">
        <f xml:space="preserve"> IF( InpS!BV71 &lt;&gt; "", InpS!BV71, MIN( BV47, BU49 * ( 1 + BV$6 ) ) )</f>
        <v>5.1101991604749655</v>
      </c>
      <c r="BW49" s="103">
        <f xml:space="preserve"> IF( InpS!BW71 &lt;&gt; "", InpS!BW71, MIN( BW47, BV49 * ( 1 + BW$6 ) ) )</f>
        <v>5.2123868172520789</v>
      </c>
      <c r="BX49" s="103">
        <f xml:space="preserve"> IF( InpS!BX71 &lt;&gt; "", InpS!BX71, MIN( BX47, BW49 * ( 1 + BX$6 ) ) )</f>
        <v>5.3166179006882475</v>
      </c>
      <c r="BY49" s="103">
        <f xml:space="preserve"> IF( InpS!BY71 &lt;&gt; "", InpS!BY71, MIN( BY47, BX49 * ( 1 + BY$6 ) ) )</f>
        <v>5.4229332727881658</v>
      </c>
      <c r="BZ49" s="103">
        <f xml:space="preserve"> IF( InpS!BZ71 &lt;&gt; "", InpS!BZ71, MIN( BZ47, BY49 * ( 1 + BZ$6 ) ) )</f>
        <v>5.5313746126660739</v>
      </c>
      <c r="CA49" s="103">
        <f xml:space="preserve"> IF( InpS!CA71 &lt;&gt; "", InpS!CA71, MIN( CA47, BZ49 * ( 1 + CA$6 ) ) )</f>
        <v>5.6419844328853355</v>
      </c>
      <c r="CB49" s="103">
        <f xml:space="preserve"> IF( InpS!CB71 &lt;&gt; "", InpS!CB71, MIN( CB47, CA49 * ( 1 + CB$6 ) ) )</f>
        <v>5.7548060961247609</v>
      </c>
      <c r="CC49" s="103">
        <f xml:space="preserve"> IF( InpS!CC71 &lt;&gt; "", InpS!CC71, MIN( CC47, CB49 * ( 1 + CC$6 ) ) )</f>
        <v>5.8698838321781981</v>
      </c>
      <c r="CD49" s="103">
        <f xml:space="preserve"> IF( InpS!CD71 &lt;&gt; "", InpS!CD71, MIN( CD47, CC49 * ( 1 + CD$6 ) ) )</f>
        <v>5.987262755294064</v>
      </c>
      <c r="CE49" s="103">
        <f xml:space="preserve"> IF( InpS!CE71 &lt;&gt; "", InpS!CE71, MIN( CE47, CD49 * ( 1 + CE$6 ) ) )</f>
        <v>6.106988881861608</v>
      </c>
      <c r="CF49" s="103">
        <f xml:space="preserve"> IF( InpS!CF71 &lt;&gt; "", InpS!CF71, MIN( CF47, CE49 * ( 1 + CF$6 ) ) )</f>
        <v>6.2291091484508492</v>
      </c>
      <c r="CG49" s="103">
        <f xml:space="preserve"> IF( InpS!CG71 &lt;&gt; "", InpS!CG71, MIN( CG47, CF49 * ( 1 + CG$6 ) ) )</f>
        <v>6.3536714302132511</v>
      </c>
      <c r="CH49" s="103">
        <f xml:space="preserve"> IF( InpS!CH71 &lt;&gt; "", InpS!CH71, MIN( CH47, CG49 * ( 1 + CH$6 ) ) )</f>
        <v>6.4807245596503504</v>
      </c>
      <c r="CI49" s="103">
        <f xml:space="preserve"> IF( InpS!CI71 &lt;&gt; "", InpS!CI71, MIN( CI47, CH49 * ( 1 + CI$6 ) ) )</f>
        <v>6.6103183457577019</v>
      </c>
      <c r="CJ49" s="103">
        <f xml:space="preserve"> IF( InpS!CJ71 &lt;&gt; "", InpS!CJ71, MIN( CJ47, CI49 * ( 1 + CJ$6 ) ) )</f>
        <v>6.7425035935516373</v>
      </c>
      <c r="CK49" s="103">
        <f xml:space="preserve"> IF( InpS!CK71 &lt;&gt; "", InpS!CK71, MIN( CK47, CJ49 * ( 1 + CK$6 ) ) )</f>
        <v>6.8773321239864993</v>
      </c>
      <c r="CL49" s="103">
        <f xml:space="preserve"> IF( InpS!CL71 &lt;&gt; "", InpS!CL71, MIN( CL47, CK49 * ( 1 + CL$6 ) ) )</f>
        <v>7.0148567942701581</v>
      </c>
      <c r="CM49" s="103">
        <f xml:space="preserve"> IF( InpS!CM71 &lt;&gt; "", InpS!CM71, MIN( CM47, CL49 * ( 1 + CM$6 ) ) )</f>
        <v>7.1551315185857662</v>
      </c>
      <c r="CN49" s="103">
        <f xml:space="preserve"> IF( InpS!CN71 &lt;&gt; "", InpS!CN71, MIN( CN47, CM49 * ( 1 + CN$6 ) ) )</f>
        <v>7.2982112892278934</v>
      </c>
      <c r="CO49" s="103">
        <f xml:space="preserve"> IF( InpS!CO71 &lt;&gt; "", InpS!CO71, MIN( CO47, CN49 * ( 1 + CO$6 ) ) )</f>
        <v>7.444152198161305</v>
      </c>
    </row>
    <row r="50" spans="2:93" hidden="1" outlineLevel="2" x14ac:dyDescent="0.2">
      <c r="B50" s="58"/>
      <c r="D50" s="39"/>
      <c r="H50" s="150"/>
      <c r="I50" s="74"/>
    </row>
    <row r="51" spans="2:93" hidden="1" outlineLevel="2" x14ac:dyDescent="0.2">
      <c r="B51" s="58"/>
      <c r="D51" s="39"/>
      <c r="E51" s="18" t="str">
        <f>InpS!E73</f>
        <v>Water: Intermediate fixed charge</v>
      </c>
      <c r="F51" s="18">
        <f>InpS!F73</f>
        <v>44929</v>
      </c>
      <c r="G51" s="135">
        <f xml:space="preserve"> UserInput!G43</f>
        <v>0</v>
      </c>
      <c r="H51" s="310" t="str">
        <f>InpS!H73</f>
        <v>£</v>
      </c>
      <c r="I51" s="74"/>
      <c r="K51" s="279">
        <f xml:space="preserve"> IF( InpS!K73 &lt;&gt; "", InpS!K73, J51 * ( 1 + K$6 ) )</f>
        <v>2373</v>
      </c>
      <c r="L51" s="279">
        <f xml:space="preserve"> IF( InpS!L73 &lt;&gt; "", InpS!L73, K51 * ( 1 + L$6 ) )</f>
        <v>2577</v>
      </c>
      <c r="M51" s="279">
        <f xml:space="preserve"> IF( InpS!M73 &lt;&gt; "", InpS!M73, L51 * ( 1 + M$6 ) )</f>
        <v>3074</v>
      </c>
      <c r="N51" s="279">
        <f xml:space="preserve"> IF( InpS!N73 &lt;&gt; "", InpS!N73, M51 * ( 1 + N$6 ) )</f>
        <v>2540</v>
      </c>
      <c r="O51" s="279">
        <f xml:space="preserve"> IF( InpS!O73 &lt;&gt; "", InpS!O73, N51 * ( 1 + O$6 ) )</f>
        <v>2564</v>
      </c>
      <c r="P51" s="279">
        <f xml:space="preserve"> IF( InpS!P73 &lt;&gt; "", InpS!P73, O51 * ( 1 + P$6 ) )</f>
        <v>2716</v>
      </c>
      <c r="Q51" s="279">
        <f xml:space="preserve"> IF( InpS!Q73 &lt;&gt; "", InpS!Q73, P51 * ( 1 + Q$6 ) )</f>
        <v>2825</v>
      </c>
      <c r="R51" s="279">
        <f xml:space="preserve"> IF( InpS!R73 &lt;&gt; "", InpS!R73, Q51 * ( 1 + R$6 ) )</f>
        <v>2873</v>
      </c>
      <c r="S51" s="279">
        <f xml:space="preserve"> IF( InpS!S73 &lt;&gt; "", InpS!S73, R51 * ( 1 + S$6 ) )</f>
        <v>2913</v>
      </c>
      <c r="T51" s="279">
        <f xml:space="preserve"> IF( InpS!T73 &lt;&gt; "", InpS!T73, S51 * ( 1 + T$6 ) )</f>
        <v>2971.2506933377649</v>
      </c>
      <c r="U51" s="279">
        <f xml:space="preserve"> IF( InpS!U73 &lt;&gt; "", InpS!U73, T51 * ( 1 + U$6 ) )</f>
        <v>3030.6662144387742</v>
      </c>
      <c r="V51" s="279">
        <f xml:space="preserve"> IF( InpS!V73 &lt;&gt; "", InpS!V73, U51 * ( 1 + V$6 ) )</f>
        <v>3091.2698561368165</v>
      </c>
      <c r="W51" s="279">
        <f xml:space="preserve"> IF( InpS!W73 &lt;&gt; "", InpS!W73, V51 * ( 1 + W$6 ) )</f>
        <v>3153.0853770479398</v>
      </c>
      <c r="X51" s="279">
        <f xml:space="preserve"> IF( InpS!X73 &lt;&gt; "", InpS!X73, W51 * ( 1 + X$6 ) )</f>
        <v>3216.1370108846068</v>
      </c>
      <c r="Y51" s="279">
        <f xml:space="preserve"> IF( InpS!Y73 &lt;&gt; "", InpS!Y73, X51 * ( 1 + Y$6 ) )</f>
        <v>3280.4494759561053</v>
      </c>
      <c r="Z51" s="279">
        <f xml:space="preserve"> IF( InpS!Z73 &lt;&gt; "", InpS!Z73, Y51 * ( 1 + Z$6 ) )</f>
        <v>3346.0479848589375</v>
      </c>
      <c r="AA51" s="279">
        <f xml:space="preserve"> IF( InpS!AA73 &lt;&gt; "", InpS!AA73, Z51 * ( 1 + AA$6 ) )</f>
        <v>3412.9582543609849</v>
      </c>
      <c r="AB51" s="279">
        <f xml:space="preserve"> IF( InpS!AB73 &lt;&gt; "", InpS!AB73, AA51 * ( 1 + AB$6 ) )</f>
        <v>3481.2065154833244</v>
      </c>
      <c r="AC51" s="279">
        <f xml:space="preserve"> IF( InpS!AC73 &lt;&gt; "", InpS!AC73, AB51 * ( 1 + AC$6 ) )</f>
        <v>3550.8195237836499</v>
      </c>
      <c r="AD51" s="279">
        <f xml:space="preserve"> IF( InpS!AD73 &lt;&gt; "", InpS!AD73, AC51 * ( 1 + AD$6 ) )</f>
        <v>3621.8245698453284</v>
      </c>
      <c r="AE51" s="279">
        <f xml:space="preserve"> IF( InpS!AE73 &lt;&gt; "", InpS!AE73, AD51 * ( 1 + AE$6 ) )</f>
        <v>3694.2494899762046</v>
      </c>
      <c r="AF51" s="279">
        <f xml:space="preserve"> IF( InpS!AF73 &lt;&gt; "", InpS!AF73, AE51 * ( 1 + AF$6 ) )</f>
        <v>3768.1226771213464</v>
      </c>
      <c r="AG51" s="279">
        <f xml:space="preserve"> IF( InpS!AG73 &lt;&gt; "", InpS!AG73, AF51 * ( 1 + AG$6 ) )</f>
        <v>3843.4730919940116</v>
      </c>
      <c r="AH51" s="279">
        <f xml:space="preserve"> IF( InpS!AH73 &lt;&gt; "", InpS!AH73, AG51 * ( 1 + AH$6 ) )</f>
        <v>3920.3302744291968</v>
      </c>
      <c r="AI51" s="279">
        <f xml:space="preserve"> IF( InpS!AI73 &lt;&gt; "", InpS!AI73, AH51 * ( 1 + AI$6 ) )</f>
        <v>3998.724354964223</v>
      </c>
      <c r="AJ51" s="279">
        <f xml:space="preserve"> IF( InpS!AJ73 &lt;&gt; "", InpS!AJ73, AI51 * ( 1 + AJ$6 ) )</f>
        <v>4078.6860666508942</v>
      </c>
      <c r="AK51" s="279">
        <f xml:space="preserve"> IF( InpS!AK73 &lt;&gt; "", InpS!AK73, AJ51 * ( 1 + AK$6 ) )</f>
        <v>4160.2467571038624</v>
      </c>
      <c r="AL51" s="279">
        <f xml:space="preserve"> IF( InpS!AL73 &lt;&gt; "", InpS!AL73, AK51 * ( 1 + AL$6 ) )</f>
        <v>4243.4384007899207</v>
      </c>
      <c r="AM51" s="279">
        <f xml:space="preserve"> IF( InpS!AM73 &lt;&gt; "", InpS!AM73, AL51 * ( 1 + AM$6 ) )</f>
        <v>4328.2936115630446</v>
      </c>
      <c r="AN51" s="279">
        <f xml:space="preserve"> IF( InpS!AN73 &lt;&gt; "", InpS!AN73, AM51 * ( 1 + AN$6 ) )</f>
        <v>4414.8456554500908</v>
      </c>
      <c r="AO51" s="279">
        <f xml:space="preserve"> IF( InpS!AO73 &lt;&gt; "", InpS!AO73, AN51 * ( 1 + AO$6 ) )</f>
        <v>4503.1284636921737</v>
      </c>
      <c r="AP51" s="279">
        <f xml:space="preserve"> IF( InpS!AP73 &lt;&gt; "", InpS!AP73, AO51 * ( 1 + AP$6 ) )</f>
        <v>4593.1766460468225</v>
      </c>
      <c r="AQ51" s="279">
        <f xml:space="preserve"> IF( InpS!AQ73 &lt;&gt; "", InpS!AQ73, AP51 * ( 1 + AQ$6 ) )</f>
        <v>4685.0255043561456</v>
      </c>
      <c r="AR51" s="279">
        <f xml:space="preserve"> IF( InpS!AR73 &lt;&gt; "", InpS!AR73, AQ51 * ( 1 + AR$6 ) )</f>
        <v>4778.7110463863055</v>
      </c>
      <c r="AS51" s="279">
        <f xml:space="preserve"> IF( InpS!AS73 &lt;&gt; "", InpS!AS73, AR51 * ( 1 + AS$6 ) )</f>
        <v>4874.2699999437509</v>
      </c>
      <c r="AT51" s="279">
        <f xml:space="preserve"> IF( InpS!AT73 &lt;&gt; "", InpS!AT73, AS51 * ( 1 + AT$6 ) )</f>
        <v>4971.7398272737164</v>
      </c>
      <c r="AU51" s="279">
        <f xml:space="preserve"> IF( InpS!AU73 &lt;&gt; "", InpS!AU73, AT51 * ( 1 + AU$6 ) )</f>
        <v>5071.1587397466565</v>
      </c>
      <c r="AV51" s="279">
        <f xml:space="preserve"> IF( InpS!AV73 &lt;&gt; "", InpS!AV73, AU51 * ( 1 + AV$6 ) )</f>
        <v>5172.5657128383518</v>
      </c>
      <c r="AW51" s="279">
        <f xml:space="preserve"> IF( InpS!AW73 &lt;&gt; "", InpS!AW73, AV51 * ( 1 + AW$6 ) )</f>
        <v>5276.0005014095786</v>
      </c>
      <c r="AX51" s="279">
        <f xml:space="preserve"> IF( InpS!AX73 &lt;&gt; "", InpS!AX73, AW51 * ( 1 + AX$6 ) )</f>
        <v>5381.503655291317</v>
      </c>
      <c r="AY51" s="279">
        <f xml:space="preserve"> IF( InpS!AY73 &lt;&gt; "", InpS!AY73, AX51 * ( 1 + AY$6 ) )</f>
        <v>5489.1165351816144</v>
      </c>
      <c r="AZ51" s="279">
        <f xml:space="preserve"> IF( InpS!AZ73 &lt;&gt; "", InpS!AZ73, AY51 * ( 1 + AZ$6 ) )</f>
        <v>5598.8813288603369</v>
      </c>
      <c r="BA51" s="279">
        <f xml:space="preserve"> IF( InpS!BA73 &lt;&gt; "", InpS!BA73, AZ51 * ( 1 + BA$6 ) )</f>
        <v>5710.8410677281645</v>
      </c>
      <c r="BB51" s="279">
        <f xml:space="preserve"> IF( InpS!BB73 &lt;&gt; "", InpS!BB73, BA51 * ( 1 + BB$6 ) )</f>
        <v>5825.0396436763094</v>
      </c>
      <c r="BC51" s="279">
        <f xml:space="preserve"> IF( InpS!BC73 &lt;&gt; "", InpS!BC73, BB51 * ( 1 + BC$6 ) )</f>
        <v>5941.5218262935814</v>
      </c>
      <c r="BD51" s="279">
        <f xml:space="preserve"> IF( InpS!BD73 &lt;&gt; "", InpS!BD73, BC51 * ( 1 + BD$6 ) )</f>
        <v>6060.3332804175307</v>
      </c>
      <c r="BE51" s="279">
        <f xml:space="preserve"> IF( InpS!BE73 &lt;&gt; "", InpS!BE73, BD51 * ( 1 + BE$6 ) )</f>
        <v>6181.520584036567</v>
      </c>
      <c r="BF51" s="279">
        <f xml:space="preserve"> IF( InpS!BF73 &lt;&gt; "", InpS!BF73, BE51 * ( 1 + BF$6 ) )</f>
        <v>6305.1312465500569</v>
      </c>
      <c r="BG51" s="279">
        <f xml:space="preserve"> IF( InpS!BG73 &lt;&gt; "", InpS!BG73, BF51 * ( 1 + BG$6 ) )</f>
        <v>6431.2137273935678</v>
      </c>
      <c r="BH51" s="279">
        <f xml:space="preserve"> IF( InpS!BH73 &lt;&gt; "", InpS!BH73, BG51 * ( 1 + BH$6 ) )</f>
        <v>6559.8174550365566</v>
      </c>
      <c r="BI51" s="279">
        <f xml:space="preserve"> IF( InpS!BI73 &lt;&gt; "", InpS!BI73, BH51 * ( 1 + BI$6 ) )</f>
        <v>6690.9928463599526</v>
      </c>
      <c r="BJ51" s="279">
        <f xml:space="preserve"> IF( InpS!BJ73 &lt;&gt; "", InpS!BJ73, BI51 * ( 1 + BJ$6 ) )</f>
        <v>6824.7913264212266</v>
      </c>
      <c r="BK51" s="279">
        <f xml:space="preserve"> IF( InpS!BK73 &lt;&gt; "", InpS!BK73, BJ51 * ( 1 + BK$6 ) )</f>
        <v>6961.2653486147046</v>
      </c>
      <c r="BL51" s="279">
        <f xml:space="preserve"> IF( InpS!BL73 &lt;&gt; "", InpS!BL73, BK51 * ( 1 + BL$6 ) )</f>
        <v>7100.4684152350146</v>
      </c>
      <c r="BM51" s="279">
        <f xml:space="preserve"> IF( InpS!BM73 &lt;&gt; "", InpS!BM73, BL51 * ( 1 + BM$6 ) )</f>
        <v>7242.4550984517464</v>
      </c>
      <c r="BN51" s="279">
        <f xml:space="preserve"> IF( InpS!BN73 &lt;&gt; "", InpS!BN73, BM51 * ( 1 + BN$6 ) )</f>
        <v>7387.2810617035293</v>
      </c>
      <c r="BO51" s="279">
        <f xml:space="preserve"> IF( InpS!BO73 &lt;&gt; "", InpS!BO73, BN51 * ( 1 + BO$6 ) )</f>
        <v>7535.0030815199279</v>
      </c>
      <c r="BP51" s="279">
        <f xml:space="preserve"> IF( InpS!BP73 &lt;&gt; "", InpS!BP73, BO51 * ( 1 + BP$6 ) )</f>
        <v>7685.6790697797051</v>
      </c>
      <c r="BQ51" s="279">
        <f xml:space="preserve"> IF( InpS!BQ73 &lt;&gt; "", InpS!BQ73, BP51 * ( 1 + BQ$6 ) )</f>
        <v>7839.3680964141768</v>
      </c>
      <c r="BR51" s="279">
        <f xml:space="preserve"> IF( InpS!BR73 &lt;&gt; "", InpS!BR73, BQ51 * ( 1 + BR$6 ) )</f>
        <v>7996.1304125645647</v>
      </c>
      <c r="BS51" s="279">
        <f xml:space="preserve"> IF( InpS!BS73 &lt;&gt; "", InpS!BS73, BR51 * ( 1 + BS$6 ) )</f>
        <v>8156.0274742024203</v>
      </c>
      <c r="BT51" s="279">
        <f xml:space="preserve"> IF( InpS!BT73 &lt;&gt; "", InpS!BT73, BS51 * ( 1 + BT$6 ) )</f>
        <v>8319.121966222383</v>
      </c>
      <c r="BU51" s="279">
        <f xml:space="preserve"> IF( InpS!BU73 &lt;&gt; "", InpS!BU73, BT51 * ( 1 + BU$6 ) )</f>
        <v>8485.4778270167135</v>
      </c>
      <c r="BV51" s="279">
        <f xml:space="preserve"> IF( InpS!BV73 &lt;&gt; "", InpS!BV73, BU51 * ( 1 + BV$6 ) )</f>
        <v>8655.1602735412434</v>
      </c>
      <c r="BW51" s="279">
        <f xml:space="preserve"> IF( InpS!BW73 &lt;&gt; "", InpS!BW73, BV51 * ( 1 + BW$6 ) )</f>
        <v>8828.235826882561</v>
      </c>
      <c r="BX51" s="279">
        <f xml:space="preserve"> IF( InpS!BX73 &lt;&gt; "", InpS!BX73, BW51 * ( 1 + BX$6 ) )</f>
        <v>9004.7723383364591</v>
      </c>
      <c r="BY51" s="279">
        <f xml:space="preserve"> IF( InpS!BY73 &lt;&gt; "", InpS!BY73, BX51 * ( 1 + BY$6 ) )</f>
        <v>9184.8390160078725</v>
      </c>
      <c r="BZ51" s="279">
        <f xml:space="preserve"> IF( InpS!BZ73 &lt;&gt; "", InpS!BZ73, BY51 * ( 1 + BZ$6 ) )</f>
        <v>9368.5064519427215</v>
      </c>
      <c r="CA51" s="279">
        <f xml:space="preserve"> IF( InpS!CA73 &lt;&gt; "", InpS!CA73, BZ51 * ( 1 + CA$6 ) )</f>
        <v>9555.8466498023117</v>
      </c>
      <c r="CB51" s="279">
        <f xml:space="preserve"> IF( InpS!CB73 &lt;&gt; "", InpS!CB73, CA51 * ( 1 + CB$6 ) )</f>
        <v>9746.9330530911357</v>
      </c>
      <c r="CC51" s="279">
        <f xml:space="preserve"> IF( InpS!CC73 &lt;&gt; "", InpS!CC73, CB51 * ( 1 + CC$6 ) )</f>
        <v>9941.84057394913</v>
      </c>
      <c r="CD51" s="279">
        <f xml:space="preserve"> IF( InpS!CD73 &lt;&gt; "", InpS!CD73, CC51 * ( 1 + CD$6 ) )</f>
        <v>10140.645622519696</v>
      </c>
      <c r="CE51" s="279">
        <f xml:space="preserve"> IF( InpS!CE73 &lt;&gt; "", InpS!CE73, CD51 * ( 1 + CE$6 ) )</f>
        <v>10343.426136904984</v>
      </c>
      <c r="CF51" s="279">
        <f xml:space="preserve"> IF( InpS!CF73 &lt;&gt; "", InpS!CF73, CE51 * ( 1 + CF$6 ) )</f>
        <v>10550.261613720182</v>
      </c>
      <c r="CG51" s="279">
        <f xml:space="preserve"> IF( InpS!CG73 &lt;&gt; "", InpS!CG73, CF51 * ( 1 + CG$6 ) )</f>
        <v>10761.233139258804</v>
      </c>
      <c r="CH51" s="279">
        <f xml:space="preserve"> IF( InpS!CH73 &lt;&gt; "", InpS!CH73, CG51 * ( 1 + CH$6 ) )</f>
        <v>10976.423421281172</v>
      </c>
      <c r="CI51" s="279">
        <f xml:space="preserve"> IF( InpS!CI73 &lt;&gt; "", InpS!CI73, CH51 * ( 1 + CI$6 ) )</f>
        <v>11195.916821438574</v>
      </c>
      <c r="CJ51" s="279">
        <f xml:space="preserve"> IF( InpS!CJ73 &lt;&gt; "", InpS!CJ73, CI51 * ( 1 + CJ$6 ) )</f>
        <v>11419.799388345797</v>
      </c>
      <c r="CK51" s="279">
        <f xml:space="preserve"> IF( InpS!CK73 &lt;&gt; "", InpS!CK73, CJ51 * ( 1 + CK$6 ) )</f>
        <v>11648.158891315012</v>
      </c>
      <c r="CL51" s="279">
        <f xml:space="preserve"> IF( InpS!CL73 &lt;&gt; "", InpS!CL73, CK51 * ( 1 + CL$6 ) )</f>
        <v>11881.084854764222</v>
      </c>
      <c r="CM51" s="279">
        <f xml:space="preserve"> IF( InpS!CM73 &lt;&gt; "", InpS!CM73, CL51 * ( 1 + CM$6 ) )</f>
        <v>12118.668593313771</v>
      </c>
      <c r="CN51" s="279">
        <f xml:space="preserve"> IF( InpS!CN73 &lt;&gt; "", InpS!CN73, CM51 * ( 1 + CN$6 ) )</f>
        <v>12361.003247584667</v>
      </c>
      <c r="CO51" s="279">
        <f xml:space="preserve"> IF( InpS!CO73 &lt;&gt; "", InpS!CO73, CN51 * ( 1 + CO$6 ) )</f>
        <v>12608.183820712773</v>
      </c>
    </row>
    <row r="52" spans="2:93" hidden="1" outlineLevel="2" x14ac:dyDescent="0.2">
      <c r="B52" s="58"/>
      <c r="D52" s="39"/>
      <c r="E52" s="18" t="str">
        <f>InpS!E74</f>
        <v>Water: Intermediate rate</v>
      </c>
      <c r="F52" s="18">
        <f>InpS!F74</f>
        <v>44929</v>
      </c>
      <c r="G52" s="19">
        <f xml:space="preserve"> UserInput!$G$47</f>
        <v>0</v>
      </c>
      <c r="H52" s="310" t="str">
        <f>InpS!H74</f>
        <v>£/m3</v>
      </c>
      <c r="I52" s="74"/>
      <c r="K52" s="103">
        <f xml:space="preserve"> IF( InpS!K74 &lt;&gt; "", InpS!K74, J52 * ( 1 + K$6 ) )</f>
        <v>1.3453999999999999</v>
      </c>
      <c r="L52" s="103">
        <f xml:space="preserve"> IF( InpS!L74 &lt;&gt; "", InpS!L74, K52 * ( 1 + L$6 ) )</f>
        <v>1.4165999999999999</v>
      </c>
      <c r="M52" s="103">
        <f xml:space="preserve"> IF( InpS!M74 &lt;&gt; "", InpS!M74, L52 * ( 1 + M$6 ) )</f>
        <v>1.6541000000000001</v>
      </c>
      <c r="N52" s="103">
        <f xml:space="preserve"> IF( InpS!N74 &lt;&gt; "", InpS!N74, M52 * ( 1 + N$6 ) )</f>
        <v>1.3924999999999998</v>
      </c>
      <c r="O52" s="103">
        <f xml:space="preserve"> IF( InpS!O74 &lt;&gt; "", InpS!O74, N52 * ( 1 + O$6 ) )</f>
        <v>1.3921999999999999</v>
      </c>
      <c r="P52" s="103">
        <f xml:space="preserve"> IF( InpS!P74 &lt;&gt; "", InpS!P74, O52 * ( 1 + P$6 ) )</f>
        <v>1.4639000000000002</v>
      </c>
      <c r="Q52" s="103">
        <f xml:space="preserve"> IF( InpS!Q74 &lt;&gt; "", InpS!Q74, P52 * ( 1 + Q$6 ) )</f>
        <v>1.5081</v>
      </c>
      <c r="R52" s="103">
        <f xml:space="preserve"> IF( InpS!R74 &lt;&gt; "", InpS!R74, Q52 * ( 1 + R$6 ) )</f>
        <v>1.524</v>
      </c>
      <c r="S52" s="103">
        <f xml:space="preserve"> IF( InpS!S74 &lt;&gt; "", InpS!S74, R52 * ( 1 + S$6 ) )</f>
        <v>1.5368999999999999</v>
      </c>
      <c r="T52" s="103">
        <f xml:space="preserve"> IF( InpS!T74 &lt;&gt; "", InpS!T74, S52 * ( 1 + T$6 ) )</f>
        <v>1.5676330898011708</v>
      </c>
      <c r="U52" s="103">
        <f xml:space="preserve"> IF( InpS!U74 &lt;&gt; "", InpS!U74, T52 * ( 1 + U$6 ) )</f>
        <v>1.598980743210076</v>
      </c>
      <c r="V52" s="103">
        <f xml:space="preserve"> IF( InpS!V74 &lt;&gt; "", InpS!V74, U52 * ( 1 + V$6 ) )</f>
        <v>1.630955249535418</v>
      </c>
      <c r="W52" s="103">
        <f xml:space="preserve"> IF( InpS!W74 &lt;&gt; "", InpS!W74, V52 * ( 1 + W$6 ) )</f>
        <v>1.6635691438328108</v>
      </c>
      <c r="X52" s="103">
        <f xml:space="preserve"> IF( InpS!X74 &lt;&gt; "", InpS!X74, W52 * ( 1 + X$6 ) )</f>
        <v>1.6968352118189327</v>
      </c>
      <c r="Y52" s="103">
        <f xml:space="preserve"> IF( InpS!Y74 &lt;&gt; "", InpS!Y74, X52 * ( 1 + Y$6 ) )</f>
        <v>1.7307664948839467</v>
      </c>
      <c r="Z52" s="103">
        <f xml:space="preserve"> IF( InpS!Z74 &lt;&gt; "", InpS!Z74, Y52 * ( 1 + Z$6 ) )</f>
        <v>1.7653762952041538</v>
      </c>
      <c r="AA52" s="103">
        <f xml:space="preserve"> IF( InpS!AA74 &lt;&gt; "", InpS!AA74, Z52 * ( 1 + AA$6 ) )</f>
        <v>1.8006781809568819</v>
      </c>
      <c r="AB52" s="103">
        <f xml:space="preserve"> IF( InpS!AB74 &lt;&gt; "", InpS!AB74, AA52 * ( 1 + AB$6 ) )</f>
        <v>1.836685991639657</v>
      </c>
      <c r="AC52" s="103">
        <f xml:space="preserve"> IF( InpS!AC74 &lt;&gt; "", InpS!AC74, AB52 * ( 1 + AC$6 ) )</f>
        <v>1.8734138434957401</v>
      </c>
      <c r="AD52" s="103">
        <f xml:space="preserve"> IF( InpS!AD74 &lt;&gt; "", InpS!AD74, AC52 * ( 1 + AD$6 ) )</f>
        <v>1.9108761350481582</v>
      </c>
      <c r="AE52" s="103">
        <f xml:space="preserve"> IF( InpS!AE74 &lt;&gt; "", InpS!AE74, AD52 * ( 1 + AE$6 ) )</f>
        <v>1.9490875527443972</v>
      </c>
      <c r="AF52" s="103">
        <f xml:space="preserve"> IF( InpS!AF74 &lt;&gt; "", InpS!AF74, AE52 * ( 1 + AF$6 ) )</f>
        <v>1.9880630767139709</v>
      </c>
      <c r="AG52" s="103">
        <f xml:space="preserve"> IF( InpS!AG74 &lt;&gt; "", InpS!AG74, AF52 * ( 1 + AG$6 ) )</f>
        <v>2.0278179866411246</v>
      </c>
      <c r="AH52" s="103">
        <f xml:space="preserve"> IF( InpS!AH74 &lt;&gt; "", InpS!AH74, AG52 * ( 1 + AH$6 ) )</f>
        <v>2.0683678677549713</v>
      </c>
      <c r="AI52" s="103">
        <f xml:space="preserve"> IF( InpS!AI74 &lt;&gt; "", InpS!AI74, AH52 * ( 1 + AI$6 ) )</f>
        <v>2.1097286169394138</v>
      </c>
      <c r="AJ52" s="103">
        <f xml:space="preserve"> IF( InpS!AJ74 &lt;&gt; "", InpS!AJ74, AI52 * ( 1 + AJ$6 ) )</f>
        <v>2.1519164489652445</v>
      </c>
      <c r="AK52" s="103">
        <f xml:space="preserve"> IF( InpS!AK74 &lt;&gt; "", InpS!AK74, AJ52 * ( 1 + AK$6 ) )</f>
        <v>2.194947902846867</v>
      </c>
      <c r="AL52" s="103">
        <f xml:space="preserve"> IF( InpS!AL74 &lt;&gt; "", InpS!AL74, AK52 * ( 1 + AL$6 ) )</f>
        <v>2.2388398483261334</v>
      </c>
      <c r="AM52" s="103">
        <f xml:space="preserve"> IF( InpS!AM74 &lt;&gt; "", InpS!AM74, AL52 * ( 1 + AM$6 ) )</f>
        <v>2.2836094924858359</v>
      </c>
      <c r="AN52" s="103">
        <f xml:space="preserve"> IF( InpS!AN74 &lt;&gt; "", InpS!AN74, AM52 * ( 1 + AN$6 ) )</f>
        <v>2.3292743864954484</v>
      </c>
      <c r="AO52" s="103">
        <f xml:space="preserve"> IF( InpS!AO74 &lt;&gt; "", InpS!AO74, AN52 * ( 1 + AO$6 ) )</f>
        <v>2.3758524324917603</v>
      </c>
      <c r="AP52" s="103">
        <f xml:space="preserve"> IF( InpS!AP74 &lt;&gt; "", InpS!AP74, AO52 * ( 1 + AP$6 ) )</f>
        <v>2.4233618905971017</v>
      </c>
      <c r="AQ52" s="103">
        <f xml:space="preserve"> IF( InpS!AQ74 &lt;&gt; "", InpS!AQ74, AP52 * ( 1 + AQ$6 ) )</f>
        <v>2.4718213860779112</v>
      </c>
      <c r="AR52" s="103">
        <f xml:space="preserve"> IF( InpS!AR74 &lt;&gt; "", InpS!AR74, AQ52 * ( 1 + AR$6 ) )</f>
        <v>2.5212499166464499</v>
      </c>
      <c r="AS52" s="103">
        <f xml:space="preserve"> IF( InpS!AS74 &lt;&gt; "", InpS!AS74, AR52 * ( 1 + AS$6 ) )</f>
        <v>2.5716668599085293</v>
      </c>
      <c r="AT52" s="103">
        <f xml:space="preserve"> IF( InpS!AT74 &lt;&gt; "", InpS!AT74, AS52 * ( 1 + AT$6 ) )</f>
        <v>2.6230919809601683</v>
      </c>
      <c r="AU52" s="103">
        <f xml:space="preserve"> IF( InpS!AU74 &lt;&gt; "", InpS!AU74, AT52 * ( 1 + AU$6 ) )</f>
        <v>2.6755454401361591</v>
      </c>
      <c r="AV52" s="103">
        <f xml:space="preserve"> IF( InpS!AV74 &lt;&gt; "", InpS!AV74, AU52 * ( 1 + AV$6 ) )</f>
        <v>2.7290478009135799</v>
      </c>
      <c r="AW52" s="103">
        <f xml:space="preserve"> IF( InpS!AW74 &lt;&gt; "", InpS!AW74, AV52 * ( 1 + AW$6 ) )</f>
        <v>2.7836200379733529</v>
      </c>
      <c r="AX52" s="103">
        <f xml:space="preserve"> IF( InpS!AX74 &lt;&gt; "", InpS!AX74, AW52 * ( 1 + AX$6 ) )</f>
        <v>2.8392835454230072</v>
      </c>
      <c r="AY52" s="103">
        <f xml:space="preserve"> IF( InpS!AY74 &lt;&gt; "", InpS!AY74, AX52 * ( 1 + AY$6 ) )</f>
        <v>2.8960601451838714</v>
      </c>
      <c r="AZ52" s="103">
        <f xml:space="preserve"> IF( InpS!AZ74 &lt;&gt; "", InpS!AZ74, AY52 * ( 1 + AZ$6 ) )</f>
        <v>2.9539720955459821</v>
      </c>
      <c r="BA52" s="103">
        <f xml:space="preserve"> IF( InpS!BA74 &lt;&gt; "", InpS!BA74, AZ52 * ( 1 + BA$6 ) )</f>
        <v>3.0130420998940646</v>
      </c>
      <c r="BB52" s="103">
        <f xml:space="preserve"> IF( InpS!BB74 &lt;&gt; "", InpS!BB74, BA52 * ( 1 + BB$6 ) )</f>
        <v>3.0732933156080038</v>
      </c>
      <c r="BC52" s="103">
        <f xml:space="preserve"> IF( InpS!BC74 &lt;&gt; "", InpS!BC74, BB52 * ( 1 + BC$6 ) )</f>
        <v>3.1347493631412973</v>
      </c>
      <c r="BD52" s="103">
        <f xml:space="preserve"> IF( InpS!BD74 &lt;&gt; "", InpS!BD74, BC52 * ( 1 + BD$6 ) )</f>
        <v>3.197434335281049</v>
      </c>
      <c r="BE52" s="103">
        <f xml:space="preserve"> IF( InpS!BE74 &lt;&gt; "", InpS!BE74, BD52 * ( 1 + BE$6 ) )</f>
        <v>3.2613728065931316</v>
      </c>
      <c r="BF52" s="103">
        <f xml:space="preserve"> IF( InpS!BF74 &lt;&gt; "", InpS!BF74, BE52 * ( 1 + BF$6 ) )</f>
        <v>3.326589843056222</v>
      </c>
      <c r="BG52" s="103">
        <f xml:space="preserve"> IF( InpS!BG74 &lt;&gt; "", InpS!BG74, BF52 * ( 1 + BG$6 ) )</f>
        <v>3.3931110118884882</v>
      </c>
      <c r="BH52" s="103">
        <f xml:space="preserve"> IF( InpS!BH74 &lt;&gt; "", InpS!BH74, BG52 * ( 1 + BH$6 ) )</f>
        <v>3.4609623915707779</v>
      </c>
      <c r="BI52" s="103">
        <f xml:space="preserve"> IF( InpS!BI74 &lt;&gt; "", InpS!BI74, BH52 * ( 1 + BI$6 ) )</f>
        <v>3.5301705820702378</v>
      </c>
      <c r="BJ52" s="103">
        <f xml:space="preserve"> IF( InpS!BJ74 &lt;&gt; "", InpS!BJ74, BI52 * ( 1 + BJ$6 ) )</f>
        <v>3.6007627152683748</v>
      </c>
      <c r="BK52" s="103">
        <f xml:space="preserve"> IF( InpS!BK74 &lt;&gt; "", InpS!BK74, BJ52 * ( 1 + BK$6 ) )</f>
        <v>3.672766465597642</v>
      </c>
      <c r="BL52" s="103">
        <f xml:space="preserve"> IF( InpS!BL74 &lt;&gt; "", InpS!BL74, BK52 * ( 1 + BL$6 ) )</f>
        <v>3.7462100608907263</v>
      </c>
      <c r="BM52" s="103">
        <f xml:space="preserve"> IF( InpS!BM74 &lt;&gt; "", InpS!BM74, BL52 * ( 1 + BM$6 ) )</f>
        <v>3.8211222934467837</v>
      </c>
      <c r="BN52" s="103">
        <f xml:space="preserve"> IF( InpS!BN74 &lt;&gt; "", InpS!BN74, BM52 * ( 1 + BN$6 ) )</f>
        <v>3.8975325313189653</v>
      </c>
      <c r="BO52" s="103">
        <f xml:space="preserve"> IF( InpS!BO74 &lt;&gt; "", InpS!BO74, BN52 * ( 1 + BO$6 ) )</f>
        <v>3.9754707298276584</v>
      </c>
      <c r="BP52" s="103">
        <f xml:space="preserve"> IF( InpS!BP74 &lt;&gt; "", InpS!BP74, BO52 * ( 1 + BP$6 ) )</f>
        <v>4.0549674433039549</v>
      </c>
      <c r="BQ52" s="103">
        <f xml:space="preserve"> IF( InpS!BQ74 &lt;&gt; "", InpS!BQ74, BP52 * ( 1 + BQ$6 ) )</f>
        <v>4.1360538370679505</v>
      </c>
      <c r="BR52" s="103">
        <f xml:space="preserve"> IF( InpS!BR74 &lt;&gt; "", InpS!BR74, BQ52 * ( 1 + BR$6 ) )</f>
        <v>4.2187616996465742</v>
      </c>
      <c r="BS52" s="103">
        <f xml:space="preserve"> IF( InpS!BS74 &lt;&gt; "", InpS!BS74, BR52 * ( 1 + BS$6 ) )</f>
        <v>4.3031234552357329</v>
      </c>
      <c r="BT52" s="103">
        <f xml:space="preserve"> IF( InpS!BT74 &lt;&gt; "", InpS!BT74, BS52 * ( 1 + BT$6 ) )</f>
        <v>4.3891721764116616</v>
      </c>
      <c r="BU52" s="103">
        <f xml:space="preserve"> IF( InpS!BU74 &lt;&gt; "", InpS!BU74, BT52 * ( 1 + BU$6 ) )</f>
        <v>4.4769415970964559</v>
      </c>
      <c r="BV52" s="103">
        <f xml:space="preserve"> IF( InpS!BV74 &lt;&gt; "", InpS!BV74, BU52 * ( 1 + BV$6 ) )</f>
        <v>4.5664661257828785</v>
      </c>
      <c r="BW52" s="103">
        <f xml:space="preserve"> IF( InpS!BW74 &lt;&gt; "", InpS!BW74, BV52 * ( 1 + BW$6 ) )</f>
        <v>4.6577808590236165</v>
      </c>
      <c r="BX52" s="103">
        <f xml:space="preserve"> IF( InpS!BX74 &lt;&gt; "", InpS!BX74, BW52 * ( 1 + BX$6 ) )</f>
        <v>4.7509215951902819</v>
      </c>
      <c r="BY52" s="103">
        <f xml:space="preserve"> IF( InpS!BY74 &lt;&gt; "", InpS!BY74, BX52 * ( 1 + BY$6 ) )</f>
        <v>4.845924848507547</v>
      </c>
      <c r="BZ52" s="103">
        <f xml:space="preserve"> IF( InpS!BZ74 &lt;&gt; "", InpS!BZ74, BY52 * ( 1 + BZ$6 ) )</f>
        <v>4.9428278633679206</v>
      </c>
      <c r="CA52" s="103">
        <f xml:space="preserve"> IF( InpS!CA74 &lt;&gt; "", InpS!CA74, BZ52 * ( 1 + CA$6 ) )</f>
        <v>5.0416686289327695</v>
      </c>
      <c r="CB52" s="103">
        <f xml:space="preserve"> IF( InpS!CB74 &lt;&gt; "", InpS!CB74, CA52 * ( 1 + CB$6 ) )</f>
        <v>5.1424858940253175</v>
      </c>
      <c r="CC52" s="103">
        <f xml:space="preserve"> IF( InpS!CC74 &lt;&gt; "", InpS!CC74, CB52 * ( 1 + CC$6 ) )</f>
        <v>5.245319182321456</v>
      </c>
      <c r="CD52" s="103">
        <f xml:space="preserve"> IF( InpS!CD74 &lt;&gt; "", InpS!CD74, CC52 * ( 1 + CD$6 ) )</f>
        <v>5.3502088078443197</v>
      </c>
      <c r="CE52" s="103">
        <f xml:space="preserve"> IF( InpS!CE74 &lt;&gt; "", InpS!CE74, CD52 * ( 1 + CE$6 ) )</f>
        <v>5.4571958907687099</v>
      </c>
      <c r="CF52" s="103">
        <f xml:space="preserve"> IF( InpS!CF74 &lt;&gt; "", InpS!CF74, CE52 * ( 1 + CF$6 ) )</f>
        <v>5.5663223735415484</v>
      </c>
      <c r="CG52" s="103">
        <f xml:space="preserve"> IF( InpS!CG74 &lt;&gt; "", InpS!CG74, CF52 * ( 1 + CG$6 ) )</f>
        <v>5.6776310373246961</v>
      </c>
      <c r="CH52" s="103">
        <f xml:space="preserve"> IF( InpS!CH74 &lt;&gt; "", InpS!CH74, CG52 * ( 1 + CH$6 ) )</f>
        <v>5.7911655187665696</v>
      </c>
      <c r="CI52" s="103">
        <f xml:space="preserve"> IF( InpS!CI74 &lt;&gt; "", InpS!CI74, CH52 * ( 1 + CI$6 ) )</f>
        <v>5.9069703271091409</v>
      </c>
      <c r="CJ52" s="103">
        <f xml:space="preserve"> IF( InpS!CJ74 &lt;&gt; "", InpS!CJ74, CI52 * ( 1 + CJ$6 ) )</f>
        <v>6.02509086163702</v>
      </c>
      <c r="CK52" s="103">
        <f xml:space="preserve"> IF( InpS!CK74 &lt;&gt; "", InpS!CK74, CJ52 * ( 1 + CK$6 ) )</f>
        <v>6.1455734294754638</v>
      </c>
      <c r="CL52" s="103">
        <f xml:space="preserve"> IF( InpS!CL74 &lt;&gt; "", InpS!CL74, CK52 * ( 1 + CL$6 ) )</f>
        <v>6.2684652637442904</v>
      </c>
      <c r="CM52" s="103">
        <f xml:space="preserve"> IF( InpS!CM74 &lt;&gt; "", InpS!CM74, CL52 * ( 1 + CM$6 ) )</f>
        <v>6.3938145420748089</v>
      </c>
      <c r="CN52" s="103">
        <f xml:space="preserve"> IF( InpS!CN74 &lt;&gt; "", InpS!CN74, CM52 * ( 1 + CN$6 ) )</f>
        <v>6.5216704054970336</v>
      </c>
      <c r="CO52" s="103">
        <f xml:space="preserve"> IF( InpS!CO74 &lt;&gt; "", InpS!CO74, CN52 * ( 1 + CO$6 ) )</f>
        <v>6.6520829777045805</v>
      </c>
    </row>
    <row r="53" spans="2:93" hidden="1" outlineLevel="2" x14ac:dyDescent="0.2">
      <c r="B53" s="58"/>
      <c r="D53" s="39"/>
      <c r="H53" s="150"/>
      <c r="I53" s="74"/>
    </row>
    <row r="54" spans="2:93" hidden="1" outlineLevel="2" x14ac:dyDescent="0.2">
      <c r="B54" s="58"/>
      <c r="D54" s="39"/>
      <c r="E54" s="18" t="str">
        <f>InpS!E76</f>
        <v>Water: Large fixed charge</v>
      </c>
      <c r="F54" s="18">
        <f>InpS!F76</f>
        <v>44929</v>
      </c>
      <c r="G54" s="19">
        <f xml:space="preserve"> UserInput!G44</f>
        <v>0</v>
      </c>
      <c r="H54" s="310" t="str">
        <f>InpS!H76</f>
        <v>£/m3</v>
      </c>
      <c r="I54" s="74"/>
      <c r="K54" s="53">
        <f xml:space="preserve"> IF( InpS!K76 &lt;&gt; "", InpS!K76, J54 * ( 1 + K$6 ) )</f>
        <v>22753</v>
      </c>
      <c r="L54" s="53">
        <f xml:space="preserve"> IF( InpS!L76 &lt;&gt; "", InpS!L76, K54 * ( 1 + L$6 ) )</f>
        <v>24707</v>
      </c>
      <c r="M54" s="53">
        <f xml:space="preserve"> IF( InpS!M76 &lt;&gt; "", InpS!M76, L54 * ( 1 + M$6 ) )</f>
        <v>29474</v>
      </c>
      <c r="N54" s="53">
        <f xml:space="preserve"> IF( InpS!N76 &lt;&gt; "", InpS!N76, M54 * ( 1 + N$6 ) )</f>
        <v>24355</v>
      </c>
      <c r="O54" s="53">
        <f xml:space="preserve"> IF( InpS!O76 &lt;&gt; "", InpS!O76, N54 * ( 1 + O$6 ) )</f>
        <v>24584</v>
      </c>
      <c r="P54" s="53">
        <f xml:space="preserve"> IF( InpS!P76 &lt;&gt; "", InpS!P76, O54 * ( 1 + P$6 ) )</f>
        <v>26046</v>
      </c>
      <c r="Q54" s="53">
        <f xml:space="preserve"> IF( InpS!Q76 &lt;&gt; "", InpS!Q76, P54 * ( 1 + Q$6 ) )</f>
        <v>27080</v>
      </c>
      <c r="R54" s="53">
        <f xml:space="preserve"> IF( InpS!R76 &lt;&gt; "", InpS!R76, Q54 * ( 1 + R$6 ) )</f>
        <v>27548</v>
      </c>
      <c r="S54" s="53">
        <f xml:space="preserve"> IF( InpS!S76 &lt;&gt; "", InpS!S76, R54 * ( 1 + S$6 ) )</f>
        <v>27933</v>
      </c>
      <c r="T54" s="53">
        <f xml:space="preserve"> IF( InpS!T76 &lt;&gt; "", InpS!T76, S54 * ( 1 + T$6 ) )</f>
        <v>28491.570757639474</v>
      </c>
      <c r="U54" s="53">
        <f xml:space="preserve"> IF( InpS!U76 &lt;&gt; "", InpS!U76, T54 * ( 1 + U$6 ) )</f>
        <v>29061.311145869644</v>
      </c>
      <c r="V54" s="53">
        <f xml:space="preserve"> IF( InpS!V76 &lt;&gt; "", InpS!V76, U54 * ( 1 + V$6 ) )</f>
        <v>29642.444521616784</v>
      </c>
      <c r="W54" s="53">
        <f xml:space="preserve"> IF( InpS!W76 &lt;&gt; "", InpS!W76, V54 * ( 1 + W$6 ) )</f>
        <v>30235.198708232099</v>
      </c>
      <c r="X54" s="53">
        <f xml:space="preserve"> IF( InpS!X76 &lt;&gt; "", InpS!X76, W54 * ( 1 + X$6 ) )</f>
        <v>30839.806084805947</v>
      </c>
      <c r="Y54" s="53">
        <f xml:space="preserve"> IF( InpS!Y76 &lt;&gt; "", InpS!Y76, X54 * ( 1 + Y$6 ) )</f>
        <v>31456.503677268072</v>
      </c>
      <c r="Z54" s="53">
        <f xml:space="preserve"> IF( InpS!Z76 &lt;&gt; "", InpS!Z76, Y54 * ( 1 + Z$6 ) )</f>
        <v>32085.533251309545</v>
      </c>
      <c r="AA54" s="53">
        <f xml:space="preserve"> IF( InpS!AA76 &lt;&gt; "", InpS!AA76, Z54 * ( 1 + AA$6 ) )</f>
        <v>32727.141407162853</v>
      </c>
      <c r="AB54" s="53">
        <f xml:space="preserve"> IF( InpS!AB76 &lt;&gt; "", InpS!AB76, AA54 * ( 1 + AB$6 ) )</f>
        <v>33381.579676277273</v>
      </c>
      <c r="AC54" s="53">
        <f xml:space="preserve"> IF( InpS!AC76 &lt;&gt; "", InpS!AC76, AB54 * ( 1 + AC$6 ) )</f>
        <v>34049.104619927457</v>
      </c>
      <c r="AD54" s="53">
        <f xml:space="preserve"> IF( InpS!AD76 &lt;&gt; "", InpS!AD76, AC54 * ( 1 + AD$6 ) )</f>
        <v>34729.977929793873</v>
      </c>
      <c r="AE54" s="53">
        <f xml:space="preserve"> IF( InpS!AE76 &lt;&gt; "", InpS!AE76, AD54 * ( 1 + AE$6 ) )</f>
        <v>35424.46653055452</v>
      </c>
      <c r="AF54" s="53">
        <f xml:space="preserve"> IF( InpS!AF76 &lt;&gt; "", InpS!AF76, AE54 * ( 1 + AF$6 ) )</f>
        <v>36132.842684528172</v>
      </c>
      <c r="AG54" s="53">
        <f xml:space="preserve"> IF( InpS!AG76 &lt;&gt; "", InpS!AG76, AF54 * ( 1 + AG$6 ) )</f>
        <v>36855.384098410133</v>
      </c>
      <c r="AH54" s="53">
        <f xml:space="preserve"> IF( InpS!AH76 &lt;&gt; "", InpS!AH76, AG54 * ( 1 + AH$6 ) )</f>
        <v>37592.374032142376</v>
      </c>
      <c r="AI54" s="53">
        <f xml:space="preserve"> IF( InpS!AI76 &lt;&gt; "", InpS!AI76, AH54 * ( 1 + AI$6 ) )</f>
        <v>38344.101409960735</v>
      </c>
      <c r="AJ54" s="53">
        <f xml:space="preserve"> IF( InpS!AJ76 &lt;&gt; "", InpS!AJ76, AI54 * ( 1 + AJ$6 ) )</f>
        <v>39110.860933662683</v>
      </c>
      <c r="AK54" s="53">
        <f xml:space="preserve"> IF( InpS!AK76 &lt;&gt; "", InpS!AK76, AJ54 * ( 1 + AK$6 ) )</f>
        <v>39892.953198140116</v>
      </c>
      <c r="AL54" s="53">
        <f xml:space="preserve"> IF( InpS!AL76 &lt;&gt; "", InpS!AL76, AK54 * ( 1 + AL$6 ) )</f>
        <v>40690.684809222388</v>
      </c>
      <c r="AM54" s="53">
        <f xml:space="preserve"> IF( InpS!AM76 &lt;&gt; "", InpS!AM76, AL54 * ( 1 + AM$6 ) )</f>
        <v>41504.368503875892</v>
      </c>
      <c r="AN54" s="53">
        <f xml:space="preserve"> IF( InpS!AN76 &lt;&gt; "", InpS!AN76, AM54 * ( 1 + AN$6 ) )</f>
        <v>42334.323272807189</v>
      </c>
      <c r="AO54" s="53">
        <f xml:space="preserve"> IF( InpS!AO76 &lt;&gt; "", InpS!AO76, AN54 * ( 1 + AO$6 ) )</f>
        <v>43180.87448551783</v>
      </c>
      <c r="AP54" s="53">
        <f xml:space="preserve"> IF( InpS!AP76 &lt;&gt; "", InpS!AP76, AO54 * ( 1 + AP$6 ) )</f>
        <v>44044.354017859885</v>
      </c>
      <c r="AQ54" s="53">
        <f xml:space="preserve"> IF( InpS!AQ76 &lt;&gt; "", InpS!AQ76, AP54 * ( 1 + AQ$6 ) )</f>
        <v>44925.100382142176</v>
      </c>
      <c r="AR54" s="53">
        <f xml:space="preserve"> IF( InpS!AR76 &lt;&gt; "", InpS!AR76, AQ54 * ( 1 + AR$6 ) )</f>
        <v>45823.458859838182</v>
      </c>
      <c r="AS54" s="53">
        <f xml:space="preserve"> IF( InpS!AS76 &lt;&gt; "", InpS!AS76, AR54 * ( 1 + AS$6 ) )</f>
        <v>46739.78163694773</v>
      </c>
      <c r="AT54" s="53">
        <f xml:space="preserve"> IF( InpS!AT76 &lt;&gt; "", InpS!AT76, AS54 * ( 1 + AT$6 ) )</f>
        <v>47674.427942065457</v>
      </c>
      <c r="AU54" s="53">
        <f xml:space="preserve"> IF( InpS!AU76 &lt;&gt; "", InpS!AU76, AT54 * ( 1 + AU$6 ) )</f>
        <v>48627.764187210196</v>
      </c>
      <c r="AV54" s="53">
        <f xml:space="preserve"> IF( InpS!AV76 &lt;&gt; "", InpS!AV76, AU54 * ( 1 + AV$6 ) )</f>
        <v>49600.16411147052</v>
      </c>
      <c r="AW54" s="53">
        <f xml:space="preserve"> IF( InpS!AW76 &lt;&gt; "", InpS!AW76, AV54 * ( 1 + AW$6 ) )</f>
        <v>50592.008927522729</v>
      </c>
      <c r="AX54" s="53">
        <f xml:space="preserve"> IF( InpS!AX76 &lt;&gt; "", InpS!AX76, AW54 * ( 1 + AX$6 ) )</f>
        <v>51603.687471078716</v>
      </c>
      <c r="AY54" s="53">
        <f xml:space="preserve"> IF( InpS!AY76 &lt;&gt; "", InpS!AY76, AX54 * ( 1 + AY$6 ) )</f>
        <v>52635.596353322333</v>
      </c>
      <c r="AZ54" s="53">
        <f xml:space="preserve"> IF( InpS!AZ76 &lt;&gt; "", InpS!AZ76, AY54 * ( 1 + AZ$6 ) )</f>
        <v>53688.140116393995</v>
      </c>
      <c r="BA54" s="53">
        <f xml:space="preserve"> IF( InpS!BA76 &lt;&gt; "", InpS!BA76, AZ54 * ( 1 + BA$6 ) )</f>
        <v>54761.73139198446</v>
      </c>
      <c r="BB54" s="53">
        <f xml:space="preserve"> IF( InpS!BB76 &lt;&gt; "", InpS!BB76, BA54 * ( 1 + BB$6 ) )</f>
        <v>55856.79106309999</v>
      </c>
      <c r="BC54" s="53">
        <f xml:space="preserve"> IF( InpS!BC76 &lt;&gt; "", InpS!BC76, BB54 * ( 1 + BC$6 ) )</f>
        <v>56973.748429062311</v>
      </c>
      <c r="BD54" s="53">
        <f xml:space="preserve"> IF( InpS!BD76 &lt;&gt; "", InpS!BD76, BC54 * ( 1 + BD$6 ) )</f>
        <v>58113.041373808024</v>
      </c>
      <c r="BE54" s="53">
        <f xml:space="preserve"> IF( InpS!BE76 &lt;&gt; "", InpS!BE76, BD54 * ( 1 + BE$6 ) )</f>
        <v>59275.116537553491</v>
      </c>
      <c r="BF54" s="53">
        <f xml:space="preserve"> IF( InpS!BF76 &lt;&gt; "", InpS!BF76, BE54 * ( 1 + BF$6 ) )</f>
        <v>60460.429491892421</v>
      </c>
      <c r="BG54" s="53">
        <f xml:space="preserve"> IF( InpS!BG76 &lt;&gt; "", InpS!BG76, BF54 * ( 1 + BG$6 ) )</f>
        <v>61669.444918394918</v>
      </c>
      <c r="BH54" s="53">
        <f xml:space="preserve"> IF( InpS!BH76 &lt;&gt; "", InpS!BH76, BG54 * ( 1 + BH$6 ) )</f>
        <v>62902.636790777891</v>
      </c>
      <c r="BI54" s="53">
        <f xml:space="preserve"> IF( InpS!BI76 &lt;&gt; "", InpS!BI76, BH54 * ( 1 + BI$6 ) )</f>
        <v>64160.488560718302</v>
      </c>
      <c r="BJ54" s="53">
        <f xml:space="preserve"> IF( InpS!BJ76 &lt;&gt; "", InpS!BJ76, BI54 * ( 1 + BJ$6 ) )</f>
        <v>65443.493347382078</v>
      </c>
      <c r="BK54" s="53">
        <f xml:space="preserve"> IF( InpS!BK76 &lt;&gt; "", InpS!BK76, BJ54 * ( 1 + BK$6 ) )</f>
        <v>66752.154130743016</v>
      </c>
      <c r="BL54" s="53">
        <f xml:space="preserve"> IF( InpS!BL76 &lt;&gt; "", InpS!BL76, BK54 * ( 1 + BL$6 ) )</f>
        <v>68086.983948767433</v>
      </c>
      <c r="BM54" s="53">
        <f xml:space="preserve"> IF( InpS!BM76 &lt;&gt; "", InpS!BM76, BL54 * ( 1 + BM$6 ) )</f>
        <v>69448.506098541882</v>
      </c>
      <c r="BN54" s="53">
        <f xml:space="preserve"> IF( InpS!BN76 &lt;&gt; "", InpS!BN76, BM54 * ( 1 + BN$6 ) )</f>
        <v>70837.254341422784</v>
      </c>
      <c r="BO54" s="53">
        <f xml:space="preserve"> IF( InpS!BO76 &lt;&gt; "", InpS!BO76, BN54 * ( 1 + BO$6 ) )</f>
        <v>72253.773112288371</v>
      </c>
      <c r="BP54" s="53">
        <f xml:space="preserve"> IF( InpS!BP76 &lt;&gt; "", InpS!BP76, BO54 * ( 1 + BP$6 ) )</f>
        <v>73698.617732975064</v>
      </c>
      <c r="BQ54" s="53">
        <f xml:space="preserve"> IF( InpS!BQ76 &lt;&gt; "", InpS!BQ76, BP54 * ( 1 + BQ$6 ) )</f>
        <v>75172.354629981826</v>
      </c>
      <c r="BR54" s="53">
        <f xml:space="preserve"> IF( InpS!BR76 &lt;&gt; "", InpS!BR76, BQ54 * ( 1 + BR$6 ) )</f>
        <v>76675.561556527929</v>
      </c>
      <c r="BS54" s="53">
        <f xml:space="preserve"> IF( InpS!BS76 &lt;&gt; "", InpS!BS76, BR54 * ( 1 + BS$6 ) )</f>
        <v>78208.827819051177</v>
      </c>
      <c r="BT54" s="53">
        <f xml:space="preserve"> IF( InpS!BT76 &lt;&gt; "", InpS!BT76, BS54 * ( 1 + BT$6 ) )</f>
        <v>79772.75450823539</v>
      </c>
      <c r="BU54" s="53">
        <f xml:space="preserve"> IF( InpS!BU76 &lt;&gt; "", InpS!BU76, BT54 * ( 1 + BU$6 ) )</f>
        <v>81367.954734657644</v>
      </c>
      <c r="BV54" s="53">
        <f xml:space="preserve"> IF( InpS!BV76 &lt;&gt; "", InpS!BV76, BU54 * ( 1 + BV$6 ) )</f>
        <v>82995.053869147756</v>
      </c>
      <c r="BW54" s="53">
        <f xml:space="preserve"> IF( InpS!BW76 &lt;&gt; "", InpS!BW76, BV54 * ( 1 + BW$6 ) )</f>
        <v>84654.689787954136</v>
      </c>
      <c r="BX54" s="53">
        <f xml:space="preserve"> IF( InpS!BX76 &lt;&gt; "", InpS!BX76, BW54 * ( 1 + BX$6 ) )</f>
        <v>86347.513122812263</v>
      </c>
      <c r="BY54" s="53">
        <f xml:space="preserve"> IF( InpS!BY76 &lt;&gt; "", InpS!BY76, BX54 * ( 1 + BY$6 ) )</f>
        <v>88074.187516013626</v>
      </c>
      <c r="BZ54" s="53">
        <f xml:space="preserve"> IF( InpS!BZ76 &lt;&gt; "", InpS!BZ76, BY54 * ( 1 + BZ$6 ) )</f>
        <v>89835.389880575283</v>
      </c>
      <c r="CA54" s="53">
        <f xml:space="preserve"> IF( InpS!CA76 &lt;&gt; "", InpS!CA76, BZ54 * ( 1 + CA$6 ) )</f>
        <v>91631.810665611993</v>
      </c>
      <c r="CB54" s="53">
        <f xml:space="preserve"> IF( InpS!CB76 &lt;&gt; "", InpS!CB76, CA54 * ( 1 + CB$6 ) )</f>
        <v>93464.154127014903</v>
      </c>
      <c r="CC54" s="53">
        <f xml:space="preserve"> IF( InpS!CC76 &lt;&gt; "", InpS!CC76, CB54 * ( 1 + CC$6 ) )</f>
        <v>95333.13860354299</v>
      </c>
      <c r="CD54" s="53">
        <f xml:space="preserve"> IF( InpS!CD76 &lt;&gt; "", InpS!CD76, CC54 * ( 1 + CD$6 ) )</f>
        <v>97239.496798435415</v>
      </c>
      <c r="CE54" s="53">
        <f xml:space="preserve"> IF( InpS!CE76 &lt;&gt; "", InpS!CE76, CD54 * ( 1 + CE$6 ) )</f>
        <v>99183.976066655203</v>
      </c>
      <c r="CF54" s="53">
        <f xml:space="preserve"> IF( InpS!CF76 &lt;&gt; "", InpS!CF76, CE54 * ( 1 + CF$6 ) )</f>
        <v>101167.33870787694</v>
      </c>
      <c r="CG54" s="53">
        <f xml:space="preserve"> IF( InpS!CG76 &lt;&gt; "", InpS!CG76, CF54 * ( 1 + CG$6 ) )</f>
        <v>103190.36226533329</v>
      </c>
      <c r="CH54" s="53">
        <f xml:space="preserve"> IF( InpS!CH76 &lt;&gt; "", InpS!CH76, CG54 * ( 1 + CH$6 ) )</f>
        <v>105253.83983063737</v>
      </c>
      <c r="CI54" s="53">
        <f xml:space="preserve"> IF( InpS!CI76 &lt;&gt; "", InpS!CI76, CH54 * ( 1 + CI$6 ) )</f>
        <v>107358.58035470077</v>
      </c>
      <c r="CJ54" s="53">
        <f xml:space="preserve"> IF( InpS!CJ76 &lt;&gt; "", InpS!CJ76, CI54 * ( 1 + CJ$6 ) )</f>
        <v>109505.4089648688</v>
      </c>
      <c r="CK54" s="53">
        <f xml:space="preserve"> IF( InpS!CK76 &lt;&gt; "", InpS!CK76, CJ54 * ( 1 + CK$6 ) )</f>
        <v>111695.1672883975</v>
      </c>
      <c r="CL54" s="53">
        <f xml:space="preserve"> IF( InpS!CL76 &lt;&gt; "", InpS!CL76, CK54 * ( 1 + CL$6 ) )</f>
        <v>113928.71378239914</v>
      </c>
      <c r="CM54" s="53">
        <f xml:space="preserve"> IF( InpS!CM76 &lt;&gt; "", InpS!CM76, CL54 * ( 1 + CM$6 ) )</f>
        <v>116206.92407038559</v>
      </c>
      <c r="CN54" s="53">
        <f xml:space="preserve"> IF( InpS!CN76 &lt;&gt; "", InpS!CN76, CM54 * ( 1 + CN$6 ) )</f>
        <v>118530.69128554143</v>
      </c>
      <c r="CO54" s="53">
        <f xml:space="preserve"> IF( InpS!CO76 &lt;&gt; "", InpS!CO76, CN54 * ( 1 + CO$6 ) )</f>
        <v>120900.92642086149</v>
      </c>
    </row>
    <row r="55" spans="2:93" hidden="1" outlineLevel="2" x14ac:dyDescent="0.2">
      <c r="B55" s="58"/>
      <c r="D55" s="39"/>
      <c r="E55" s="18" t="str">
        <f>InpS!E77</f>
        <v>Water: Large rate</v>
      </c>
      <c r="F55" s="18">
        <f>InpS!F77</f>
        <v>44929</v>
      </c>
      <c r="G55" s="19">
        <f xml:space="preserve"> UserInput!$G$48</f>
        <v>0</v>
      </c>
      <c r="H55" s="310" t="str">
        <f>InpS!H77</f>
        <v>£/m3</v>
      </c>
      <c r="I55" s="74"/>
      <c r="K55" s="103">
        <f xml:space="preserve"> IF( InpS!K77 &lt;&gt; "", InpS!K77, J55 * ( 1 + K$6 ) )</f>
        <v>0.93779999999999997</v>
      </c>
      <c r="L55" s="103">
        <f xml:space="preserve"> IF( InpS!L77 &lt;&gt; "", InpS!L77, K55 * ( 1 + L$6 ) )</f>
        <v>0.97399999999999998</v>
      </c>
      <c r="M55" s="103">
        <f xml:space="preserve"> IF( InpS!M77 &lt;&gt; "", InpS!M77, L55 * ( 1 + M$6 ) )</f>
        <v>1.1261000000000001</v>
      </c>
      <c r="N55" s="103">
        <f xml:space="preserve"> IF( InpS!N77 &lt;&gt; "", InpS!N77, M55 * ( 1 + N$6 ) )</f>
        <v>0.95620000000000005</v>
      </c>
      <c r="O55" s="103">
        <f xml:space="preserve"> IF( InpS!O77 &lt;&gt; "", InpS!O77, N55 * ( 1 + O$6 ) )</f>
        <v>0.95179999999999998</v>
      </c>
      <c r="P55" s="103">
        <f xml:space="preserve"> IF( InpS!P77 &lt;&gt; "", InpS!P77, O55 * ( 1 + P$6 ) )</f>
        <v>0.99729999999999996</v>
      </c>
      <c r="Q55" s="103">
        <f xml:space="preserve"> IF( InpS!Q77 &lt;&gt; "", InpS!Q77, P55 * ( 1 + Q$6 ) )</f>
        <v>1.0229999999999999</v>
      </c>
      <c r="R55" s="103">
        <f xml:space="preserve"> IF( InpS!R77 &lt;&gt; "", InpS!R77, Q55 * ( 1 + R$6 ) )</f>
        <v>1.0305</v>
      </c>
      <c r="S55" s="103">
        <f xml:space="preserve"> IF( InpS!S77 &lt;&gt; "", InpS!S77, R55 * ( 1 + S$6 ) )</f>
        <v>1.0365</v>
      </c>
      <c r="T55" s="103">
        <f xml:space="preserve"> IF( InpS!T77 &lt;&gt; "", InpS!T77, S55 * ( 1 + T$6 ) )</f>
        <v>1.0572266885151367</v>
      </c>
      <c r="U55" s="103">
        <f xml:space="preserve"> IF( InpS!U77 &lt;&gt; "", InpS!U77, T55 * ( 1 + U$6 ) )</f>
        <v>1.0783678445814586</v>
      </c>
      <c r="V55" s="103">
        <f xml:space="preserve"> IF( InpS!V77 &lt;&gt; "", InpS!V77, U55 * ( 1 + V$6 ) )</f>
        <v>1.0999317562258188</v>
      </c>
      <c r="W55" s="103">
        <f xml:space="preserve"> IF( InpS!W77 &lt;&gt; "", InpS!W77, V55 * ( 1 + W$6 ) )</f>
        <v>1.121926877209128</v>
      </c>
      <c r="X55" s="103">
        <f xml:space="preserve"> IF( InpS!X77 &lt;&gt; "", InpS!X77, W55 * ( 1 + X$6 ) )</f>
        <v>1.1443618303405063</v>
      </c>
      <c r="Y55" s="103">
        <f xml:space="preserve"> IF( InpS!Y77 &lt;&gt; "", InpS!Y77, X55 * ( 1 + Y$6 ) )</f>
        <v>1.1672454108577079</v>
      </c>
      <c r="Z55" s="103">
        <f xml:space="preserve"> IF( InpS!Z77 &lt;&gt; "", InpS!Z77, Y55 * ( 1 + Z$6 ) )</f>
        <v>1.1905865898751422</v>
      </c>
      <c r="AA55" s="103">
        <f xml:space="preserve"> IF( InpS!AA77 &lt;&gt; "", InpS!AA77, Z55 * ( 1 + AA$6 ) )</f>
        <v>1.2143945179008451</v>
      </c>
      <c r="AB55" s="103">
        <f xml:space="preserve"> IF( InpS!AB77 &lt;&gt; "", InpS!AB77, AA55 * ( 1 + AB$6 ) )</f>
        <v>1.2386785284237785</v>
      </c>
      <c r="AC55" s="103">
        <f xml:space="preserve"> IF( InpS!AC77 &lt;&gt; "", InpS!AC77, AB55 * ( 1 + AC$6 ) )</f>
        <v>1.2634481415728644</v>
      </c>
      <c r="AD55" s="103">
        <f xml:space="preserve"> IF( InpS!AD77 &lt;&gt; "", InpS!AD77, AC55 * ( 1 + AD$6 ) )</f>
        <v>1.2887130678491878</v>
      </c>
      <c r="AE55" s="103">
        <f xml:space="preserve"> IF( InpS!AE77 &lt;&gt; "", InpS!AE77, AD55 * ( 1 + AE$6 ) )</f>
        <v>1.3144832119328311</v>
      </c>
      <c r="AF55" s="103">
        <f xml:space="preserve"> IF( InpS!AF77 &lt;&gt; "", InpS!AF77, AE55 * ( 1 + AF$6 ) )</f>
        <v>1.3407686765658346</v>
      </c>
      <c r="AG55" s="103">
        <f xml:space="preserve"> IF( InpS!AG77 &lt;&gt; "", InpS!AG77, AF55 * ( 1 + AG$6 ) )</f>
        <v>1.3675797665128024</v>
      </c>
      <c r="AH55" s="103">
        <f xml:space="preserve"> IF( InpS!AH77 &lt;&gt; "", InpS!AH77, AG55 * ( 1 + AH$6 ) )</f>
        <v>1.3949269926007082</v>
      </c>
      <c r="AI55" s="103">
        <f xml:space="preserve"> IF( InpS!AI77 &lt;&gt; "", InpS!AI77, AH55 * ( 1 + AI$6 ) )</f>
        <v>1.4228210758394841</v>
      </c>
      <c r="AJ55" s="103">
        <f xml:space="preserve"> IF( InpS!AJ77 &lt;&gt; "", InpS!AJ77, AI55 * ( 1 + AJ$6 ) )</f>
        <v>1.4512729516250091</v>
      </c>
      <c r="AK55" s="103">
        <f xml:space="preserve"> IF( InpS!AK77 &lt;&gt; "", InpS!AK77, AJ55 * ( 1 + AK$6 ) )</f>
        <v>1.4802937740261424</v>
      </c>
      <c r="AL55" s="103">
        <f xml:space="preserve"> IF( InpS!AL77 &lt;&gt; "", InpS!AL77, AK55 * ( 1 + AL$6 ) )</f>
        <v>1.5098949201574845</v>
      </c>
      <c r="AM55" s="103">
        <f xml:space="preserve"> IF( InpS!AM77 &lt;&gt; "", InpS!AM77, AL55 * ( 1 + AM$6 ) )</f>
        <v>1.5400879946395796</v>
      </c>
      <c r="AN55" s="103">
        <f xml:space="preserve"> IF( InpS!AN77 &lt;&gt; "", InpS!AN77, AM55 * ( 1 + AN$6 ) )</f>
        <v>1.5708848341483073</v>
      </c>
      <c r="AO55" s="103">
        <f xml:space="preserve"> IF( InpS!AO77 &lt;&gt; "", InpS!AO77, AN55 * ( 1 + AO$6 ) )</f>
        <v>1.6022975120552481</v>
      </c>
      <c r="AP55" s="103">
        <f xml:space="preserve"> IF( InpS!AP77 &lt;&gt; "", InpS!AP77, AO55 * ( 1 + AP$6 ) )</f>
        <v>1.6343383431608416</v>
      </c>
      <c r="AQ55" s="103">
        <f xml:space="preserve"> IF( InpS!AQ77 &lt;&gt; "", InpS!AQ77, AP55 * ( 1 + AQ$6 ) )</f>
        <v>1.6670198885221916</v>
      </c>
      <c r="AR55" s="103">
        <f xml:space="preserve"> IF( InpS!AR77 &lt;&gt; "", InpS!AR77, AQ55 * ( 1 + AR$6 ) )</f>
        <v>1.7003549603774135</v>
      </c>
      <c r="AS55" s="103">
        <f xml:space="preserve"> IF( InpS!AS77 &lt;&gt; "", InpS!AS77, AR55 * ( 1 + AS$6 ) )</f>
        <v>1.734356627168451</v>
      </c>
      <c r="AT55" s="103">
        <f xml:space="preserve"> IF( InpS!AT77 &lt;&gt; "", InpS!AT77, AS55 * ( 1 + AT$6 ) )</f>
        <v>1.7690382186643347</v>
      </c>
      <c r="AU55" s="103">
        <f xml:space="preserve"> IF( InpS!AU77 &lt;&gt; "", InpS!AU77, AT55 * ( 1 + AU$6 ) )</f>
        <v>1.8044133311868895</v>
      </c>
      <c r="AV55" s="103">
        <f xml:space="preserve"> IF( InpS!AV77 &lt;&gt; "", InpS!AV77, AU55 * ( 1 + AV$6 ) )</f>
        <v>1.8404958329409378</v>
      </c>
      <c r="AW55" s="103">
        <f xml:space="preserve"> IF( InpS!AW77 &lt;&gt; "", InpS!AW77, AV55 * ( 1 + AW$6 ) )</f>
        <v>1.8772998694510912</v>
      </c>
      <c r="AX55" s="103">
        <f xml:space="preserve"> IF( InpS!AX77 &lt;&gt; "", InpS!AX77, AW55 * ( 1 + AX$6 ) )</f>
        <v>1.9148398691072606</v>
      </c>
      <c r="AY55" s="103">
        <f xml:space="preserve"> IF( InpS!AY77 &lt;&gt; "", InpS!AY77, AX55 * ( 1 + AY$6 ) )</f>
        <v>1.9531305488210584</v>
      </c>
      <c r="AZ55" s="103">
        <f xml:space="preserve"> IF( InpS!AZ77 &lt;&gt; "", InpS!AZ77, AY55 * ( 1 + AZ$6 ) )</f>
        <v>1.9921869197953104</v>
      </c>
      <c r="BA55" s="103">
        <f xml:space="preserve"> IF( InpS!BA77 &lt;&gt; "", InpS!BA77, AZ55 * ( 1 + BA$6 ) )</f>
        <v>2.0320242934089401</v>
      </c>
      <c r="BB55" s="103">
        <f xml:space="preserve"> IF( InpS!BB77 &lt;&gt; "", InpS!BB77, BA55 * ( 1 + BB$6 ) )</f>
        <v>2.0726582872195314</v>
      </c>
      <c r="BC55" s="103">
        <f xml:space="preserve"> IF( InpS!BC77 &lt;&gt; "", InpS!BC77, BB55 * ( 1 + BC$6 ) )</f>
        <v>2.1141048310859243</v>
      </c>
      <c r="BD55" s="103">
        <f xml:space="preserve"> IF( InpS!BD77 &lt;&gt; "", InpS!BD77, BC55 * ( 1 + BD$6 ) )</f>
        <v>2.1563801734132411</v>
      </c>
      <c r="BE55" s="103">
        <f xml:space="preserve"> IF( InpS!BE77 &lt;&gt; "", InpS!BE77, BD55 * ( 1 + BE$6 ) )</f>
        <v>2.1995008875227953</v>
      </c>
      <c r="BF55" s="103">
        <f xml:space="preserve"> IF( InpS!BF77 &lt;&gt; "", InpS!BF77, BE55 * ( 1 + BF$6 ) )</f>
        <v>2.2434838781493767</v>
      </c>
      <c r="BG55" s="103">
        <f xml:space="preserve"> IF( InpS!BG77 &lt;&gt; "", InpS!BG77, BF55 * ( 1 + BG$6 ) )</f>
        <v>2.2883463880684629</v>
      </c>
      <c r="BH55" s="103">
        <f xml:space="preserve"> IF( InpS!BH77 &lt;&gt; "", InpS!BH77, BG55 * ( 1 + BH$6 ) )</f>
        <v>2.3341060048559528</v>
      </c>
      <c r="BI55" s="103">
        <f xml:space="preserve"> IF( InpS!BI77 &lt;&gt; "", InpS!BI77, BH55 * ( 1 + BI$6 ) )</f>
        <v>2.3807806677830725</v>
      </c>
      <c r="BJ55" s="103">
        <f xml:space="preserve"> IF( InpS!BJ77 &lt;&gt; "", InpS!BJ77, BI55 * ( 1 + BJ$6 ) )</f>
        <v>2.4283886748491592</v>
      </c>
      <c r="BK55" s="103">
        <f xml:space="preserve"> IF( InpS!BK77 &lt;&gt; "", InpS!BK77, BJ55 * ( 1 + BK$6 ) )</f>
        <v>2.4769486899550772</v>
      </c>
      <c r="BL55" s="103">
        <f xml:space="preserve"> IF( InpS!BL77 &lt;&gt; "", InpS!BL77, BK55 * ( 1 + BL$6 ) )</f>
        <v>2.5264797502200795</v>
      </c>
      <c r="BM55" s="103">
        <f xml:space="preserve"> IF( InpS!BM77 &lt;&gt; "", InpS!BM77, BL55 * ( 1 + BM$6 ) )</f>
        <v>2.5770012734449828</v>
      </c>
      <c r="BN55" s="103">
        <f xml:space="preserve"> IF( InpS!BN77 &lt;&gt; "", InpS!BN77, BM55 * ( 1 + BN$6 ) )</f>
        <v>2.6285330657245822</v>
      </c>
      <c r="BO55" s="103">
        <f xml:space="preserve"> IF( InpS!BO77 &lt;&gt; "", InpS!BO77, BN55 * ( 1 + BO$6 ) )</f>
        <v>2.6810953292122917</v>
      </c>
      <c r="BP55" s="103">
        <f xml:space="preserve"> IF( InpS!BP77 &lt;&gt; "", InpS!BP77, BO55 * ( 1 + BP$6 ) )</f>
        <v>2.7347086700400496</v>
      </c>
      <c r="BQ55" s="103">
        <f xml:space="preserve"> IF( InpS!BQ77 &lt;&gt; "", InpS!BQ77, BP55 * ( 1 + BQ$6 ) )</f>
        <v>2.7893941063965997</v>
      </c>
      <c r="BR55" s="103">
        <f xml:space="preserve"> IF( InpS!BR77 &lt;&gt; "", InpS!BR77, BQ55 * ( 1 + BR$6 ) )</f>
        <v>2.8451730767673094</v>
      </c>
      <c r="BS55" s="103">
        <f xml:space="preserve"> IF( InpS!BS77 &lt;&gt; "", InpS!BS77, BR55 * ( 1 + BS$6 ) )</f>
        <v>2.9020674483387605</v>
      </c>
      <c r="BT55" s="103">
        <f xml:space="preserve"> IF( InpS!BT77 &lt;&gt; "", InpS!BT77, BS55 * ( 1 + BT$6 ) )</f>
        <v>2.9600995255714042</v>
      </c>
      <c r="BU55" s="103">
        <f xml:space="preserve"> IF( InpS!BU77 &lt;&gt; "", InpS!BU77, BT55 * ( 1 + BU$6 ) )</f>
        <v>3.0192920589436403</v>
      </c>
      <c r="BV55" s="103">
        <f xml:space="preserve"> IF( InpS!BV77 &lt;&gt; "", InpS!BV77, BU55 * ( 1 + BV$6 ) )</f>
        <v>3.0796682538707514</v>
      </c>
      <c r="BW55" s="103">
        <f xml:space="preserve"> IF( InpS!BW77 &lt;&gt; "", InpS!BW77, BV55 * ( 1 + BW$6 ) )</f>
        <v>3.1412517798021882</v>
      </c>
      <c r="BX55" s="103">
        <f xml:space="preserve"> IF( InpS!BX77 &lt;&gt; "", InpS!BX77, BW55 * ( 1 + BX$6 ) )</f>
        <v>3.2040667795007689</v>
      </c>
      <c r="BY55" s="103">
        <f xml:space="preserve"> IF( InpS!BY77 &lt;&gt; "", InpS!BY77, BX55 * ( 1 + BY$6 ) )</f>
        <v>3.2681378785074355</v>
      </c>
      <c r="BZ55" s="103">
        <f xml:space="preserve"> IF( InpS!BZ77 &lt;&gt; "", InpS!BZ77, BY55 * ( 1 + BZ$6 ) )</f>
        <v>3.3334901947952731</v>
      </c>
      <c r="CA55" s="103">
        <f xml:space="preserve"> IF( InpS!CA77 &lt;&gt; "", InpS!CA77, BZ55 * ( 1 + CA$6 ) )</f>
        <v>3.4001493486165795</v>
      </c>
      <c r="CB55" s="103">
        <f xml:space="preserve"> IF( InpS!CB77 &lt;&gt; "", InpS!CB77, CA55 * ( 1 + CB$6 ) )</f>
        <v>3.4681414725468458</v>
      </c>
      <c r="CC55" s="103">
        <f xml:space="preserve"> IF( InpS!CC77 &lt;&gt; "", InpS!CC77, CB55 * ( 1 + CC$6 ) )</f>
        <v>3.5374932217295822</v>
      </c>
      <c r="CD55" s="103">
        <f xml:space="preserve"> IF( InpS!CD77 &lt;&gt; "", InpS!CD77, CC55 * ( 1 + CD$6 ) )</f>
        <v>3.6082317843260094</v>
      </c>
      <c r="CE55" s="103">
        <f xml:space="preserve"> IF( InpS!CE77 &lt;&gt; "", InpS!CE77, CD55 * ( 1 + CE$6 ) )</f>
        <v>3.6803848921737097</v>
      </c>
      <c r="CF55" s="103">
        <f xml:space="preserve"> IF( InpS!CF77 &lt;&gt; "", InpS!CF77, CE55 * ( 1 + CF$6 ) )</f>
        <v>3.7539808316584176</v>
      </c>
      <c r="CG55" s="103">
        <f xml:space="preserve"> IF( InpS!CG77 &lt;&gt; "", InpS!CG77, CF55 * ( 1 + CG$6 ) )</f>
        <v>3.8290484548032104</v>
      </c>
      <c r="CH55" s="103">
        <f xml:space="preserve"> IF( InpS!CH77 &lt;&gt; "", InpS!CH77, CG55 * ( 1 + CH$6 ) )</f>
        <v>3.9056171905794494</v>
      </c>
      <c r="CI55" s="103">
        <f xml:space="preserve"> IF( InpS!CI77 &lt;&gt; "", InpS!CI77, CH55 * ( 1 + CI$6 ) )</f>
        <v>3.9837170564439006</v>
      </c>
      <c r="CJ55" s="103">
        <f xml:space="preserve"> IF( InpS!CJ77 &lt;&gt; "", InpS!CJ77, CI55 * ( 1 + CJ$6 ) )</f>
        <v>4.0633786701065633</v>
      </c>
      <c r="CK55" s="103">
        <f xml:space="preserve"> IF( InpS!CK77 &lt;&gt; "", InpS!CK77, CJ55 * ( 1 + CK$6 ) )</f>
        <v>4.1446332615338175</v>
      </c>
      <c r="CL55" s="103">
        <f xml:space="preserve"> IF( InpS!CL77 &lt;&gt; "", InpS!CL77, CK55 * ( 1 + CL$6 ) )</f>
        <v>4.227512685191595</v>
      </c>
      <c r="CM55" s="103">
        <f xml:space="preserve"> IF( InpS!CM77 &lt;&gt; "", InpS!CM77, CL55 * ( 1 + CM$6 ) )</f>
        <v>4.3120494325333754</v>
      </c>
      <c r="CN55" s="103">
        <f xml:space="preserve"> IF( InpS!CN77 &lt;&gt; "", InpS!CN77, CM55 * ( 1 + CN$6 ) )</f>
        <v>4.3982766447379014</v>
      </c>
      <c r="CO55" s="103">
        <f xml:space="preserve"> IF( InpS!CO77 &lt;&gt; "", InpS!CO77, CN55 * ( 1 + CO$6 ) )</f>
        <v>4.4862281257016088</v>
      </c>
    </row>
    <row r="56" spans="2:93" hidden="1" outlineLevel="2" x14ac:dyDescent="0.2">
      <c r="B56" s="58"/>
      <c r="D56" s="39"/>
      <c r="H56" s="150"/>
      <c r="I56" s="74"/>
    </row>
    <row r="57" spans="2:93" hidden="1" outlineLevel="2" x14ac:dyDescent="0.2">
      <c r="B57" s="58"/>
      <c r="D57" s="39"/>
      <c r="E57" t="s">
        <v>448</v>
      </c>
      <c r="H57" s="161" t="s">
        <v>133</v>
      </c>
      <c r="I57" s="162">
        <f xml:space="preserve"> SUM( K57:CO57 )</f>
        <v>0</v>
      </c>
      <c r="J57" s="20"/>
      <c r="K57" s="162">
        <f t="shared" ref="K57:AP57" si="9" xml:space="preserve"> SUMPRODUCT( $G$47:$G$55, K$47:K$55 ) * K$22</f>
        <v>0</v>
      </c>
      <c r="L57" s="162">
        <f t="shared" si="9"/>
        <v>0</v>
      </c>
      <c r="M57" s="162">
        <f t="shared" si="9"/>
        <v>0</v>
      </c>
      <c r="N57" s="162">
        <f t="shared" si="9"/>
        <v>0</v>
      </c>
      <c r="O57" s="162">
        <f t="shared" si="9"/>
        <v>0</v>
      </c>
      <c r="P57" s="162">
        <f t="shared" si="9"/>
        <v>0</v>
      </c>
      <c r="Q57" s="162">
        <f t="shared" si="9"/>
        <v>0</v>
      </c>
      <c r="R57" s="162">
        <f t="shared" si="9"/>
        <v>0</v>
      </c>
      <c r="S57" s="162">
        <f t="shared" si="9"/>
        <v>0</v>
      </c>
      <c r="T57" s="162">
        <f t="shared" si="9"/>
        <v>0</v>
      </c>
      <c r="U57" s="162">
        <f t="shared" si="9"/>
        <v>0</v>
      </c>
      <c r="V57" s="162">
        <f t="shared" si="9"/>
        <v>0</v>
      </c>
      <c r="W57" s="162">
        <f t="shared" si="9"/>
        <v>0</v>
      </c>
      <c r="X57" s="162">
        <f t="shared" si="9"/>
        <v>0</v>
      </c>
      <c r="Y57" s="162">
        <f t="shared" si="9"/>
        <v>0</v>
      </c>
      <c r="Z57" s="162">
        <f t="shared" si="9"/>
        <v>0</v>
      </c>
      <c r="AA57" s="162">
        <f t="shared" si="9"/>
        <v>0</v>
      </c>
      <c r="AB57" s="162">
        <f t="shared" si="9"/>
        <v>0</v>
      </c>
      <c r="AC57" s="162">
        <f t="shared" si="9"/>
        <v>0</v>
      </c>
      <c r="AD57" s="162">
        <f t="shared" si="9"/>
        <v>0</v>
      </c>
      <c r="AE57" s="162">
        <f t="shared" si="9"/>
        <v>0</v>
      </c>
      <c r="AF57" s="162">
        <f t="shared" si="9"/>
        <v>0</v>
      </c>
      <c r="AG57" s="162">
        <f t="shared" si="9"/>
        <v>0</v>
      </c>
      <c r="AH57" s="162">
        <f t="shared" si="9"/>
        <v>0</v>
      </c>
      <c r="AI57" s="162">
        <f t="shared" si="9"/>
        <v>0</v>
      </c>
      <c r="AJ57" s="162">
        <f t="shared" si="9"/>
        <v>0</v>
      </c>
      <c r="AK57" s="162">
        <f t="shared" si="9"/>
        <v>0</v>
      </c>
      <c r="AL57" s="162">
        <f t="shared" si="9"/>
        <v>0</v>
      </c>
      <c r="AM57" s="162">
        <f t="shared" si="9"/>
        <v>0</v>
      </c>
      <c r="AN57" s="162">
        <f t="shared" si="9"/>
        <v>0</v>
      </c>
      <c r="AO57" s="162">
        <f t="shared" si="9"/>
        <v>0</v>
      </c>
      <c r="AP57" s="162">
        <f t="shared" si="9"/>
        <v>0</v>
      </c>
      <c r="AQ57" s="162">
        <f t="shared" ref="AQ57:BV57" si="10" xml:space="preserve"> SUMPRODUCT( $G$47:$G$55, AQ$47:AQ$55 ) * AQ$22</f>
        <v>0</v>
      </c>
      <c r="AR57" s="162">
        <f t="shared" si="10"/>
        <v>0</v>
      </c>
      <c r="AS57" s="162">
        <f t="shared" si="10"/>
        <v>0</v>
      </c>
      <c r="AT57" s="162">
        <f t="shared" si="10"/>
        <v>0</v>
      </c>
      <c r="AU57" s="162">
        <f t="shared" si="10"/>
        <v>0</v>
      </c>
      <c r="AV57" s="162">
        <f t="shared" si="10"/>
        <v>0</v>
      </c>
      <c r="AW57" s="162">
        <f t="shared" si="10"/>
        <v>0</v>
      </c>
      <c r="AX57" s="162">
        <f t="shared" si="10"/>
        <v>0</v>
      </c>
      <c r="AY57" s="162">
        <f t="shared" si="10"/>
        <v>0</v>
      </c>
      <c r="AZ57" s="162">
        <f t="shared" si="10"/>
        <v>0</v>
      </c>
      <c r="BA57" s="162">
        <f t="shared" si="10"/>
        <v>0</v>
      </c>
      <c r="BB57" s="162">
        <f t="shared" si="10"/>
        <v>0</v>
      </c>
      <c r="BC57" s="162">
        <f t="shared" si="10"/>
        <v>0</v>
      </c>
      <c r="BD57" s="162">
        <f t="shared" si="10"/>
        <v>0</v>
      </c>
      <c r="BE57" s="162">
        <f t="shared" si="10"/>
        <v>0</v>
      </c>
      <c r="BF57" s="162">
        <f t="shared" si="10"/>
        <v>0</v>
      </c>
      <c r="BG57" s="162">
        <f t="shared" si="10"/>
        <v>0</v>
      </c>
      <c r="BH57" s="162">
        <f t="shared" si="10"/>
        <v>0</v>
      </c>
      <c r="BI57" s="162">
        <f t="shared" si="10"/>
        <v>0</v>
      </c>
      <c r="BJ57" s="162">
        <f t="shared" si="10"/>
        <v>0</v>
      </c>
      <c r="BK57" s="162">
        <f t="shared" si="10"/>
        <v>0</v>
      </c>
      <c r="BL57" s="162">
        <f t="shared" si="10"/>
        <v>0</v>
      </c>
      <c r="BM57" s="162">
        <f t="shared" si="10"/>
        <v>0</v>
      </c>
      <c r="BN57" s="162">
        <f t="shared" si="10"/>
        <v>0</v>
      </c>
      <c r="BO57" s="162">
        <f t="shared" si="10"/>
        <v>0</v>
      </c>
      <c r="BP57" s="162">
        <f t="shared" si="10"/>
        <v>0</v>
      </c>
      <c r="BQ57" s="162">
        <f t="shared" si="10"/>
        <v>0</v>
      </c>
      <c r="BR57" s="162">
        <f t="shared" si="10"/>
        <v>0</v>
      </c>
      <c r="BS57" s="162">
        <f t="shared" si="10"/>
        <v>0</v>
      </c>
      <c r="BT57" s="162">
        <f t="shared" si="10"/>
        <v>0</v>
      </c>
      <c r="BU57" s="162">
        <f t="shared" si="10"/>
        <v>0</v>
      </c>
      <c r="BV57" s="162">
        <f t="shared" si="10"/>
        <v>0</v>
      </c>
      <c r="BW57" s="162">
        <f t="shared" ref="BW57:CO57" si="11" xml:space="preserve"> SUMPRODUCT( $G$47:$G$55, BW$47:BW$55 ) * BW$22</f>
        <v>0</v>
      </c>
      <c r="BX57" s="162">
        <f t="shared" si="11"/>
        <v>0</v>
      </c>
      <c r="BY57" s="162">
        <f t="shared" si="11"/>
        <v>0</v>
      </c>
      <c r="BZ57" s="162">
        <f t="shared" si="11"/>
        <v>0</v>
      </c>
      <c r="CA57" s="162">
        <f t="shared" si="11"/>
        <v>0</v>
      </c>
      <c r="CB57" s="162">
        <f t="shared" si="11"/>
        <v>0</v>
      </c>
      <c r="CC57" s="162">
        <f t="shared" si="11"/>
        <v>0</v>
      </c>
      <c r="CD57" s="162">
        <f t="shared" si="11"/>
        <v>0</v>
      </c>
      <c r="CE57" s="162">
        <f t="shared" si="11"/>
        <v>0</v>
      </c>
      <c r="CF57" s="162">
        <f t="shared" si="11"/>
        <v>0</v>
      </c>
      <c r="CG57" s="162">
        <f t="shared" si="11"/>
        <v>0</v>
      </c>
      <c r="CH57" s="162">
        <f t="shared" si="11"/>
        <v>0</v>
      </c>
      <c r="CI57" s="162">
        <f t="shared" si="11"/>
        <v>0</v>
      </c>
      <c r="CJ57" s="162">
        <f t="shared" si="11"/>
        <v>0</v>
      </c>
      <c r="CK57" s="162">
        <f t="shared" si="11"/>
        <v>0</v>
      </c>
      <c r="CL57" s="162">
        <f t="shared" si="11"/>
        <v>0</v>
      </c>
      <c r="CM57" s="162">
        <f t="shared" si="11"/>
        <v>0</v>
      </c>
      <c r="CN57" s="162">
        <f t="shared" si="11"/>
        <v>0</v>
      </c>
      <c r="CO57" s="162">
        <f t="shared" si="11"/>
        <v>0</v>
      </c>
    </row>
    <row r="58" spans="2:93" hidden="1" outlineLevel="2" x14ac:dyDescent="0.2">
      <c r="B58" s="58"/>
      <c r="D58" s="39"/>
      <c r="E58" t="s">
        <v>449</v>
      </c>
      <c r="H58" s="161" t="s">
        <v>133</v>
      </c>
      <c r="I58" s="90">
        <f xml:space="preserve"> SUM( K58:CO58 )</f>
        <v>0</v>
      </c>
      <c r="J58" s="20"/>
      <c r="K58" s="90">
        <f xml:space="preserve"> SUMPRODUCT( $G$30:$G$44, K$30:K$44 ) * K$22</f>
        <v>0</v>
      </c>
      <c r="L58" s="90">
        <f t="shared" ref="L58:BW58" si="12" xml:space="preserve"> SUMPRODUCT( $G$30:$G$44, L$30:L$44 ) * L$22</f>
        <v>0</v>
      </c>
      <c r="M58" s="90">
        <f t="shared" si="12"/>
        <v>0</v>
      </c>
      <c r="N58" s="90">
        <f t="shared" si="12"/>
        <v>0</v>
      </c>
      <c r="O58" s="90">
        <f t="shared" si="12"/>
        <v>0</v>
      </c>
      <c r="P58" s="90">
        <f t="shared" si="12"/>
        <v>0</v>
      </c>
      <c r="Q58" s="90">
        <f t="shared" si="12"/>
        <v>0</v>
      </c>
      <c r="R58" s="90">
        <f t="shared" si="12"/>
        <v>0</v>
      </c>
      <c r="S58" s="90">
        <f t="shared" si="12"/>
        <v>0</v>
      </c>
      <c r="T58" s="90">
        <f t="shared" si="12"/>
        <v>0</v>
      </c>
      <c r="U58" s="90">
        <f t="shared" si="12"/>
        <v>0</v>
      </c>
      <c r="V58" s="90">
        <f t="shared" si="12"/>
        <v>0</v>
      </c>
      <c r="W58" s="90">
        <f t="shared" si="12"/>
        <v>0</v>
      </c>
      <c r="X58" s="90">
        <f t="shared" si="12"/>
        <v>0</v>
      </c>
      <c r="Y58" s="90">
        <f t="shared" si="12"/>
        <v>0</v>
      </c>
      <c r="Z58" s="90">
        <f t="shared" si="12"/>
        <v>0</v>
      </c>
      <c r="AA58" s="90">
        <f t="shared" si="12"/>
        <v>0</v>
      </c>
      <c r="AB58" s="90">
        <f t="shared" si="12"/>
        <v>0</v>
      </c>
      <c r="AC58" s="90">
        <f t="shared" si="12"/>
        <v>0</v>
      </c>
      <c r="AD58" s="90">
        <f t="shared" si="12"/>
        <v>0</v>
      </c>
      <c r="AE58" s="90">
        <f t="shared" si="12"/>
        <v>0</v>
      </c>
      <c r="AF58" s="90">
        <f t="shared" si="12"/>
        <v>0</v>
      </c>
      <c r="AG58" s="90">
        <f t="shared" si="12"/>
        <v>0</v>
      </c>
      <c r="AH58" s="90">
        <f t="shared" si="12"/>
        <v>0</v>
      </c>
      <c r="AI58" s="90">
        <f t="shared" si="12"/>
        <v>0</v>
      </c>
      <c r="AJ58" s="90">
        <f t="shared" si="12"/>
        <v>0</v>
      </c>
      <c r="AK58" s="90">
        <f t="shared" si="12"/>
        <v>0</v>
      </c>
      <c r="AL58" s="90">
        <f t="shared" si="12"/>
        <v>0</v>
      </c>
      <c r="AM58" s="90">
        <f t="shared" si="12"/>
        <v>0</v>
      </c>
      <c r="AN58" s="90">
        <f t="shared" si="12"/>
        <v>0</v>
      </c>
      <c r="AO58" s="90">
        <f t="shared" si="12"/>
        <v>0</v>
      </c>
      <c r="AP58" s="90">
        <f t="shared" si="12"/>
        <v>0</v>
      </c>
      <c r="AQ58" s="90">
        <f t="shared" si="12"/>
        <v>0</v>
      </c>
      <c r="AR58" s="90">
        <f t="shared" si="12"/>
        <v>0</v>
      </c>
      <c r="AS58" s="90">
        <f t="shared" si="12"/>
        <v>0</v>
      </c>
      <c r="AT58" s="90">
        <f t="shared" si="12"/>
        <v>0</v>
      </c>
      <c r="AU58" s="90">
        <f t="shared" si="12"/>
        <v>0</v>
      </c>
      <c r="AV58" s="90">
        <f t="shared" si="12"/>
        <v>0</v>
      </c>
      <c r="AW58" s="90">
        <f t="shared" si="12"/>
        <v>0</v>
      </c>
      <c r="AX58" s="90">
        <f t="shared" si="12"/>
        <v>0</v>
      </c>
      <c r="AY58" s="90">
        <f t="shared" si="12"/>
        <v>0</v>
      </c>
      <c r="AZ58" s="90">
        <f t="shared" si="12"/>
        <v>0</v>
      </c>
      <c r="BA58" s="90">
        <f t="shared" si="12"/>
        <v>0</v>
      </c>
      <c r="BB58" s="90">
        <f t="shared" si="12"/>
        <v>0</v>
      </c>
      <c r="BC58" s="90">
        <f t="shared" si="12"/>
        <v>0</v>
      </c>
      <c r="BD58" s="90">
        <f t="shared" si="12"/>
        <v>0</v>
      </c>
      <c r="BE58" s="90">
        <f t="shared" si="12"/>
        <v>0</v>
      </c>
      <c r="BF58" s="90">
        <f t="shared" si="12"/>
        <v>0</v>
      </c>
      <c r="BG58" s="90">
        <f t="shared" si="12"/>
        <v>0</v>
      </c>
      <c r="BH58" s="90">
        <f t="shared" si="12"/>
        <v>0</v>
      </c>
      <c r="BI58" s="90">
        <f t="shared" si="12"/>
        <v>0</v>
      </c>
      <c r="BJ58" s="90">
        <f t="shared" si="12"/>
        <v>0</v>
      </c>
      <c r="BK58" s="90">
        <f t="shared" si="12"/>
        <v>0</v>
      </c>
      <c r="BL58" s="90">
        <f t="shared" si="12"/>
        <v>0</v>
      </c>
      <c r="BM58" s="90">
        <f t="shared" si="12"/>
        <v>0</v>
      </c>
      <c r="BN58" s="90">
        <f t="shared" si="12"/>
        <v>0</v>
      </c>
      <c r="BO58" s="90">
        <f t="shared" si="12"/>
        <v>0</v>
      </c>
      <c r="BP58" s="90">
        <f t="shared" si="12"/>
        <v>0</v>
      </c>
      <c r="BQ58" s="90">
        <f t="shared" si="12"/>
        <v>0</v>
      </c>
      <c r="BR58" s="90">
        <f t="shared" si="12"/>
        <v>0</v>
      </c>
      <c r="BS58" s="90">
        <f t="shared" si="12"/>
        <v>0</v>
      </c>
      <c r="BT58" s="90">
        <f t="shared" si="12"/>
        <v>0</v>
      </c>
      <c r="BU58" s="90">
        <f t="shared" si="12"/>
        <v>0</v>
      </c>
      <c r="BV58" s="90">
        <f t="shared" si="12"/>
        <v>0</v>
      </c>
      <c r="BW58" s="90">
        <f t="shared" si="12"/>
        <v>0</v>
      </c>
      <c r="BX58" s="90">
        <f t="shared" ref="BX58:CO58" si="13" xml:space="preserve"> SUMPRODUCT( $G$30:$G$44, BX$30:BX$44 ) * BX$22</f>
        <v>0</v>
      </c>
      <c r="BY58" s="90">
        <f t="shared" si="13"/>
        <v>0</v>
      </c>
      <c r="BZ58" s="90">
        <f t="shared" si="13"/>
        <v>0</v>
      </c>
      <c r="CA58" s="90">
        <f t="shared" si="13"/>
        <v>0</v>
      </c>
      <c r="CB58" s="90">
        <f t="shared" si="13"/>
        <v>0</v>
      </c>
      <c r="CC58" s="90">
        <f t="shared" si="13"/>
        <v>0</v>
      </c>
      <c r="CD58" s="90">
        <f t="shared" si="13"/>
        <v>0</v>
      </c>
      <c r="CE58" s="90">
        <f t="shared" si="13"/>
        <v>0</v>
      </c>
      <c r="CF58" s="90">
        <f t="shared" si="13"/>
        <v>0</v>
      </c>
      <c r="CG58" s="90">
        <f t="shared" si="13"/>
        <v>0</v>
      </c>
      <c r="CH58" s="90">
        <f t="shared" si="13"/>
        <v>0</v>
      </c>
      <c r="CI58" s="90">
        <f t="shared" si="13"/>
        <v>0</v>
      </c>
      <c r="CJ58" s="90">
        <f t="shared" si="13"/>
        <v>0</v>
      </c>
      <c r="CK58" s="90">
        <f t="shared" si="13"/>
        <v>0</v>
      </c>
      <c r="CL58" s="90">
        <f t="shared" si="13"/>
        <v>0</v>
      </c>
      <c r="CM58" s="90">
        <f t="shared" si="13"/>
        <v>0</v>
      </c>
      <c r="CN58" s="90">
        <f t="shared" si="13"/>
        <v>0</v>
      </c>
      <c r="CO58" s="90">
        <f t="shared" si="13"/>
        <v>0</v>
      </c>
    </row>
    <row r="59" spans="2:93" hidden="1" outlineLevel="2" x14ac:dyDescent="0.2">
      <c r="B59" s="58"/>
      <c r="D59" s="39"/>
      <c r="E59" t="s">
        <v>450</v>
      </c>
      <c r="H59" s="161" t="s">
        <v>133</v>
      </c>
      <c r="I59" s="285">
        <f xml:space="preserve"> SUM( K59:CO59 )</f>
        <v>0</v>
      </c>
      <c r="J59" s="20"/>
      <c r="K59" s="285">
        <f>SUM(K57:K58)</f>
        <v>0</v>
      </c>
      <c r="L59" s="285">
        <f t="shared" ref="L59:BW59" si="14">SUM(L57:L58)</f>
        <v>0</v>
      </c>
      <c r="M59" s="285">
        <f t="shared" si="14"/>
        <v>0</v>
      </c>
      <c r="N59" s="285">
        <f t="shared" si="14"/>
        <v>0</v>
      </c>
      <c r="O59" s="285">
        <f t="shared" si="14"/>
        <v>0</v>
      </c>
      <c r="P59" s="285">
        <f t="shared" si="14"/>
        <v>0</v>
      </c>
      <c r="Q59" s="285">
        <f t="shared" si="14"/>
        <v>0</v>
      </c>
      <c r="R59" s="285">
        <f t="shared" si="14"/>
        <v>0</v>
      </c>
      <c r="S59" s="285">
        <f t="shared" si="14"/>
        <v>0</v>
      </c>
      <c r="T59" s="285">
        <f t="shared" si="14"/>
        <v>0</v>
      </c>
      <c r="U59" s="285">
        <f t="shared" si="14"/>
        <v>0</v>
      </c>
      <c r="V59" s="285">
        <f t="shared" si="14"/>
        <v>0</v>
      </c>
      <c r="W59" s="285">
        <f t="shared" si="14"/>
        <v>0</v>
      </c>
      <c r="X59" s="285">
        <f t="shared" si="14"/>
        <v>0</v>
      </c>
      <c r="Y59" s="285">
        <f t="shared" si="14"/>
        <v>0</v>
      </c>
      <c r="Z59" s="285">
        <f t="shared" si="14"/>
        <v>0</v>
      </c>
      <c r="AA59" s="285">
        <f t="shared" si="14"/>
        <v>0</v>
      </c>
      <c r="AB59" s="285">
        <f t="shared" si="14"/>
        <v>0</v>
      </c>
      <c r="AC59" s="285">
        <f t="shared" si="14"/>
        <v>0</v>
      </c>
      <c r="AD59" s="285">
        <f t="shared" si="14"/>
        <v>0</v>
      </c>
      <c r="AE59" s="285">
        <f t="shared" si="14"/>
        <v>0</v>
      </c>
      <c r="AF59" s="285">
        <f t="shared" si="14"/>
        <v>0</v>
      </c>
      <c r="AG59" s="285">
        <f t="shared" si="14"/>
        <v>0</v>
      </c>
      <c r="AH59" s="285">
        <f t="shared" si="14"/>
        <v>0</v>
      </c>
      <c r="AI59" s="285">
        <f t="shared" si="14"/>
        <v>0</v>
      </c>
      <c r="AJ59" s="285">
        <f t="shared" si="14"/>
        <v>0</v>
      </c>
      <c r="AK59" s="285">
        <f t="shared" si="14"/>
        <v>0</v>
      </c>
      <c r="AL59" s="285">
        <f t="shared" si="14"/>
        <v>0</v>
      </c>
      <c r="AM59" s="285">
        <f t="shared" si="14"/>
        <v>0</v>
      </c>
      <c r="AN59" s="285">
        <f t="shared" si="14"/>
        <v>0</v>
      </c>
      <c r="AO59" s="285">
        <f t="shared" si="14"/>
        <v>0</v>
      </c>
      <c r="AP59" s="285">
        <f t="shared" si="14"/>
        <v>0</v>
      </c>
      <c r="AQ59" s="285">
        <f t="shared" si="14"/>
        <v>0</v>
      </c>
      <c r="AR59" s="285">
        <f t="shared" si="14"/>
        <v>0</v>
      </c>
      <c r="AS59" s="285">
        <f t="shared" si="14"/>
        <v>0</v>
      </c>
      <c r="AT59" s="285">
        <f t="shared" si="14"/>
        <v>0</v>
      </c>
      <c r="AU59" s="285">
        <f t="shared" si="14"/>
        <v>0</v>
      </c>
      <c r="AV59" s="285">
        <f t="shared" si="14"/>
        <v>0</v>
      </c>
      <c r="AW59" s="285">
        <f t="shared" si="14"/>
        <v>0</v>
      </c>
      <c r="AX59" s="285">
        <f t="shared" si="14"/>
        <v>0</v>
      </c>
      <c r="AY59" s="285">
        <f t="shared" si="14"/>
        <v>0</v>
      </c>
      <c r="AZ59" s="285">
        <f t="shared" si="14"/>
        <v>0</v>
      </c>
      <c r="BA59" s="285">
        <f t="shared" si="14"/>
        <v>0</v>
      </c>
      <c r="BB59" s="285">
        <f t="shared" si="14"/>
        <v>0</v>
      </c>
      <c r="BC59" s="285">
        <f t="shared" si="14"/>
        <v>0</v>
      </c>
      <c r="BD59" s="285">
        <f t="shared" si="14"/>
        <v>0</v>
      </c>
      <c r="BE59" s="285">
        <f t="shared" si="14"/>
        <v>0</v>
      </c>
      <c r="BF59" s="285">
        <f t="shared" si="14"/>
        <v>0</v>
      </c>
      <c r="BG59" s="285">
        <f t="shared" si="14"/>
        <v>0</v>
      </c>
      <c r="BH59" s="285">
        <f t="shared" si="14"/>
        <v>0</v>
      </c>
      <c r="BI59" s="285">
        <f t="shared" si="14"/>
        <v>0</v>
      </c>
      <c r="BJ59" s="285">
        <f t="shared" si="14"/>
        <v>0</v>
      </c>
      <c r="BK59" s="285">
        <f t="shared" si="14"/>
        <v>0</v>
      </c>
      <c r="BL59" s="285">
        <f t="shared" si="14"/>
        <v>0</v>
      </c>
      <c r="BM59" s="285">
        <f t="shared" si="14"/>
        <v>0</v>
      </c>
      <c r="BN59" s="285">
        <f t="shared" si="14"/>
        <v>0</v>
      </c>
      <c r="BO59" s="285">
        <f t="shared" si="14"/>
        <v>0</v>
      </c>
      <c r="BP59" s="285">
        <f t="shared" si="14"/>
        <v>0</v>
      </c>
      <c r="BQ59" s="285">
        <f t="shared" si="14"/>
        <v>0</v>
      </c>
      <c r="BR59" s="285">
        <f t="shared" si="14"/>
        <v>0</v>
      </c>
      <c r="BS59" s="285">
        <f t="shared" si="14"/>
        <v>0</v>
      </c>
      <c r="BT59" s="285">
        <f t="shared" si="14"/>
        <v>0</v>
      </c>
      <c r="BU59" s="285">
        <f t="shared" si="14"/>
        <v>0</v>
      </c>
      <c r="BV59" s="285">
        <f t="shared" si="14"/>
        <v>0</v>
      </c>
      <c r="BW59" s="285">
        <f t="shared" si="14"/>
        <v>0</v>
      </c>
      <c r="BX59" s="285">
        <f t="shared" ref="BX59:CO59" si="15">SUM(BX57:BX58)</f>
        <v>0</v>
      </c>
      <c r="BY59" s="285">
        <f t="shared" si="15"/>
        <v>0</v>
      </c>
      <c r="BZ59" s="285">
        <f t="shared" si="15"/>
        <v>0</v>
      </c>
      <c r="CA59" s="285">
        <f t="shared" si="15"/>
        <v>0</v>
      </c>
      <c r="CB59" s="285">
        <f t="shared" si="15"/>
        <v>0</v>
      </c>
      <c r="CC59" s="285">
        <f t="shared" si="15"/>
        <v>0</v>
      </c>
      <c r="CD59" s="285">
        <f t="shared" si="15"/>
        <v>0</v>
      </c>
      <c r="CE59" s="285">
        <f t="shared" si="15"/>
        <v>0</v>
      </c>
      <c r="CF59" s="285">
        <f t="shared" si="15"/>
        <v>0</v>
      </c>
      <c r="CG59" s="285">
        <f t="shared" si="15"/>
        <v>0</v>
      </c>
      <c r="CH59" s="285">
        <f t="shared" si="15"/>
        <v>0</v>
      </c>
      <c r="CI59" s="285">
        <f t="shared" si="15"/>
        <v>0</v>
      </c>
      <c r="CJ59" s="285">
        <f t="shared" si="15"/>
        <v>0</v>
      </c>
      <c r="CK59" s="285">
        <f t="shared" si="15"/>
        <v>0</v>
      </c>
      <c r="CL59" s="285">
        <f t="shared" si="15"/>
        <v>0</v>
      </c>
      <c r="CM59" s="285">
        <f t="shared" si="15"/>
        <v>0</v>
      </c>
      <c r="CN59" s="285">
        <f t="shared" si="15"/>
        <v>0</v>
      </c>
      <c r="CO59" s="285">
        <f t="shared" si="15"/>
        <v>0</v>
      </c>
    </row>
    <row r="60" spans="2:93" hidden="1" outlineLevel="2" x14ac:dyDescent="0.2">
      <c r="B60" s="58"/>
      <c r="D60" s="39"/>
      <c r="H60" s="161"/>
      <c r="I60" s="131"/>
      <c r="J60" s="20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</row>
    <row r="61" spans="2:93" hidden="1" outlineLevel="2" x14ac:dyDescent="0.2">
      <c r="B61" s="58"/>
      <c r="D61" s="39"/>
      <c r="E61" t="s">
        <v>451</v>
      </c>
      <c r="G61" s="53">
        <f xml:space="preserve"> G46 + G52 + G55</f>
        <v>0</v>
      </c>
      <c r="H61" s="161" t="s">
        <v>105</v>
      </c>
      <c r="I61" s="131"/>
      <c r="J61" s="20"/>
      <c r="K61" s="162">
        <f xml:space="preserve"> $G61 * K$22</f>
        <v>0</v>
      </c>
      <c r="L61" s="162">
        <f t="shared" ref="L61:BW61" si="16" xml:space="preserve"> $G61 * L$22</f>
        <v>0</v>
      </c>
      <c r="M61" s="162">
        <f t="shared" si="16"/>
        <v>0</v>
      </c>
      <c r="N61" s="162">
        <f t="shared" si="16"/>
        <v>0</v>
      </c>
      <c r="O61" s="162">
        <f t="shared" si="16"/>
        <v>0</v>
      </c>
      <c r="P61" s="162">
        <f t="shared" si="16"/>
        <v>0</v>
      </c>
      <c r="Q61" s="162">
        <f t="shared" si="16"/>
        <v>0</v>
      </c>
      <c r="R61" s="162">
        <f t="shared" si="16"/>
        <v>0</v>
      </c>
      <c r="S61" s="162">
        <f t="shared" si="16"/>
        <v>0</v>
      </c>
      <c r="T61" s="162">
        <f t="shared" si="16"/>
        <v>0</v>
      </c>
      <c r="U61" s="162">
        <f t="shared" si="16"/>
        <v>0</v>
      </c>
      <c r="V61" s="162">
        <f t="shared" si="16"/>
        <v>0</v>
      </c>
      <c r="W61" s="162">
        <f t="shared" si="16"/>
        <v>0</v>
      </c>
      <c r="X61" s="162">
        <f t="shared" si="16"/>
        <v>0</v>
      </c>
      <c r="Y61" s="162">
        <f t="shared" si="16"/>
        <v>0</v>
      </c>
      <c r="Z61" s="162">
        <f t="shared" si="16"/>
        <v>0</v>
      </c>
      <c r="AA61" s="162">
        <f t="shared" si="16"/>
        <v>0</v>
      </c>
      <c r="AB61" s="162">
        <f t="shared" si="16"/>
        <v>0</v>
      </c>
      <c r="AC61" s="162">
        <f t="shared" si="16"/>
        <v>0</v>
      </c>
      <c r="AD61" s="162">
        <f t="shared" si="16"/>
        <v>0</v>
      </c>
      <c r="AE61" s="162">
        <f t="shared" si="16"/>
        <v>0</v>
      </c>
      <c r="AF61" s="162">
        <f t="shared" si="16"/>
        <v>0</v>
      </c>
      <c r="AG61" s="162">
        <f t="shared" si="16"/>
        <v>0</v>
      </c>
      <c r="AH61" s="162">
        <f t="shared" si="16"/>
        <v>0</v>
      </c>
      <c r="AI61" s="162">
        <f t="shared" si="16"/>
        <v>0</v>
      </c>
      <c r="AJ61" s="162">
        <f t="shared" si="16"/>
        <v>0</v>
      </c>
      <c r="AK61" s="162">
        <f t="shared" si="16"/>
        <v>0</v>
      </c>
      <c r="AL61" s="162">
        <f t="shared" si="16"/>
        <v>0</v>
      </c>
      <c r="AM61" s="162">
        <f t="shared" si="16"/>
        <v>0</v>
      </c>
      <c r="AN61" s="162">
        <f t="shared" si="16"/>
        <v>0</v>
      </c>
      <c r="AO61" s="162">
        <f t="shared" si="16"/>
        <v>0</v>
      </c>
      <c r="AP61" s="162">
        <f t="shared" si="16"/>
        <v>0</v>
      </c>
      <c r="AQ61" s="162">
        <f t="shared" si="16"/>
        <v>0</v>
      </c>
      <c r="AR61" s="162">
        <f t="shared" si="16"/>
        <v>0</v>
      </c>
      <c r="AS61" s="162">
        <f t="shared" si="16"/>
        <v>0</v>
      </c>
      <c r="AT61" s="162">
        <f t="shared" si="16"/>
        <v>0</v>
      </c>
      <c r="AU61" s="162">
        <f t="shared" si="16"/>
        <v>0</v>
      </c>
      <c r="AV61" s="162">
        <f t="shared" si="16"/>
        <v>0</v>
      </c>
      <c r="AW61" s="162">
        <f t="shared" si="16"/>
        <v>0</v>
      </c>
      <c r="AX61" s="162">
        <f t="shared" si="16"/>
        <v>0</v>
      </c>
      <c r="AY61" s="162">
        <f t="shared" si="16"/>
        <v>0</v>
      </c>
      <c r="AZ61" s="162">
        <f t="shared" si="16"/>
        <v>0</v>
      </c>
      <c r="BA61" s="162">
        <f t="shared" si="16"/>
        <v>0</v>
      </c>
      <c r="BB61" s="162">
        <f t="shared" si="16"/>
        <v>0</v>
      </c>
      <c r="BC61" s="162">
        <f t="shared" si="16"/>
        <v>0</v>
      </c>
      <c r="BD61" s="162">
        <f t="shared" si="16"/>
        <v>0</v>
      </c>
      <c r="BE61" s="162">
        <f t="shared" si="16"/>
        <v>0</v>
      </c>
      <c r="BF61" s="162">
        <f t="shared" si="16"/>
        <v>0</v>
      </c>
      <c r="BG61" s="162">
        <f t="shared" si="16"/>
        <v>0</v>
      </c>
      <c r="BH61" s="162">
        <f t="shared" si="16"/>
        <v>0</v>
      </c>
      <c r="BI61" s="162">
        <f t="shared" si="16"/>
        <v>0</v>
      </c>
      <c r="BJ61" s="162">
        <f t="shared" si="16"/>
        <v>0</v>
      </c>
      <c r="BK61" s="162">
        <f t="shared" si="16"/>
        <v>0</v>
      </c>
      <c r="BL61" s="162">
        <f t="shared" si="16"/>
        <v>0</v>
      </c>
      <c r="BM61" s="162">
        <f t="shared" si="16"/>
        <v>0</v>
      </c>
      <c r="BN61" s="162">
        <f t="shared" si="16"/>
        <v>0</v>
      </c>
      <c r="BO61" s="162">
        <f t="shared" si="16"/>
        <v>0</v>
      </c>
      <c r="BP61" s="162">
        <f t="shared" si="16"/>
        <v>0</v>
      </c>
      <c r="BQ61" s="162">
        <f t="shared" si="16"/>
        <v>0</v>
      </c>
      <c r="BR61" s="162">
        <f t="shared" si="16"/>
        <v>0</v>
      </c>
      <c r="BS61" s="162">
        <f t="shared" si="16"/>
        <v>0</v>
      </c>
      <c r="BT61" s="162">
        <f t="shared" si="16"/>
        <v>0</v>
      </c>
      <c r="BU61" s="162">
        <f t="shared" si="16"/>
        <v>0</v>
      </c>
      <c r="BV61" s="162">
        <f t="shared" si="16"/>
        <v>0</v>
      </c>
      <c r="BW61" s="162">
        <f t="shared" si="16"/>
        <v>0</v>
      </c>
      <c r="BX61" s="162">
        <f t="shared" ref="BX61:CO61" si="17" xml:space="preserve"> $G61 * BX$22</f>
        <v>0</v>
      </c>
      <c r="BY61" s="162">
        <f t="shared" si="17"/>
        <v>0</v>
      </c>
      <c r="BZ61" s="162">
        <f t="shared" si="17"/>
        <v>0</v>
      </c>
      <c r="CA61" s="162">
        <f t="shared" si="17"/>
        <v>0</v>
      </c>
      <c r="CB61" s="162">
        <f t="shared" si="17"/>
        <v>0</v>
      </c>
      <c r="CC61" s="162">
        <f t="shared" si="17"/>
        <v>0</v>
      </c>
      <c r="CD61" s="162">
        <f t="shared" si="17"/>
        <v>0</v>
      </c>
      <c r="CE61" s="162">
        <f t="shared" si="17"/>
        <v>0</v>
      </c>
      <c r="CF61" s="162">
        <f t="shared" si="17"/>
        <v>0</v>
      </c>
      <c r="CG61" s="162">
        <f t="shared" si="17"/>
        <v>0</v>
      </c>
      <c r="CH61" s="162">
        <f t="shared" si="17"/>
        <v>0</v>
      </c>
      <c r="CI61" s="162">
        <f t="shared" si="17"/>
        <v>0</v>
      </c>
      <c r="CJ61" s="162">
        <f t="shared" si="17"/>
        <v>0</v>
      </c>
      <c r="CK61" s="162">
        <f t="shared" si="17"/>
        <v>0</v>
      </c>
      <c r="CL61" s="162">
        <f t="shared" si="17"/>
        <v>0</v>
      </c>
      <c r="CM61" s="162">
        <f t="shared" si="17"/>
        <v>0</v>
      </c>
      <c r="CN61" s="162">
        <f t="shared" si="17"/>
        <v>0</v>
      </c>
      <c r="CO61" s="162">
        <f t="shared" si="17"/>
        <v>0</v>
      </c>
    </row>
    <row r="62" spans="2:93" hidden="1" outlineLevel="2" x14ac:dyDescent="0.2">
      <c r="B62" s="58"/>
      <c r="D62" s="39"/>
      <c r="E62" t="s">
        <v>452</v>
      </c>
      <c r="H62" s="161" t="s">
        <v>288</v>
      </c>
      <c r="I62" s="90">
        <f xml:space="preserve"> SUM( K62:CO62 )</f>
        <v>0</v>
      </c>
      <c r="J62" s="20"/>
      <c r="K62" s="183">
        <f xml:space="preserve"> K57 / MAX( 1, K61 )</f>
        <v>0</v>
      </c>
      <c r="L62" s="183">
        <f t="shared" ref="L62:BW62" si="18" xml:space="preserve"> L57 / MAX( 1, L61 )</f>
        <v>0</v>
      </c>
      <c r="M62" s="183">
        <f t="shared" si="18"/>
        <v>0</v>
      </c>
      <c r="N62" s="183">
        <f t="shared" si="18"/>
        <v>0</v>
      </c>
      <c r="O62" s="183">
        <f t="shared" si="18"/>
        <v>0</v>
      </c>
      <c r="P62" s="183">
        <f t="shared" si="18"/>
        <v>0</v>
      </c>
      <c r="Q62" s="183">
        <f t="shared" si="18"/>
        <v>0</v>
      </c>
      <c r="R62" s="183">
        <f t="shared" si="18"/>
        <v>0</v>
      </c>
      <c r="S62" s="183">
        <f t="shared" si="18"/>
        <v>0</v>
      </c>
      <c r="T62" s="183">
        <f t="shared" si="18"/>
        <v>0</v>
      </c>
      <c r="U62" s="183">
        <f t="shared" si="18"/>
        <v>0</v>
      </c>
      <c r="V62" s="183">
        <f t="shared" si="18"/>
        <v>0</v>
      </c>
      <c r="W62" s="183">
        <f t="shared" si="18"/>
        <v>0</v>
      </c>
      <c r="X62" s="183">
        <f t="shared" si="18"/>
        <v>0</v>
      </c>
      <c r="Y62" s="183">
        <f t="shared" si="18"/>
        <v>0</v>
      </c>
      <c r="Z62" s="183">
        <f t="shared" si="18"/>
        <v>0</v>
      </c>
      <c r="AA62" s="183">
        <f t="shared" si="18"/>
        <v>0</v>
      </c>
      <c r="AB62" s="183">
        <f t="shared" si="18"/>
        <v>0</v>
      </c>
      <c r="AC62" s="183">
        <f t="shared" si="18"/>
        <v>0</v>
      </c>
      <c r="AD62" s="183">
        <f t="shared" si="18"/>
        <v>0</v>
      </c>
      <c r="AE62" s="183">
        <f t="shared" si="18"/>
        <v>0</v>
      </c>
      <c r="AF62" s="183">
        <f t="shared" si="18"/>
        <v>0</v>
      </c>
      <c r="AG62" s="183">
        <f t="shared" si="18"/>
        <v>0</v>
      </c>
      <c r="AH62" s="183">
        <f t="shared" si="18"/>
        <v>0</v>
      </c>
      <c r="AI62" s="183">
        <f t="shared" si="18"/>
        <v>0</v>
      </c>
      <c r="AJ62" s="183">
        <f t="shared" si="18"/>
        <v>0</v>
      </c>
      <c r="AK62" s="183">
        <f t="shared" si="18"/>
        <v>0</v>
      </c>
      <c r="AL62" s="183">
        <f t="shared" si="18"/>
        <v>0</v>
      </c>
      <c r="AM62" s="183">
        <f t="shared" si="18"/>
        <v>0</v>
      </c>
      <c r="AN62" s="183">
        <f t="shared" si="18"/>
        <v>0</v>
      </c>
      <c r="AO62" s="183">
        <f t="shared" si="18"/>
        <v>0</v>
      </c>
      <c r="AP62" s="183">
        <f t="shared" si="18"/>
        <v>0</v>
      </c>
      <c r="AQ62" s="183">
        <f t="shared" si="18"/>
        <v>0</v>
      </c>
      <c r="AR62" s="183">
        <f t="shared" si="18"/>
        <v>0</v>
      </c>
      <c r="AS62" s="183">
        <f t="shared" si="18"/>
        <v>0</v>
      </c>
      <c r="AT62" s="183">
        <f t="shared" si="18"/>
        <v>0</v>
      </c>
      <c r="AU62" s="183">
        <f t="shared" si="18"/>
        <v>0</v>
      </c>
      <c r="AV62" s="183">
        <f t="shared" si="18"/>
        <v>0</v>
      </c>
      <c r="AW62" s="183">
        <f t="shared" si="18"/>
        <v>0</v>
      </c>
      <c r="AX62" s="183">
        <f t="shared" si="18"/>
        <v>0</v>
      </c>
      <c r="AY62" s="183">
        <f t="shared" si="18"/>
        <v>0</v>
      </c>
      <c r="AZ62" s="183">
        <f t="shared" si="18"/>
        <v>0</v>
      </c>
      <c r="BA62" s="183">
        <f t="shared" si="18"/>
        <v>0</v>
      </c>
      <c r="BB62" s="183">
        <f t="shared" si="18"/>
        <v>0</v>
      </c>
      <c r="BC62" s="183">
        <f t="shared" si="18"/>
        <v>0</v>
      </c>
      <c r="BD62" s="183">
        <f t="shared" si="18"/>
        <v>0</v>
      </c>
      <c r="BE62" s="183">
        <f t="shared" si="18"/>
        <v>0</v>
      </c>
      <c r="BF62" s="183">
        <f t="shared" si="18"/>
        <v>0</v>
      </c>
      <c r="BG62" s="183">
        <f t="shared" si="18"/>
        <v>0</v>
      </c>
      <c r="BH62" s="183">
        <f t="shared" si="18"/>
        <v>0</v>
      </c>
      <c r="BI62" s="183">
        <f t="shared" si="18"/>
        <v>0</v>
      </c>
      <c r="BJ62" s="183">
        <f t="shared" si="18"/>
        <v>0</v>
      </c>
      <c r="BK62" s="183">
        <f t="shared" si="18"/>
        <v>0</v>
      </c>
      <c r="BL62" s="183">
        <f t="shared" si="18"/>
        <v>0</v>
      </c>
      <c r="BM62" s="183">
        <f t="shared" si="18"/>
        <v>0</v>
      </c>
      <c r="BN62" s="183">
        <f t="shared" si="18"/>
        <v>0</v>
      </c>
      <c r="BO62" s="183">
        <f t="shared" si="18"/>
        <v>0</v>
      </c>
      <c r="BP62" s="183">
        <f t="shared" si="18"/>
        <v>0</v>
      </c>
      <c r="BQ62" s="183">
        <f t="shared" si="18"/>
        <v>0</v>
      </c>
      <c r="BR62" s="183">
        <f t="shared" si="18"/>
        <v>0</v>
      </c>
      <c r="BS62" s="183">
        <f t="shared" si="18"/>
        <v>0</v>
      </c>
      <c r="BT62" s="183">
        <f t="shared" si="18"/>
        <v>0</v>
      </c>
      <c r="BU62" s="183">
        <f t="shared" si="18"/>
        <v>0</v>
      </c>
      <c r="BV62" s="183">
        <f t="shared" si="18"/>
        <v>0</v>
      </c>
      <c r="BW62" s="183">
        <f t="shared" si="18"/>
        <v>0</v>
      </c>
      <c r="BX62" s="183">
        <f t="shared" ref="BX62:CO62" si="19" xml:space="preserve"> BX57 / MAX( 1, BX61 )</f>
        <v>0</v>
      </c>
      <c r="BY62" s="183">
        <f t="shared" si="19"/>
        <v>0</v>
      </c>
      <c r="BZ62" s="183">
        <f t="shared" si="19"/>
        <v>0</v>
      </c>
      <c r="CA62" s="183">
        <f t="shared" si="19"/>
        <v>0</v>
      </c>
      <c r="CB62" s="183">
        <f t="shared" si="19"/>
        <v>0</v>
      </c>
      <c r="CC62" s="183">
        <f t="shared" si="19"/>
        <v>0</v>
      </c>
      <c r="CD62" s="183">
        <f t="shared" si="19"/>
        <v>0</v>
      </c>
      <c r="CE62" s="183">
        <f t="shared" si="19"/>
        <v>0</v>
      </c>
      <c r="CF62" s="183">
        <f t="shared" si="19"/>
        <v>0</v>
      </c>
      <c r="CG62" s="183">
        <f t="shared" si="19"/>
        <v>0</v>
      </c>
      <c r="CH62" s="183">
        <f t="shared" si="19"/>
        <v>0</v>
      </c>
      <c r="CI62" s="183">
        <f t="shared" si="19"/>
        <v>0</v>
      </c>
      <c r="CJ62" s="183">
        <f t="shared" si="19"/>
        <v>0</v>
      </c>
      <c r="CK62" s="183">
        <f t="shared" si="19"/>
        <v>0</v>
      </c>
      <c r="CL62" s="183">
        <f t="shared" si="19"/>
        <v>0</v>
      </c>
      <c r="CM62" s="183">
        <f t="shared" si="19"/>
        <v>0</v>
      </c>
      <c r="CN62" s="183">
        <f t="shared" si="19"/>
        <v>0</v>
      </c>
      <c r="CO62" s="183">
        <f t="shared" si="19"/>
        <v>0</v>
      </c>
    </row>
    <row r="63" spans="2:93" hidden="1" outlineLevel="2" x14ac:dyDescent="0.2">
      <c r="B63" s="58"/>
      <c r="D63" s="39"/>
      <c r="H63" s="150"/>
      <c r="I63" s="74"/>
    </row>
    <row r="64" spans="2:93" outlineLevel="1" x14ac:dyDescent="0.2">
      <c r="B64" s="58"/>
      <c r="D64" s="39"/>
      <c r="E64" t="s">
        <v>453</v>
      </c>
      <c r="H64" s="150" t="s">
        <v>133</v>
      </c>
      <c r="I64" s="53">
        <f xml:space="preserve"> SUM( K64:CO64 )</f>
        <v>17124296.463505309</v>
      </c>
      <c r="K64" s="53">
        <f t="shared" ref="K64:AP64" si="20" xml:space="preserve"> K25 + K57</f>
        <v>23554.850195164643</v>
      </c>
      <c r="L64" s="53">
        <f t="shared" si="20"/>
        <v>78519.775723968851</v>
      </c>
      <c r="M64" s="53">
        <f t="shared" si="20"/>
        <v>91625.49846802016</v>
      </c>
      <c r="N64" s="53">
        <f t="shared" si="20"/>
        <v>89813.853266920109</v>
      </c>
      <c r="O64" s="53">
        <f t="shared" si="20"/>
        <v>86285.912612146305</v>
      </c>
      <c r="P64" s="53">
        <f t="shared" si="20"/>
        <v>87484.046344109258</v>
      </c>
      <c r="Q64" s="53">
        <f t="shared" si="20"/>
        <v>90060.64084849412</v>
      </c>
      <c r="R64" s="53">
        <f t="shared" si="20"/>
        <v>93319.358687005355</v>
      </c>
      <c r="S64" s="53">
        <f t="shared" si="20"/>
        <v>96465.900352073877</v>
      </c>
      <c r="T64" s="53">
        <f t="shared" si="20"/>
        <v>98664.485259244815</v>
      </c>
      <c r="U64" s="53">
        <f t="shared" si="20"/>
        <v>100362.49400701947</v>
      </c>
      <c r="V64" s="53">
        <f t="shared" si="20"/>
        <v>102369.42324183449</v>
      </c>
      <c r="W64" s="53">
        <f t="shared" si="20"/>
        <v>104416.48464946373</v>
      </c>
      <c r="X64" s="53">
        <f t="shared" si="20"/>
        <v>106796.27384307822</v>
      </c>
      <c r="Y64" s="53">
        <f t="shared" si="20"/>
        <v>108634.23009186219</v>
      </c>
      <c r="Z64" s="53">
        <f t="shared" si="20"/>
        <v>110806.56762123578</v>
      </c>
      <c r="AA64" s="53">
        <f t="shared" si="20"/>
        <v>113022.34496085641</v>
      </c>
      <c r="AB64" s="53">
        <f t="shared" si="20"/>
        <v>115598.27304422153</v>
      </c>
      <c r="AC64" s="53">
        <f t="shared" si="20"/>
        <v>117587.71107089323</v>
      </c>
      <c r="AD64" s="53">
        <f t="shared" si="20"/>
        <v>119939.08961462144</v>
      </c>
      <c r="AE64" s="53">
        <f t="shared" si="20"/>
        <v>122337.48821687067</v>
      </c>
      <c r="AF64" s="53">
        <f t="shared" si="20"/>
        <v>125125.72068236524</v>
      </c>
      <c r="AG64" s="53">
        <f t="shared" si="20"/>
        <v>127279.12540273655</v>
      </c>
      <c r="AH64" s="53">
        <f t="shared" si="20"/>
        <v>129824.30127027302</v>
      </c>
      <c r="AI64" s="53">
        <f t="shared" si="20"/>
        <v>132420.37252364901</v>
      </c>
      <c r="AJ64" s="53">
        <f t="shared" si="20"/>
        <v>135438.40720087566</v>
      </c>
      <c r="AK64" s="53">
        <f t="shared" si="20"/>
        <v>137769.29252002048</v>
      </c>
      <c r="AL64" s="53">
        <f t="shared" si="20"/>
        <v>140524.23821516105</v>
      </c>
      <c r="AM64" s="53">
        <f t="shared" si="20"/>
        <v>143334.2740225055</v>
      </c>
      <c r="AN64" s="53">
        <f t="shared" si="20"/>
        <v>146601.05088765721</v>
      </c>
      <c r="AO64" s="53">
        <f t="shared" si="20"/>
        <v>149124.04450776405</v>
      </c>
      <c r="AP64" s="53">
        <f t="shared" si="20"/>
        <v>152106.04896567992</v>
      </c>
      <c r="AQ64" s="53">
        <f t="shared" ref="AQ64:BV64" si="21" xml:space="preserve"> AQ25 + AQ57</f>
        <v>155147.68398563145</v>
      </c>
      <c r="AR64" s="53">
        <f t="shared" si="21"/>
        <v>158683.70402119218</v>
      </c>
      <c r="AS64" s="53">
        <f t="shared" si="21"/>
        <v>161414.6392391613</v>
      </c>
      <c r="AT64" s="53">
        <f t="shared" si="21"/>
        <v>164642.41632482776</v>
      </c>
      <c r="AU64" s="53">
        <f t="shared" si="21"/>
        <v>167934.73863987278</v>
      </c>
      <c r="AV64" s="53">
        <f t="shared" si="21"/>
        <v>171762.19249056795</v>
      </c>
      <c r="AW64" s="53">
        <f t="shared" si="21"/>
        <v>174718.20756143774</v>
      </c>
      <c r="AX64" s="53">
        <f t="shared" si="21"/>
        <v>178212.0135103513</v>
      </c>
      <c r="AY64" s="53">
        <f t="shared" si="21"/>
        <v>181775.68441598024</v>
      </c>
      <c r="AZ64" s="53">
        <f t="shared" si="21"/>
        <v>185918.59164837049</v>
      </c>
      <c r="BA64" s="53">
        <f t="shared" si="21"/>
        <v>189118.23733813805</v>
      </c>
      <c r="BB64" s="53">
        <f t="shared" si="21"/>
        <v>192899.99787633322</v>
      </c>
      <c r="BC64" s="53">
        <f t="shared" si="21"/>
        <v>196757.38154305128</v>
      </c>
      <c r="BD64" s="53">
        <f t="shared" si="21"/>
        <v>201241.74138270656</v>
      </c>
      <c r="BE64" s="53">
        <f t="shared" si="21"/>
        <v>204705.09738550108</v>
      </c>
      <c r="BF64" s="53">
        <f t="shared" si="21"/>
        <v>208798.54532662025</v>
      </c>
      <c r="BG64" s="53">
        <f t="shared" si="21"/>
        <v>212973.84914851945</v>
      </c>
      <c r="BH64" s="53">
        <f t="shared" si="21"/>
        <v>217827.80364073988</v>
      </c>
      <c r="BI64" s="53">
        <f t="shared" si="21"/>
        <v>221576.60459093648</v>
      </c>
      <c r="BJ64" s="53">
        <f t="shared" si="21"/>
        <v>226007.42877385777</v>
      </c>
      <c r="BK64" s="53">
        <f t="shared" si="21"/>
        <v>230526.85528452124</v>
      </c>
      <c r="BL64" s="53">
        <f t="shared" si="21"/>
        <v>235780.86590253579</v>
      </c>
      <c r="BM64" s="53">
        <f t="shared" si="21"/>
        <v>239838.63777261073</v>
      </c>
      <c r="BN64" s="53">
        <f t="shared" si="21"/>
        <v>244634.64427430643</v>
      </c>
      <c r="BO64" s="53">
        <f t="shared" si="21"/>
        <v>249526.555583409</v>
      </c>
      <c r="BP64" s="53">
        <f t="shared" si="21"/>
        <v>255213.59439237445</v>
      </c>
      <c r="BQ64" s="53">
        <f t="shared" si="21"/>
        <v>259605.80213248081</v>
      </c>
      <c r="BR64" s="53">
        <f t="shared" si="21"/>
        <v>264797.08876781329</v>
      </c>
      <c r="BS64" s="53">
        <f t="shared" si="21"/>
        <v>270092.18455035595</v>
      </c>
      <c r="BT64" s="53">
        <f t="shared" si="21"/>
        <v>276247.94112682459</v>
      </c>
      <c r="BU64" s="53">
        <f t="shared" si="21"/>
        <v>281002.14847261453</v>
      </c>
      <c r="BV64" s="53">
        <f t="shared" si="21"/>
        <v>286621.29367616115</v>
      </c>
      <c r="BW64" s="53">
        <f t="shared" ref="BW64:CO64" si="22" xml:space="preserve"> BW25 + BW57</f>
        <v>292352.80383132887</v>
      </c>
      <c r="BX64" s="53">
        <f t="shared" si="22"/>
        <v>299015.90923672874</v>
      </c>
      <c r="BY64" s="53">
        <f t="shared" si="22"/>
        <v>304161.95168831269</v>
      </c>
      <c r="BZ64" s="53">
        <f t="shared" si="22"/>
        <v>310244.21896356571</v>
      </c>
      <c r="CA64" s="53">
        <f t="shared" si="22"/>
        <v>316448.11215225817</v>
      </c>
      <c r="CB64" s="53">
        <f t="shared" si="22"/>
        <v>323660.38136595377</v>
      </c>
      <c r="CC64" s="53">
        <f t="shared" si="22"/>
        <v>329230.553423543</v>
      </c>
      <c r="CD64" s="53">
        <f t="shared" si="22"/>
        <v>335814.11264252599</v>
      </c>
      <c r="CE64" s="53">
        <f t="shared" si="22"/>
        <v>342529.32201225939</v>
      </c>
      <c r="CF64" s="53">
        <f t="shared" si="22"/>
        <v>350336.01634560531</v>
      </c>
      <c r="CG64" s="53">
        <f t="shared" si="22"/>
        <v>356365.27417685342</v>
      </c>
      <c r="CH64" s="53">
        <f t="shared" si="22"/>
        <v>363491.44111894211</v>
      </c>
      <c r="CI64" s="53">
        <f t="shared" si="22"/>
        <v>370760.10863268113</v>
      </c>
      <c r="CJ64" s="53">
        <f t="shared" si="22"/>
        <v>378174.12627423235</v>
      </c>
      <c r="CK64" s="53">
        <f t="shared" si="22"/>
        <v>385736.40058177698</v>
      </c>
      <c r="CL64" s="53">
        <f t="shared" si="22"/>
        <v>393449.89621497376</v>
      </c>
      <c r="CM64" s="53">
        <f t="shared" si="22"/>
        <v>401317.63711720303</v>
      </c>
      <c r="CN64" s="53">
        <f t="shared" si="22"/>
        <v>410464.19457146543</v>
      </c>
      <c r="CO64" s="53">
        <f t="shared" si="22"/>
        <v>417528.25405750342</v>
      </c>
    </row>
    <row r="65" spans="2:211" outlineLevel="1" x14ac:dyDescent="0.2">
      <c r="B65" s="58"/>
      <c r="D65" s="39"/>
      <c r="E65" s="173" t="s">
        <v>454</v>
      </c>
      <c r="F65" s="173"/>
      <c r="G65" s="173"/>
      <c r="H65" s="176" t="s">
        <v>133</v>
      </c>
      <c r="I65" s="125">
        <f xml:space="preserve"> SUM( K65:CO65 )</f>
        <v>1413833.1802685391</v>
      </c>
      <c r="J65" s="173"/>
      <c r="K65" s="125">
        <f t="shared" ref="K65:AP65" si="23" xml:space="preserve"> K26 + K58</f>
        <v>1724.9999999999998</v>
      </c>
      <c r="L65" s="125">
        <f t="shared" si="23"/>
        <v>6379.270833333333</v>
      </c>
      <c r="M65" s="125">
        <f t="shared" si="23"/>
        <v>7247.0999999999995</v>
      </c>
      <c r="N65" s="125">
        <f t="shared" si="23"/>
        <v>7394.0999999999995</v>
      </c>
      <c r="O65" s="125">
        <f t="shared" si="23"/>
        <v>7467.5999999999995</v>
      </c>
      <c r="P65" s="125">
        <f t="shared" si="23"/>
        <v>7565.5999999999995</v>
      </c>
      <c r="Q65" s="125">
        <f t="shared" si="23"/>
        <v>7673.4</v>
      </c>
      <c r="R65" s="125">
        <f t="shared" si="23"/>
        <v>7810.5999999999995</v>
      </c>
      <c r="S65" s="125">
        <f t="shared" si="23"/>
        <v>7967.4000000000005</v>
      </c>
      <c r="T65" s="125">
        <f t="shared" si="23"/>
        <v>8126.7225451765571</v>
      </c>
      <c r="U65" s="125">
        <f t="shared" si="23"/>
        <v>8289.2310322414996</v>
      </c>
      <c r="V65" s="125">
        <f t="shared" si="23"/>
        <v>8454.9891698539213</v>
      </c>
      <c r="W65" s="125">
        <f t="shared" si="23"/>
        <v>8624.0619406425521</v>
      </c>
      <c r="X65" s="125">
        <f t="shared" si="23"/>
        <v>8796.5156266810882</v>
      </c>
      <c r="Y65" s="125">
        <f t="shared" si="23"/>
        <v>8972.4178354729393</v>
      </c>
      <c r="Z65" s="125">
        <f t="shared" si="23"/>
        <v>9151.837526455578</v>
      </c>
      <c r="AA65" s="125">
        <f t="shared" si="23"/>
        <v>9334.8450380349186</v>
      </c>
      <c r="AB65" s="125">
        <f t="shared" si="23"/>
        <v>9521.5121151602616</v>
      </c>
      <c r="AC65" s="125">
        <f t="shared" si="23"/>
        <v>9711.9119374506881</v>
      </c>
      <c r="AD65" s="125">
        <f t="shared" si="23"/>
        <v>9906.1191478838573</v>
      </c>
      <c r="AE65" s="125">
        <f t="shared" si="23"/>
        <v>10104.209882058502</v>
      </c>
      <c r="AF65" s="125">
        <f t="shared" si="23"/>
        <v>10306.261798042095</v>
      </c>
      <c r="AG65" s="125">
        <f t="shared" si="23"/>
        <v>10512.354106815343</v>
      </c>
      <c r="AH65" s="125">
        <f t="shared" si="23"/>
        <v>10722.5676033255</v>
      </c>
      <c r="AI65" s="125">
        <f t="shared" si="23"/>
        <v>10936.984698160642</v>
      </c>
      <c r="AJ65" s="125">
        <f t="shared" si="23"/>
        <v>11155.689449857306</v>
      </c>
      <c r="AK65" s="125">
        <f t="shared" si="23"/>
        <v>11378.767597854208</v>
      </c>
      <c r="AL65" s="125">
        <f t="shared" si="23"/>
        <v>11606.306596104912</v>
      </c>
      <c r="AM65" s="125">
        <f t="shared" si="23"/>
        <v>11838.395647362649</v>
      </c>
      <c r="AN65" s="125">
        <f t="shared" si="23"/>
        <v>12075.12573815072</v>
      </c>
      <c r="AO65" s="125">
        <f t="shared" si="23"/>
        <v>12316.589674432205</v>
      </c>
      <c r="AP65" s="125">
        <f t="shared" si="23"/>
        <v>12562.882117992944</v>
      </c>
      <c r="AQ65" s="125">
        <f t="shared" ref="AQ65:BV65" si="24" xml:space="preserve"> AQ26 + AQ58</f>
        <v>12814.099623552056</v>
      </c>
      <c r="AR65" s="125">
        <f t="shared" si="24"/>
        <v>13070.340676614571</v>
      </c>
      <c r="AS65" s="125">
        <f t="shared" si="24"/>
        <v>13331.70573208096</v>
      </c>
      <c r="AT65" s="125">
        <f t="shared" si="24"/>
        <v>13598.297253628771</v>
      </c>
      <c r="AU65" s="125">
        <f t="shared" si="24"/>
        <v>13870.219753881738</v>
      </c>
      <c r="AV65" s="125">
        <f t="shared" si="24"/>
        <v>14147.579835382176</v>
      </c>
      <c r="AW65" s="125">
        <f t="shared" si="24"/>
        <v>14430.486232382655</v>
      </c>
      <c r="AX65" s="125">
        <f t="shared" si="24"/>
        <v>14719.049853473407</v>
      </c>
      <c r="AY65" s="125">
        <f t="shared" si="24"/>
        <v>15013.38382506213</v>
      </c>
      <c r="AZ65" s="125">
        <f t="shared" si="24"/>
        <v>15313.603535723256</v>
      </c>
      <c r="BA65" s="125">
        <f t="shared" si="24"/>
        <v>15619.826681434044</v>
      </c>
      <c r="BB65" s="125">
        <f t="shared" si="24"/>
        <v>15932.173311715283</v>
      </c>
      <c r="BC65" s="125">
        <f t="shared" si="24"/>
        <v>16250.765876694633</v>
      </c>
      <c r="BD65" s="125">
        <f t="shared" si="24"/>
        <v>16575.729275111091</v>
      </c>
      <c r="BE65" s="125">
        <f t="shared" si="24"/>
        <v>16907.19090327941</v>
      </c>
      <c r="BF65" s="125">
        <f t="shared" si="24"/>
        <v>17245.280705033605</v>
      </c>
      <c r="BG65" s="125">
        <f t="shared" si="24"/>
        <v>17590.131222669235</v>
      </c>
      <c r="BH65" s="125">
        <f t="shared" si="24"/>
        <v>17941.877648904301</v>
      </c>
      <c r="BI65" s="125">
        <f t="shared" si="24"/>
        <v>18300.657879879254</v>
      </c>
      <c r="BJ65" s="125">
        <f t="shared" si="24"/>
        <v>18666.612569216773</v>
      </c>
      <c r="BK65" s="125">
        <f t="shared" si="24"/>
        <v>19039.885183162642</v>
      </c>
      <c r="BL65" s="125">
        <f t="shared" si="24"/>
        <v>19420.622056829194</v>
      </c>
      <c r="BM65" s="125">
        <f t="shared" si="24"/>
        <v>19808.972451563484</v>
      </c>
      <c r="BN65" s="125">
        <f t="shared" si="24"/>
        <v>20205.088613462642</v>
      </c>
      <c r="BO65" s="125">
        <f t="shared" si="24"/>
        <v>20609.125833059341</v>
      </c>
      <c r="BP65" s="125">
        <f t="shared" si="24"/>
        <v>21021.242506200753</v>
      </c>
      <c r="BQ65" s="125">
        <f t="shared" si="24"/>
        <v>21441.600196144969</v>
      </c>
      <c r="BR65" s="125">
        <f t="shared" si="24"/>
        <v>21870.363696899039</v>
      </c>
      <c r="BS65" s="125">
        <f t="shared" si="24"/>
        <v>22307.701097823669</v>
      </c>
      <c r="BT65" s="125">
        <f t="shared" si="24"/>
        <v>22753.783849529766</v>
      </c>
      <c r="BU65" s="125">
        <f t="shared" si="24"/>
        <v>23208.786831092671</v>
      </c>
      <c r="BV65" s="125">
        <f t="shared" si="24"/>
        <v>23672.888418610532</v>
      </c>
      <c r="BW65" s="125">
        <f t="shared" ref="BW65:CO65" si="25" xml:space="preserve"> BW26 + BW58</f>
        <v>24146.270555133568</v>
      </c>
      <c r="BX65" s="125">
        <f t="shared" si="25"/>
        <v>24629.118821991717</v>
      </c>
      <c r="BY65" s="125">
        <f t="shared" si="25"/>
        <v>25121.622511548605</v>
      </c>
      <c r="BZ65" s="125">
        <f t="shared" si="25"/>
        <v>25623.974701410363</v>
      </c>
      <c r="CA65" s="125">
        <f t="shared" si="25"/>
        <v>26136.3723301184</v>
      </c>
      <c r="CB65" s="125">
        <f t="shared" si="25"/>
        <v>26659.016274355738</v>
      </c>
      <c r="CC65" s="125">
        <f t="shared" si="25"/>
        <v>27192.111427697302</v>
      </c>
      <c r="CD65" s="125">
        <f t="shared" si="25"/>
        <v>27735.866780934903</v>
      </c>
      <c r="CE65" s="125">
        <f t="shared" si="25"/>
        <v>28290.495504008482</v>
      </c>
      <c r="CF65" s="125">
        <f t="shared" si="25"/>
        <v>28856.215029575738</v>
      </c>
      <c r="CG65" s="125">
        <f t="shared" si="25"/>
        <v>29433.247138252846</v>
      </c>
      <c r="CH65" s="125">
        <f t="shared" si="25"/>
        <v>30021.81804555975</v>
      </c>
      <c r="CI65" s="125">
        <f t="shared" si="25"/>
        <v>30622.158490604063</v>
      </c>
      <c r="CJ65" s="125">
        <f t="shared" si="25"/>
        <v>31234.503826538363</v>
      </c>
      <c r="CK65" s="125">
        <f t="shared" si="25"/>
        <v>31859.094112826355</v>
      </c>
      <c r="CL65" s="125">
        <f t="shared" si="25"/>
        <v>32496.174209354078</v>
      </c>
      <c r="CM65" s="125">
        <f t="shared" si="25"/>
        <v>33145.993872422965</v>
      </c>
      <c r="CN65" s="125">
        <f t="shared" si="25"/>
        <v>33808.807852662561</v>
      </c>
      <c r="CO65" s="125">
        <f t="shared" si="25"/>
        <v>34484.875994901093</v>
      </c>
    </row>
    <row r="66" spans="2:211" s="173" customFormat="1" outlineLevel="1" x14ac:dyDescent="0.2">
      <c r="B66" s="174"/>
      <c r="C66" s="175"/>
      <c r="D66" s="175"/>
      <c r="E66" s="173" t="s">
        <v>455</v>
      </c>
      <c r="H66" s="176" t="s">
        <v>133</v>
      </c>
      <c r="I66" s="177">
        <f xml:space="preserve"> SUM( K66:CO66 )</f>
        <v>18538129.64377385</v>
      </c>
      <c r="K66" s="177">
        <f>SUM(K64:K65)</f>
        <v>25279.850195164643</v>
      </c>
      <c r="L66" s="177">
        <f t="shared" ref="L66:BW66" si="26">SUM(L64:L65)</f>
        <v>84899.046557302179</v>
      </c>
      <c r="M66" s="177">
        <f t="shared" si="26"/>
        <v>98872.598468020165</v>
      </c>
      <c r="N66" s="177">
        <f t="shared" si="26"/>
        <v>97207.953266920114</v>
      </c>
      <c r="O66" s="177">
        <f t="shared" si="26"/>
        <v>93753.512612146311</v>
      </c>
      <c r="P66" s="177">
        <f t="shared" si="26"/>
        <v>95049.646344109264</v>
      </c>
      <c r="Q66" s="177">
        <f t="shared" si="26"/>
        <v>97734.040848494114</v>
      </c>
      <c r="R66" s="177">
        <f t="shared" si="26"/>
        <v>101129.95868700536</v>
      </c>
      <c r="S66" s="177">
        <f t="shared" si="26"/>
        <v>104433.30035207387</v>
      </c>
      <c r="T66" s="177">
        <f t="shared" si="26"/>
        <v>106791.20780442137</v>
      </c>
      <c r="U66" s="177">
        <f t="shared" si="26"/>
        <v>108651.72503926097</v>
      </c>
      <c r="V66" s="177">
        <f t="shared" si="26"/>
        <v>110824.41241168842</v>
      </c>
      <c r="W66" s="177">
        <f t="shared" si="26"/>
        <v>113040.54659010629</v>
      </c>
      <c r="X66" s="177">
        <f t="shared" si="26"/>
        <v>115592.7894697593</v>
      </c>
      <c r="Y66" s="177">
        <f t="shared" si="26"/>
        <v>117606.64792733513</v>
      </c>
      <c r="Z66" s="177">
        <f t="shared" si="26"/>
        <v>119958.40514769136</v>
      </c>
      <c r="AA66" s="177">
        <f t="shared" si="26"/>
        <v>122357.18999889134</v>
      </c>
      <c r="AB66" s="177">
        <f t="shared" si="26"/>
        <v>125119.78515938179</v>
      </c>
      <c r="AC66" s="177">
        <f t="shared" si="26"/>
        <v>127299.62300834391</v>
      </c>
      <c r="AD66" s="177">
        <f t="shared" si="26"/>
        <v>129845.2087625053</v>
      </c>
      <c r="AE66" s="177">
        <f t="shared" si="26"/>
        <v>132441.69809892916</v>
      </c>
      <c r="AF66" s="177">
        <f t="shared" si="26"/>
        <v>135431.98248040734</v>
      </c>
      <c r="AG66" s="177">
        <f t="shared" si="26"/>
        <v>137791.47950955189</v>
      </c>
      <c r="AH66" s="177">
        <f t="shared" si="26"/>
        <v>140546.86887359852</v>
      </c>
      <c r="AI66" s="177">
        <f t="shared" si="26"/>
        <v>143357.35722180965</v>
      </c>
      <c r="AJ66" s="177">
        <f t="shared" si="26"/>
        <v>146594.09665073297</v>
      </c>
      <c r="AK66" s="177">
        <f t="shared" si="26"/>
        <v>149148.06011787467</v>
      </c>
      <c r="AL66" s="177">
        <f t="shared" si="26"/>
        <v>152130.54481126595</v>
      </c>
      <c r="AM66" s="177">
        <f t="shared" si="26"/>
        <v>155172.66966986816</v>
      </c>
      <c r="AN66" s="177">
        <f t="shared" si="26"/>
        <v>158676.17662580794</v>
      </c>
      <c r="AO66" s="177">
        <f t="shared" si="26"/>
        <v>161440.63418219626</v>
      </c>
      <c r="AP66" s="177">
        <f t="shared" si="26"/>
        <v>164668.93108367285</v>
      </c>
      <c r="AQ66" s="177">
        <f t="shared" si="26"/>
        <v>167961.78360918351</v>
      </c>
      <c r="AR66" s="177">
        <f t="shared" si="26"/>
        <v>171754.04469780676</v>
      </c>
      <c r="AS66" s="177">
        <f t="shared" si="26"/>
        <v>174746.34497124227</v>
      </c>
      <c r="AT66" s="177">
        <f t="shared" si="26"/>
        <v>178240.71357845655</v>
      </c>
      <c r="AU66" s="177">
        <f t="shared" si="26"/>
        <v>181804.95839375452</v>
      </c>
      <c r="AV66" s="177">
        <f t="shared" si="26"/>
        <v>185909.77232595012</v>
      </c>
      <c r="AW66" s="177">
        <f t="shared" si="26"/>
        <v>189148.69379382039</v>
      </c>
      <c r="AX66" s="177">
        <f t="shared" si="26"/>
        <v>192931.06336382471</v>
      </c>
      <c r="AY66" s="177">
        <f t="shared" si="26"/>
        <v>196789.06824104238</v>
      </c>
      <c r="AZ66" s="177">
        <f t="shared" si="26"/>
        <v>201232.19518409375</v>
      </c>
      <c r="BA66" s="177">
        <f t="shared" si="26"/>
        <v>204738.06401957208</v>
      </c>
      <c r="BB66" s="177">
        <f t="shared" si="26"/>
        <v>208832.17118804849</v>
      </c>
      <c r="BC66" s="177">
        <f t="shared" si="26"/>
        <v>213008.14741974592</v>
      </c>
      <c r="BD66" s="177">
        <f t="shared" si="26"/>
        <v>217817.47065781764</v>
      </c>
      <c r="BE66" s="177">
        <f t="shared" si="26"/>
        <v>221612.28828878049</v>
      </c>
      <c r="BF66" s="177">
        <f t="shared" si="26"/>
        <v>226043.82603165385</v>
      </c>
      <c r="BG66" s="177">
        <f t="shared" si="26"/>
        <v>230563.98037118869</v>
      </c>
      <c r="BH66" s="177">
        <f t="shared" si="26"/>
        <v>235769.68128964418</v>
      </c>
      <c r="BI66" s="177">
        <f t="shared" si="26"/>
        <v>239877.26247081574</v>
      </c>
      <c r="BJ66" s="177">
        <f t="shared" si="26"/>
        <v>244674.04134307455</v>
      </c>
      <c r="BK66" s="177">
        <f t="shared" si="26"/>
        <v>249566.74046768388</v>
      </c>
      <c r="BL66" s="177">
        <f t="shared" si="26"/>
        <v>255201.48795936498</v>
      </c>
      <c r="BM66" s="177">
        <f t="shared" si="26"/>
        <v>259647.61022417422</v>
      </c>
      <c r="BN66" s="177">
        <f t="shared" si="26"/>
        <v>264839.73288776906</v>
      </c>
      <c r="BO66" s="177">
        <f t="shared" si="26"/>
        <v>270135.68141646835</v>
      </c>
      <c r="BP66" s="177">
        <f t="shared" si="26"/>
        <v>276234.83689857519</v>
      </c>
      <c r="BQ66" s="177">
        <f t="shared" si="26"/>
        <v>281047.40232862579</v>
      </c>
      <c r="BR66" s="177">
        <f t="shared" si="26"/>
        <v>286667.45246471232</v>
      </c>
      <c r="BS66" s="177">
        <f t="shared" si="26"/>
        <v>292399.88564817962</v>
      </c>
      <c r="BT66" s="177">
        <f t="shared" si="26"/>
        <v>299001.72497635434</v>
      </c>
      <c r="BU66" s="177">
        <f t="shared" si="26"/>
        <v>304210.9353037072</v>
      </c>
      <c r="BV66" s="177">
        <f t="shared" si="26"/>
        <v>310294.18209477171</v>
      </c>
      <c r="BW66" s="177">
        <f t="shared" si="26"/>
        <v>316499.07438646245</v>
      </c>
      <c r="BX66" s="177">
        <f t="shared" ref="BX66:CO66" si="27">SUM(BX64:BX65)</f>
        <v>323645.02805872046</v>
      </c>
      <c r="BY66" s="177">
        <f t="shared" si="27"/>
        <v>329283.57419986132</v>
      </c>
      <c r="BZ66" s="177">
        <f t="shared" si="27"/>
        <v>335868.19366497605</v>
      </c>
      <c r="CA66" s="177">
        <f t="shared" si="27"/>
        <v>342584.48448237655</v>
      </c>
      <c r="CB66" s="177">
        <f t="shared" si="27"/>
        <v>350319.39764030953</v>
      </c>
      <c r="CC66" s="177">
        <f t="shared" si="27"/>
        <v>356422.66485124029</v>
      </c>
      <c r="CD66" s="177">
        <f t="shared" si="27"/>
        <v>363549.9794234609</v>
      </c>
      <c r="CE66" s="177">
        <f t="shared" si="27"/>
        <v>370819.81751626788</v>
      </c>
      <c r="CF66" s="177">
        <f t="shared" si="27"/>
        <v>379192.23137518106</v>
      </c>
      <c r="CG66" s="177">
        <f t="shared" si="27"/>
        <v>385798.52131510625</v>
      </c>
      <c r="CH66" s="177">
        <f t="shared" si="27"/>
        <v>393513.25916450185</v>
      </c>
      <c r="CI66" s="177">
        <f t="shared" si="27"/>
        <v>401382.26712328522</v>
      </c>
      <c r="CJ66" s="177">
        <f t="shared" si="27"/>
        <v>409408.63010077074</v>
      </c>
      <c r="CK66" s="177">
        <f t="shared" si="27"/>
        <v>417595.49469460332</v>
      </c>
      <c r="CL66" s="177">
        <f t="shared" si="27"/>
        <v>425946.07042432786</v>
      </c>
      <c r="CM66" s="177">
        <f t="shared" si="27"/>
        <v>434463.63098962599</v>
      </c>
      <c r="CN66" s="177">
        <f t="shared" si="27"/>
        <v>444273.002424128</v>
      </c>
      <c r="CO66" s="177">
        <f t="shared" si="27"/>
        <v>452013.13005240454</v>
      </c>
    </row>
    <row r="67" spans="2:211" outlineLevel="1" x14ac:dyDescent="0.2">
      <c r="B67" s="58"/>
      <c r="D67" s="39"/>
      <c r="H67" s="150"/>
      <c r="I67" s="74"/>
    </row>
    <row r="68" spans="2:211" outlineLevel="1" collapsed="1" x14ac:dyDescent="0.2">
      <c r="B68" s="58" t="s">
        <v>456</v>
      </c>
      <c r="D68" s="39"/>
      <c r="H68" s="150"/>
      <c r="I68" s="74"/>
    </row>
    <row r="69" spans="2:211" hidden="1" outlineLevel="2" x14ac:dyDescent="0.2">
      <c r="B69" s="58"/>
      <c r="D69" s="39"/>
      <c r="E69" s="18" t="str">
        <f>InpC!E83</f>
        <v>Meter under-registration (manufacturer)</v>
      </c>
      <c r="F69" s="18">
        <f>InpC!F83</f>
        <v>0</v>
      </c>
      <c r="G69" s="57">
        <f>InpC!G83</f>
        <v>0.01</v>
      </c>
      <c r="H69" s="76" t="str">
        <f>InpC!H83</f>
        <v>%</v>
      </c>
      <c r="I69" s="74"/>
    </row>
    <row r="70" spans="2:211" hidden="1" outlineLevel="2" x14ac:dyDescent="0.2">
      <c r="B70" s="58"/>
      <c r="D70" s="39"/>
      <c r="E70" s="18" t="str">
        <f>InpC!E84</f>
        <v>Meter under-registration (normal)</v>
      </c>
      <c r="F70" s="18">
        <f>InpC!F84</f>
        <v>44887</v>
      </c>
      <c r="G70" s="57">
        <f>InpC!G84</f>
        <v>1.7025683445836215E-2</v>
      </c>
      <c r="H70" s="76" t="str">
        <f>InpC!H84</f>
        <v>%</v>
      </c>
      <c r="I70" s="74"/>
    </row>
    <row r="71" spans="2:211" s="78" customFormat="1" hidden="1" outlineLevel="2" x14ac:dyDescent="0.2">
      <c r="B71" s="97"/>
      <c r="C71" s="44"/>
      <c r="D71" s="44"/>
      <c r="E71" s="45" t="str">
        <f xml:space="preserve"> UserInput!E11</f>
        <v>Fewer than 10 plots - no boundary meter</v>
      </c>
      <c r="F71" s="45"/>
      <c r="G71" s="19" t="b">
        <f xml:space="preserve"> UserInput!G11</f>
        <v>0</v>
      </c>
      <c r="H71" s="222" t="str">
        <f xml:space="preserve"> UserInput!H11</f>
        <v>Boolean</v>
      </c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</row>
    <row r="72" spans="2:211" hidden="1" outlineLevel="2" x14ac:dyDescent="0.2">
      <c r="B72" s="58"/>
      <c r="D72" s="39"/>
      <c r="E72" s="18" t="str">
        <f>InpC!E72</f>
        <v>Consumer Meters</v>
      </c>
      <c r="F72" s="18">
        <f>InpC!F72</f>
        <v>0</v>
      </c>
      <c r="G72" s="19">
        <f>InpC!G72</f>
        <v>15</v>
      </c>
      <c r="H72" s="76" t="str">
        <f>InpC!H72</f>
        <v>Years</v>
      </c>
      <c r="I72" s="74"/>
      <c r="K72" s="53">
        <f xml:space="preserve"> IF( J72 = "", $G72, ( J72 + 1 ) )</f>
        <v>15</v>
      </c>
      <c r="L72" s="53">
        <f t="shared" ref="L72:BW72" si="28" xml:space="preserve"> IF( K72 = "", $G72, ( K72 + 1 ) )</f>
        <v>16</v>
      </c>
      <c r="M72" s="53">
        <f t="shared" si="28"/>
        <v>17</v>
      </c>
      <c r="N72" s="53">
        <f t="shared" si="28"/>
        <v>18</v>
      </c>
      <c r="O72" s="53">
        <f t="shared" si="28"/>
        <v>19</v>
      </c>
      <c r="P72" s="53">
        <f t="shared" si="28"/>
        <v>20</v>
      </c>
      <c r="Q72" s="53">
        <f t="shared" si="28"/>
        <v>21</v>
      </c>
      <c r="R72" s="53">
        <f t="shared" si="28"/>
        <v>22</v>
      </c>
      <c r="S72" s="53">
        <f t="shared" si="28"/>
        <v>23</v>
      </c>
      <c r="T72" s="53">
        <f t="shared" si="28"/>
        <v>24</v>
      </c>
      <c r="U72" s="53">
        <f t="shared" si="28"/>
        <v>25</v>
      </c>
      <c r="V72" s="53">
        <f t="shared" si="28"/>
        <v>26</v>
      </c>
      <c r="W72" s="53">
        <f t="shared" si="28"/>
        <v>27</v>
      </c>
      <c r="X72" s="53">
        <f t="shared" si="28"/>
        <v>28</v>
      </c>
      <c r="Y72" s="53">
        <f t="shared" si="28"/>
        <v>29</v>
      </c>
      <c r="Z72" s="53">
        <f t="shared" si="28"/>
        <v>30</v>
      </c>
      <c r="AA72" s="53">
        <f t="shared" si="28"/>
        <v>31</v>
      </c>
      <c r="AB72" s="53">
        <f t="shared" si="28"/>
        <v>32</v>
      </c>
      <c r="AC72" s="53">
        <f t="shared" si="28"/>
        <v>33</v>
      </c>
      <c r="AD72" s="53">
        <f t="shared" si="28"/>
        <v>34</v>
      </c>
      <c r="AE72" s="53">
        <f t="shared" si="28"/>
        <v>35</v>
      </c>
      <c r="AF72" s="53">
        <f t="shared" si="28"/>
        <v>36</v>
      </c>
      <c r="AG72" s="53">
        <f t="shared" si="28"/>
        <v>37</v>
      </c>
      <c r="AH72" s="53">
        <f t="shared" si="28"/>
        <v>38</v>
      </c>
      <c r="AI72" s="53">
        <f t="shared" si="28"/>
        <v>39</v>
      </c>
      <c r="AJ72" s="53">
        <f t="shared" si="28"/>
        <v>40</v>
      </c>
      <c r="AK72" s="53">
        <f t="shared" si="28"/>
        <v>41</v>
      </c>
      <c r="AL72" s="53">
        <f t="shared" si="28"/>
        <v>42</v>
      </c>
      <c r="AM72" s="53">
        <f t="shared" si="28"/>
        <v>43</v>
      </c>
      <c r="AN72" s="53">
        <f t="shared" si="28"/>
        <v>44</v>
      </c>
      <c r="AO72" s="53">
        <f t="shared" si="28"/>
        <v>45</v>
      </c>
      <c r="AP72" s="53">
        <f t="shared" si="28"/>
        <v>46</v>
      </c>
      <c r="AQ72" s="53">
        <f t="shared" si="28"/>
        <v>47</v>
      </c>
      <c r="AR72" s="53">
        <f t="shared" si="28"/>
        <v>48</v>
      </c>
      <c r="AS72" s="53">
        <f t="shared" si="28"/>
        <v>49</v>
      </c>
      <c r="AT72" s="53">
        <f t="shared" si="28"/>
        <v>50</v>
      </c>
      <c r="AU72" s="53">
        <f t="shared" si="28"/>
        <v>51</v>
      </c>
      <c r="AV72" s="53">
        <f t="shared" si="28"/>
        <v>52</v>
      </c>
      <c r="AW72" s="53">
        <f t="shared" si="28"/>
        <v>53</v>
      </c>
      <c r="AX72" s="53">
        <f t="shared" si="28"/>
        <v>54</v>
      </c>
      <c r="AY72" s="53">
        <f t="shared" si="28"/>
        <v>55</v>
      </c>
      <c r="AZ72" s="53">
        <f t="shared" si="28"/>
        <v>56</v>
      </c>
      <c r="BA72" s="53">
        <f t="shared" si="28"/>
        <v>57</v>
      </c>
      <c r="BB72" s="53">
        <f t="shared" si="28"/>
        <v>58</v>
      </c>
      <c r="BC72" s="53">
        <f t="shared" si="28"/>
        <v>59</v>
      </c>
      <c r="BD72" s="53">
        <f t="shared" si="28"/>
        <v>60</v>
      </c>
      <c r="BE72" s="53">
        <f t="shared" si="28"/>
        <v>61</v>
      </c>
      <c r="BF72" s="53">
        <f t="shared" si="28"/>
        <v>62</v>
      </c>
      <c r="BG72" s="53">
        <f t="shared" si="28"/>
        <v>63</v>
      </c>
      <c r="BH72" s="53">
        <f t="shared" si="28"/>
        <v>64</v>
      </c>
      <c r="BI72" s="53">
        <f t="shared" si="28"/>
        <v>65</v>
      </c>
      <c r="BJ72" s="53">
        <f t="shared" si="28"/>
        <v>66</v>
      </c>
      <c r="BK72" s="53">
        <f t="shared" si="28"/>
        <v>67</v>
      </c>
      <c r="BL72" s="53">
        <f t="shared" si="28"/>
        <v>68</v>
      </c>
      <c r="BM72" s="53">
        <f t="shared" si="28"/>
        <v>69</v>
      </c>
      <c r="BN72" s="53">
        <f t="shared" si="28"/>
        <v>70</v>
      </c>
      <c r="BO72" s="53">
        <f t="shared" si="28"/>
        <v>71</v>
      </c>
      <c r="BP72" s="53">
        <f t="shared" si="28"/>
        <v>72</v>
      </c>
      <c r="BQ72" s="53">
        <f t="shared" si="28"/>
        <v>73</v>
      </c>
      <c r="BR72" s="53">
        <f t="shared" si="28"/>
        <v>74</v>
      </c>
      <c r="BS72" s="53">
        <f t="shared" si="28"/>
        <v>75</v>
      </c>
      <c r="BT72" s="53">
        <f t="shared" si="28"/>
        <v>76</v>
      </c>
      <c r="BU72" s="53">
        <f t="shared" si="28"/>
        <v>77</v>
      </c>
      <c r="BV72" s="53">
        <f t="shared" si="28"/>
        <v>78</v>
      </c>
      <c r="BW72" s="53">
        <f t="shared" si="28"/>
        <v>79</v>
      </c>
      <c r="BX72" s="53">
        <f t="shared" ref="BX72:CO72" si="29" xml:space="preserve"> IF( BW72 = "", $G72, ( BW72 + 1 ) )</f>
        <v>80</v>
      </c>
      <c r="BY72" s="53">
        <f t="shared" si="29"/>
        <v>81</v>
      </c>
      <c r="BZ72" s="53">
        <f t="shared" si="29"/>
        <v>82</v>
      </c>
      <c r="CA72" s="53">
        <f t="shared" si="29"/>
        <v>83</v>
      </c>
      <c r="CB72" s="53">
        <f t="shared" si="29"/>
        <v>84</v>
      </c>
      <c r="CC72" s="53">
        <f t="shared" si="29"/>
        <v>85</v>
      </c>
      <c r="CD72" s="53">
        <f t="shared" si="29"/>
        <v>86</v>
      </c>
      <c r="CE72" s="53">
        <f t="shared" si="29"/>
        <v>87</v>
      </c>
      <c r="CF72" s="53">
        <f t="shared" si="29"/>
        <v>88</v>
      </c>
      <c r="CG72" s="53">
        <f t="shared" si="29"/>
        <v>89</v>
      </c>
      <c r="CH72" s="53">
        <f t="shared" si="29"/>
        <v>90</v>
      </c>
      <c r="CI72" s="53">
        <f t="shared" si="29"/>
        <v>91</v>
      </c>
      <c r="CJ72" s="53">
        <f t="shared" si="29"/>
        <v>92</v>
      </c>
      <c r="CK72" s="53">
        <f t="shared" si="29"/>
        <v>93</v>
      </c>
      <c r="CL72" s="53">
        <f t="shared" si="29"/>
        <v>94</v>
      </c>
      <c r="CM72" s="53">
        <f t="shared" si="29"/>
        <v>95</v>
      </c>
      <c r="CN72" s="53">
        <f t="shared" si="29"/>
        <v>96</v>
      </c>
      <c r="CO72" s="53">
        <f t="shared" si="29"/>
        <v>97</v>
      </c>
    </row>
    <row r="73" spans="2:211" ht="3.75" hidden="1" customHeight="1" outlineLevel="2" x14ac:dyDescent="0.2">
      <c r="B73" s="58"/>
      <c r="D73" s="39"/>
      <c r="H73" s="150"/>
      <c r="I73" s="74"/>
    </row>
    <row r="74" spans="2:211" s="78" customFormat="1" hidden="1" outlineLevel="2" x14ac:dyDescent="0.2">
      <c r="B74" s="97"/>
      <c r="C74" s="44"/>
      <c r="D74" s="44"/>
      <c r="E74" s="131"/>
      <c r="H74" s="350"/>
      <c r="I74" s="131"/>
      <c r="J74" s="131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W74" s="347"/>
      <c r="BX74" s="347"/>
      <c r="BY74" s="347"/>
      <c r="BZ74" s="347"/>
      <c r="CA74" s="347"/>
      <c r="CB74" s="347"/>
      <c r="CC74" s="347"/>
      <c r="CD74" s="347"/>
      <c r="CE74" s="347"/>
      <c r="CF74" s="347"/>
      <c r="CG74" s="347"/>
      <c r="CH74" s="347"/>
      <c r="CI74" s="347"/>
      <c r="CJ74" s="347"/>
      <c r="CK74" s="347"/>
      <c r="CL74" s="347"/>
      <c r="CM74" s="347"/>
      <c r="CN74" s="347"/>
      <c r="CO74" s="347"/>
    </row>
    <row r="75" spans="2:211" s="78" customFormat="1" hidden="1" outlineLevel="2" x14ac:dyDescent="0.2">
      <c r="B75" s="97"/>
      <c r="C75" s="44"/>
      <c r="D75" s="44"/>
      <c r="E75" s="45" t="str">
        <f xml:space="preserve"> InpC!E92</f>
        <v>Water taken unbilled - network average</v>
      </c>
      <c r="G75" s="57">
        <f xml:space="preserve"> InpC!G92</f>
        <v>2.9562442004356371E-2</v>
      </c>
      <c r="H75" s="141" t="str">
        <f xml:space="preserve"> InpC!H92</f>
        <v>%</v>
      </c>
      <c r="I75" s="131"/>
      <c r="J75" s="131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347"/>
      <c r="CE75" s="347"/>
      <c r="CF75" s="347"/>
      <c r="CG75" s="347"/>
      <c r="CH75" s="347"/>
      <c r="CI75" s="347"/>
      <c r="CJ75" s="347"/>
      <c r="CK75" s="347"/>
      <c r="CL75" s="347"/>
      <c r="CM75" s="347"/>
      <c r="CN75" s="347"/>
      <c r="CO75" s="347"/>
    </row>
    <row r="76" spans="2:211" s="78" customFormat="1" hidden="1" outlineLevel="2" x14ac:dyDescent="0.2">
      <c r="B76" s="97"/>
      <c r="C76" s="44"/>
      <c r="D76" s="44"/>
      <c r="E76" s="45" t="str">
        <f xml:space="preserve"> InpC!E93</f>
        <v>Water taken unbilled - deterioration to average</v>
      </c>
      <c r="G76" s="52">
        <f xml:space="preserve"> InpC!G93</f>
        <v>20</v>
      </c>
      <c r="H76" s="141" t="str">
        <f xml:space="preserve"> InpC!H93</f>
        <v>Years</v>
      </c>
      <c r="I76" s="131"/>
      <c r="J76" s="131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7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7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47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7"/>
      <c r="CI76" s="347"/>
      <c r="CJ76" s="347"/>
      <c r="CK76" s="347"/>
      <c r="CL76" s="347"/>
      <c r="CM76" s="347"/>
      <c r="CN76" s="347"/>
      <c r="CO76" s="347"/>
    </row>
    <row r="77" spans="2:211" hidden="1" outlineLevel="2" x14ac:dyDescent="0.2">
      <c r="C77"/>
      <c r="E77" t="s">
        <v>457</v>
      </c>
      <c r="G77" s="102">
        <f xml:space="preserve"> G75 / G76</f>
        <v>1.4781221002178185E-3</v>
      </c>
      <c r="H77" s="182" t="s">
        <v>66</v>
      </c>
      <c r="K77" s="370">
        <f xml:space="preserve"> IF( J77 = "", 0, MIN( J77 + $G77, $G$75 ) )</f>
        <v>0</v>
      </c>
      <c r="L77" s="370">
        <f t="shared" ref="L77:BW77" si="30" xml:space="preserve"> IF( K77 = "", 0, MIN( K77 + $G77, $G$75 ) )</f>
        <v>1.4781221002178185E-3</v>
      </c>
      <c r="M77" s="370">
        <f t="shared" si="30"/>
        <v>2.9562442004356371E-3</v>
      </c>
      <c r="N77" s="370">
        <f t="shared" si="30"/>
        <v>4.4343663006534556E-3</v>
      </c>
      <c r="O77" s="370">
        <f t="shared" si="30"/>
        <v>5.9124884008712741E-3</v>
      </c>
      <c r="P77" s="370">
        <f t="shared" si="30"/>
        <v>7.3906105010890927E-3</v>
      </c>
      <c r="Q77" s="370">
        <f t="shared" si="30"/>
        <v>8.8687326013069112E-3</v>
      </c>
      <c r="R77" s="370">
        <f t="shared" si="30"/>
        <v>1.034685470152473E-2</v>
      </c>
      <c r="S77" s="370">
        <f t="shared" si="30"/>
        <v>1.1824976801742548E-2</v>
      </c>
      <c r="T77" s="370">
        <f t="shared" si="30"/>
        <v>1.3303098901960367E-2</v>
      </c>
      <c r="U77" s="370">
        <f t="shared" si="30"/>
        <v>1.4781221002178185E-2</v>
      </c>
      <c r="V77" s="370">
        <f t="shared" si="30"/>
        <v>1.6259343102396004E-2</v>
      </c>
      <c r="W77" s="370">
        <f t="shared" si="30"/>
        <v>1.7737465202613822E-2</v>
      </c>
      <c r="X77" s="370">
        <f t="shared" si="30"/>
        <v>1.9215587302831641E-2</v>
      </c>
      <c r="Y77" s="370">
        <f t="shared" si="30"/>
        <v>2.0693709403049459E-2</v>
      </c>
      <c r="Z77" s="370">
        <f t="shared" si="30"/>
        <v>2.2171831503267278E-2</v>
      </c>
      <c r="AA77" s="370">
        <f t="shared" si="30"/>
        <v>2.3649953603485097E-2</v>
      </c>
      <c r="AB77" s="370">
        <f t="shared" si="30"/>
        <v>2.5128075703702915E-2</v>
      </c>
      <c r="AC77" s="370">
        <f t="shared" si="30"/>
        <v>2.6606197803920734E-2</v>
      </c>
      <c r="AD77" s="370">
        <f t="shared" si="30"/>
        <v>2.8084319904138552E-2</v>
      </c>
      <c r="AE77" s="370">
        <f t="shared" si="30"/>
        <v>2.9562442004356371E-2</v>
      </c>
      <c r="AF77" s="370">
        <f t="shared" si="30"/>
        <v>2.9562442004356371E-2</v>
      </c>
      <c r="AG77" s="370">
        <f t="shared" si="30"/>
        <v>2.9562442004356371E-2</v>
      </c>
      <c r="AH77" s="370">
        <f t="shared" si="30"/>
        <v>2.9562442004356371E-2</v>
      </c>
      <c r="AI77" s="370">
        <f t="shared" si="30"/>
        <v>2.9562442004356371E-2</v>
      </c>
      <c r="AJ77" s="370">
        <f t="shared" si="30"/>
        <v>2.9562442004356371E-2</v>
      </c>
      <c r="AK77" s="370">
        <f t="shared" si="30"/>
        <v>2.9562442004356371E-2</v>
      </c>
      <c r="AL77" s="370">
        <f t="shared" si="30"/>
        <v>2.9562442004356371E-2</v>
      </c>
      <c r="AM77" s="370">
        <f t="shared" si="30"/>
        <v>2.9562442004356371E-2</v>
      </c>
      <c r="AN77" s="370">
        <f t="shared" si="30"/>
        <v>2.9562442004356371E-2</v>
      </c>
      <c r="AO77" s="370">
        <f t="shared" si="30"/>
        <v>2.9562442004356371E-2</v>
      </c>
      <c r="AP77" s="370">
        <f t="shared" si="30"/>
        <v>2.9562442004356371E-2</v>
      </c>
      <c r="AQ77" s="370">
        <f t="shared" si="30"/>
        <v>2.9562442004356371E-2</v>
      </c>
      <c r="AR77" s="370">
        <f t="shared" si="30"/>
        <v>2.9562442004356371E-2</v>
      </c>
      <c r="AS77" s="370">
        <f t="shared" si="30"/>
        <v>2.9562442004356371E-2</v>
      </c>
      <c r="AT77" s="370">
        <f t="shared" si="30"/>
        <v>2.9562442004356371E-2</v>
      </c>
      <c r="AU77" s="370">
        <f t="shared" si="30"/>
        <v>2.9562442004356371E-2</v>
      </c>
      <c r="AV77" s="370">
        <f t="shared" si="30"/>
        <v>2.9562442004356371E-2</v>
      </c>
      <c r="AW77" s="370">
        <f t="shared" si="30"/>
        <v>2.9562442004356371E-2</v>
      </c>
      <c r="AX77" s="370">
        <f t="shared" si="30"/>
        <v>2.9562442004356371E-2</v>
      </c>
      <c r="AY77" s="370">
        <f t="shared" si="30"/>
        <v>2.9562442004356371E-2</v>
      </c>
      <c r="AZ77" s="370">
        <f t="shared" si="30"/>
        <v>2.9562442004356371E-2</v>
      </c>
      <c r="BA77" s="370">
        <f t="shared" si="30"/>
        <v>2.9562442004356371E-2</v>
      </c>
      <c r="BB77" s="370">
        <f t="shared" si="30"/>
        <v>2.9562442004356371E-2</v>
      </c>
      <c r="BC77" s="370">
        <f t="shared" si="30"/>
        <v>2.9562442004356371E-2</v>
      </c>
      <c r="BD77" s="370">
        <f t="shared" si="30"/>
        <v>2.9562442004356371E-2</v>
      </c>
      <c r="BE77" s="370">
        <f t="shared" si="30"/>
        <v>2.9562442004356371E-2</v>
      </c>
      <c r="BF77" s="370">
        <f t="shared" si="30"/>
        <v>2.9562442004356371E-2</v>
      </c>
      <c r="BG77" s="370">
        <f t="shared" si="30"/>
        <v>2.9562442004356371E-2</v>
      </c>
      <c r="BH77" s="370">
        <f t="shared" si="30"/>
        <v>2.9562442004356371E-2</v>
      </c>
      <c r="BI77" s="370">
        <f t="shared" si="30"/>
        <v>2.9562442004356371E-2</v>
      </c>
      <c r="BJ77" s="370">
        <f t="shared" si="30"/>
        <v>2.9562442004356371E-2</v>
      </c>
      <c r="BK77" s="370">
        <f t="shared" si="30"/>
        <v>2.9562442004356371E-2</v>
      </c>
      <c r="BL77" s="370">
        <f t="shared" si="30"/>
        <v>2.9562442004356371E-2</v>
      </c>
      <c r="BM77" s="370">
        <f t="shared" si="30"/>
        <v>2.9562442004356371E-2</v>
      </c>
      <c r="BN77" s="370">
        <f t="shared" si="30"/>
        <v>2.9562442004356371E-2</v>
      </c>
      <c r="BO77" s="370">
        <f t="shared" si="30"/>
        <v>2.9562442004356371E-2</v>
      </c>
      <c r="BP77" s="370">
        <f t="shared" si="30"/>
        <v>2.9562442004356371E-2</v>
      </c>
      <c r="BQ77" s="370">
        <f t="shared" si="30"/>
        <v>2.9562442004356371E-2</v>
      </c>
      <c r="BR77" s="370">
        <f t="shared" si="30"/>
        <v>2.9562442004356371E-2</v>
      </c>
      <c r="BS77" s="370">
        <f t="shared" si="30"/>
        <v>2.9562442004356371E-2</v>
      </c>
      <c r="BT77" s="370">
        <f t="shared" si="30"/>
        <v>2.9562442004356371E-2</v>
      </c>
      <c r="BU77" s="370">
        <f t="shared" si="30"/>
        <v>2.9562442004356371E-2</v>
      </c>
      <c r="BV77" s="370">
        <f t="shared" si="30"/>
        <v>2.9562442004356371E-2</v>
      </c>
      <c r="BW77" s="370">
        <f t="shared" si="30"/>
        <v>2.9562442004356371E-2</v>
      </c>
      <c r="BX77" s="370">
        <f t="shared" ref="BX77:CO77" si="31" xml:space="preserve"> IF( BW77 = "", 0, MIN( BW77 + $G77, $G$75 ) )</f>
        <v>2.9562442004356371E-2</v>
      </c>
      <c r="BY77" s="370">
        <f t="shared" si="31"/>
        <v>2.9562442004356371E-2</v>
      </c>
      <c r="BZ77" s="370">
        <f t="shared" si="31"/>
        <v>2.9562442004356371E-2</v>
      </c>
      <c r="CA77" s="370">
        <f t="shared" si="31"/>
        <v>2.9562442004356371E-2</v>
      </c>
      <c r="CB77" s="370">
        <f t="shared" si="31"/>
        <v>2.9562442004356371E-2</v>
      </c>
      <c r="CC77" s="370">
        <f t="shared" si="31"/>
        <v>2.9562442004356371E-2</v>
      </c>
      <c r="CD77" s="370">
        <f t="shared" si="31"/>
        <v>2.9562442004356371E-2</v>
      </c>
      <c r="CE77" s="370">
        <f t="shared" si="31"/>
        <v>2.9562442004356371E-2</v>
      </c>
      <c r="CF77" s="370">
        <f t="shared" si="31"/>
        <v>2.9562442004356371E-2</v>
      </c>
      <c r="CG77" s="370">
        <f t="shared" si="31"/>
        <v>2.9562442004356371E-2</v>
      </c>
      <c r="CH77" s="370">
        <f t="shared" si="31"/>
        <v>2.9562442004356371E-2</v>
      </c>
      <c r="CI77" s="370">
        <f t="shared" si="31"/>
        <v>2.9562442004356371E-2</v>
      </c>
      <c r="CJ77" s="370">
        <f t="shared" si="31"/>
        <v>2.9562442004356371E-2</v>
      </c>
      <c r="CK77" s="370">
        <f t="shared" si="31"/>
        <v>2.9562442004356371E-2</v>
      </c>
      <c r="CL77" s="370">
        <f t="shared" si="31"/>
        <v>2.9562442004356371E-2</v>
      </c>
      <c r="CM77" s="370">
        <f t="shared" si="31"/>
        <v>2.9562442004356371E-2</v>
      </c>
      <c r="CN77" s="370">
        <f t="shared" si="31"/>
        <v>2.9562442004356371E-2</v>
      </c>
      <c r="CO77" s="370">
        <f t="shared" si="31"/>
        <v>2.9562442004356371E-2</v>
      </c>
      <c r="CP77" s="41">
        <v>3.5129568217120308E-2</v>
      </c>
      <c r="CQ77" s="41">
        <v>3.5129568217120308E-2</v>
      </c>
      <c r="CR77" s="41">
        <v>3.5129568217120308E-2</v>
      </c>
      <c r="CS77" s="41">
        <v>3.5129568217120308E-2</v>
      </c>
      <c r="CT77" s="41">
        <v>3.5129568217120308E-2</v>
      </c>
      <c r="CU77" s="41">
        <v>3.5129568217120308E-2</v>
      </c>
      <c r="CV77" s="41">
        <v>3.5129568217120308E-2</v>
      </c>
      <c r="CW77" s="41">
        <v>3.5129568217120308E-2</v>
      </c>
      <c r="CX77" s="41">
        <v>3.5129568217120308E-2</v>
      </c>
      <c r="CY77" s="41">
        <v>3.5129568217120308E-2</v>
      </c>
      <c r="CZ77" s="41">
        <v>3.5129568217120308E-2</v>
      </c>
      <c r="DA77" s="41">
        <v>3.5129568217120308E-2</v>
      </c>
      <c r="DB77" s="41">
        <v>3.5129568217120308E-2</v>
      </c>
      <c r="DC77" s="41">
        <v>3.5129568217120308E-2</v>
      </c>
      <c r="DD77" s="41">
        <v>3.5129568217120308E-2</v>
      </c>
      <c r="DE77" s="41">
        <v>3.5129568217120308E-2</v>
      </c>
      <c r="DF77" s="41">
        <v>3.5129568217120308E-2</v>
      </c>
      <c r="DG77" s="41">
        <v>3.5129568217120308E-2</v>
      </c>
      <c r="DH77" s="41">
        <v>3.5129568217120308E-2</v>
      </c>
      <c r="DI77" s="41">
        <v>3.5129568217120308E-2</v>
      </c>
      <c r="DJ77" s="41">
        <v>3.5129568217120308E-2</v>
      </c>
      <c r="DK77" s="41">
        <v>3.5129568217120308E-2</v>
      </c>
      <c r="DL77" s="41">
        <v>3.5129568217120308E-2</v>
      </c>
      <c r="DM77" s="41">
        <v>3.5129568217120308E-2</v>
      </c>
      <c r="DN77" s="41">
        <v>3.5129568217120308E-2</v>
      </c>
      <c r="DO77" s="41">
        <v>3.5129568217120308E-2</v>
      </c>
      <c r="DP77" s="41">
        <v>3.5129568217120308E-2</v>
      </c>
      <c r="DQ77" s="41">
        <v>3.5129568217120308E-2</v>
      </c>
      <c r="DR77" s="41">
        <v>3.5129568217120308E-2</v>
      </c>
      <c r="DS77" s="41">
        <v>3.5129568217120308E-2</v>
      </c>
      <c r="DT77" s="41">
        <v>3.5129568217120308E-2</v>
      </c>
      <c r="DU77" s="41">
        <v>3.5129568217120308E-2</v>
      </c>
      <c r="DV77" s="41">
        <v>3.5129568217120308E-2</v>
      </c>
      <c r="DW77" s="41">
        <v>3.5129568217120308E-2</v>
      </c>
      <c r="DX77" s="41">
        <v>3.5129568217120308E-2</v>
      </c>
      <c r="DY77" s="41">
        <v>3.5129568217120308E-2</v>
      </c>
      <c r="DZ77" s="41">
        <v>3.5129568217120308E-2</v>
      </c>
      <c r="EA77" s="41">
        <v>3.5129568217120308E-2</v>
      </c>
      <c r="EB77" s="41">
        <v>3.5129568217120308E-2</v>
      </c>
      <c r="EC77" s="41">
        <v>3.5129568217120308E-2</v>
      </c>
      <c r="ED77" s="41">
        <v>3.5129568217120308E-2</v>
      </c>
      <c r="EE77" s="41">
        <v>3.5129568217120308E-2</v>
      </c>
      <c r="EF77" s="41">
        <v>3.5129568217120308E-2</v>
      </c>
      <c r="EG77" s="41">
        <v>3.5129568217120308E-2</v>
      </c>
      <c r="EH77" s="41">
        <v>3.5129568217120308E-2</v>
      </c>
      <c r="EI77" s="41">
        <v>3.5129568217120308E-2</v>
      </c>
      <c r="EJ77" s="41">
        <v>3.5129568217120308E-2</v>
      </c>
      <c r="EK77" s="41">
        <v>3.5129568217120308E-2</v>
      </c>
      <c r="EL77" s="41">
        <v>3.5129568217120308E-2</v>
      </c>
      <c r="EM77" s="41">
        <v>3.5129568217120308E-2</v>
      </c>
      <c r="EN77" s="41">
        <v>3.5129568217120308E-2</v>
      </c>
      <c r="EO77" s="41">
        <v>3.5129568217120308E-2</v>
      </c>
      <c r="EP77" s="41">
        <v>3.5129568217120308E-2</v>
      </c>
      <c r="EQ77" s="41">
        <v>3.5129568217120308E-2</v>
      </c>
      <c r="ER77" s="41">
        <v>3.5129568217120308E-2</v>
      </c>
      <c r="ES77" s="41">
        <v>3.5129568217120308E-2</v>
      </c>
      <c r="ET77" s="41">
        <v>3.5129568217120308E-2</v>
      </c>
      <c r="EU77" s="41">
        <v>3.5129568217120308E-2</v>
      </c>
      <c r="EV77" s="41">
        <v>3.5129568217120308E-2</v>
      </c>
      <c r="EW77" s="41">
        <v>3.5129568217120308E-2</v>
      </c>
      <c r="EX77" s="41">
        <v>3.5129568217120308E-2</v>
      </c>
      <c r="EY77" s="41">
        <v>3.5129568217120308E-2</v>
      </c>
      <c r="EZ77" s="41">
        <v>3.5129568217120308E-2</v>
      </c>
      <c r="FA77" s="41">
        <v>3.5129568217120308E-2</v>
      </c>
      <c r="FB77" s="41">
        <v>3.5129568217120308E-2</v>
      </c>
      <c r="FC77" s="41">
        <v>3.5129568217120308E-2</v>
      </c>
      <c r="FD77" s="41">
        <v>3.5129568217120308E-2</v>
      </c>
      <c r="FE77" s="41">
        <v>3.5129568217120308E-2</v>
      </c>
      <c r="FF77" s="41">
        <v>3.5129568217120308E-2</v>
      </c>
      <c r="FG77" s="41">
        <v>3.5129568217120308E-2</v>
      </c>
      <c r="FH77" s="41">
        <v>3.5129568217120308E-2</v>
      </c>
      <c r="FI77" s="41">
        <v>3.5129568217120308E-2</v>
      </c>
      <c r="FJ77" s="41">
        <v>3.5129568217120308E-2</v>
      </c>
      <c r="FK77" s="41">
        <v>3.5129568217120308E-2</v>
      </c>
      <c r="FL77" s="41">
        <v>3.5129568217120308E-2</v>
      </c>
      <c r="FM77" s="41">
        <v>3.5129568217120308E-2</v>
      </c>
      <c r="FN77" s="41">
        <v>3.5129568217120308E-2</v>
      </c>
      <c r="FO77" s="41">
        <v>3.5129568217120308E-2</v>
      </c>
      <c r="FP77" s="41">
        <v>3.5129568217120308E-2</v>
      </c>
      <c r="FQ77" s="41">
        <v>3.5129568217120308E-2</v>
      </c>
      <c r="FR77" s="41">
        <v>3.5129568217120308E-2</v>
      </c>
      <c r="FS77" s="41">
        <v>3.5129568217120308E-2</v>
      </c>
      <c r="FT77" s="41">
        <v>3.5129568217120308E-2</v>
      </c>
      <c r="FU77" s="41">
        <v>3.5129568217120308E-2</v>
      </c>
      <c r="FV77" s="41">
        <v>3.5129568217120308E-2</v>
      </c>
      <c r="FW77" s="41">
        <v>3.5129568217120308E-2</v>
      </c>
      <c r="FX77" s="41">
        <v>3.5129568217120308E-2</v>
      </c>
      <c r="FY77" s="41">
        <v>3.5129568217120308E-2</v>
      </c>
      <c r="FZ77" s="41">
        <v>3.5129568217120308E-2</v>
      </c>
      <c r="GA77" s="41">
        <v>3.5129568217120308E-2</v>
      </c>
      <c r="GB77" s="41">
        <v>3.5129568217120308E-2</v>
      </c>
      <c r="GC77" s="41">
        <v>3.5129568217120308E-2</v>
      </c>
      <c r="GD77" s="41">
        <v>3.5129568217120308E-2</v>
      </c>
      <c r="GE77" s="41">
        <v>3.5129568217120308E-2</v>
      </c>
      <c r="GF77" s="41">
        <v>3.5129568217120308E-2</v>
      </c>
      <c r="GG77" s="41">
        <v>3.5129568217120308E-2</v>
      </c>
      <c r="GH77" s="41">
        <v>3.5129568217120308E-2</v>
      </c>
      <c r="GI77" s="41">
        <v>3.5129568217120308E-2</v>
      </c>
      <c r="GJ77" s="41">
        <v>3.5129568217120308E-2</v>
      </c>
      <c r="GK77" s="41">
        <v>3.5129568217120308E-2</v>
      </c>
      <c r="GL77" s="41">
        <v>3.5129568217120308E-2</v>
      </c>
      <c r="GM77" s="41">
        <v>3.5129568217120308E-2</v>
      </c>
      <c r="GN77" s="41">
        <v>3.5129568217120308E-2</v>
      </c>
      <c r="GO77" s="41">
        <v>3.5129568217120308E-2</v>
      </c>
      <c r="GP77" s="41">
        <v>3.5129568217120308E-2</v>
      </c>
      <c r="GQ77" s="41">
        <v>3.5129568217120308E-2</v>
      </c>
      <c r="GR77" s="41">
        <v>3.5129568217120308E-2</v>
      </c>
      <c r="GS77" s="41">
        <v>3.5129568217120308E-2</v>
      </c>
      <c r="GT77" s="41">
        <v>3.5129568217120308E-2</v>
      </c>
      <c r="GU77" s="41">
        <v>3.5129568217120308E-2</v>
      </c>
      <c r="GV77" s="41">
        <v>3.5129568217120308E-2</v>
      </c>
      <c r="GW77" s="41">
        <v>3.5129568217120308E-2</v>
      </c>
      <c r="GX77" s="41">
        <v>3.5129568217120308E-2</v>
      </c>
      <c r="GY77" s="41">
        <v>3.5129568217120308E-2</v>
      </c>
      <c r="GZ77" s="41">
        <v>3.5129568217120308E-2</v>
      </c>
      <c r="HA77" s="41">
        <v>3.5129568217120308E-2</v>
      </c>
      <c r="HB77" s="41">
        <v>3.5129568217120308E-2</v>
      </c>
      <c r="HC77" s="41">
        <v>3.5129568217120308E-2</v>
      </c>
    </row>
    <row r="78" spans="2:211" s="78" customFormat="1" hidden="1" outlineLevel="2" x14ac:dyDescent="0.2">
      <c r="B78" s="97"/>
      <c r="C78" s="44"/>
      <c r="D78" s="44"/>
      <c r="E78" s="131"/>
      <c r="H78" s="350"/>
      <c r="I78" s="131"/>
      <c r="J78" s="131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47"/>
      <c r="AU78" s="347"/>
      <c r="AV78" s="347"/>
      <c r="AW78" s="347"/>
      <c r="AX78" s="347"/>
      <c r="AY78" s="347"/>
      <c r="AZ78" s="347"/>
      <c r="BA78" s="347"/>
      <c r="BB78" s="347"/>
      <c r="BC78" s="347"/>
      <c r="BD78" s="347"/>
      <c r="BE78" s="347"/>
      <c r="BF78" s="347"/>
      <c r="BG78" s="347"/>
      <c r="BH78" s="347"/>
      <c r="BI78" s="347"/>
      <c r="BJ78" s="347"/>
      <c r="BK78" s="347"/>
      <c r="BL78" s="347"/>
      <c r="BM78" s="347"/>
      <c r="BN78" s="347"/>
      <c r="BO78" s="347"/>
      <c r="BP78" s="347"/>
      <c r="BQ78" s="347"/>
      <c r="BR78" s="347"/>
      <c r="BS78" s="347"/>
      <c r="BT78" s="347"/>
      <c r="BU78" s="347"/>
      <c r="BV78" s="347"/>
      <c r="BW78" s="347"/>
      <c r="BX78" s="347"/>
      <c r="BY78" s="347"/>
      <c r="BZ78" s="347"/>
      <c r="CA78" s="347"/>
      <c r="CB78" s="347"/>
      <c r="CC78" s="347"/>
      <c r="CD78" s="347"/>
      <c r="CE78" s="347"/>
      <c r="CF78" s="347"/>
      <c r="CG78" s="347"/>
      <c r="CH78" s="347"/>
      <c r="CI78" s="347"/>
      <c r="CJ78" s="347"/>
      <c r="CK78" s="347"/>
      <c r="CL78" s="347"/>
      <c r="CM78" s="347"/>
      <c r="CN78" s="347"/>
      <c r="CO78" s="347"/>
    </row>
    <row r="79" spans="2:211" hidden="1" outlineLevel="2" x14ac:dyDescent="0.2">
      <c r="B79" s="58"/>
      <c r="C79" s="39" t="s">
        <v>226</v>
      </c>
      <c r="D79" s="39"/>
      <c r="H79" s="150"/>
      <c r="I79" s="74"/>
    </row>
    <row r="80" spans="2:211" s="20" customFormat="1" hidden="1" outlineLevel="2" x14ac:dyDescent="0.2">
      <c r="B80" s="34"/>
      <c r="C80" s="83"/>
      <c r="D80" s="83"/>
      <c r="E80" s="20" t="s">
        <v>458</v>
      </c>
      <c r="G80" s="235"/>
      <c r="H80" s="93" t="s">
        <v>62</v>
      </c>
      <c r="I80" s="131"/>
      <c r="K80" s="90">
        <f xml:space="preserve"> J80+1</f>
        <v>1</v>
      </c>
      <c r="L80" s="410">
        <f t="shared" ref="L80:BW80" si="32" xml:space="preserve"> K80+1</f>
        <v>2</v>
      </c>
      <c r="M80" s="90">
        <f t="shared" si="32"/>
        <v>3</v>
      </c>
      <c r="N80" s="90">
        <f t="shared" si="32"/>
        <v>4</v>
      </c>
      <c r="O80" s="90">
        <f t="shared" si="32"/>
        <v>5</v>
      </c>
      <c r="P80" s="90">
        <f t="shared" si="32"/>
        <v>6</v>
      </c>
      <c r="Q80" s="90">
        <f t="shared" si="32"/>
        <v>7</v>
      </c>
      <c r="R80" s="90">
        <f t="shared" si="32"/>
        <v>8</v>
      </c>
      <c r="S80" s="90">
        <f t="shared" si="32"/>
        <v>9</v>
      </c>
      <c r="T80" s="90">
        <f t="shared" si="32"/>
        <v>10</v>
      </c>
      <c r="U80" s="90">
        <f t="shared" si="32"/>
        <v>11</v>
      </c>
      <c r="V80" s="90">
        <f t="shared" si="32"/>
        <v>12</v>
      </c>
      <c r="W80" s="90">
        <f t="shared" si="32"/>
        <v>13</v>
      </c>
      <c r="X80" s="90">
        <f t="shared" si="32"/>
        <v>14</v>
      </c>
      <c r="Y80" s="90">
        <f t="shared" si="32"/>
        <v>15</v>
      </c>
      <c r="Z80" s="90">
        <f t="shared" si="32"/>
        <v>16</v>
      </c>
      <c r="AA80" s="90">
        <f t="shared" si="32"/>
        <v>17</v>
      </c>
      <c r="AB80" s="90">
        <f t="shared" si="32"/>
        <v>18</v>
      </c>
      <c r="AC80" s="90">
        <f t="shared" si="32"/>
        <v>19</v>
      </c>
      <c r="AD80" s="90">
        <f t="shared" si="32"/>
        <v>20</v>
      </c>
      <c r="AE80" s="90">
        <f t="shared" si="32"/>
        <v>21</v>
      </c>
      <c r="AF80" s="90">
        <f t="shared" si="32"/>
        <v>22</v>
      </c>
      <c r="AG80" s="90">
        <f t="shared" si="32"/>
        <v>23</v>
      </c>
      <c r="AH80" s="90">
        <f t="shared" si="32"/>
        <v>24</v>
      </c>
      <c r="AI80" s="90">
        <f t="shared" si="32"/>
        <v>25</v>
      </c>
      <c r="AJ80" s="90">
        <f t="shared" si="32"/>
        <v>26</v>
      </c>
      <c r="AK80" s="90">
        <f t="shared" si="32"/>
        <v>27</v>
      </c>
      <c r="AL80" s="90">
        <f t="shared" si="32"/>
        <v>28</v>
      </c>
      <c r="AM80" s="90">
        <f t="shared" si="32"/>
        <v>29</v>
      </c>
      <c r="AN80" s="90">
        <f t="shared" si="32"/>
        <v>30</v>
      </c>
      <c r="AO80" s="90">
        <f t="shared" si="32"/>
        <v>31</v>
      </c>
      <c r="AP80" s="90">
        <f t="shared" si="32"/>
        <v>32</v>
      </c>
      <c r="AQ80" s="90">
        <f t="shared" si="32"/>
        <v>33</v>
      </c>
      <c r="AR80" s="90">
        <f t="shared" si="32"/>
        <v>34</v>
      </c>
      <c r="AS80" s="90">
        <f t="shared" si="32"/>
        <v>35</v>
      </c>
      <c r="AT80" s="90">
        <f t="shared" si="32"/>
        <v>36</v>
      </c>
      <c r="AU80" s="90">
        <f t="shared" si="32"/>
        <v>37</v>
      </c>
      <c r="AV80" s="90">
        <f t="shared" si="32"/>
        <v>38</v>
      </c>
      <c r="AW80" s="90">
        <f t="shared" si="32"/>
        <v>39</v>
      </c>
      <c r="AX80" s="90">
        <f t="shared" si="32"/>
        <v>40</v>
      </c>
      <c r="AY80" s="90">
        <f t="shared" si="32"/>
        <v>41</v>
      </c>
      <c r="AZ80" s="90">
        <f t="shared" si="32"/>
        <v>42</v>
      </c>
      <c r="BA80" s="90">
        <f t="shared" si="32"/>
        <v>43</v>
      </c>
      <c r="BB80" s="90">
        <f t="shared" si="32"/>
        <v>44</v>
      </c>
      <c r="BC80" s="90">
        <f t="shared" si="32"/>
        <v>45</v>
      </c>
      <c r="BD80" s="90">
        <f t="shared" si="32"/>
        <v>46</v>
      </c>
      <c r="BE80" s="90">
        <f t="shared" si="32"/>
        <v>47</v>
      </c>
      <c r="BF80" s="90">
        <f t="shared" si="32"/>
        <v>48</v>
      </c>
      <c r="BG80" s="90">
        <f t="shared" si="32"/>
        <v>49</v>
      </c>
      <c r="BH80" s="90">
        <f t="shared" si="32"/>
        <v>50</v>
      </c>
      <c r="BI80" s="90">
        <f t="shared" si="32"/>
        <v>51</v>
      </c>
      <c r="BJ80" s="90">
        <f t="shared" si="32"/>
        <v>52</v>
      </c>
      <c r="BK80" s="90">
        <f t="shared" si="32"/>
        <v>53</v>
      </c>
      <c r="BL80" s="90">
        <f t="shared" si="32"/>
        <v>54</v>
      </c>
      <c r="BM80" s="90">
        <f t="shared" si="32"/>
        <v>55</v>
      </c>
      <c r="BN80" s="90">
        <f t="shared" si="32"/>
        <v>56</v>
      </c>
      <c r="BO80" s="90">
        <f t="shared" si="32"/>
        <v>57</v>
      </c>
      <c r="BP80" s="90">
        <f t="shared" si="32"/>
        <v>58</v>
      </c>
      <c r="BQ80" s="90">
        <f t="shared" si="32"/>
        <v>59</v>
      </c>
      <c r="BR80" s="90">
        <f t="shared" si="32"/>
        <v>60</v>
      </c>
      <c r="BS80" s="90">
        <f t="shared" si="32"/>
        <v>61</v>
      </c>
      <c r="BT80" s="90">
        <f t="shared" si="32"/>
        <v>62</v>
      </c>
      <c r="BU80" s="90">
        <f t="shared" si="32"/>
        <v>63</v>
      </c>
      <c r="BV80" s="90">
        <f t="shared" si="32"/>
        <v>64</v>
      </c>
      <c r="BW80" s="90">
        <f t="shared" si="32"/>
        <v>65</v>
      </c>
      <c r="BX80" s="90">
        <f t="shared" ref="BX80:CO80" si="33" xml:space="preserve"> BW80+1</f>
        <v>66</v>
      </c>
      <c r="BY80" s="90">
        <f t="shared" si="33"/>
        <v>67</v>
      </c>
      <c r="BZ80" s="90">
        <f t="shared" si="33"/>
        <v>68</v>
      </c>
      <c r="CA80" s="90">
        <f t="shared" si="33"/>
        <v>69</v>
      </c>
      <c r="CB80" s="90">
        <f t="shared" si="33"/>
        <v>70</v>
      </c>
      <c r="CC80" s="90">
        <f t="shared" si="33"/>
        <v>71</v>
      </c>
      <c r="CD80" s="90">
        <f t="shared" si="33"/>
        <v>72</v>
      </c>
      <c r="CE80" s="90">
        <f t="shared" si="33"/>
        <v>73</v>
      </c>
      <c r="CF80" s="90">
        <f t="shared" si="33"/>
        <v>74</v>
      </c>
      <c r="CG80" s="90">
        <f t="shared" si="33"/>
        <v>75</v>
      </c>
      <c r="CH80" s="90">
        <f t="shared" si="33"/>
        <v>76</v>
      </c>
      <c r="CI80" s="90">
        <f t="shared" si="33"/>
        <v>77</v>
      </c>
      <c r="CJ80" s="90">
        <f t="shared" si="33"/>
        <v>78</v>
      </c>
      <c r="CK80" s="90">
        <f t="shared" si="33"/>
        <v>79</v>
      </c>
      <c r="CL80" s="90">
        <f t="shared" si="33"/>
        <v>80</v>
      </c>
      <c r="CM80" s="90">
        <f t="shared" si="33"/>
        <v>81</v>
      </c>
      <c r="CN80" s="90">
        <f t="shared" si="33"/>
        <v>82</v>
      </c>
      <c r="CO80" s="90">
        <f t="shared" si="33"/>
        <v>83</v>
      </c>
    </row>
    <row r="81" spans="2:93" hidden="1" outlineLevel="2" x14ac:dyDescent="0.2">
      <c r="B81" s="58"/>
      <c r="D81" s="39"/>
      <c r="E81" s="18" t="str">
        <f xml:space="preserve"> InpC!E87</f>
        <v>Coefficient</v>
      </c>
      <c r="F81" s="18"/>
      <c r="G81" s="234">
        <f xml:space="preserve"> InpC!G87</f>
        <v>0.1328</v>
      </c>
      <c r="H81" s="76" t="str">
        <f xml:space="preserve"> InpC!H87</f>
        <v>m3/day/km</v>
      </c>
      <c r="I81" s="131"/>
      <c r="J81" s="20"/>
    </row>
    <row r="82" spans="2:93" hidden="1" outlineLevel="2" x14ac:dyDescent="0.2">
      <c r="B82" s="58"/>
      <c r="D82" s="39"/>
      <c r="E82" s="18" t="str">
        <f xml:space="preserve"> InpC!E88</f>
        <v>Intercept</v>
      </c>
      <c r="F82" s="18"/>
      <c r="G82" s="234">
        <f xml:space="preserve"> InpC!G88</f>
        <v>4.3636999999999997</v>
      </c>
      <c r="H82" s="76" t="str">
        <f xml:space="preserve"> InpC!H88</f>
        <v>m3/day/km</v>
      </c>
      <c r="I82" s="131"/>
      <c r="J82" s="20"/>
    </row>
    <row r="83" spans="2:93" hidden="1" outlineLevel="2" x14ac:dyDescent="0.2">
      <c r="B83" s="58"/>
      <c r="D83" s="39"/>
      <c r="E83" s="18" t="str">
        <f xml:space="preserve"> InpC!E89</f>
        <v>First year of model</v>
      </c>
      <c r="F83" s="18"/>
      <c r="G83" s="19">
        <f xml:space="preserve"> InpC!G89</f>
        <v>9</v>
      </c>
      <c r="H83" s="76" t="str">
        <f xml:space="preserve"> InpC!H89</f>
        <v>Year</v>
      </c>
      <c r="I83" s="131"/>
      <c r="J83" s="20"/>
    </row>
    <row r="84" spans="2:93" s="20" customFormat="1" hidden="1" outlineLevel="2" x14ac:dyDescent="0.2">
      <c r="B84" s="34"/>
      <c r="C84" s="83"/>
      <c r="D84" s="83"/>
      <c r="E84" s="20" t="s">
        <v>459</v>
      </c>
      <c r="G84" s="235"/>
      <c r="H84" s="93" t="str">
        <f xml:space="preserve"> H82</f>
        <v>m3/day/km</v>
      </c>
      <c r="I84" s="131"/>
      <c r="K84" s="409">
        <f xml:space="preserve"> IF( K80 &lt; $G$83, 0, $G$81 * K$80 + $G$82)</f>
        <v>0</v>
      </c>
      <c r="L84" s="409">
        <f t="shared" ref="L84:BW84" si="34" xml:space="preserve"> IF( L80 &lt; $G$83, 0, $G$81 * L$80 + $G$82)</f>
        <v>0</v>
      </c>
      <c r="M84" s="409">
        <f t="shared" si="34"/>
        <v>0</v>
      </c>
      <c r="N84" s="409">
        <f t="shared" si="34"/>
        <v>0</v>
      </c>
      <c r="O84" s="409">
        <f t="shared" si="34"/>
        <v>0</v>
      </c>
      <c r="P84" s="409">
        <f t="shared" si="34"/>
        <v>0</v>
      </c>
      <c r="Q84" s="409">
        <f t="shared" si="34"/>
        <v>0</v>
      </c>
      <c r="R84" s="409">
        <f t="shared" si="34"/>
        <v>0</v>
      </c>
      <c r="S84" s="409">
        <f t="shared" si="34"/>
        <v>5.5588999999999995</v>
      </c>
      <c r="T84" s="409">
        <f t="shared" si="34"/>
        <v>5.6917</v>
      </c>
      <c r="U84" s="409">
        <f t="shared" si="34"/>
        <v>5.8244999999999996</v>
      </c>
      <c r="V84" s="409">
        <f t="shared" si="34"/>
        <v>5.9573</v>
      </c>
      <c r="W84" s="409">
        <f t="shared" si="34"/>
        <v>6.0900999999999996</v>
      </c>
      <c r="X84" s="409">
        <f t="shared" si="34"/>
        <v>6.2228999999999992</v>
      </c>
      <c r="Y84" s="409">
        <f t="shared" si="34"/>
        <v>6.3556999999999997</v>
      </c>
      <c r="Z84" s="409">
        <f t="shared" si="34"/>
        <v>6.4885000000000002</v>
      </c>
      <c r="AA84" s="409">
        <f t="shared" si="34"/>
        <v>6.6212999999999997</v>
      </c>
      <c r="AB84" s="409">
        <f t="shared" si="34"/>
        <v>6.7540999999999993</v>
      </c>
      <c r="AC84" s="409">
        <f t="shared" si="34"/>
        <v>6.8868999999999998</v>
      </c>
      <c r="AD84" s="409">
        <f t="shared" si="34"/>
        <v>7.0197000000000003</v>
      </c>
      <c r="AE84" s="409">
        <f t="shared" si="34"/>
        <v>7.1524999999999999</v>
      </c>
      <c r="AF84" s="409">
        <f t="shared" si="34"/>
        <v>7.2852999999999994</v>
      </c>
      <c r="AG84" s="409">
        <f t="shared" si="34"/>
        <v>7.4180999999999999</v>
      </c>
      <c r="AH84" s="409">
        <f t="shared" si="34"/>
        <v>7.5508999999999995</v>
      </c>
      <c r="AI84" s="409">
        <f t="shared" si="34"/>
        <v>7.6837</v>
      </c>
      <c r="AJ84" s="409">
        <f t="shared" si="34"/>
        <v>7.8164999999999996</v>
      </c>
      <c r="AK84" s="409">
        <f t="shared" si="34"/>
        <v>7.9492999999999991</v>
      </c>
      <c r="AL84" s="409">
        <f t="shared" si="34"/>
        <v>8.0821000000000005</v>
      </c>
      <c r="AM84" s="409">
        <f t="shared" si="34"/>
        <v>8.2149000000000001</v>
      </c>
      <c r="AN84" s="409">
        <f t="shared" si="34"/>
        <v>8.3476999999999997</v>
      </c>
      <c r="AO84" s="409">
        <f t="shared" si="34"/>
        <v>8.4804999999999993</v>
      </c>
      <c r="AP84" s="409">
        <f t="shared" si="34"/>
        <v>8.6132999999999988</v>
      </c>
      <c r="AQ84" s="409">
        <f t="shared" si="34"/>
        <v>8.7460999999999984</v>
      </c>
      <c r="AR84" s="409">
        <f t="shared" si="34"/>
        <v>8.8788999999999998</v>
      </c>
      <c r="AS84" s="409">
        <f t="shared" si="34"/>
        <v>9.0116999999999994</v>
      </c>
      <c r="AT84" s="409">
        <f t="shared" si="34"/>
        <v>9.1445000000000007</v>
      </c>
      <c r="AU84" s="409">
        <f t="shared" si="34"/>
        <v>9.2773000000000003</v>
      </c>
      <c r="AV84" s="409">
        <f t="shared" si="34"/>
        <v>9.4100999999999999</v>
      </c>
      <c r="AW84" s="409">
        <f t="shared" si="34"/>
        <v>9.5428999999999995</v>
      </c>
      <c r="AX84" s="409">
        <f t="shared" si="34"/>
        <v>9.6756999999999991</v>
      </c>
      <c r="AY84" s="409">
        <f t="shared" si="34"/>
        <v>9.8084999999999987</v>
      </c>
      <c r="AZ84" s="409">
        <f t="shared" si="34"/>
        <v>9.9413</v>
      </c>
      <c r="BA84" s="409">
        <f t="shared" si="34"/>
        <v>10.0741</v>
      </c>
      <c r="BB84" s="409">
        <f t="shared" si="34"/>
        <v>10.206900000000001</v>
      </c>
      <c r="BC84" s="409">
        <f t="shared" si="34"/>
        <v>10.339700000000001</v>
      </c>
      <c r="BD84" s="409">
        <f t="shared" si="34"/>
        <v>10.4725</v>
      </c>
      <c r="BE84" s="409">
        <f t="shared" si="34"/>
        <v>10.6053</v>
      </c>
      <c r="BF84" s="409">
        <f t="shared" si="34"/>
        <v>10.738099999999999</v>
      </c>
      <c r="BG84" s="409">
        <f t="shared" si="34"/>
        <v>10.870899999999999</v>
      </c>
      <c r="BH84" s="409">
        <f t="shared" si="34"/>
        <v>11.003699999999998</v>
      </c>
      <c r="BI84" s="409">
        <f t="shared" si="34"/>
        <v>11.1365</v>
      </c>
      <c r="BJ84" s="409">
        <f t="shared" si="34"/>
        <v>11.269299999999999</v>
      </c>
      <c r="BK84" s="409">
        <f t="shared" si="34"/>
        <v>11.402100000000001</v>
      </c>
      <c r="BL84" s="409">
        <f t="shared" si="34"/>
        <v>11.5349</v>
      </c>
      <c r="BM84" s="409">
        <f t="shared" si="34"/>
        <v>11.6677</v>
      </c>
      <c r="BN84" s="409">
        <f t="shared" si="34"/>
        <v>11.8005</v>
      </c>
      <c r="BO84" s="409">
        <f t="shared" si="34"/>
        <v>11.933299999999999</v>
      </c>
      <c r="BP84" s="409">
        <f t="shared" si="34"/>
        <v>12.066099999999999</v>
      </c>
      <c r="BQ84" s="409">
        <f t="shared" si="34"/>
        <v>12.1989</v>
      </c>
      <c r="BR84" s="409">
        <f t="shared" si="34"/>
        <v>12.3317</v>
      </c>
      <c r="BS84" s="409">
        <f t="shared" si="34"/>
        <v>12.464499999999999</v>
      </c>
      <c r="BT84" s="409">
        <f t="shared" si="34"/>
        <v>12.597300000000001</v>
      </c>
      <c r="BU84" s="409">
        <f t="shared" si="34"/>
        <v>12.7301</v>
      </c>
      <c r="BV84" s="409">
        <f t="shared" si="34"/>
        <v>12.8629</v>
      </c>
      <c r="BW84" s="409">
        <f t="shared" si="34"/>
        <v>12.995699999999999</v>
      </c>
      <c r="BX84" s="409">
        <f t="shared" ref="BX84:CO84" si="35" xml:space="preserve"> IF( BX80 &lt; $G$83, 0, $G$81 * BX$80 + $G$82)</f>
        <v>13.128499999999999</v>
      </c>
      <c r="BY84" s="409">
        <f t="shared" si="35"/>
        <v>13.2613</v>
      </c>
      <c r="BZ84" s="409">
        <f t="shared" si="35"/>
        <v>13.3941</v>
      </c>
      <c r="CA84" s="409">
        <f t="shared" si="35"/>
        <v>13.526899999999999</v>
      </c>
      <c r="CB84" s="409">
        <f t="shared" si="35"/>
        <v>13.659699999999999</v>
      </c>
      <c r="CC84" s="409">
        <f t="shared" si="35"/>
        <v>13.7925</v>
      </c>
      <c r="CD84" s="409">
        <f t="shared" si="35"/>
        <v>13.9253</v>
      </c>
      <c r="CE84" s="409">
        <f t="shared" si="35"/>
        <v>14.0581</v>
      </c>
      <c r="CF84" s="409">
        <f t="shared" si="35"/>
        <v>14.190899999999999</v>
      </c>
      <c r="CG84" s="409">
        <f t="shared" si="35"/>
        <v>14.323700000000001</v>
      </c>
      <c r="CH84" s="409">
        <f t="shared" si="35"/>
        <v>14.4565</v>
      </c>
      <c r="CI84" s="409">
        <f t="shared" si="35"/>
        <v>14.5893</v>
      </c>
      <c r="CJ84" s="409">
        <f t="shared" si="35"/>
        <v>14.722099999999999</v>
      </c>
      <c r="CK84" s="409">
        <f t="shared" si="35"/>
        <v>14.854900000000001</v>
      </c>
      <c r="CL84" s="409">
        <f t="shared" si="35"/>
        <v>14.9877</v>
      </c>
      <c r="CM84" s="409">
        <f t="shared" si="35"/>
        <v>15.1205</v>
      </c>
      <c r="CN84" s="409">
        <f t="shared" si="35"/>
        <v>15.253299999999999</v>
      </c>
      <c r="CO84" s="409">
        <f t="shared" si="35"/>
        <v>15.386099999999999</v>
      </c>
    </row>
    <row r="85" spans="2:93" s="20" customFormat="1" hidden="1" outlineLevel="2" x14ac:dyDescent="0.2">
      <c r="B85" s="34"/>
      <c r="C85" s="83"/>
      <c r="D85" s="83"/>
      <c r="E85" s="20" t="s">
        <v>460</v>
      </c>
      <c r="G85" s="345">
        <f xml:space="preserve"> INDEX( $K$84:$CO$84, 1, MATCH( $G$83, $K$80:$CO$80, 0 ) )</f>
        <v>5.5588999999999995</v>
      </c>
      <c r="H85" s="93" t="str">
        <f xml:space="preserve"> H84</f>
        <v>m3/day/km</v>
      </c>
      <c r="I85" s="131"/>
      <c r="K85" s="345">
        <f xml:space="preserve"> IF( OR( K$80 &gt; $G$83, K$80 = 1 ), 0, J85 + $G$85 / ($G$83 - 1 ) )</f>
        <v>0</v>
      </c>
      <c r="L85" s="345">
        <f t="shared" ref="L85:BW85" si="36" xml:space="preserve"> IF( OR( L$80 &gt; $G$83, L$80 = 1 ), 0, K85 + $G$85 / ($G$83 - 1 ) )</f>
        <v>0.69486249999999994</v>
      </c>
      <c r="M85" s="345">
        <f t="shared" si="36"/>
        <v>1.3897249999999999</v>
      </c>
      <c r="N85" s="345">
        <f t="shared" si="36"/>
        <v>2.0845874999999996</v>
      </c>
      <c r="O85" s="345">
        <f t="shared" si="36"/>
        <v>2.7794499999999998</v>
      </c>
      <c r="P85" s="345">
        <f t="shared" si="36"/>
        <v>3.4743124999999999</v>
      </c>
      <c r="Q85" s="345">
        <f t="shared" si="36"/>
        <v>4.1691750000000001</v>
      </c>
      <c r="R85" s="345">
        <f t="shared" si="36"/>
        <v>4.8640375000000002</v>
      </c>
      <c r="S85" s="345">
        <f t="shared" si="36"/>
        <v>5.5589000000000004</v>
      </c>
      <c r="T85" s="345">
        <f t="shared" si="36"/>
        <v>0</v>
      </c>
      <c r="U85" s="345">
        <f t="shared" si="36"/>
        <v>0</v>
      </c>
      <c r="V85" s="345">
        <f t="shared" si="36"/>
        <v>0</v>
      </c>
      <c r="W85" s="345">
        <f t="shared" si="36"/>
        <v>0</v>
      </c>
      <c r="X85" s="345">
        <f t="shared" si="36"/>
        <v>0</v>
      </c>
      <c r="Y85" s="345">
        <f t="shared" si="36"/>
        <v>0</v>
      </c>
      <c r="Z85" s="345">
        <f t="shared" si="36"/>
        <v>0</v>
      </c>
      <c r="AA85" s="345">
        <f t="shared" si="36"/>
        <v>0</v>
      </c>
      <c r="AB85" s="345">
        <f t="shared" si="36"/>
        <v>0</v>
      </c>
      <c r="AC85" s="345">
        <f t="shared" si="36"/>
        <v>0</v>
      </c>
      <c r="AD85" s="345">
        <f t="shared" si="36"/>
        <v>0</v>
      </c>
      <c r="AE85" s="345">
        <f t="shared" si="36"/>
        <v>0</v>
      </c>
      <c r="AF85" s="345">
        <f t="shared" si="36"/>
        <v>0</v>
      </c>
      <c r="AG85" s="345">
        <f t="shared" si="36"/>
        <v>0</v>
      </c>
      <c r="AH85" s="345">
        <f t="shared" si="36"/>
        <v>0</v>
      </c>
      <c r="AI85" s="345">
        <f t="shared" si="36"/>
        <v>0</v>
      </c>
      <c r="AJ85" s="345">
        <f t="shared" si="36"/>
        <v>0</v>
      </c>
      <c r="AK85" s="345">
        <f t="shared" si="36"/>
        <v>0</v>
      </c>
      <c r="AL85" s="345">
        <f t="shared" si="36"/>
        <v>0</v>
      </c>
      <c r="AM85" s="345">
        <f t="shared" si="36"/>
        <v>0</v>
      </c>
      <c r="AN85" s="345">
        <f t="shared" si="36"/>
        <v>0</v>
      </c>
      <c r="AO85" s="345">
        <f t="shared" si="36"/>
        <v>0</v>
      </c>
      <c r="AP85" s="345">
        <f t="shared" si="36"/>
        <v>0</v>
      </c>
      <c r="AQ85" s="345">
        <f t="shared" si="36"/>
        <v>0</v>
      </c>
      <c r="AR85" s="345">
        <f t="shared" si="36"/>
        <v>0</v>
      </c>
      <c r="AS85" s="345">
        <f t="shared" si="36"/>
        <v>0</v>
      </c>
      <c r="AT85" s="345">
        <f t="shared" si="36"/>
        <v>0</v>
      </c>
      <c r="AU85" s="345">
        <f t="shared" si="36"/>
        <v>0</v>
      </c>
      <c r="AV85" s="345">
        <f t="shared" si="36"/>
        <v>0</v>
      </c>
      <c r="AW85" s="345">
        <f t="shared" si="36"/>
        <v>0</v>
      </c>
      <c r="AX85" s="345">
        <f t="shared" si="36"/>
        <v>0</v>
      </c>
      <c r="AY85" s="345">
        <f t="shared" si="36"/>
        <v>0</v>
      </c>
      <c r="AZ85" s="345">
        <f t="shared" si="36"/>
        <v>0</v>
      </c>
      <c r="BA85" s="345">
        <f t="shared" si="36"/>
        <v>0</v>
      </c>
      <c r="BB85" s="345">
        <f t="shared" si="36"/>
        <v>0</v>
      </c>
      <c r="BC85" s="345">
        <f t="shared" si="36"/>
        <v>0</v>
      </c>
      <c r="BD85" s="345">
        <f t="shared" si="36"/>
        <v>0</v>
      </c>
      <c r="BE85" s="345">
        <f t="shared" si="36"/>
        <v>0</v>
      </c>
      <c r="BF85" s="345">
        <f t="shared" si="36"/>
        <v>0</v>
      </c>
      <c r="BG85" s="345">
        <f t="shared" si="36"/>
        <v>0</v>
      </c>
      <c r="BH85" s="345">
        <f t="shared" si="36"/>
        <v>0</v>
      </c>
      <c r="BI85" s="345">
        <f t="shared" si="36"/>
        <v>0</v>
      </c>
      <c r="BJ85" s="345">
        <f t="shared" si="36"/>
        <v>0</v>
      </c>
      <c r="BK85" s="345">
        <f t="shared" si="36"/>
        <v>0</v>
      </c>
      <c r="BL85" s="345">
        <f t="shared" si="36"/>
        <v>0</v>
      </c>
      <c r="BM85" s="345">
        <f t="shared" si="36"/>
        <v>0</v>
      </c>
      <c r="BN85" s="345">
        <f t="shared" si="36"/>
        <v>0</v>
      </c>
      <c r="BO85" s="345">
        <f t="shared" si="36"/>
        <v>0</v>
      </c>
      <c r="BP85" s="345">
        <f t="shared" si="36"/>
        <v>0</v>
      </c>
      <c r="BQ85" s="345">
        <f t="shared" si="36"/>
        <v>0</v>
      </c>
      <c r="BR85" s="345">
        <f t="shared" si="36"/>
        <v>0</v>
      </c>
      <c r="BS85" s="345">
        <f t="shared" si="36"/>
        <v>0</v>
      </c>
      <c r="BT85" s="345">
        <f t="shared" si="36"/>
        <v>0</v>
      </c>
      <c r="BU85" s="345">
        <f t="shared" si="36"/>
        <v>0</v>
      </c>
      <c r="BV85" s="345">
        <f t="shared" si="36"/>
        <v>0</v>
      </c>
      <c r="BW85" s="345">
        <f t="shared" si="36"/>
        <v>0</v>
      </c>
      <c r="BX85" s="345">
        <f t="shared" ref="BX85:CO85" si="37" xml:space="preserve"> IF( OR( BX$80 &gt; $G$83, BX$80 = 1 ), 0, BW85 + $G$85 / ($G$83 - 1 ) )</f>
        <v>0</v>
      </c>
      <c r="BY85" s="345">
        <f t="shared" si="37"/>
        <v>0</v>
      </c>
      <c r="BZ85" s="345">
        <f t="shared" si="37"/>
        <v>0</v>
      </c>
      <c r="CA85" s="345">
        <f t="shared" si="37"/>
        <v>0</v>
      </c>
      <c r="CB85" s="345">
        <f t="shared" si="37"/>
        <v>0</v>
      </c>
      <c r="CC85" s="345">
        <f t="shared" si="37"/>
        <v>0</v>
      </c>
      <c r="CD85" s="345">
        <f t="shared" si="37"/>
        <v>0</v>
      </c>
      <c r="CE85" s="345">
        <f t="shared" si="37"/>
        <v>0</v>
      </c>
      <c r="CF85" s="345">
        <f t="shared" si="37"/>
        <v>0</v>
      </c>
      <c r="CG85" s="345">
        <f t="shared" si="37"/>
        <v>0</v>
      </c>
      <c r="CH85" s="345">
        <f t="shared" si="37"/>
        <v>0</v>
      </c>
      <c r="CI85" s="345">
        <f t="shared" si="37"/>
        <v>0</v>
      </c>
      <c r="CJ85" s="345">
        <f t="shared" si="37"/>
        <v>0</v>
      </c>
      <c r="CK85" s="345">
        <f t="shared" si="37"/>
        <v>0</v>
      </c>
      <c r="CL85" s="345">
        <f t="shared" si="37"/>
        <v>0</v>
      </c>
      <c r="CM85" s="345">
        <f t="shared" si="37"/>
        <v>0</v>
      </c>
      <c r="CN85" s="345">
        <f t="shared" si="37"/>
        <v>0</v>
      </c>
      <c r="CO85" s="345">
        <f t="shared" si="37"/>
        <v>0</v>
      </c>
    </row>
    <row r="86" spans="2:93" s="20" customFormat="1" hidden="1" outlineLevel="2" x14ac:dyDescent="0.2">
      <c r="B86" s="34"/>
      <c r="C86" s="83"/>
      <c r="D86" s="83"/>
      <c r="E86" s="20" t="s">
        <v>461</v>
      </c>
      <c r="G86" s="235"/>
      <c r="H86" s="93" t="s">
        <v>462</v>
      </c>
      <c r="I86" s="131"/>
      <c r="K86" s="408">
        <f xml:space="preserve"> MAX( K84, K85 ) / 1000</f>
        <v>0</v>
      </c>
      <c r="L86" s="408">
        <f t="shared" ref="L86:BW86" si="38" xml:space="preserve"> MAX( L84, L85 ) / 1000</f>
        <v>6.9486249999999993E-4</v>
      </c>
      <c r="M86" s="408">
        <f t="shared" si="38"/>
        <v>1.3897249999999999E-3</v>
      </c>
      <c r="N86" s="408">
        <f t="shared" si="38"/>
        <v>2.0845874999999995E-3</v>
      </c>
      <c r="O86" s="408">
        <f t="shared" si="38"/>
        <v>2.7794499999999997E-3</v>
      </c>
      <c r="P86" s="408">
        <f t="shared" si="38"/>
        <v>3.4743125E-3</v>
      </c>
      <c r="Q86" s="408">
        <f t="shared" si="38"/>
        <v>4.1691749999999998E-3</v>
      </c>
      <c r="R86" s="408">
        <f t="shared" si="38"/>
        <v>4.8640375000000005E-3</v>
      </c>
      <c r="S86" s="408">
        <f t="shared" si="38"/>
        <v>5.5589000000000003E-3</v>
      </c>
      <c r="T86" s="408">
        <f t="shared" si="38"/>
        <v>5.6917000000000001E-3</v>
      </c>
      <c r="U86" s="408">
        <f t="shared" si="38"/>
        <v>5.8244999999999998E-3</v>
      </c>
      <c r="V86" s="408">
        <f t="shared" si="38"/>
        <v>5.9573000000000004E-3</v>
      </c>
      <c r="W86" s="408">
        <f t="shared" si="38"/>
        <v>6.0900999999999993E-3</v>
      </c>
      <c r="X86" s="408">
        <f t="shared" si="38"/>
        <v>6.2228999999999991E-3</v>
      </c>
      <c r="Y86" s="408">
        <f t="shared" si="38"/>
        <v>6.3556999999999997E-3</v>
      </c>
      <c r="Z86" s="408">
        <f t="shared" si="38"/>
        <v>6.4885000000000003E-3</v>
      </c>
      <c r="AA86" s="408">
        <f t="shared" si="38"/>
        <v>6.6213000000000001E-3</v>
      </c>
      <c r="AB86" s="408">
        <f t="shared" si="38"/>
        <v>6.754099999999999E-3</v>
      </c>
      <c r="AC86" s="408">
        <f t="shared" si="38"/>
        <v>6.8868999999999996E-3</v>
      </c>
      <c r="AD86" s="408">
        <f t="shared" si="38"/>
        <v>7.0197000000000002E-3</v>
      </c>
      <c r="AE86" s="408">
        <f t="shared" si="38"/>
        <v>7.1525E-3</v>
      </c>
      <c r="AF86" s="408">
        <f t="shared" si="38"/>
        <v>7.2852999999999998E-3</v>
      </c>
      <c r="AG86" s="408">
        <f t="shared" si="38"/>
        <v>7.4180999999999995E-3</v>
      </c>
      <c r="AH86" s="408">
        <f t="shared" si="38"/>
        <v>7.5508999999999993E-3</v>
      </c>
      <c r="AI86" s="408">
        <f t="shared" si="38"/>
        <v>7.6836999999999999E-3</v>
      </c>
      <c r="AJ86" s="408">
        <f t="shared" si="38"/>
        <v>7.8164999999999988E-3</v>
      </c>
      <c r="AK86" s="408">
        <f t="shared" si="38"/>
        <v>7.9492999999999994E-3</v>
      </c>
      <c r="AL86" s="408">
        <f t="shared" si="38"/>
        <v>8.0821E-3</v>
      </c>
      <c r="AM86" s="408">
        <f t="shared" si="38"/>
        <v>8.2149000000000007E-3</v>
      </c>
      <c r="AN86" s="408">
        <f t="shared" si="38"/>
        <v>8.3476999999999996E-3</v>
      </c>
      <c r="AO86" s="408">
        <f t="shared" si="38"/>
        <v>8.4804999999999985E-3</v>
      </c>
      <c r="AP86" s="408">
        <f t="shared" si="38"/>
        <v>8.6132999999999991E-3</v>
      </c>
      <c r="AQ86" s="408">
        <f t="shared" si="38"/>
        <v>8.746099999999998E-3</v>
      </c>
      <c r="AR86" s="408">
        <f t="shared" si="38"/>
        <v>8.8789000000000003E-3</v>
      </c>
      <c r="AS86" s="408">
        <f t="shared" si="38"/>
        <v>9.0116999999999992E-3</v>
      </c>
      <c r="AT86" s="408">
        <f t="shared" si="38"/>
        <v>9.1445000000000016E-3</v>
      </c>
      <c r="AU86" s="408">
        <f t="shared" si="38"/>
        <v>9.2773000000000005E-3</v>
      </c>
      <c r="AV86" s="408">
        <f t="shared" si="38"/>
        <v>9.4100999999999994E-3</v>
      </c>
      <c r="AW86" s="408">
        <f t="shared" si="38"/>
        <v>9.5429E-3</v>
      </c>
      <c r="AX86" s="408">
        <f t="shared" si="38"/>
        <v>9.6756999999999989E-3</v>
      </c>
      <c r="AY86" s="408">
        <f t="shared" si="38"/>
        <v>9.8084999999999995E-3</v>
      </c>
      <c r="AZ86" s="408">
        <f t="shared" si="38"/>
        <v>9.9413000000000001E-3</v>
      </c>
      <c r="BA86" s="408">
        <f t="shared" si="38"/>
        <v>1.0074099999999999E-2</v>
      </c>
      <c r="BB86" s="408">
        <f t="shared" si="38"/>
        <v>1.0206900000000001E-2</v>
      </c>
      <c r="BC86" s="408">
        <f t="shared" si="38"/>
        <v>1.03397E-2</v>
      </c>
      <c r="BD86" s="408">
        <f t="shared" si="38"/>
        <v>1.0472500000000001E-2</v>
      </c>
      <c r="BE86" s="408">
        <f t="shared" si="38"/>
        <v>1.06053E-2</v>
      </c>
      <c r="BF86" s="408">
        <f t="shared" si="38"/>
        <v>1.0738099999999999E-2</v>
      </c>
      <c r="BG86" s="408">
        <f t="shared" si="38"/>
        <v>1.0870899999999999E-2</v>
      </c>
      <c r="BH86" s="408">
        <f t="shared" si="38"/>
        <v>1.1003699999999998E-2</v>
      </c>
      <c r="BI86" s="408">
        <f t="shared" si="38"/>
        <v>1.1136500000000001E-2</v>
      </c>
      <c r="BJ86" s="408">
        <f t="shared" si="38"/>
        <v>1.1269299999999999E-2</v>
      </c>
      <c r="BK86" s="408">
        <f t="shared" si="38"/>
        <v>1.14021E-2</v>
      </c>
      <c r="BL86" s="408">
        <f t="shared" si="38"/>
        <v>1.1534900000000001E-2</v>
      </c>
      <c r="BM86" s="408">
        <f t="shared" si="38"/>
        <v>1.16677E-2</v>
      </c>
      <c r="BN86" s="408">
        <f t="shared" si="38"/>
        <v>1.18005E-2</v>
      </c>
      <c r="BO86" s="408">
        <f t="shared" si="38"/>
        <v>1.1933299999999999E-2</v>
      </c>
      <c r="BP86" s="408">
        <f t="shared" si="38"/>
        <v>1.2066099999999998E-2</v>
      </c>
      <c r="BQ86" s="408">
        <f t="shared" si="38"/>
        <v>1.21989E-2</v>
      </c>
      <c r="BR86" s="408">
        <f t="shared" si="38"/>
        <v>1.2331699999999999E-2</v>
      </c>
      <c r="BS86" s="408">
        <f t="shared" si="38"/>
        <v>1.24645E-2</v>
      </c>
      <c r="BT86" s="408">
        <f t="shared" si="38"/>
        <v>1.2597300000000001E-2</v>
      </c>
      <c r="BU86" s="408">
        <f t="shared" si="38"/>
        <v>1.2730099999999999E-2</v>
      </c>
      <c r="BV86" s="408">
        <f t="shared" si="38"/>
        <v>1.28629E-2</v>
      </c>
      <c r="BW86" s="408">
        <f t="shared" si="38"/>
        <v>1.2995699999999999E-2</v>
      </c>
      <c r="BX86" s="408">
        <f t="shared" ref="BX86:CO86" si="39" xml:space="preserve"> MAX( BX84, BX85 ) / 1000</f>
        <v>1.31285E-2</v>
      </c>
      <c r="BY86" s="408">
        <f t="shared" si="39"/>
        <v>1.32613E-2</v>
      </c>
      <c r="BZ86" s="408">
        <f t="shared" si="39"/>
        <v>1.3394099999999999E-2</v>
      </c>
      <c r="CA86" s="408">
        <f t="shared" si="39"/>
        <v>1.35269E-2</v>
      </c>
      <c r="CB86" s="408">
        <f t="shared" si="39"/>
        <v>1.3659699999999999E-2</v>
      </c>
      <c r="CC86" s="408">
        <f t="shared" si="39"/>
        <v>1.3792500000000001E-2</v>
      </c>
      <c r="CD86" s="408">
        <f t="shared" si="39"/>
        <v>1.39253E-2</v>
      </c>
      <c r="CE86" s="408">
        <f t="shared" si="39"/>
        <v>1.40581E-2</v>
      </c>
      <c r="CF86" s="408">
        <f t="shared" si="39"/>
        <v>1.4190899999999999E-2</v>
      </c>
      <c r="CG86" s="408">
        <f t="shared" si="39"/>
        <v>1.43237E-2</v>
      </c>
      <c r="CH86" s="408">
        <f t="shared" si="39"/>
        <v>1.4456500000000001E-2</v>
      </c>
      <c r="CI86" s="408">
        <f t="shared" si="39"/>
        <v>1.4589299999999999E-2</v>
      </c>
      <c r="CJ86" s="408">
        <f t="shared" si="39"/>
        <v>1.47221E-2</v>
      </c>
      <c r="CK86" s="408">
        <f t="shared" si="39"/>
        <v>1.4854900000000001E-2</v>
      </c>
      <c r="CL86" s="408">
        <f t="shared" si="39"/>
        <v>1.49877E-2</v>
      </c>
      <c r="CM86" s="408">
        <f t="shared" si="39"/>
        <v>1.51205E-2</v>
      </c>
      <c r="CN86" s="408">
        <f t="shared" si="39"/>
        <v>1.5253299999999999E-2</v>
      </c>
      <c r="CO86" s="408">
        <f t="shared" si="39"/>
        <v>1.53861E-2</v>
      </c>
    </row>
    <row r="87" spans="2:93" hidden="1" outlineLevel="2" x14ac:dyDescent="0.2">
      <c r="B87" s="58"/>
      <c r="D87" s="39"/>
      <c r="E87" s="18" t="str">
        <f xml:space="preserve"> InpC!E90</f>
        <v>Proportion of leakage on customer side</v>
      </c>
      <c r="F87" s="18"/>
      <c r="G87" s="57">
        <f xml:space="preserve"> InpC!G90</f>
        <v>0.2593619948431688</v>
      </c>
      <c r="H87" s="76" t="str">
        <f xml:space="preserve"> InpC!H90</f>
        <v>%</v>
      </c>
      <c r="I87" s="131"/>
      <c r="J87" s="20"/>
    </row>
    <row r="88" spans="2:93" hidden="1" outlineLevel="2" x14ac:dyDescent="0.2">
      <c r="B88" s="58"/>
      <c r="D88" s="39"/>
      <c r="E88" s="20" t="s">
        <v>463</v>
      </c>
      <c r="H88" s="93" t="s">
        <v>462</v>
      </c>
      <c r="I88" s="131"/>
      <c r="J88" s="20"/>
      <c r="K88" s="409">
        <f t="shared" ref="K88:AP88" si="40" xml:space="preserve"> K86 * ( 1 - $G$87 )</f>
        <v>0</v>
      </c>
      <c r="L88" s="409">
        <f t="shared" si="40"/>
        <v>5.1464157585828861E-4</v>
      </c>
      <c r="M88" s="409">
        <f t="shared" si="40"/>
        <v>1.0292831517165772E-3</v>
      </c>
      <c r="N88" s="409">
        <f t="shared" si="40"/>
        <v>1.5439247275748655E-3</v>
      </c>
      <c r="O88" s="409">
        <f t="shared" si="40"/>
        <v>2.0585663034331544E-3</v>
      </c>
      <c r="P88" s="409">
        <f t="shared" si="40"/>
        <v>2.5732078792914431E-3</v>
      </c>
      <c r="Q88" s="409">
        <f t="shared" si="40"/>
        <v>3.0878494551497314E-3</v>
      </c>
      <c r="R88" s="409">
        <f t="shared" si="40"/>
        <v>3.6024910310080206E-3</v>
      </c>
      <c r="S88" s="409">
        <f t="shared" si="40"/>
        <v>4.1171326068663089E-3</v>
      </c>
      <c r="T88" s="409">
        <f t="shared" si="40"/>
        <v>4.2154893339511361E-3</v>
      </c>
      <c r="U88" s="409">
        <f t="shared" si="40"/>
        <v>4.3138460610359633E-3</v>
      </c>
      <c r="V88" s="409">
        <f t="shared" si="40"/>
        <v>4.4122027881207905E-3</v>
      </c>
      <c r="W88" s="409">
        <f t="shared" si="40"/>
        <v>4.5105595152056168E-3</v>
      </c>
      <c r="X88" s="409">
        <f t="shared" si="40"/>
        <v>4.608916242290444E-3</v>
      </c>
      <c r="Y88" s="409">
        <f t="shared" si="40"/>
        <v>4.7072729693752721E-3</v>
      </c>
      <c r="Z88" s="409">
        <f t="shared" si="40"/>
        <v>4.8056296964600993E-3</v>
      </c>
      <c r="AA88" s="409">
        <f t="shared" si="40"/>
        <v>4.9039864235449265E-3</v>
      </c>
      <c r="AB88" s="409">
        <f t="shared" si="40"/>
        <v>5.0023431506297528E-3</v>
      </c>
      <c r="AC88" s="409">
        <f t="shared" si="40"/>
        <v>5.1006998777145809E-3</v>
      </c>
      <c r="AD88" s="409">
        <f t="shared" si="40"/>
        <v>5.1990566047994081E-3</v>
      </c>
      <c r="AE88" s="409">
        <f t="shared" si="40"/>
        <v>5.2974133318842353E-3</v>
      </c>
      <c r="AF88" s="409">
        <f t="shared" si="40"/>
        <v>5.3957700589690625E-3</v>
      </c>
      <c r="AG88" s="409">
        <f t="shared" si="40"/>
        <v>5.4941267860538889E-3</v>
      </c>
      <c r="AH88" s="409">
        <f t="shared" si="40"/>
        <v>5.5924835131387161E-3</v>
      </c>
      <c r="AI88" s="409">
        <f t="shared" si="40"/>
        <v>5.6908402402235441E-3</v>
      </c>
      <c r="AJ88" s="409">
        <f t="shared" si="40"/>
        <v>5.7891969673083705E-3</v>
      </c>
      <c r="AK88" s="409">
        <f t="shared" si="40"/>
        <v>5.8875536943931977E-3</v>
      </c>
      <c r="AL88" s="409">
        <f t="shared" si="40"/>
        <v>5.9859104214780258E-3</v>
      </c>
      <c r="AM88" s="409">
        <f t="shared" si="40"/>
        <v>6.084267148562853E-3</v>
      </c>
      <c r="AN88" s="409">
        <f t="shared" si="40"/>
        <v>6.1826238756476793E-3</v>
      </c>
      <c r="AO88" s="409">
        <f t="shared" si="40"/>
        <v>6.2809806027325056E-3</v>
      </c>
      <c r="AP88" s="409">
        <f t="shared" si="40"/>
        <v>6.3793373298173337E-3</v>
      </c>
      <c r="AQ88" s="409">
        <f t="shared" ref="AQ88:BV88" si="41" xml:space="preserve"> AQ86 * ( 1 - $G$87 )</f>
        <v>6.4776940569021601E-3</v>
      </c>
      <c r="AR88" s="409">
        <f t="shared" si="41"/>
        <v>6.576050783986989E-3</v>
      </c>
      <c r="AS88" s="409">
        <f t="shared" si="41"/>
        <v>6.6744075110718153E-3</v>
      </c>
      <c r="AT88" s="409">
        <f t="shared" si="41"/>
        <v>6.7727642381566443E-3</v>
      </c>
      <c r="AU88" s="409">
        <f t="shared" si="41"/>
        <v>6.8711209652414706E-3</v>
      </c>
      <c r="AV88" s="409">
        <f t="shared" si="41"/>
        <v>6.9694776923262969E-3</v>
      </c>
      <c r="AW88" s="409">
        <f t="shared" si="41"/>
        <v>7.0678344194111242E-3</v>
      </c>
      <c r="AX88" s="409">
        <f t="shared" si="41"/>
        <v>7.1661911464959505E-3</v>
      </c>
      <c r="AY88" s="409">
        <f t="shared" si="41"/>
        <v>7.2645478735807786E-3</v>
      </c>
      <c r="AZ88" s="409">
        <f t="shared" si="41"/>
        <v>7.3629046006656058E-3</v>
      </c>
      <c r="BA88" s="409">
        <f t="shared" si="41"/>
        <v>7.4612613277504321E-3</v>
      </c>
      <c r="BB88" s="409">
        <f t="shared" si="41"/>
        <v>7.5596180548352611E-3</v>
      </c>
      <c r="BC88" s="409">
        <f t="shared" si="41"/>
        <v>7.6579747819200874E-3</v>
      </c>
      <c r="BD88" s="409">
        <f t="shared" si="41"/>
        <v>7.7563315090049155E-3</v>
      </c>
      <c r="BE88" s="409">
        <f t="shared" si="41"/>
        <v>7.8546882360897418E-3</v>
      </c>
      <c r="BF88" s="409">
        <f t="shared" si="41"/>
        <v>7.953044963174569E-3</v>
      </c>
      <c r="BG88" s="409">
        <f t="shared" si="41"/>
        <v>8.0514016902593962E-3</v>
      </c>
      <c r="BH88" s="409">
        <f t="shared" si="41"/>
        <v>8.1497584173442217E-3</v>
      </c>
      <c r="BI88" s="409">
        <f t="shared" si="41"/>
        <v>8.2481151444290506E-3</v>
      </c>
      <c r="BJ88" s="409">
        <f t="shared" si="41"/>
        <v>8.3464718715138778E-3</v>
      </c>
      <c r="BK88" s="409">
        <f t="shared" si="41"/>
        <v>8.444828598598705E-3</v>
      </c>
      <c r="BL88" s="409">
        <f t="shared" si="41"/>
        <v>8.5431853256835322E-3</v>
      </c>
      <c r="BM88" s="409">
        <f t="shared" si="41"/>
        <v>8.6415420527683594E-3</v>
      </c>
      <c r="BN88" s="409">
        <f t="shared" si="41"/>
        <v>8.7398987798531867E-3</v>
      </c>
      <c r="BO88" s="409">
        <f t="shared" si="41"/>
        <v>8.8382555069380139E-3</v>
      </c>
      <c r="BP88" s="409">
        <f t="shared" si="41"/>
        <v>8.9366122340228393E-3</v>
      </c>
      <c r="BQ88" s="409">
        <f t="shared" si="41"/>
        <v>9.0349689611076683E-3</v>
      </c>
      <c r="BR88" s="409">
        <f t="shared" si="41"/>
        <v>9.1333256881924955E-3</v>
      </c>
      <c r="BS88" s="409">
        <f t="shared" si="41"/>
        <v>9.2316824152773227E-3</v>
      </c>
      <c r="BT88" s="409">
        <f t="shared" si="41"/>
        <v>9.3300391423621499E-3</v>
      </c>
      <c r="BU88" s="409">
        <f t="shared" si="41"/>
        <v>9.4283958694469771E-3</v>
      </c>
      <c r="BV88" s="409">
        <f t="shared" si="41"/>
        <v>9.5267525965318043E-3</v>
      </c>
      <c r="BW88" s="409">
        <f t="shared" ref="BW88:CO88" si="42" xml:space="preserve"> BW86 * ( 1 - $G$87 )</f>
        <v>9.6251093236166298E-3</v>
      </c>
      <c r="BX88" s="409">
        <f t="shared" si="42"/>
        <v>9.7234660507014587E-3</v>
      </c>
      <c r="BY88" s="409">
        <f t="shared" si="42"/>
        <v>9.8218227777862859E-3</v>
      </c>
      <c r="BZ88" s="409">
        <f t="shared" si="42"/>
        <v>9.9201795048711114E-3</v>
      </c>
      <c r="CA88" s="409">
        <f t="shared" si="42"/>
        <v>1.001853623195594E-2</v>
      </c>
      <c r="CB88" s="409">
        <f t="shared" si="42"/>
        <v>1.0116892959040766E-2</v>
      </c>
      <c r="CC88" s="409">
        <f t="shared" si="42"/>
        <v>1.0215249686125595E-2</v>
      </c>
      <c r="CD88" s="409">
        <f t="shared" si="42"/>
        <v>1.0313606413210422E-2</v>
      </c>
      <c r="CE88" s="409">
        <f t="shared" si="42"/>
        <v>1.0411963140295249E-2</v>
      </c>
      <c r="CF88" s="409">
        <f t="shared" si="42"/>
        <v>1.0510319867380075E-2</v>
      </c>
      <c r="CG88" s="409">
        <f t="shared" si="42"/>
        <v>1.0608676594464904E-2</v>
      </c>
      <c r="CH88" s="409">
        <f t="shared" si="42"/>
        <v>1.0707033321549731E-2</v>
      </c>
      <c r="CI88" s="409">
        <f t="shared" si="42"/>
        <v>1.0805390048634556E-2</v>
      </c>
      <c r="CJ88" s="409">
        <f t="shared" si="42"/>
        <v>1.0903746775719385E-2</v>
      </c>
      <c r="CK88" s="409">
        <f t="shared" si="42"/>
        <v>1.1002103502804212E-2</v>
      </c>
      <c r="CL88" s="409">
        <f t="shared" si="42"/>
        <v>1.110046022988904E-2</v>
      </c>
      <c r="CM88" s="409">
        <f t="shared" si="42"/>
        <v>1.1198816956973867E-2</v>
      </c>
      <c r="CN88" s="409">
        <f t="shared" si="42"/>
        <v>1.1297173684058692E-2</v>
      </c>
      <c r="CO88" s="409">
        <f t="shared" si="42"/>
        <v>1.1395530411143521E-2</v>
      </c>
    </row>
    <row r="89" spans="2:93" hidden="1" outlineLevel="2" x14ac:dyDescent="0.2">
      <c r="B89" s="58"/>
      <c r="D89" s="39"/>
      <c r="E89" s="20" t="s">
        <v>464</v>
      </c>
      <c r="G89" s="19">
        <f xml:space="preserve"> Costs!G84</f>
        <v>3824</v>
      </c>
      <c r="H89" s="93" t="s">
        <v>465</v>
      </c>
      <c r="I89" s="131"/>
      <c r="J89" s="20"/>
      <c r="K89" s="90">
        <f t="shared" ref="K89:AP89" si="43" xml:space="preserve"> K88 * $G$89 * K$5</f>
        <v>0</v>
      </c>
      <c r="L89" s="90">
        <f t="shared" si="43"/>
        <v>720.28411530604694</v>
      </c>
      <c r="M89" s="90">
        <f t="shared" si="43"/>
        <v>1436.6322518399297</v>
      </c>
      <c r="N89" s="90">
        <f t="shared" si="43"/>
        <v>2154.9483777598944</v>
      </c>
      <c r="O89" s="90">
        <f t="shared" si="43"/>
        <v>2873.2645036798594</v>
      </c>
      <c r="P89" s="90">
        <f t="shared" si="43"/>
        <v>3601.4205765302354</v>
      </c>
      <c r="Q89" s="90">
        <f t="shared" si="43"/>
        <v>4309.8967555197887</v>
      </c>
      <c r="R89" s="90">
        <f t="shared" si="43"/>
        <v>5028.2128814397547</v>
      </c>
      <c r="S89" s="90">
        <f t="shared" si="43"/>
        <v>5746.5290073597189</v>
      </c>
      <c r="T89" s="90">
        <f t="shared" si="43"/>
        <v>5899.9314239686664</v>
      </c>
      <c r="U89" s="90">
        <f t="shared" si="43"/>
        <v>6021.0937781515568</v>
      </c>
      <c r="V89" s="90">
        <f t="shared" si="43"/>
        <v>6158.3761635474739</v>
      </c>
      <c r="W89" s="90">
        <f t="shared" si="43"/>
        <v>6295.6585489433919</v>
      </c>
      <c r="X89" s="90">
        <f t="shared" si="43"/>
        <v>6450.565430049829</v>
      </c>
      <c r="Y89" s="90">
        <f t="shared" si="43"/>
        <v>6570.2233197352289</v>
      </c>
      <c r="Z89" s="90">
        <f t="shared" si="43"/>
        <v>6707.5057051311478</v>
      </c>
      <c r="AA89" s="90">
        <f t="shared" si="43"/>
        <v>6844.7880905270667</v>
      </c>
      <c r="AB89" s="90">
        <f t="shared" si="43"/>
        <v>7001.1994361309917</v>
      </c>
      <c r="AC89" s="90">
        <f t="shared" si="43"/>
        <v>7119.3528613189037</v>
      </c>
      <c r="AD89" s="90">
        <f t="shared" si="43"/>
        <v>7256.6352467148226</v>
      </c>
      <c r="AE89" s="90">
        <f t="shared" si="43"/>
        <v>7393.9176321107398</v>
      </c>
      <c r="AF89" s="90">
        <f t="shared" si="43"/>
        <v>7551.833442212157</v>
      </c>
      <c r="AG89" s="90">
        <f t="shared" si="43"/>
        <v>7668.4824029025767</v>
      </c>
      <c r="AH89" s="90">
        <f t="shared" si="43"/>
        <v>7805.7647882984938</v>
      </c>
      <c r="AI89" s="90">
        <f t="shared" si="43"/>
        <v>7943.0471736944146</v>
      </c>
      <c r="AJ89" s="90">
        <f t="shared" si="43"/>
        <v>8102.4674482933178</v>
      </c>
      <c r="AK89" s="90">
        <f t="shared" si="43"/>
        <v>8217.6119444862488</v>
      </c>
      <c r="AL89" s="90">
        <f t="shared" si="43"/>
        <v>8354.8943298821705</v>
      </c>
      <c r="AM89" s="90">
        <f t="shared" si="43"/>
        <v>8492.1767152780867</v>
      </c>
      <c r="AN89" s="90">
        <f t="shared" si="43"/>
        <v>8653.1014543744823</v>
      </c>
      <c r="AO89" s="90">
        <f t="shared" si="43"/>
        <v>8766.7414860699228</v>
      </c>
      <c r="AP89" s="90">
        <f t="shared" si="43"/>
        <v>8904.0238714658408</v>
      </c>
      <c r="AQ89" s="90">
        <f t="shared" ref="AQ89:BV89" si="44" xml:space="preserve"> AQ88 * $G$89 * AQ$5</f>
        <v>9041.3062568617588</v>
      </c>
      <c r="AR89" s="90">
        <f t="shared" si="44"/>
        <v>9203.7354604556458</v>
      </c>
      <c r="AS89" s="90">
        <f t="shared" si="44"/>
        <v>9315.8710276535967</v>
      </c>
      <c r="AT89" s="90">
        <f t="shared" si="44"/>
        <v>9453.1534130495183</v>
      </c>
      <c r="AU89" s="90">
        <f t="shared" si="44"/>
        <v>9590.4357984454346</v>
      </c>
      <c r="AV89" s="90">
        <f t="shared" si="44"/>
        <v>9754.3694665368075</v>
      </c>
      <c r="AW89" s="90">
        <f t="shared" si="44"/>
        <v>9865.0005692372706</v>
      </c>
      <c r="AX89" s="90">
        <f t="shared" si="44"/>
        <v>10002.282954633189</v>
      </c>
      <c r="AY89" s="90">
        <f t="shared" si="44"/>
        <v>10139.565340029107</v>
      </c>
      <c r="AZ89" s="90">
        <f t="shared" si="44"/>
        <v>10305.003472617971</v>
      </c>
      <c r="BA89" s="90">
        <f t="shared" si="44"/>
        <v>10414.130110820943</v>
      </c>
      <c r="BB89" s="90">
        <f t="shared" si="44"/>
        <v>10551.412496216864</v>
      </c>
      <c r="BC89" s="90">
        <f t="shared" si="44"/>
        <v>10688.694881612782</v>
      </c>
      <c r="BD89" s="90">
        <f t="shared" si="44"/>
        <v>10855.637478699135</v>
      </c>
      <c r="BE89" s="90">
        <f t="shared" si="44"/>
        <v>10963.259652404618</v>
      </c>
      <c r="BF89" s="90">
        <f t="shared" si="44"/>
        <v>11100.542037800536</v>
      </c>
      <c r="BG89" s="90">
        <f t="shared" si="44"/>
        <v>11237.824423196455</v>
      </c>
      <c r="BH89" s="90">
        <f t="shared" si="44"/>
        <v>11406.271484780294</v>
      </c>
      <c r="BI89" s="90">
        <f t="shared" si="44"/>
        <v>11512.389193988292</v>
      </c>
      <c r="BJ89" s="90">
        <f t="shared" si="44"/>
        <v>11649.67157938421</v>
      </c>
      <c r="BK89" s="90">
        <f t="shared" si="44"/>
        <v>11786.953964780128</v>
      </c>
      <c r="BL89" s="90">
        <f t="shared" si="44"/>
        <v>11956.905490861462</v>
      </c>
      <c r="BM89" s="90">
        <f t="shared" si="44"/>
        <v>12061.518735571966</v>
      </c>
      <c r="BN89" s="90">
        <f t="shared" si="44"/>
        <v>12198.801120967883</v>
      </c>
      <c r="BO89" s="90">
        <f t="shared" si="44"/>
        <v>12336.083506363802</v>
      </c>
      <c r="BP89" s="90">
        <f t="shared" si="44"/>
        <v>12507.539496942622</v>
      </c>
      <c r="BQ89" s="90">
        <f t="shared" si="44"/>
        <v>12610.64827715564</v>
      </c>
      <c r="BR89" s="90">
        <f t="shared" si="44"/>
        <v>12747.930662551558</v>
      </c>
      <c r="BS89" s="90">
        <f t="shared" si="44"/>
        <v>12885.213047947474</v>
      </c>
      <c r="BT89" s="90">
        <f t="shared" si="44"/>
        <v>13058.173503023787</v>
      </c>
      <c r="BU89" s="90">
        <f t="shared" si="44"/>
        <v>13159.777818739312</v>
      </c>
      <c r="BV89" s="90">
        <f t="shared" si="44"/>
        <v>13297.060204135232</v>
      </c>
      <c r="BW89" s="90">
        <f t="shared" ref="BW89:CO89" si="45" xml:space="preserve"> BW88 * $G$89 * BW$5</f>
        <v>13434.342589531148</v>
      </c>
      <c r="BX89" s="90">
        <f t="shared" si="45"/>
        <v>13608.807509104952</v>
      </c>
      <c r="BY89" s="90">
        <f t="shared" si="45"/>
        <v>13708.907360322986</v>
      </c>
      <c r="BZ89" s="90">
        <f t="shared" si="45"/>
        <v>13846.189745718902</v>
      </c>
      <c r="CA89" s="90">
        <f t="shared" si="45"/>
        <v>13983.472131114822</v>
      </c>
      <c r="CB89" s="90">
        <f t="shared" si="45"/>
        <v>14159.441515186112</v>
      </c>
      <c r="CC89" s="90">
        <f t="shared" si="45"/>
        <v>14258.03690190666</v>
      </c>
      <c r="CD89" s="90">
        <f t="shared" si="45"/>
        <v>14395.319287302576</v>
      </c>
      <c r="CE89" s="90">
        <f t="shared" si="45"/>
        <v>14532.601672698496</v>
      </c>
      <c r="CF89" s="90">
        <f t="shared" si="45"/>
        <v>14710.075521267274</v>
      </c>
      <c r="CG89" s="90">
        <f t="shared" si="45"/>
        <v>14807.166443490334</v>
      </c>
      <c r="CH89" s="90">
        <f t="shared" si="45"/>
        <v>14944.448828886252</v>
      </c>
      <c r="CI89" s="90">
        <f t="shared" si="45"/>
        <v>15081.731214282168</v>
      </c>
      <c r="CJ89" s="90">
        <f t="shared" si="45"/>
        <v>15219.013599678088</v>
      </c>
      <c r="CK89" s="90">
        <f t="shared" si="45"/>
        <v>15356.295985074006</v>
      </c>
      <c r="CL89" s="90">
        <f t="shared" si="45"/>
        <v>15493.578370469926</v>
      </c>
      <c r="CM89" s="90">
        <f t="shared" si="45"/>
        <v>15630.860755865844</v>
      </c>
      <c r="CN89" s="90">
        <f t="shared" si="45"/>
        <v>15811.343533429601</v>
      </c>
      <c r="CO89" s="90">
        <f t="shared" si="45"/>
        <v>15905.425526657682</v>
      </c>
    </row>
    <row r="90" spans="2:93" s="78" customFormat="1" hidden="1" outlineLevel="2" x14ac:dyDescent="0.2">
      <c r="B90" s="97"/>
      <c r="C90" s="44"/>
      <c r="D90" s="44"/>
      <c r="E90" s="131"/>
      <c r="H90" s="350"/>
      <c r="I90" s="131"/>
      <c r="J90" s="131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7"/>
      <c r="BM90" s="347"/>
      <c r="BN90" s="347"/>
      <c r="BO90" s="347"/>
      <c r="BP90" s="347"/>
      <c r="BQ90" s="347"/>
      <c r="BR90" s="347"/>
      <c r="BS90" s="347"/>
      <c r="BT90" s="347"/>
      <c r="BU90" s="347"/>
      <c r="BV90" s="347"/>
      <c r="BW90" s="347"/>
      <c r="BX90" s="347"/>
      <c r="BY90" s="347"/>
      <c r="BZ90" s="347"/>
      <c r="CA90" s="347"/>
      <c r="CB90" s="347"/>
      <c r="CC90" s="347"/>
      <c r="CD90" s="347"/>
      <c r="CE90" s="347"/>
      <c r="CF90" s="347"/>
      <c r="CG90" s="347"/>
      <c r="CH90" s="347"/>
      <c r="CI90" s="347"/>
      <c r="CJ90" s="347"/>
      <c r="CK90" s="347"/>
      <c r="CL90" s="347"/>
      <c r="CM90" s="347"/>
      <c r="CN90" s="347"/>
      <c r="CO90" s="347"/>
    </row>
    <row r="91" spans="2:93" hidden="1" outlineLevel="2" x14ac:dyDescent="0.2">
      <c r="B91" s="58"/>
      <c r="D91" s="39"/>
      <c r="E91" t="str">
        <f xml:space="preserve"> E$23</f>
        <v>Consumption by households (scaled for occupancy)</v>
      </c>
      <c r="G91" s="78"/>
      <c r="H91" s="151" t="str">
        <f xml:space="preserve"> H$23</f>
        <v>m3</v>
      </c>
      <c r="I91" s="53">
        <f xml:space="preserve"> SUM( J91:CO91 )</f>
        <v>4620133.8380876714</v>
      </c>
      <c r="K91" s="53">
        <f t="shared" ref="K91:BV91" si="46" xml:space="preserve"> K$23</f>
        <v>17885.231735128811</v>
      </c>
      <c r="L91" s="53">
        <f t="shared" si="46"/>
        <v>56193.928092728012</v>
      </c>
      <c r="M91" s="53">
        <f t="shared" si="46"/>
        <v>56088.086721363958</v>
      </c>
      <c r="N91" s="53">
        <f t="shared" si="46"/>
        <v>56088.086721363958</v>
      </c>
      <c r="O91" s="53">
        <f t="shared" si="46"/>
        <v>56088.086721363958</v>
      </c>
      <c r="P91" s="53">
        <f t="shared" si="46"/>
        <v>56241.7527123814</v>
      </c>
      <c r="Q91" s="53">
        <f t="shared" si="46"/>
        <v>56088.086721363958</v>
      </c>
      <c r="R91" s="53">
        <f t="shared" si="46"/>
        <v>56088.086721363958</v>
      </c>
      <c r="S91" s="53">
        <f t="shared" si="46"/>
        <v>56088.086721363958</v>
      </c>
      <c r="T91" s="53">
        <f t="shared" si="46"/>
        <v>56241.7527123814</v>
      </c>
      <c r="U91" s="53">
        <f t="shared" si="46"/>
        <v>56088.086721363958</v>
      </c>
      <c r="V91" s="53">
        <f t="shared" si="46"/>
        <v>56088.086721363958</v>
      </c>
      <c r="W91" s="53">
        <f t="shared" si="46"/>
        <v>56088.086721363958</v>
      </c>
      <c r="X91" s="53">
        <f t="shared" si="46"/>
        <v>56241.7527123814</v>
      </c>
      <c r="Y91" s="53">
        <f t="shared" si="46"/>
        <v>56088.086721363958</v>
      </c>
      <c r="Z91" s="53">
        <f t="shared" si="46"/>
        <v>56088.086721363958</v>
      </c>
      <c r="AA91" s="53">
        <f t="shared" si="46"/>
        <v>56088.086721363958</v>
      </c>
      <c r="AB91" s="53">
        <f t="shared" si="46"/>
        <v>56241.7527123814</v>
      </c>
      <c r="AC91" s="53">
        <f t="shared" si="46"/>
        <v>56088.086721363958</v>
      </c>
      <c r="AD91" s="53">
        <f t="shared" si="46"/>
        <v>56088.086721363958</v>
      </c>
      <c r="AE91" s="53">
        <f t="shared" si="46"/>
        <v>56088.086721363958</v>
      </c>
      <c r="AF91" s="53">
        <f t="shared" si="46"/>
        <v>56241.7527123814</v>
      </c>
      <c r="AG91" s="53">
        <f t="shared" si="46"/>
        <v>56088.086721363958</v>
      </c>
      <c r="AH91" s="53">
        <f t="shared" si="46"/>
        <v>56088.086721363958</v>
      </c>
      <c r="AI91" s="53">
        <f t="shared" si="46"/>
        <v>56088.086721363958</v>
      </c>
      <c r="AJ91" s="53">
        <f t="shared" si="46"/>
        <v>56241.7527123814</v>
      </c>
      <c r="AK91" s="53">
        <f t="shared" si="46"/>
        <v>56088.086721363958</v>
      </c>
      <c r="AL91" s="53">
        <f t="shared" si="46"/>
        <v>56088.086721363958</v>
      </c>
      <c r="AM91" s="53">
        <f t="shared" si="46"/>
        <v>56088.086721363958</v>
      </c>
      <c r="AN91" s="53">
        <f t="shared" si="46"/>
        <v>56241.7527123814</v>
      </c>
      <c r="AO91" s="53">
        <f t="shared" si="46"/>
        <v>56088.086721363958</v>
      </c>
      <c r="AP91" s="53">
        <f t="shared" si="46"/>
        <v>56088.086721363958</v>
      </c>
      <c r="AQ91" s="53">
        <f t="shared" si="46"/>
        <v>56088.086721363958</v>
      </c>
      <c r="AR91" s="53">
        <f t="shared" si="46"/>
        <v>56241.7527123814</v>
      </c>
      <c r="AS91" s="53">
        <f t="shared" si="46"/>
        <v>56088.086721363958</v>
      </c>
      <c r="AT91" s="53">
        <f t="shared" si="46"/>
        <v>56088.086721363958</v>
      </c>
      <c r="AU91" s="53">
        <f t="shared" si="46"/>
        <v>56088.086721363958</v>
      </c>
      <c r="AV91" s="53">
        <f t="shared" si="46"/>
        <v>56241.7527123814</v>
      </c>
      <c r="AW91" s="53">
        <f t="shared" si="46"/>
        <v>56088.086721363958</v>
      </c>
      <c r="AX91" s="53">
        <f t="shared" si="46"/>
        <v>56088.086721363958</v>
      </c>
      <c r="AY91" s="53">
        <f t="shared" si="46"/>
        <v>56088.086721363958</v>
      </c>
      <c r="AZ91" s="53">
        <f t="shared" si="46"/>
        <v>56241.7527123814</v>
      </c>
      <c r="BA91" s="53">
        <f t="shared" si="46"/>
        <v>56088.086721363958</v>
      </c>
      <c r="BB91" s="53">
        <f t="shared" si="46"/>
        <v>56088.086721363958</v>
      </c>
      <c r="BC91" s="53">
        <f t="shared" si="46"/>
        <v>56088.086721363958</v>
      </c>
      <c r="BD91" s="53">
        <f t="shared" si="46"/>
        <v>56241.7527123814</v>
      </c>
      <c r="BE91" s="53">
        <f t="shared" si="46"/>
        <v>56088.086721363958</v>
      </c>
      <c r="BF91" s="53">
        <f t="shared" si="46"/>
        <v>56088.086721363958</v>
      </c>
      <c r="BG91" s="53">
        <f t="shared" si="46"/>
        <v>56088.086721363958</v>
      </c>
      <c r="BH91" s="53">
        <f t="shared" si="46"/>
        <v>56241.7527123814</v>
      </c>
      <c r="BI91" s="53">
        <f t="shared" si="46"/>
        <v>56088.086721363958</v>
      </c>
      <c r="BJ91" s="53">
        <f t="shared" si="46"/>
        <v>56088.086721363958</v>
      </c>
      <c r="BK91" s="53">
        <f t="shared" si="46"/>
        <v>56088.086721363958</v>
      </c>
      <c r="BL91" s="53">
        <f t="shared" si="46"/>
        <v>56241.7527123814</v>
      </c>
      <c r="BM91" s="53">
        <f t="shared" si="46"/>
        <v>56088.086721363958</v>
      </c>
      <c r="BN91" s="53">
        <f t="shared" si="46"/>
        <v>56088.086721363958</v>
      </c>
      <c r="BO91" s="53">
        <f t="shared" si="46"/>
        <v>56088.086721363958</v>
      </c>
      <c r="BP91" s="53">
        <f t="shared" si="46"/>
        <v>56241.7527123814</v>
      </c>
      <c r="BQ91" s="53">
        <f t="shared" si="46"/>
        <v>56088.086721363958</v>
      </c>
      <c r="BR91" s="53">
        <f t="shared" si="46"/>
        <v>56088.086721363958</v>
      </c>
      <c r="BS91" s="53">
        <f t="shared" si="46"/>
        <v>56088.086721363958</v>
      </c>
      <c r="BT91" s="53">
        <f t="shared" si="46"/>
        <v>56241.7527123814</v>
      </c>
      <c r="BU91" s="53">
        <f t="shared" si="46"/>
        <v>56088.086721363958</v>
      </c>
      <c r="BV91" s="53">
        <f t="shared" si="46"/>
        <v>56088.086721363958</v>
      </c>
      <c r="BW91" s="53">
        <f t="shared" ref="BW91:CO91" si="47" xml:space="preserve"> BW$23</f>
        <v>56088.086721363958</v>
      </c>
      <c r="BX91" s="53">
        <f t="shared" si="47"/>
        <v>56241.7527123814</v>
      </c>
      <c r="BY91" s="53">
        <f t="shared" si="47"/>
        <v>56088.086721363958</v>
      </c>
      <c r="BZ91" s="53">
        <f t="shared" si="47"/>
        <v>56088.086721363958</v>
      </c>
      <c r="CA91" s="53">
        <f t="shared" si="47"/>
        <v>56088.086721363958</v>
      </c>
      <c r="CB91" s="53">
        <f t="shared" si="47"/>
        <v>56241.7527123814</v>
      </c>
      <c r="CC91" s="53">
        <f t="shared" si="47"/>
        <v>56088.086721363958</v>
      </c>
      <c r="CD91" s="53">
        <f t="shared" si="47"/>
        <v>56088.086721363958</v>
      </c>
      <c r="CE91" s="53">
        <f t="shared" si="47"/>
        <v>56088.086721363958</v>
      </c>
      <c r="CF91" s="53">
        <f t="shared" si="47"/>
        <v>56241.7527123814</v>
      </c>
      <c r="CG91" s="53">
        <f t="shared" si="47"/>
        <v>56088.086721363958</v>
      </c>
      <c r="CH91" s="53">
        <f t="shared" si="47"/>
        <v>56088.086721363958</v>
      </c>
      <c r="CI91" s="53">
        <f t="shared" si="47"/>
        <v>56088.086721363958</v>
      </c>
      <c r="CJ91" s="53">
        <f t="shared" si="47"/>
        <v>56088.086721363958</v>
      </c>
      <c r="CK91" s="53">
        <f t="shared" si="47"/>
        <v>56088.086721363958</v>
      </c>
      <c r="CL91" s="53">
        <f t="shared" si="47"/>
        <v>56088.086721363958</v>
      </c>
      <c r="CM91" s="53">
        <f t="shared" si="47"/>
        <v>56088.086721363958</v>
      </c>
      <c r="CN91" s="53">
        <f t="shared" si="47"/>
        <v>56241.7527123814</v>
      </c>
      <c r="CO91" s="53">
        <f t="shared" si="47"/>
        <v>56088.086721363958</v>
      </c>
    </row>
    <row r="92" spans="2:93" hidden="1" outlineLevel="2" x14ac:dyDescent="0.2">
      <c r="B92" s="58"/>
      <c r="D92" s="39"/>
      <c r="E92" t="str">
        <f t="shared" ref="E92:H92" si="48" xml:space="preserve"> E$61</f>
        <v>Water: NHH consumption (scaled)</v>
      </c>
      <c r="G92" s="53">
        <f t="shared" si="48"/>
        <v>0</v>
      </c>
      <c r="H92" s="151" t="str">
        <f t="shared" si="48"/>
        <v>m3</v>
      </c>
      <c r="I92" s="53">
        <f xml:space="preserve"> SUM( J92:CO92 )</f>
        <v>0</v>
      </c>
      <c r="K92" s="84">
        <f xml:space="preserve"> K$61</f>
        <v>0</v>
      </c>
      <c r="L92" s="84">
        <f t="shared" ref="L92:BW92" si="49" xml:space="preserve"> L$61</f>
        <v>0</v>
      </c>
      <c r="M92" s="84">
        <f t="shared" si="49"/>
        <v>0</v>
      </c>
      <c r="N92" s="84">
        <f t="shared" si="49"/>
        <v>0</v>
      </c>
      <c r="O92" s="84">
        <f t="shared" si="49"/>
        <v>0</v>
      </c>
      <c r="P92" s="84">
        <f t="shared" si="49"/>
        <v>0</v>
      </c>
      <c r="Q92" s="84">
        <f t="shared" si="49"/>
        <v>0</v>
      </c>
      <c r="R92" s="84">
        <f t="shared" si="49"/>
        <v>0</v>
      </c>
      <c r="S92" s="84">
        <f t="shared" si="49"/>
        <v>0</v>
      </c>
      <c r="T92" s="84">
        <f t="shared" si="49"/>
        <v>0</v>
      </c>
      <c r="U92" s="84">
        <f t="shared" si="49"/>
        <v>0</v>
      </c>
      <c r="V92" s="84">
        <f t="shared" si="49"/>
        <v>0</v>
      </c>
      <c r="W92" s="84">
        <f t="shared" si="49"/>
        <v>0</v>
      </c>
      <c r="X92" s="84">
        <f t="shared" si="49"/>
        <v>0</v>
      </c>
      <c r="Y92" s="84">
        <f t="shared" si="49"/>
        <v>0</v>
      </c>
      <c r="Z92" s="84">
        <f t="shared" si="49"/>
        <v>0</v>
      </c>
      <c r="AA92" s="84">
        <f t="shared" si="49"/>
        <v>0</v>
      </c>
      <c r="AB92" s="84">
        <f t="shared" si="49"/>
        <v>0</v>
      </c>
      <c r="AC92" s="84">
        <f t="shared" si="49"/>
        <v>0</v>
      </c>
      <c r="AD92" s="84">
        <f t="shared" si="49"/>
        <v>0</v>
      </c>
      <c r="AE92" s="84">
        <f t="shared" si="49"/>
        <v>0</v>
      </c>
      <c r="AF92" s="84">
        <f t="shared" si="49"/>
        <v>0</v>
      </c>
      <c r="AG92" s="84">
        <f t="shared" si="49"/>
        <v>0</v>
      </c>
      <c r="AH92" s="84">
        <f t="shared" si="49"/>
        <v>0</v>
      </c>
      <c r="AI92" s="84">
        <f t="shared" si="49"/>
        <v>0</v>
      </c>
      <c r="AJ92" s="84">
        <f t="shared" si="49"/>
        <v>0</v>
      </c>
      <c r="AK92" s="84">
        <f t="shared" si="49"/>
        <v>0</v>
      </c>
      <c r="AL92" s="84">
        <f t="shared" si="49"/>
        <v>0</v>
      </c>
      <c r="AM92" s="84">
        <f t="shared" si="49"/>
        <v>0</v>
      </c>
      <c r="AN92" s="84">
        <f t="shared" si="49"/>
        <v>0</v>
      </c>
      <c r="AO92" s="84">
        <f t="shared" si="49"/>
        <v>0</v>
      </c>
      <c r="AP92" s="84">
        <f t="shared" si="49"/>
        <v>0</v>
      </c>
      <c r="AQ92" s="84">
        <f t="shared" si="49"/>
        <v>0</v>
      </c>
      <c r="AR92" s="84">
        <f t="shared" si="49"/>
        <v>0</v>
      </c>
      <c r="AS92" s="84">
        <f t="shared" si="49"/>
        <v>0</v>
      </c>
      <c r="AT92" s="84">
        <f t="shared" si="49"/>
        <v>0</v>
      </c>
      <c r="AU92" s="84">
        <f t="shared" si="49"/>
        <v>0</v>
      </c>
      <c r="AV92" s="84">
        <f t="shared" si="49"/>
        <v>0</v>
      </c>
      <c r="AW92" s="84">
        <f t="shared" si="49"/>
        <v>0</v>
      </c>
      <c r="AX92" s="84">
        <f t="shared" si="49"/>
        <v>0</v>
      </c>
      <c r="AY92" s="84">
        <f t="shared" si="49"/>
        <v>0</v>
      </c>
      <c r="AZ92" s="84">
        <f t="shared" si="49"/>
        <v>0</v>
      </c>
      <c r="BA92" s="84">
        <f t="shared" si="49"/>
        <v>0</v>
      </c>
      <c r="BB92" s="84">
        <f t="shared" si="49"/>
        <v>0</v>
      </c>
      <c r="BC92" s="84">
        <f t="shared" si="49"/>
        <v>0</v>
      </c>
      <c r="BD92" s="84">
        <f t="shared" si="49"/>
        <v>0</v>
      </c>
      <c r="BE92" s="84">
        <f t="shared" si="49"/>
        <v>0</v>
      </c>
      <c r="BF92" s="84">
        <f t="shared" si="49"/>
        <v>0</v>
      </c>
      <c r="BG92" s="84">
        <f t="shared" si="49"/>
        <v>0</v>
      </c>
      <c r="BH92" s="84">
        <f t="shared" si="49"/>
        <v>0</v>
      </c>
      <c r="BI92" s="84">
        <f t="shared" si="49"/>
        <v>0</v>
      </c>
      <c r="BJ92" s="84">
        <f t="shared" si="49"/>
        <v>0</v>
      </c>
      <c r="BK92" s="84">
        <f t="shared" si="49"/>
        <v>0</v>
      </c>
      <c r="BL92" s="84">
        <f t="shared" si="49"/>
        <v>0</v>
      </c>
      <c r="BM92" s="84">
        <f t="shared" si="49"/>
        <v>0</v>
      </c>
      <c r="BN92" s="84">
        <f t="shared" si="49"/>
        <v>0</v>
      </c>
      <c r="BO92" s="84">
        <f t="shared" si="49"/>
        <v>0</v>
      </c>
      <c r="BP92" s="84">
        <f t="shared" si="49"/>
        <v>0</v>
      </c>
      <c r="BQ92" s="84">
        <f t="shared" si="49"/>
        <v>0</v>
      </c>
      <c r="BR92" s="84">
        <f t="shared" si="49"/>
        <v>0</v>
      </c>
      <c r="BS92" s="84">
        <f t="shared" si="49"/>
        <v>0</v>
      </c>
      <c r="BT92" s="84">
        <f t="shared" si="49"/>
        <v>0</v>
      </c>
      <c r="BU92" s="84">
        <f t="shared" si="49"/>
        <v>0</v>
      </c>
      <c r="BV92" s="84">
        <f t="shared" si="49"/>
        <v>0</v>
      </c>
      <c r="BW92" s="84">
        <f t="shared" si="49"/>
        <v>0</v>
      </c>
      <c r="BX92" s="84">
        <f t="shared" ref="BX92:CO92" si="50" xml:space="preserve"> BX$61</f>
        <v>0</v>
      </c>
      <c r="BY92" s="84">
        <f t="shared" si="50"/>
        <v>0</v>
      </c>
      <c r="BZ92" s="84">
        <f t="shared" si="50"/>
        <v>0</v>
      </c>
      <c r="CA92" s="84">
        <f t="shared" si="50"/>
        <v>0</v>
      </c>
      <c r="CB92" s="84">
        <f t="shared" si="50"/>
        <v>0</v>
      </c>
      <c r="CC92" s="84">
        <f t="shared" si="50"/>
        <v>0</v>
      </c>
      <c r="CD92" s="84">
        <f t="shared" si="50"/>
        <v>0</v>
      </c>
      <c r="CE92" s="84">
        <f t="shared" si="50"/>
        <v>0</v>
      </c>
      <c r="CF92" s="84">
        <f t="shared" si="50"/>
        <v>0</v>
      </c>
      <c r="CG92" s="84">
        <f t="shared" si="50"/>
        <v>0</v>
      </c>
      <c r="CH92" s="84">
        <f t="shared" si="50"/>
        <v>0</v>
      </c>
      <c r="CI92" s="84">
        <f t="shared" si="50"/>
        <v>0</v>
      </c>
      <c r="CJ92" s="84">
        <f t="shared" si="50"/>
        <v>0</v>
      </c>
      <c r="CK92" s="84">
        <f t="shared" si="50"/>
        <v>0</v>
      </c>
      <c r="CL92" s="84">
        <f t="shared" si="50"/>
        <v>0</v>
      </c>
      <c r="CM92" s="84">
        <f t="shared" si="50"/>
        <v>0</v>
      </c>
      <c r="CN92" s="84">
        <f t="shared" si="50"/>
        <v>0</v>
      </c>
      <c r="CO92" s="84">
        <f t="shared" si="50"/>
        <v>0</v>
      </c>
    </row>
    <row r="93" spans="2:93" hidden="1" outlineLevel="2" x14ac:dyDescent="0.2">
      <c r="B93" s="58"/>
      <c r="D93" s="39"/>
      <c r="E93" t="s">
        <v>466</v>
      </c>
      <c r="G93" s="78"/>
      <c r="H93" s="151" t="s">
        <v>105</v>
      </c>
      <c r="I93" s="53">
        <f xml:space="preserve"> SUM( J93:CO93 )</f>
        <v>4620133.8380876714</v>
      </c>
      <c r="K93" s="314">
        <f>SUM(K91:K92)</f>
        <v>17885.231735128811</v>
      </c>
      <c r="L93" s="314">
        <f t="shared" ref="L93:BW93" si="51">SUM(L91:L92)</f>
        <v>56193.928092728012</v>
      </c>
      <c r="M93" s="314">
        <f t="shared" si="51"/>
        <v>56088.086721363958</v>
      </c>
      <c r="N93" s="314">
        <f t="shared" si="51"/>
        <v>56088.086721363958</v>
      </c>
      <c r="O93" s="314">
        <f t="shared" si="51"/>
        <v>56088.086721363958</v>
      </c>
      <c r="P93" s="314">
        <f t="shared" si="51"/>
        <v>56241.7527123814</v>
      </c>
      <c r="Q93" s="314">
        <f t="shared" si="51"/>
        <v>56088.086721363958</v>
      </c>
      <c r="R93" s="314">
        <f t="shared" si="51"/>
        <v>56088.086721363958</v>
      </c>
      <c r="S93" s="314">
        <f t="shared" si="51"/>
        <v>56088.086721363958</v>
      </c>
      <c r="T93" s="314">
        <f t="shared" si="51"/>
        <v>56241.7527123814</v>
      </c>
      <c r="U93" s="314">
        <f t="shared" si="51"/>
        <v>56088.086721363958</v>
      </c>
      <c r="V93" s="314">
        <f t="shared" si="51"/>
        <v>56088.086721363958</v>
      </c>
      <c r="W93" s="314">
        <f t="shared" si="51"/>
        <v>56088.086721363958</v>
      </c>
      <c r="X93" s="314">
        <f t="shared" si="51"/>
        <v>56241.7527123814</v>
      </c>
      <c r="Y93" s="314">
        <f t="shared" si="51"/>
        <v>56088.086721363958</v>
      </c>
      <c r="Z93" s="314">
        <f t="shared" si="51"/>
        <v>56088.086721363958</v>
      </c>
      <c r="AA93" s="314">
        <f t="shared" si="51"/>
        <v>56088.086721363958</v>
      </c>
      <c r="AB93" s="314">
        <f t="shared" si="51"/>
        <v>56241.7527123814</v>
      </c>
      <c r="AC93" s="314">
        <f t="shared" si="51"/>
        <v>56088.086721363958</v>
      </c>
      <c r="AD93" s="314">
        <f t="shared" si="51"/>
        <v>56088.086721363958</v>
      </c>
      <c r="AE93" s="314">
        <f t="shared" si="51"/>
        <v>56088.086721363958</v>
      </c>
      <c r="AF93" s="314">
        <f t="shared" si="51"/>
        <v>56241.7527123814</v>
      </c>
      <c r="AG93" s="314">
        <f t="shared" si="51"/>
        <v>56088.086721363958</v>
      </c>
      <c r="AH93" s="314">
        <f t="shared" si="51"/>
        <v>56088.086721363958</v>
      </c>
      <c r="AI93" s="314">
        <f t="shared" si="51"/>
        <v>56088.086721363958</v>
      </c>
      <c r="AJ93" s="314">
        <f t="shared" si="51"/>
        <v>56241.7527123814</v>
      </c>
      <c r="AK93" s="314">
        <f t="shared" si="51"/>
        <v>56088.086721363958</v>
      </c>
      <c r="AL93" s="314">
        <f t="shared" si="51"/>
        <v>56088.086721363958</v>
      </c>
      <c r="AM93" s="314">
        <f t="shared" si="51"/>
        <v>56088.086721363958</v>
      </c>
      <c r="AN93" s="314">
        <f t="shared" si="51"/>
        <v>56241.7527123814</v>
      </c>
      <c r="AO93" s="314">
        <f t="shared" si="51"/>
        <v>56088.086721363958</v>
      </c>
      <c r="AP93" s="314">
        <f t="shared" si="51"/>
        <v>56088.086721363958</v>
      </c>
      <c r="AQ93" s="314">
        <f t="shared" si="51"/>
        <v>56088.086721363958</v>
      </c>
      <c r="AR93" s="314">
        <f t="shared" si="51"/>
        <v>56241.7527123814</v>
      </c>
      <c r="AS93" s="314">
        <f t="shared" si="51"/>
        <v>56088.086721363958</v>
      </c>
      <c r="AT93" s="314">
        <f t="shared" si="51"/>
        <v>56088.086721363958</v>
      </c>
      <c r="AU93" s="314">
        <f t="shared" si="51"/>
        <v>56088.086721363958</v>
      </c>
      <c r="AV93" s="314">
        <f t="shared" si="51"/>
        <v>56241.7527123814</v>
      </c>
      <c r="AW93" s="314">
        <f t="shared" si="51"/>
        <v>56088.086721363958</v>
      </c>
      <c r="AX93" s="314">
        <f t="shared" si="51"/>
        <v>56088.086721363958</v>
      </c>
      <c r="AY93" s="314">
        <f t="shared" si="51"/>
        <v>56088.086721363958</v>
      </c>
      <c r="AZ93" s="314">
        <f t="shared" si="51"/>
        <v>56241.7527123814</v>
      </c>
      <c r="BA93" s="314">
        <f t="shared" si="51"/>
        <v>56088.086721363958</v>
      </c>
      <c r="BB93" s="314">
        <f t="shared" si="51"/>
        <v>56088.086721363958</v>
      </c>
      <c r="BC93" s="314">
        <f t="shared" si="51"/>
        <v>56088.086721363958</v>
      </c>
      <c r="BD93" s="314">
        <f t="shared" si="51"/>
        <v>56241.7527123814</v>
      </c>
      <c r="BE93" s="314">
        <f t="shared" si="51"/>
        <v>56088.086721363958</v>
      </c>
      <c r="BF93" s="314">
        <f t="shared" si="51"/>
        <v>56088.086721363958</v>
      </c>
      <c r="BG93" s="314">
        <f t="shared" si="51"/>
        <v>56088.086721363958</v>
      </c>
      <c r="BH93" s="314">
        <f t="shared" si="51"/>
        <v>56241.7527123814</v>
      </c>
      <c r="BI93" s="314">
        <f t="shared" si="51"/>
        <v>56088.086721363958</v>
      </c>
      <c r="BJ93" s="314">
        <f t="shared" si="51"/>
        <v>56088.086721363958</v>
      </c>
      <c r="BK93" s="314">
        <f t="shared" si="51"/>
        <v>56088.086721363958</v>
      </c>
      <c r="BL93" s="314">
        <f t="shared" si="51"/>
        <v>56241.7527123814</v>
      </c>
      <c r="BM93" s="314">
        <f t="shared" si="51"/>
        <v>56088.086721363958</v>
      </c>
      <c r="BN93" s="314">
        <f t="shared" si="51"/>
        <v>56088.086721363958</v>
      </c>
      <c r="BO93" s="314">
        <f t="shared" si="51"/>
        <v>56088.086721363958</v>
      </c>
      <c r="BP93" s="314">
        <f t="shared" si="51"/>
        <v>56241.7527123814</v>
      </c>
      <c r="BQ93" s="314">
        <f t="shared" si="51"/>
        <v>56088.086721363958</v>
      </c>
      <c r="BR93" s="314">
        <f t="shared" si="51"/>
        <v>56088.086721363958</v>
      </c>
      <c r="BS93" s="314">
        <f t="shared" si="51"/>
        <v>56088.086721363958</v>
      </c>
      <c r="BT93" s="314">
        <f t="shared" si="51"/>
        <v>56241.7527123814</v>
      </c>
      <c r="BU93" s="314">
        <f t="shared" si="51"/>
        <v>56088.086721363958</v>
      </c>
      <c r="BV93" s="314">
        <f t="shared" si="51"/>
        <v>56088.086721363958</v>
      </c>
      <c r="BW93" s="314">
        <f t="shared" si="51"/>
        <v>56088.086721363958</v>
      </c>
      <c r="BX93" s="314">
        <f t="shared" ref="BX93:CO93" si="52">SUM(BX91:BX92)</f>
        <v>56241.7527123814</v>
      </c>
      <c r="BY93" s="314">
        <f t="shared" si="52"/>
        <v>56088.086721363958</v>
      </c>
      <c r="BZ93" s="314">
        <f t="shared" si="52"/>
        <v>56088.086721363958</v>
      </c>
      <c r="CA93" s="314">
        <f t="shared" si="52"/>
        <v>56088.086721363958</v>
      </c>
      <c r="CB93" s="314">
        <f t="shared" si="52"/>
        <v>56241.7527123814</v>
      </c>
      <c r="CC93" s="314">
        <f t="shared" si="52"/>
        <v>56088.086721363958</v>
      </c>
      <c r="CD93" s="314">
        <f t="shared" si="52"/>
        <v>56088.086721363958</v>
      </c>
      <c r="CE93" s="314">
        <f t="shared" si="52"/>
        <v>56088.086721363958</v>
      </c>
      <c r="CF93" s="314">
        <f t="shared" si="52"/>
        <v>56241.7527123814</v>
      </c>
      <c r="CG93" s="314">
        <f t="shared" si="52"/>
        <v>56088.086721363958</v>
      </c>
      <c r="CH93" s="314">
        <f t="shared" si="52"/>
        <v>56088.086721363958</v>
      </c>
      <c r="CI93" s="314">
        <f t="shared" si="52"/>
        <v>56088.086721363958</v>
      </c>
      <c r="CJ93" s="314">
        <f t="shared" si="52"/>
        <v>56088.086721363958</v>
      </c>
      <c r="CK93" s="314">
        <f t="shared" si="52"/>
        <v>56088.086721363958</v>
      </c>
      <c r="CL93" s="314">
        <f t="shared" si="52"/>
        <v>56088.086721363958</v>
      </c>
      <c r="CM93" s="314">
        <f t="shared" si="52"/>
        <v>56088.086721363958</v>
      </c>
      <c r="CN93" s="314">
        <f t="shared" si="52"/>
        <v>56241.7527123814</v>
      </c>
      <c r="CO93" s="314">
        <f t="shared" si="52"/>
        <v>56088.086721363958</v>
      </c>
    </row>
    <row r="94" spans="2:93" s="78" customFormat="1" hidden="1" outlineLevel="2" x14ac:dyDescent="0.2">
      <c r="B94" s="97"/>
      <c r="C94" s="44"/>
      <c r="D94" s="44"/>
      <c r="G94" s="166"/>
      <c r="H94" s="219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</row>
    <row r="95" spans="2:93" s="78" customFormat="1" hidden="1" outlineLevel="2" x14ac:dyDescent="0.2">
      <c r="B95" s="97"/>
      <c r="C95" s="44"/>
      <c r="D95" s="44"/>
      <c r="E95" s="45" t="str">
        <f xml:space="preserve"> InpC!E91</f>
        <v>Network average distribution losses</v>
      </c>
      <c r="G95" s="57">
        <f xml:space="preserve"> InpC!G91</f>
        <v>0.17241279883028754</v>
      </c>
      <c r="H95" s="76" t="str">
        <f xml:space="preserve"> InpC!H91</f>
        <v>%</v>
      </c>
      <c r="I95" s="131"/>
      <c r="J95" s="131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7"/>
      <c r="BI95" s="347"/>
      <c r="BJ95" s="347"/>
      <c r="BK95" s="347"/>
      <c r="BL95" s="347"/>
      <c r="BM95" s="347"/>
      <c r="BN95" s="347"/>
      <c r="BO95" s="347"/>
      <c r="BP95" s="347"/>
      <c r="BQ95" s="347"/>
      <c r="BR95" s="347"/>
      <c r="BS95" s="347"/>
      <c r="BT95" s="347"/>
      <c r="BU95" s="347"/>
      <c r="BV95" s="347"/>
      <c r="BW95" s="347"/>
      <c r="BX95" s="347"/>
      <c r="BY95" s="347"/>
      <c r="BZ95" s="347"/>
      <c r="CA95" s="347"/>
      <c r="CB95" s="347"/>
      <c r="CC95" s="347"/>
      <c r="CD95" s="347"/>
      <c r="CE95" s="347"/>
      <c r="CF95" s="347"/>
      <c r="CG95" s="347"/>
      <c r="CH95" s="347"/>
      <c r="CI95" s="347"/>
      <c r="CJ95" s="347"/>
      <c r="CK95" s="347"/>
      <c r="CL95" s="347"/>
      <c r="CM95" s="347"/>
      <c r="CN95" s="347"/>
      <c r="CO95" s="347"/>
    </row>
    <row r="96" spans="2:93" s="131" customFormat="1" hidden="1" outlineLevel="2" x14ac:dyDescent="0.2">
      <c r="B96" s="43"/>
      <c r="C96" s="278"/>
      <c r="D96" s="278"/>
      <c r="E96" s="131" t="s">
        <v>467</v>
      </c>
      <c r="G96" s="217"/>
      <c r="H96" s="151" t="s">
        <v>465</v>
      </c>
      <c r="K96" s="162">
        <f xml:space="preserve"> K$93 / ( 1 - $G$95) - K$93</f>
        <v>3726.0639807181797</v>
      </c>
      <c r="L96" s="90">
        <f t="shared" ref="L96:BW96" si="53" xml:space="preserve"> L$93 / ( 1 - $G$95) - L$93</f>
        <v>11706.986775582489</v>
      </c>
      <c r="M96" s="90">
        <f t="shared" si="53"/>
        <v>11684.936643532215</v>
      </c>
      <c r="N96" s="90">
        <f t="shared" si="53"/>
        <v>11684.936643532215</v>
      </c>
      <c r="O96" s="90">
        <f t="shared" si="53"/>
        <v>11684.936643532215</v>
      </c>
      <c r="P96" s="90">
        <f t="shared" si="53"/>
        <v>11716.950168582996</v>
      </c>
      <c r="Q96" s="90">
        <f t="shared" si="53"/>
        <v>11684.936643532215</v>
      </c>
      <c r="R96" s="90">
        <f t="shared" si="53"/>
        <v>11684.936643532215</v>
      </c>
      <c r="S96" s="90">
        <f t="shared" si="53"/>
        <v>11684.936643532215</v>
      </c>
      <c r="T96" s="90">
        <f t="shared" si="53"/>
        <v>11716.950168582996</v>
      </c>
      <c r="U96" s="90">
        <f t="shared" si="53"/>
        <v>11684.936643532215</v>
      </c>
      <c r="V96" s="90">
        <f t="shared" si="53"/>
        <v>11684.936643532215</v>
      </c>
      <c r="W96" s="90">
        <f t="shared" si="53"/>
        <v>11684.936643532215</v>
      </c>
      <c r="X96" s="90">
        <f t="shared" si="53"/>
        <v>11716.950168582996</v>
      </c>
      <c r="Y96" s="90">
        <f t="shared" si="53"/>
        <v>11684.936643532215</v>
      </c>
      <c r="Z96" s="90">
        <f t="shared" si="53"/>
        <v>11684.936643532215</v>
      </c>
      <c r="AA96" s="90">
        <f t="shared" si="53"/>
        <v>11684.936643532215</v>
      </c>
      <c r="AB96" s="90">
        <f t="shared" si="53"/>
        <v>11716.950168582996</v>
      </c>
      <c r="AC96" s="90">
        <f t="shared" si="53"/>
        <v>11684.936643532215</v>
      </c>
      <c r="AD96" s="90">
        <f t="shared" si="53"/>
        <v>11684.936643532215</v>
      </c>
      <c r="AE96" s="90">
        <f t="shared" si="53"/>
        <v>11684.936643532215</v>
      </c>
      <c r="AF96" s="90">
        <f t="shared" si="53"/>
        <v>11716.950168582996</v>
      </c>
      <c r="AG96" s="90">
        <f t="shared" si="53"/>
        <v>11684.936643532215</v>
      </c>
      <c r="AH96" s="90">
        <f t="shared" si="53"/>
        <v>11684.936643532215</v>
      </c>
      <c r="AI96" s="90">
        <f t="shared" si="53"/>
        <v>11684.936643532215</v>
      </c>
      <c r="AJ96" s="90">
        <f t="shared" si="53"/>
        <v>11716.950168582996</v>
      </c>
      <c r="AK96" s="90">
        <f t="shared" si="53"/>
        <v>11684.936643532215</v>
      </c>
      <c r="AL96" s="90">
        <f t="shared" si="53"/>
        <v>11684.936643532215</v>
      </c>
      <c r="AM96" s="90">
        <f t="shared" si="53"/>
        <v>11684.936643532215</v>
      </c>
      <c r="AN96" s="90">
        <f t="shared" si="53"/>
        <v>11716.950168582996</v>
      </c>
      <c r="AO96" s="90">
        <f t="shared" si="53"/>
        <v>11684.936643532215</v>
      </c>
      <c r="AP96" s="90">
        <f t="shared" si="53"/>
        <v>11684.936643532215</v>
      </c>
      <c r="AQ96" s="90">
        <f t="shared" si="53"/>
        <v>11684.936643532215</v>
      </c>
      <c r="AR96" s="90">
        <f t="shared" si="53"/>
        <v>11716.950168582996</v>
      </c>
      <c r="AS96" s="90">
        <f t="shared" si="53"/>
        <v>11684.936643532215</v>
      </c>
      <c r="AT96" s="90">
        <f t="shared" si="53"/>
        <v>11684.936643532215</v>
      </c>
      <c r="AU96" s="90">
        <f t="shared" si="53"/>
        <v>11684.936643532215</v>
      </c>
      <c r="AV96" s="90">
        <f t="shared" si="53"/>
        <v>11716.950168582996</v>
      </c>
      <c r="AW96" s="90">
        <f t="shared" si="53"/>
        <v>11684.936643532215</v>
      </c>
      <c r="AX96" s="90">
        <f t="shared" si="53"/>
        <v>11684.936643532215</v>
      </c>
      <c r="AY96" s="90">
        <f t="shared" si="53"/>
        <v>11684.936643532215</v>
      </c>
      <c r="AZ96" s="90">
        <f t="shared" si="53"/>
        <v>11716.950168582996</v>
      </c>
      <c r="BA96" s="90">
        <f t="shared" si="53"/>
        <v>11684.936643532215</v>
      </c>
      <c r="BB96" s="90">
        <f t="shared" si="53"/>
        <v>11684.936643532215</v>
      </c>
      <c r="BC96" s="90">
        <f t="shared" si="53"/>
        <v>11684.936643532215</v>
      </c>
      <c r="BD96" s="90">
        <f t="shared" si="53"/>
        <v>11716.950168582996</v>
      </c>
      <c r="BE96" s="90">
        <f t="shared" si="53"/>
        <v>11684.936643532215</v>
      </c>
      <c r="BF96" s="90">
        <f t="shared" si="53"/>
        <v>11684.936643532215</v>
      </c>
      <c r="BG96" s="90">
        <f t="shared" si="53"/>
        <v>11684.936643532215</v>
      </c>
      <c r="BH96" s="90">
        <f t="shared" si="53"/>
        <v>11716.950168582996</v>
      </c>
      <c r="BI96" s="90">
        <f t="shared" si="53"/>
        <v>11684.936643532215</v>
      </c>
      <c r="BJ96" s="90">
        <f t="shared" si="53"/>
        <v>11684.936643532215</v>
      </c>
      <c r="BK96" s="90">
        <f t="shared" si="53"/>
        <v>11684.936643532215</v>
      </c>
      <c r="BL96" s="90">
        <f t="shared" si="53"/>
        <v>11716.950168582996</v>
      </c>
      <c r="BM96" s="90">
        <f t="shared" si="53"/>
        <v>11684.936643532215</v>
      </c>
      <c r="BN96" s="90">
        <f t="shared" si="53"/>
        <v>11684.936643532215</v>
      </c>
      <c r="BO96" s="90">
        <f t="shared" si="53"/>
        <v>11684.936643532215</v>
      </c>
      <c r="BP96" s="90">
        <f t="shared" si="53"/>
        <v>11716.950168582996</v>
      </c>
      <c r="BQ96" s="90">
        <f t="shared" si="53"/>
        <v>11684.936643532215</v>
      </c>
      <c r="BR96" s="90">
        <f t="shared" si="53"/>
        <v>11684.936643532215</v>
      </c>
      <c r="BS96" s="90">
        <f t="shared" si="53"/>
        <v>11684.936643532215</v>
      </c>
      <c r="BT96" s="90">
        <f t="shared" si="53"/>
        <v>11716.950168582996</v>
      </c>
      <c r="BU96" s="90">
        <f t="shared" si="53"/>
        <v>11684.936643532215</v>
      </c>
      <c r="BV96" s="90">
        <f t="shared" si="53"/>
        <v>11684.936643532215</v>
      </c>
      <c r="BW96" s="90">
        <f t="shared" si="53"/>
        <v>11684.936643532215</v>
      </c>
      <c r="BX96" s="90">
        <f t="shared" ref="BX96:CO96" si="54" xml:space="preserve"> BX$93 / ( 1 - $G$95) - BX$93</f>
        <v>11716.950168582996</v>
      </c>
      <c r="BY96" s="90">
        <f t="shared" si="54"/>
        <v>11684.936643532215</v>
      </c>
      <c r="BZ96" s="90">
        <f t="shared" si="54"/>
        <v>11684.936643532215</v>
      </c>
      <c r="CA96" s="90">
        <f t="shared" si="54"/>
        <v>11684.936643532215</v>
      </c>
      <c r="CB96" s="90">
        <f t="shared" si="54"/>
        <v>11716.950168582996</v>
      </c>
      <c r="CC96" s="90">
        <f t="shared" si="54"/>
        <v>11684.936643532215</v>
      </c>
      <c r="CD96" s="90">
        <f t="shared" si="54"/>
        <v>11684.936643532215</v>
      </c>
      <c r="CE96" s="90">
        <f t="shared" si="54"/>
        <v>11684.936643532215</v>
      </c>
      <c r="CF96" s="90">
        <f t="shared" si="54"/>
        <v>11716.950168582996</v>
      </c>
      <c r="CG96" s="90">
        <f t="shared" si="54"/>
        <v>11684.936643532215</v>
      </c>
      <c r="CH96" s="90">
        <f t="shared" si="54"/>
        <v>11684.936643532215</v>
      </c>
      <c r="CI96" s="90">
        <f t="shared" si="54"/>
        <v>11684.936643532215</v>
      </c>
      <c r="CJ96" s="90">
        <f t="shared" si="54"/>
        <v>11684.936643532215</v>
      </c>
      <c r="CK96" s="90">
        <f t="shared" si="54"/>
        <v>11684.936643532215</v>
      </c>
      <c r="CL96" s="90">
        <f t="shared" si="54"/>
        <v>11684.936643532215</v>
      </c>
      <c r="CM96" s="90">
        <f t="shared" si="54"/>
        <v>11684.936643532215</v>
      </c>
      <c r="CN96" s="90">
        <f t="shared" si="54"/>
        <v>11716.950168582996</v>
      </c>
      <c r="CO96" s="90">
        <f t="shared" si="54"/>
        <v>11684.936643532215</v>
      </c>
    </row>
    <row r="97" spans="2:211" s="131" customFormat="1" hidden="1" outlineLevel="2" x14ac:dyDescent="0.2">
      <c r="B97" s="43"/>
      <c r="C97" s="278"/>
      <c r="D97" s="278"/>
      <c r="E97" s="131" t="s">
        <v>468</v>
      </c>
      <c r="G97" s="217"/>
      <c r="H97" s="151" t="s">
        <v>465</v>
      </c>
      <c r="K97" s="162">
        <f t="shared" ref="K97:AP97" si="55" xml:space="preserve"> MIN( K89, K96 )</f>
        <v>0</v>
      </c>
      <c r="L97" s="410">
        <f t="shared" si="55"/>
        <v>720.28411530604694</v>
      </c>
      <c r="M97" s="90">
        <f t="shared" si="55"/>
        <v>1436.6322518399297</v>
      </c>
      <c r="N97" s="90">
        <f t="shared" si="55"/>
        <v>2154.9483777598944</v>
      </c>
      <c r="O97" s="90">
        <f t="shared" si="55"/>
        <v>2873.2645036798594</v>
      </c>
      <c r="P97" s="90">
        <f t="shared" si="55"/>
        <v>3601.4205765302354</v>
      </c>
      <c r="Q97" s="90">
        <f t="shared" si="55"/>
        <v>4309.8967555197887</v>
      </c>
      <c r="R97" s="90">
        <f t="shared" si="55"/>
        <v>5028.2128814397547</v>
      </c>
      <c r="S97" s="90">
        <f t="shared" si="55"/>
        <v>5746.5290073597189</v>
      </c>
      <c r="T97" s="90">
        <f t="shared" si="55"/>
        <v>5899.9314239686664</v>
      </c>
      <c r="U97" s="90">
        <f t="shared" si="55"/>
        <v>6021.0937781515568</v>
      </c>
      <c r="V97" s="90">
        <f t="shared" si="55"/>
        <v>6158.3761635474739</v>
      </c>
      <c r="W97" s="90">
        <f t="shared" si="55"/>
        <v>6295.6585489433919</v>
      </c>
      <c r="X97" s="90">
        <f t="shared" si="55"/>
        <v>6450.565430049829</v>
      </c>
      <c r="Y97" s="90">
        <f t="shared" si="55"/>
        <v>6570.2233197352289</v>
      </c>
      <c r="Z97" s="90">
        <f t="shared" si="55"/>
        <v>6707.5057051311478</v>
      </c>
      <c r="AA97" s="90">
        <f t="shared" si="55"/>
        <v>6844.7880905270667</v>
      </c>
      <c r="AB97" s="90">
        <f t="shared" si="55"/>
        <v>7001.1994361309917</v>
      </c>
      <c r="AC97" s="90">
        <f t="shared" si="55"/>
        <v>7119.3528613189037</v>
      </c>
      <c r="AD97" s="90">
        <f t="shared" si="55"/>
        <v>7256.6352467148226</v>
      </c>
      <c r="AE97" s="90">
        <f t="shared" si="55"/>
        <v>7393.9176321107398</v>
      </c>
      <c r="AF97" s="90">
        <f t="shared" si="55"/>
        <v>7551.833442212157</v>
      </c>
      <c r="AG97" s="90">
        <f t="shared" si="55"/>
        <v>7668.4824029025767</v>
      </c>
      <c r="AH97" s="90">
        <f t="shared" si="55"/>
        <v>7805.7647882984938</v>
      </c>
      <c r="AI97" s="90">
        <f t="shared" si="55"/>
        <v>7943.0471736944146</v>
      </c>
      <c r="AJ97" s="90">
        <f t="shared" si="55"/>
        <v>8102.4674482933178</v>
      </c>
      <c r="AK97" s="90">
        <f t="shared" si="55"/>
        <v>8217.6119444862488</v>
      </c>
      <c r="AL97" s="90">
        <f t="shared" si="55"/>
        <v>8354.8943298821705</v>
      </c>
      <c r="AM97" s="90">
        <f t="shared" si="55"/>
        <v>8492.1767152780867</v>
      </c>
      <c r="AN97" s="90">
        <f t="shared" si="55"/>
        <v>8653.1014543744823</v>
      </c>
      <c r="AO97" s="90">
        <f t="shared" si="55"/>
        <v>8766.7414860699228</v>
      </c>
      <c r="AP97" s="90">
        <f t="shared" si="55"/>
        <v>8904.0238714658408</v>
      </c>
      <c r="AQ97" s="90">
        <f t="shared" ref="AQ97:BV97" si="56" xml:space="preserve"> MIN( AQ89, AQ96 )</f>
        <v>9041.3062568617588</v>
      </c>
      <c r="AR97" s="90">
        <f t="shared" si="56"/>
        <v>9203.7354604556458</v>
      </c>
      <c r="AS97" s="90">
        <f t="shared" si="56"/>
        <v>9315.8710276535967</v>
      </c>
      <c r="AT97" s="90">
        <f t="shared" si="56"/>
        <v>9453.1534130495183</v>
      </c>
      <c r="AU97" s="90">
        <f t="shared" si="56"/>
        <v>9590.4357984454346</v>
      </c>
      <c r="AV97" s="90">
        <f t="shared" si="56"/>
        <v>9754.3694665368075</v>
      </c>
      <c r="AW97" s="90">
        <f t="shared" si="56"/>
        <v>9865.0005692372706</v>
      </c>
      <c r="AX97" s="90">
        <f t="shared" si="56"/>
        <v>10002.282954633189</v>
      </c>
      <c r="AY97" s="90">
        <f t="shared" si="56"/>
        <v>10139.565340029107</v>
      </c>
      <c r="AZ97" s="90">
        <f t="shared" si="56"/>
        <v>10305.003472617971</v>
      </c>
      <c r="BA97" s="90">
        <f t="shared" si="56"/>
        <v>10414.130110820943</v>
      </c>
      <c r="BB97" s="90">
        <f t="shared" si="56"/>
        <v>10551.412496216864</v>
      </c>
      <c r="BC97" s="90">
        <f t="shared" si="56"/>
        <v>10688.694881612782</v>
      </c>
      <c r="BD97" s="90">
        <f t="shared" si="56"/>
        <v>10855.637478699135</v>
      </c>
      <c r="BE97" s="90">
        <f t="shared" si="56"/>
        <v>10963.259652404618</v>
      </c>
      <c r="BF97" s="90">
        <f t="shared" si="56"/>
        <v>11100.542037800536</v>
      </c>
      <c r="BG97" s="90">
        <f t="shared" si="56"/>
        <v>11237.824423196455</v>
      </c>
      <c r="BH97" s="90">
        <f t="shared" si="56"/>
        <v>11406.271484780294</v>
      </c>
      <c r="BI97" s="90">
        <f t="shared" si="56"/>
        <v>11512.389193988292</v>
      </c>
      <c r="BJ97" s="90">
        <f t="shared" si="56"/>
        <v>11649.67157938421</v>
      </c>
      <c r="BK97" s="90">
        <f t="shared" si="56"/>
        <v>11684.936643532215</v>
      </c>
      <c r="BL97" s="90">
        <f t="shared" si="56"/>
        <v>11716.950168582996</v>
      </c>
      <c r="BM97" s="90">
        <f t="shared" si="56"/>
        <v>11684.936643532215</v>
      </c>
      <c r="BN97" s="90">
        <f t="shared" si="56"/>
        <v>11684.936643532215</v>
      </c>
      <c r="BO97" s="90">
        <f t="shared" si="56"/>
        <v>11684.936643532215</v>
      </c>
      <c r="BP97" s="90">
        <f t="shared" si="56"/>
        <v>11716.950168582996</v>
      </c>
      <c r="BQ97" s="90">
        <f t="shared" si="56"/>
        <v>11684.936643532215</v>
      </c>
      <c r="BR97" s="90">
        <f t="shared" si="56"/>
        <v>11684.936643532215</v>
      </c>
      <c r="BS97" s="90">
        <f t="shared" si="56"/>
        <v>11684.936643532215</v>
      </c>
      <c r="BT97" s="90">
        <f t="shared" si="56"/>
        <v>11716.950168582996</v>
      </c>
      <c r="BU97" s="90">
        <f t="shared" si="56"/>
        <v>11684.936643532215</v>
      </c>
      <c r="BV97" s="90">
        <f t="shared" si="56"/>
        <v>11684.936643532215</v>
      </c>
      <c r="BW97" s="90">
        <f t="shared" ref="BW97:CO97" si="57" xml:space="preserve"> MIN( BW89, BW96 )</f>
        <v>11684.936643532215</v>
      </c>
      <c r="BX97" s="90">
        <f t="shared" si="57"/>
        <v>11716.950168582996</v>
      </c>
      <c r="BY97" s="90">
        <f t="shared" si="57"/>
        <v>11684.936643532215</v>
      </c>
      <c r="BZ97" s="90">
        <f t="shared" si="57"/>
        <v>11684.936643532215</v>
      </c>
      <c r="CA97" s="90">
        <f t="shared" si="57"/>
        <v>11684.936643532215</v>
      </c>
      <c r="CB97" s="90">
        <f t="shared" si="57"/>
        <v>11716.950168582996</v>
      </c>
      <c r="CC97" s="90">
        <f t="shared" si="57"/>
        <v>11684.936643532215</v>
      </c>
      <c r="CD97" s="90">
        <f t="shared" si="57"/>
        <v>11684.936643532215</v>
      </c>
      <c r="CE97" s="90">
        <f t="shared" si="57"/>
        <v>11684.936643532215</v>
      </c>
      <c r="CF97" s="90">
        <f t="shared" si="57"/>
        <v>11716.950168582996</v>
      </c>
      <c r="CG97" s="90">
        <f t="shared" si="57"/>
        <v>11684.936643532215</v>
      </c>
      <c r="CH97" s="90">
        <f t="shared" si="57"/>
        <v>11684.936643532215</v>
      </c>
      <c r="CI97" s="90">
        <f t="shared" si="57"/>
        <v>11684.936643532215</v>
      </c>
      <c r="CJ97" s="90">
        <f t="shared" si="57"/>
        <v>11684.936643532215</v>
      </c>
      <c r="CK97" s="90">
        <f t="shared" si="57"/>
        <v>11684.936643532215</v>
      </c>
      <c r="CL97" s="90">
        <f t="shared" si="57"/>
        <v>11684.936643532215</v>
      </c>
      <c r="CM97" s="90">
        <f t="shared" si="57"/>
        <v>11684.936643532215</v>
      </c>
      <c r="CN97" s="90">
        <f t="shared" si="57"/>
        <v>11716.950168582996</v>
      </c>
      <c r="CO97" s="90">
        <f t="shared" si="57"/>
        <v>11684.936643532215</v>
      </c>
    </row>
    <row r="98" spans="2:211" s="131" customFormat="1" hidden="1" outlineLevel="2" x14ac:dyDescent="0.2">
      <c r="B98" s="43"/>
      <c r="C98" s="278"/>
      <c r="D98" s="278"/>
      <c r="E98" s="131" t="s">
        <v>469</v>
      </c>
      <c r="G98" s="217"/>
      <c r="H98" s="151" t="s">
        <v>465</v>
      </c>
      <c r="K98" s="90">
        <f xml:space="preserve"> K93 + K97</f>
        <v>17885.231735128811</v>
      </c>
      <c r="L98" s="90">
        <f t="shared" ref="L98:BW98" si="58" xml:space="preserve"> L93 + L97</f>
        <v>56914.212208034056</v>
      </c>
      <c r="M98" s="90">
        <f t="shared" si="58"/>
        <v>57524.71897320389</v>
      </c>
      <c r="N98" s="90">
        <f t="shared" si="58"/>
        <v>58243.035099123852</v>
      </c>
      <c r="O98" s="90">
        <f t="shared" si="58"/>
        <v>58961.351225043814</v>
      </c>
      <c r="P98" s="90">
        <f t="shared" si="58"/>
        <v>59843.173288911632</v>
      </c>
      <c r="Q98" s="90">
        <f t="shared" si="58"/>
        <v>60397.983476883746</v>
      </c>
      <c r="R98" s="90">
        <f t="shared" si="58"/>
        <v>61116.299602803716</v>
      </c>
      <c r="S98" s="90">
        <f t="shared" si="58"/>
        <v>61834.615728723678</v>
      </c>
      <c r="T98" s="90">
        <f t="shared" si="58"/>
        <v>62141.684136350064</v>
      </c>
      <c r="U98" s="90">
        <f t="shared" si="58"/>
        <v>62109.180499515511</v>
      </c>
      <c r="V98" s="90">
        <f t="shared" si="58"/>
        <v>62246.462884911431</v>
      </c>
      <c r="W98" s="90">
        <f t="shared" si="58"/>
        <v>62383.74527030735</v>
      </c>
      <c r="X98" s="90">
        <f t="shared" si="58"/>
        <v>62692.318142431228</v>
      </c>
      <c r="Y98" s="90">
        <f t="shared" si="58"/>
        <v>62658.31004109919</v>
      </c>
      <c r="Z98" s="90">
        <f t="shared" si="58"/>
        <v>62795.592426495103</v>
      </c>
      <c r="AA98" s="90">
        <f t="shared" si="58"/>
        <v>62932.874811891023</v>
      </c>
      <c r="AB98" s="90">
        <f t="shared" si="58"/>
        <v>63242.952148512391</v>
      </c>
      <c r="AC98" s="90">
        <f t="shared" si="58"/>
        <v>63207.439582682862</v>
      </c>
      <c r="AD98" s="90">
        <f t="shared" si="58"/>
        <v>63344.721968078782</v>
      </c>
      <c r="AE98" s="90">
        <f t="shared" si="58"/>
        <v>63482.004353474695</v>
      </c>
      <c r="AF98" s="90">
        <f t="shared" si="58"/>
        <v>63793.586154593555</v>
      </c>
      <c r="AG98" s="90">
        <f t="shared" si="58"/>
        <v>63756.569124266534</v>
      </c>
      <c r="AH98" s="90">
        <f t="shared" si="58"/>
        <v>63893.851509662454</v>
      </c>
      <c r="AI98" s="90">
        <f t="shared" si="58"/>
        <v>64031.133895058374</v>
      </c>
      <c r="AJ98" s="90">
        <f t="shared" si="58"/>
        <v>64344.220160674718</v>
      </c>
      <c r="AK98" s="90">
        <f t="shared" si="58"/>
        <v>64305.698665850206</v>
      </c>
      <c r="AL98" s="90">
        <f t="shared" si="58"/>
        <v>64442.981051246126</v>
      </c>
      <c r="AM98" s="90">
        <f t="shared" si="58"/>
        <v>64580.263436642046</v>
      </c>
      <c r="AN98" s="90">
        <f t="shared" si="58"/>
        <v>64894.854166755882</v>
      </c>
      <c r="AO98" s="90">
        <f t="shared" si="58"/>
        <v>64854.828207433879</v>
      </c>
      <c r="AP98" s="90">
        <f t="shared" si="58"/>
        <v>64992.110592829798</v>
      </c>
      <c r="AQ98" s="90">
        <f t="shared" si="58"/>
        <v>65129.392978225718</v>
      </c>
      <c r="AR98" s="90">
        <f t="shared" si="58"/>
        <v>65445.488172837046</v>
      </c>
      <c r="AS98" s="90">
        <f t="shared" si="58"/>
        <v>65403.957749017558</v>
      </c>
      <c r="AT98" s="90">
        <f t="shared" si="58"/>
        <v>65541.240134413471</v>
      </c>
      <c r="AU98" s="90">
        <f t="shared" si="58"/>
        <v>65678.522519809398</v>
      </c>
      <c r="AV98" s="90">
        <f t="shared" si="58"/>
        <v>65996.122178918202</v>
      </c>
      <c r="AW98" s="90">
        <f t="shared" si="58"/>
        <v>65953.087290601223</v>
      </c>
      <c r="AX98" s="90">
        <f t="shared" si="58"/>
        <v>66090.36967599715</v>
      </c>
      <c r="AY98" s="90">
        <f t="shared" si="58"/>
        <v>66227.652061393062</v>
      </c>
      <c r="AZ98" s="90">
        <f t="shared" si="58"/>
        <v>66546.756184999365</v>
      </c>
      <c r="BA98" s="90">
        <f t="shared" si="58"/>
        <v>66502.216832184902</v>
      </c>
      <c r="BB98" s="90">
        <f t="shared" si="58"/>
        <v>66639.499217580829</v>
      </c>
      <c r="BC98" s="90">
        <f t="shared" si="58"/>
        <v>66776.781602976742</v>
      </c>
      <c r="BD98" s="90">
        <f t="shared" si="58"/>
        <v>67097.390191080529</v>
      </c>
      <c r="BE98" s="90">
        <f t="shared" si="58"/>
        <v>67051.346373768582</v>
      </c>
      <c r="BF98" s="90">
        <f t="shared" si="58"/>
        <v>67188.628759164494</v>
      </c>
      <c r="BG98" s="90">
        <f t="shared" si="58"/>
        <v>67325.911144560407</v>
      </c>
      <c r="BH98" s="90">
        <f t="shared" si="58"/>
        <v>67648.024197161692</v>
      </c>
      <c r="BI98" s="90">
        <f t="shared" si="58"/>
        <v>67600.475915352246</v>
      </c>
      <c r="BJ98" s="90">
        <f t="shared" si="58"/>
        <v>67737.758300748173</v>
      </c>
      <c r="BK98" s="90">
        <f t="shared" si="58"/>
        <v>67773.023364896173</v>
      </c>
      <c r="BL98" s="90">
        <f t="shared" si="58"/>
        <v>67958.702880964396</v>
      </c>
      <c r="BM98" s="90">
        <f t="shared" si="58"/>
        <v>67773.023364896173</v>
      </c>
      <c r="BN98" s="90">
        <f t="shared" si="58"/>
        <v>67773.023364896173</v>
      </c>
      <c r="BO98" s="90">
        <f t="shared" si="58"/>
        <v>67773.023364896173</v>
      </c>
      <c r="BP98" s="90">
        <f t="shared" si="58"/>
        <v>67958.702880964396</v>
      </c>
      <c r="BQ98" s="90">
        <f t="shared" si="58"/>
        <v>67773.023364896173</v>
      </c>
      <c r="BR98" s="90">
        <f t="shared" si="58"/>
        <v>67773.023364896173</v>
      </c>
      <c r="BS98" s="90">
        <f t="shared" si="58"/>
        <v>67773.023364896173</v>
      </c>
      <c r="BT98" s="90">
        <f t="shared" si="58"/>
        <v>67958.702880964396</v>
      </c>
      <c r="BU98" s="90">
        <f t="shared" si="58"/>
        <v>67773.023364896173</v>
      </c>
      <c r="BV98" s="90">
        <f t="shared" si="58"/>
        <v>67773.023364896173</v>
      </c>
      <c r="BW98" s="90">
        <f t="shared" si="58"/>
        <v>67773.023364896173</v>
      </c>
      <c r="BX98" s="90">
        <f t="shared" ref="BX98:CO98" si="59" xml:space="preserve"> BX93 + BX97</f>
        <v>67958.702880964396</v>
      </c>
      <c r="BY98" s="90">
        <f t="shared" si="59"/>
        <v>67773.023364896173</v>
      </c>
      <c r="BZ98" s="90">
        <f t="shared" si="59"/>
        <v>67773.023364896173</v>
      </c>
      <c r="CA98" s="90">
        <f t="shared" si="59"/>
        <v>67773.023364896173</v>
      </c>
      <c r="CB98" s="90">
        <f t="shared" si="59"/>
        <v>67958.702880964396</v>
      </c>
      <c r="CC98" s="90">
        <f t="shared" si="59"/>
        <v>67773.023364896173</v>
      </c>
      <c r="CD98" s="90">
        <f t="shared" si="59"/>
        <v>67773.023364896173</v>
      </c>
      <c r="CE98" s="90">
        <f t="shared" si="59"/>
        <v>67773.023364896173</v>
      </c>
      <c r="CF98" s="90">
        <f t="shared" si="59"/>
        <v>67958.702880964396</v>
      </c>
      <c r="CG98" s="90">
        <f t="shared" si="59"/>
        <v>67773.023364896173</v>
      </c>
      <c r="CH98" s="90">
        <f t="shared" si="59"/>
        <v>67773.023364896173</v>
      </c>
      <c r="CI98" s="90">
        <f t="shared" si="59"/>
        <v>67773.023364896173</v>
      </c>
      <c r="CJ98" s="90">
        <f t="shared" si="59"/>
        <v>67773.023364896173</v>
      </c>
      <c r="CK98" s="90">
        <f t="shared" si="59"/>
        <v>67773.023364896173</v>
      </c>
      <c r="CL98" s="90">
        <f t="shared" si="59"/>
        <v>67773.023364896173</v>
      </c>
      <c r="CM98" s="90">
        <f t="shared" si="59"/>
        <v>67773.023364896173</v>
      </c>
      <c r="CN98" s="90">
        <f t="shared" si="59"/>
        <v>67958.702880964396</v>
      </c>
      <c r="CO98" s="90">
        <f t="shared" si="59"/>
        <v>67773.023364896173</v>
      </c>
    </row>
    <row r="99" spans="2:211" s="131" customFormat="1" hidden="1" outlineLevel="2" x14ac:dyDescent="0.2">
      <c r="B99" s="43"/>
      <c r="C99" s="278"/>
      <c r="D99" s="278"/>
      <c r="E99" s="131" t="s">
        <v>470</v>
      </c>
      <c r="G99" s="162">
        <f xml:space="preserve"> $G$89</f>
        <v>3824</v>
      </c>
      <c r="H99" s="151" t="s">
        <v>462</v>
      </c>
      <c r="K99" s="271">
        <f xml:space="preserve"> K97 / $G99 / K$5</f>
        <v>0</v>
      </c>
      <c r="L99" s="183">
        <f t="shared" ref="L99:BW99" si="60" xml:space="preserve"> L97 / $G99 / L$5</f>
        <v>5.146415758582885E-4</v>
      </c>
      <c r="M99" s="183">
        <f t="shared" si="60"/>
        <v>1.0292831517165772E-3</v>
      </c>
      <c r="N99" s="183">
        <f t="shared" si="60"/>
        <v>1.5439247275748655E-3</v>
      </c>
      <c r="O99" s="183">
        <f t="shared" si="60"/>
        <v>2.0585663034331544E-3</v>
      </c>
      <c r="P99" s="183">
        <f t="shared" si="60"/>
        <v>2.5732078792914431E-3</v>
      </c>
      <c r="Q99" s="183">
        <f t="shared" si="60"/>
        <v>3.087849455149731E-3</v>
      </c>
      <c r="R99" s="183">
        <f t="shared" si="60"/>
        <v>3.6024910310080201E-3</v>
      </c>
      <c r="S99" s="183">
        <f t="shared" si="60"/>
        <v>4.1171326068663089E-3</v>
      </c>
      <c r="T99" s="183">
        <f t="shared" si="60"/>
        <v>4.2154893339511361E-3</v>
      </c>
      <c r="U99" s="183">
        <f t="shared" si="60"/>
        <v>4.3138460610359641E-3</v>
      </c>
      <c r="V99" s="183">
        <f t="shared" si="60"/>
        <v>4.4122027881207905E-3</v>
      </c>
      <c r="W99" s="183">
        <f t="shared" si="60"/>
        <v>4.5105595152056168E-3</v>
      </c>
      <c r="X99" s="183">
        <f t="shared" si="60"/>
        <v>4.608916242290444E-3</v>
      </c>
      <c r="Y99" s="183">
        <f t="shared" si="60"/>
        <v>4.7072729693752712E-3</v>
      </c>
      <c r="Z99" s="183">
        <f t="shared" si="60"/>
        <v>4.8056296964600984E-3</v>
      </c>
      <c r="AA99" s="183">
        <f t="shared" si="60"/>
        <v>4.9039864235449265E-3</v>
      </c>
      <c r="AB99" s="183">
        <f t="shared" si="60"/>
        <v>5.002343150629752E-3</v>
      </c>
      <c r="AC99" s="183">
        <f t="shared" si="60"/>
        <v>5.1006998777145818E-3</v>
      </c>
      <c r="AD99" s="183">
        <f t="shared" si="60"/>
        <v>5.199056604799409E-3</v>
      </c>
      <c r="AE99" s="183">
        <f t="shared" si="60"/>
        <v>5.2974133318842345E-3</v>
      </c>
      <c r="AF99" s="183">
        <f t="shared" si="60"/>
        <v>5.3957700589690625E-3</v>
      </c>
      <c r="AG99" s="183">
        <f t="shared" si="60"/>
        <v>5.4941267860538897E-3</v>
      </c>
      <c r="AH99" s="183">
        <f t="shared" si="60"/>
        <v>5.5924835131387152E-3</v>
      </c>
      <c r="AI99" s="183">
        <f t="shared" si="60"/>
        <v>5.690840240223545E-3</v>
      </c>
      <c r="AJ99" s="183">
        <f t="shared" si="60"/>
        <v>5.7891969673083705E-3</v>
      </c>
      <c r="AK99" s="183">
        <f t="shared" si="60"/>
        <v>5.8875536943931977E-3</v>
      </c>
      <c r="AL99" s="183">
        <f t="shared" si="60"/>
        <v>5.9859104214780266E-3</v>
      </c>
      <c r="AM99" s="183">
        <f t="shared" si="60"/>
        <v>6.084267148562853E-3</v>
      </c>
      <c r="AN99" s="183">
        <f t="shared" si="60"/>
        <v>6.1826238756476802E-3</v>
      </c>
      <c r="AO99" s="183">
        <f t="shared" si="60"/>
        <v>6.2809806027325065E-3</v>
      </c>
      <c r="AP99" s="183">
        <f t="shared" si="60"/>
        <v>6.3793373298173337E-3</v>
      </c>
      <c r="AQ99" s="183">
        <f t="shared" si="60"/>
        <v>6.4776940569021609E-3</v>
      </c>
      <c r="AR99" s="183">
        <f t="shared" si="60"/>
        <v>6.576050783986989E-3</v>
      </c>
      <c r="AS99" s="183">
        <f t="shared" si="60"/>
        <v>6.6744075110718153E-3</v>
      </c>
      <c r="AT99" s="183">
        <f t="shared" si="60"/>
        <v>6.7727642381566451E-3</v>
      </c>
      <c r="AU99" s="183">
        <f t="shared" si="60"/>
        <v>6.8711209652414706E-3</v>
      </c>
      <c r="AV99" s="183">
        <f t="shared" si="60"/>
        <v>6.9694776923262969E-3</v>
      </c>
      <c r="AW99" s="183">
        <f t="shared" si="60"/>
        <v>7.067834419411125E-3</v>
      </c>
      <c r="AX99" s="183">
        <f t="shared" si="60"/>
        <v>7.1661911464959514E-3</v>
      </c>
      <c r="AY99" s="183">
        <f t="shared" si="60"/>
        <v>7.2645478735807786E-3</v>
      </c>
      <c r="AZ99" s="183">
        <f t="shared" si="60"/>
        <v>7.3629046006656058E-3</v>
      </c>
      <c r="BA99" s="183">
        <f t="shared" si="60"/>
        <v>7.4612613277504312E-3</v>
      </c>
      <c r="BB99" s="183">
        <f t="shared" si="60"/>
        <v>7.5596180548352619E-3</v>
      </c>
      <c r="BC99" s="183">
        <f t="shared" si="60"/>
        <v>7.6579747819200891E-3</v>
      </c>
      <c r="BD99" s="183">
        <f t="shared" si="60"/>
        <v>7.7563315090049137E-3</v>
      </c>
      <c r="BE99" s="183">
        <f t="shared" si="60"/>
        <v>7.8546882360897418E-3</v>
      </c>
      <c r="BF99" s="183">
        <f t="shared" si="60"/>
        <v>7.953044963174569E-3</v>
      </c>
      <c r="BG99" s="183">
        <f t="shared" si="60"/>
        <v>8.0514016902593962E-3</v>
      </c>
      <c r="BH99" s="183">
        <f t="shared" si="60"/>
        <v>8.1497584173442217E-3</v>
      </c>
      <c r="BI99" s="183">
        <f t="shared" si="60"/>
        <v>8.2481151444290524E-3</v>
      </c>
      <c r="BJ99" s="183">
        <f t="shared" si="60"/>
        <v>8.3464718715138778E-3</v>
      </c>
      <c r="BK99" s="183">
        <f t="shared" si="60"/>
        <v>8.3717377224825293E-3</v>
      </c>
      <c r="BL99" s="183">
        <f t="shared" si="60"/>
        <v>8.3717377224825345E-3</v>
      </c>
      <c r="BM99" s="183">
        <f t="shared" si="60"/>
        <v>8.3717377224825293E-3</v>
      </c>
      <c r="BN99" s="183">
        <f t="shared" si="60"/>
        <v>8.3717377224825293E-3</v>
      </c>
      <c r="BO99" s="183">
        <f t="shared" si="60"/>
        <v>8.3717377224825293E-3</v>
      </c>
      <c r="BP99" s="183">
        <f t="shared" si="60"/>
        <v>8.3717377224825345E-3</v>
      </c>
      <c r="BQ99" s="183">
        <f t="shared" si="60"/>
        <v>8.3717377224825293E-3</v>
      </c>
      <c r="BR99" s="183">
        <f t="shared" si="60"/>
        <v>8.3717377224825293E-3</v>
      </c>
      <c r="BS99" s="183">
        <f t="shared" si="60"/>
        <v>8.3717377224825293E-3</v>
      </c>
      <c r="BT99" s="183">
        <f t="shared" si="60"/>
        <v>8.3717377224825345E-3</v>
      </c>
      <c r="BU99" s="183">
        <f t="shared" si="60"/>
        <v>8.3717377224825293E-3</v>
      </c>
      <c r="BV99" s="183">
        <f t="shared" si="60"/>
        <v>8.3717377224825293E-3</v>
      </c>
      <c r="BW99" s="183">
        <f t="shared" si="60"/>
        <v>8.3717377224825293E-3</v>
      </c>
      <c r="BX99" s="183">
        <f t="shared" ref="BX99:CO99" si="61" xml:space="preserve"> BX97 / $G99 / BX$5</f>
        <v>8.3717377224825345E-3</v>
      </c>
      <c r="BY99" s="183">
        <f t="shared" si="61"/>
        <v>8.3717377224825293E-3</v>
      </c>
      <c r="BZ99" s="183">
        <f t="shared" si="61"/>
        <v>8.3717377224825293E-3</v>
      </c>
      <c r="CA99" s="183">
        <f t="shared" si="61"/>
        <v>8.3717377224825293E-3</v>
      </c>
      <c r="CB99" s="183">
        <f t="shared" si="61"/>
        <v>8.3717377224825345E-3</v>
      </c>
      <c r="CC99" s="183">
        <f t="shared" si="61"/>
        <v>8.3717377224825293E-3</v>
      </c>
      <c r="CD99" s="183">
        <f t="shared" si="61"/>
        <v>8.3717377224825293E-3</v>
      </c>
      <c r="CE99" s="183">
        <f t="shared" si="61"/>
        <v>8.3717377224825293E-3</v>
      </c>
      <c r="CF99" s="183">
        <f t="shared" si="61"/>
        <v>8.3717377224825345E-3</v>
      </c>
      <c r="CG99" s="183">
        <f t="shared" si="61"/>
        <v>8.3717377224825293E-3</v>
      </c>
      <c r="CH99" s="183">
        <f t="shared" si="61"/>
        <v>8.3717377224825293E-3</v>
      </c>
      <c r="CI99" s="183">
        <f t="shared" si="61"/>
        <v>8.3717377224825293E-3</v>
      </c>
      <c r="CJ99" s="183">
        <f t="shared" si="61"/>
        <v>8.3717377224825293E-3</v>
      </c>
      <c r="CK99" s="183">
        <f t="shared" si="61"/>
        <v>8.3717377224825293E-3</v>
      </c>
      <c r="CL99" s="183">
        <f t="shared" si="61"/>
        <v>8.3717377224825293E-3</v>
      </c>
      <c r="CM99" s="183">
        <f t="shared" si="61"/>
        <v>8.3717377224825293E-3</v>
      </c>
      <c r="CN99" s="183">
        <f t="shared" si="61"/>
        <v>8.3717377224825345E-3</v>
      </c>
      <c r="CO99" s="183">
        <f t="shared" si="61"/>
        <v>8.3717377224825293E-3</v>
      </c>
    </row>
    <row r="100" spans="2:211" s="131" customFormat="1" hidden="1" outlineLevel="2" x14ac:dyDescent="0.2">
      <c r="B100" s="43"/>
      <c r="C100" s="278"/>
      <c r="D100" s="278"/>
      <c r="E100" s="131" t="s">
        <v>471</v>
      </c>
      <c r="G100" s="431">
        <f xml:space="preserve"> MAX( K99:CO99 )</f>
        <v>8.3717377224825345E-3</v>
      </c>
      <c r="H100" s="151" t="s">
        <v>66</v>
      </c>
      <c r="K100" s="94">
        <f xml:space="preserve"> K99 / $G100</f>
        <v>0</v>
      </c>
      <c r="L100" s="94">
        <f t="shared" ref="L100:BW100" si="62" xml:space="preserve"> L99 / $G100</f>
        <v>6.1473685979937499E-2</v>
      </c>
      <c r="M100" s="94">
        <f t="shared" si="62"/>
        <v>0.12294737195987503</v>
      </c>
      <c r="N100" s="94">
        <f t="shared" si="62"/>
        <v>0.1844210579398125</v>
      </c>
      <c r="O100" s="94">
        <f t="shared" si="62"/>
        <v>0.24589474391975005</v>
      </c>
      <c r="P100" s="94">
        <f t="shared" si="62"/>
        <v>0.3073684298996876</v>
      </c>
      <c r="Q100" s="94">
        <f t="shared" si="62"/>
        <v>0.36884211587962501</v>
      </c>
      <c r="R100" s="94">
        <f t="shared" si="62"/>
        <v>0.43031580185956259</v>
      </c>
      <c r="S100" s="94">
        <f t="shared" si="62"/>
        <v>0.49178948783950011</v>
      </c>
      <c r="T100" s="94">
        <f t="shared" si="62"/>
        <v>0.50353815106155586</v>
      </c>
      <c r="U100" s="94">
        <f t="shared" si="62"/>
        <v>0.51528681428361167</v>
      </c>
      <c r="V100" s="94">
        <f t="shared" si="62"/>
        <v>0.52703547750566737</v>
      </c>
      <c r="W100" s="94">
        <f t="shared" si="62"/>
        <v>0.53878414072772296</v>
      </c>
      <c r="X100" s="94">
        <f t="shared" si="62"/>
        <v>0.55053280394977866</v>
      </c>
      <c r="Y100" s="94">
        <f t="shared" si="62"/>
        <v>0.56228146717183447</v>
      </c>
      <c r="Z100" s="94">
        <f t="shared" si="62"/>
        <v>0.57403013039389017</v>
      </c>
      <c r="AA100" s="94">
        <f t="shared" si="62"/>
        <v>0.58577879361594598</v>
      </c>
      <c r="AB100" s="94">
        <f t="shared" si="62"/>
        <v>0.59752745683800157</v>
      </c>
      <c r="AC100" s="94">
        <f t="shared" si="62"/>
        <v>0.6092761200600576</v>
      </c>
      <c r="AD100" s="94">
        <f t="shared" si="62"/>
        <v>0.6210247832821133</v>
      </c>
      <c r="AE100" s="94">
        <f t="shared" si="62"/>
        <v>0.63277344650416889</v>
      </c>
      <c r="AF100" s="94">
        <f t="shared" si="62"/>
        <v>0.6445221097262247</v>
      </c>
      <c r="AG100" s="94">
        <f t="shared" si="62"/>
        <v>0.6562707729482804</v>
      </c>
      <c r="AH100" s="94">
        <f t="shared" si="62"/>
        <v>0.66801943617033599</v>
      </c>
      <c r="AI100" s="94">
        <f t="shared" si="62"/>
        <v>0.67976809939239202</v>
      </c>
      <c r="AJ100" s="94">
        <f t="shared" si="62"/>
        <v>0.6915167626144475</v>
      </c>
      <c r="AK100" s="94">
        <f t="shared" si="62"/>
        <v>0.70326542583650331</v>
      </c>
      <c r="AL100" s="94">
        <f t="shared" si="62"/>
        <v>0.71501408905855923</v>
      </c>
      <c r="AM100" s="94">
        <f t="shared" si="62"/>
        <v>0.72676275228061482</v>
      </c>
      <c r="AN100" s="94">
        <f t="shared" si="62"/>
        <v>0.73851141550267063</v>
      </c>
      <c r="AO100" s="94">
        <f t="shared" si="62"/>
        <v>0.75026007872472622</v>
      </c>
      <c r="AP100" s="94">
        <f t="shared" si="62"/>
        <v>0.76200874194678192</v>
      </c>
      <c r="AQ100" s="94">
        <f t="shared" si="62"/>
        <v>0.77375740516883773</v>
      </c>
      <c r="AR100" s="94">
        <f t="shared" si="62"/>
        <v>0.78550606839089354</v>
      </c>
      <c r="AS100" s="94">
        <f t="shared" si="62"/>
        <v>0.79725473161294913</v>
      </c>
      <c r="AT100" s="94">
        <f t="shared" si="62"/>
        <v>0.80900339483500516</v>
      </c>
      <c r="AU100" s="94">
        <f t="shared" si="62"/>
        <v>0.82075205805706075</v>
      </c>
      <c r="AV100" s="94">
        <f t="shared" si="62"/>
        <v>0.83250072127911634</v>
      </c>
      <c r="AW100" s="94">
        <f t="shared" si="62"/>
        <v>0.84424938450117226</v>
      </c>
      <c r="AX100" s="94">
        <f t="shared" si="62"/>
        <v>0.85599804772322785</v>
      </c>
      <c r="AY100" s="94">
        <f t="shared" si="62"/>
        <v>0.86774671094528355</v>
      </c>
      <c r="AZ100" s="94">
        <f t="shared" si="62"/>
        <v>0.87949537416733936</v>
      </c>
      <c r="BA100" s="94">
        <f t="shared" si="62"/>
        <v>0.89124403738939484</v>
      </c>
      <c r="BB100" s="94">
        <f t="shared" si="62"/>
        <v>0.90299270061145098</v>
      </c>
      <c r="BC100" s="94">
        <f t="shared" si="62"/>
        <v>0.91474136383350668</v>
      </c>
      <c r="BD100" s="94">
        <f t="shared" si="62"/>
        <v>0.92649002705556216</v>
      </c>
      <c r="BE100" s="94">
        <f t="shared" si="62"/>
        <v>0.93823869027761797</v>
      </c>
      <c r="BF100" s="94">
        <f t="shared" si="62"/>
        <v>0.94998735349967378</v>
      </c>
      <c r="BG100" s="94">
        <f t="shared" si="62"/>
        <v>0.96173601672172948</v>
      </c>
      <c r="BH100" s="94">
        <f t="shared" si="62"/>
        <v>0.97348467994378496</v>
      </c>
      <c r="BI100" s="94">
        <f t="shared" si="62"/>
        <v>0.9852333431658411</v>
      </c>
      <c r="BJ100" s="94">
        <f t="shared" si="62"/>
        <v>0.99698200638789669</v>
      </c>
      <c r="BK100" s="94">
        <f t="shared" si="62"/>
        <v>0.99999999999999933</v>
      </c>
      <c r="BL100" s="94">
        <f t="shared" si="62"/>
        <v>1</v>
      </c>
      <c r="BM100" s="94">
        <f t="shared" si="62"/>
        <v>0.99999999999999933</v>
      </c>
      <c r="BN100" s="94">
        <f t="shared" si="62"/>
        <v>0.99999999999999933</v>
      </c>
      <c r="BO100" s="94">
        <f t="shared" si="62"/>
        <v>0.99999999999999933</v>
      </c>
      <c r="BP100" s="94">
        <f t="shared" si="62"/>
        <v>1</v>
      </c>
      <c r="BQ100" s="94">
        <f t="shared" si="62"/>
        <v>0.99999999999999933</v>
      </c>
      <c r="BR100" s="94">
        <f t="shared" si="62"/>
        <v>0.99999999999999933</v>
      </c>
      <c r="BS100" s="94">
        <f t="shared" si="62"/>
        <v>0.99999999999999933</v>
      </c>
      <c r="BT100" s="94">
        <f t="shared" si="62"/>
        <v>1</v>
      </c>
      <c r="BU100" s="94">
        <f t="shared" si="62"/>
        <v>0.99999999999999933</v>
      </c>
      <c r="BV100" s="94">
        <f t="shared" si="62"/>
        <v>0.99999999999999933</v>
      </c>
      <c r="BW100" s="94">
        <f t="shared" si="62"/>
        <v>0.99999999999999933</v>
      </c>
      <c r="BX100" s="94">
        <f t="shared" ref="BX100:CO100" si="63" xml:space="preserve"> BX99 / $G100</f>
        <v>1</v>
      </c>
      <c r="BY100" s="94">
        <f t="shared" si="63"/>
        <v>0.99999999999999933</v>
      </c>
      <c r="BZ100" s="94">
        <f t="shared" si="63"/>
        <v>0.99999999999999933</v>
      </c>
      <c r="CA100" s="94">
        <f t="shared" si="63"/>
        <v>0.99999999999999933</v>
      </c>
      <c r="CB100" s="94">
        <f t="shared" si="63"/>
        <v>1</v>
      </c>
      <c r="CC100" s="94">
        <f t="shared" si="63"/>
        <v>0.99999999999999933</v>
      </c>
      <c r="CD100" s="94">
        <f t="shared" si="63"/>
        <v>0.99999999999999933</v>
      </c>
      <c r="CE100" s="94">
        <f t="shared" si="63"/>
        <v>0.99999999999999933</v>
      </c>
      <c r="CF100" s="94">
        <f t="shared" si="63"/>
        <v>1</v>
      </c>
      <c r="CG100" s="94">
        <f t="shared" si="63"/>
        <v>0.99999999999999933</v>
      </c>
      <c r="CH100" s="94">
        <f t="shared" si="63"/>
        <v>0.99999999999999933</v>
      </c>
      <c r="CI100" s="94">
        <f t="shared" si="63"/>
        <v>0.99999999999999933</v>
      </c>
      <c r="CJ100" s="94">
        <f t="shared" si="63"/>
        <v>0.99999999999999933</v>
      </c>
      <c r="CK100" s="94">
        <f t="shared" si="63"/>
        <v>0.99999999999999933</v>
      </c>
      <c r="CL100" s="94">
        <f t="shared" si="63"/>
        <v>0.99999999999999933</v>
      </c>
      <c r="CM100" s="94">
        <f t="shared" si="63"/>
        <v>0.99999999999999933</v>
      </c>
      <c r="CN100" s="94">
        <f t="shared" si="63"/>
        <v>1</v>
      </c>
      <c r="CO100" s="94">
        <f t="shared" si="63"/>
        <v>0.99999999999999933</v>
      </c>
    </row>
    <row r="101" spans="2:211" s="78" customFormat="1" hidden="1" outlineLevel="2" x14ac:dyDescent="0.2">
      <c r="B101" s="97"/>
      <c r="C101" s="44"/>
      <c r="D101" s="44"/>
      <c r="E101" s="131"/>
      <c r="H101" s="350"/>
      <c r="I101" s="131"/>
      <c r="J101" s="131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7"/>
      <c r="AE101" s="347"/>
      <c r="AF101" s="347"/>
      <c r="AG101" s="347"/>
      <c r="AH101" s="347"/>
      <c r="AI101" s="347"/>
      <c r="AJ101" s="347"/>
      <c r="AK101" s="347"/>
      <c r="AL101" s="347"/>
      <c r="AM101" s="347"/>
      <c r="AN101" s="347"/>
      <c r="AO101" s="347"/>
      <c r="AP101" s="347"/>
      <c r="AQ101" s="347"/>
      <c r="AR101" s="347"/>
      <c r="AS101" s="347"/>
      <c r="AT101" s="347"/>
      <c r="AU101" s="347"/>
      <c r="AV101" s="347"/>
      <c r="AW101" s="347"/>
      <c r="AX101" s="347"/>
      <c r="AY101" s="347"/>
      <c r="AZ101" s="347"/>
      <c r="BA101" s="347"/>
      <c r="BB101" s="347"/>
      <c r="BC101" s="347"/>
      <c r="BD101" s="347"/>
      <c r="BE101" s="347"/>
      <c r="BF101" s="347"/>
      <c r="BG101" s="347"/>
      <c r="BH101" s="347"/>
      <c r="BI101" s="347"/>
      <c r="BJ101" s="347"/>
      <c r="BK101" s="347"/>
      <c r="BL101" s="347"/>
      <c r="BM101" s="347"/>
      <c r="BN101" s="347"/>
      <c r="BO101" s="347"/>
      <c r="BP101" s="347"/>
      <c r="BQ101" s="347"/>
      <c r="BR101" s="347"/>
      <c r="BS101" s="347"/>
      <c r="BT101" s="347"/>
      <c r="BU101" s="347"/>
      <c r="BV101" s="347"/>
      <c r="BW101" s="347"/>
      <c r="BX101" s="347"/>
      <c r="BY101" s="347"/>
      <c r="BZ101" s="347"/>
      <c r="CA101" s="347"/>
      <c r="CB101" s="347"/>
      <c r="CC101" s="347"/>
      <c r="CD101" s="347"/>
      <c r="CE101" s="347"/>
      <c r="CF101" s="347"/>
      <c r="CG101" s="347"/>
      <c r="CH101" s="347"/>
      <c r="CI101" s="347"/>
      <c r="CJ101" s="347"/>
      <c r="CK101" s="347"/>
      <c r="CL101" s="347"/>
      <c r="CM101" s="347"/>
      <c r="CN101" s="347"/>
      <c r="CO101" s="347"/>
    </row>
    <row r="102" spans="2:211" s="78" customFormat="1" hidden="1" outlineLevel="2" x14ac:dyDescent="0.2">
      <c r="B102" s="97"/>
      <c r="C102" s="44" t="s">
        <v>472</v>
      </c>
      <c r="D102" s="44"/>
      <c r="E102" s="131"/>
      <c r="H102" s="350"/>
      <c r="I102" s="131"/>
      <c r="J102" s="131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7"/>
      <c r="CB102" s="347"/>
      <c r="CC102" s="347"/>
      <c r="CD102" s="347"/>
      <c r="CE102" s="347"/>
      <c r="CF102" s="347"/>
      <c r="CG102" s="347"/>
      <c r="CH102" s="347"/>
      <c r="CI102" s="347"/>
      <c r="CJ102" s="347"/>
      <c r="CK102" s="347"/>
      <c r="CL102" s="347"/>
      <c r="CM102" s="347"/>
      <c r="CN102" s="347"/>
      <c r="CO102" s="347"/>
    </row>
    <row r="103" spans="2:211" hidden="1" outlineLevel="2" x14ac:dyDescent="0.2">
      <c r="B103" s="58"/>
      <c r="D103" s="39"/>
      <c r="E103" s="18" t="str">
        <f xml:space="preserve"> Costs!E45</f>
        <v>Flats</v>
      </c>
      <c r="G103" s="19">
        <f xml:space="preserve"> Costs!G45</f>
        <v>33</v>
      </c>
      <c r="H103" s="76" t="str">
        <f xml:space="preserve"> Costs!H45</f>
        <v>Properties</v>
      </c>
      <c r="I103" s="131"/>
      <c r="J103" s="20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</row>
    <row r="104" spans="2:211" hidden="1" outlineLevel="2" x14ac:dyDescent="0.2">
      <c r="B104" s="58"/>
      <c r="D104" s="39"/>
      <c r="E104" s="18" t="str">
        <f>InpC!E13</f>
        <v>Number of flats to each plot</v>
      </c>
      <c r="G104" s="52">
        <f>InpC!G13</f>
        <v>3</v>
      </c>
      <c r="H104" s="76" t="str">
        <f>InpC!H13</f>
        <v>Properties</v>
      </c>
      <c r="I104" s="131"/>
      <c r="J104" s="20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</row>
    <row r="105" spans="2:211" s="20" customFormat="1" hidden="1" outlineLevel="2" x14ac:dyDescent="0.2">
      <c r="B105" s="34"/>
      <c r="C105" s="83"/>
      <c r="D105" s="83"/>
      <c r="E105" s="20" t="s">
        <v>473</v>
      </c>
      <c r="G105" s="162">
        <f xml:space="preserve"> ROUND( G103 / MAX(1, G104 ), 0 )</f>
        <v>11</v>
      </c>
      <c r="H105" s="93" t="s">
        <v>381</v>
      </c>
      <c r="I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</row>
    <row r="106" spans="2:211" s="20" customFormat="1" hidden="1" outlineLevel="2" x14ac:dyDescent="0.2">
      <c r="B106" s="34"/>
      <c r="C106" s="83"/>
      <c r="D106" s="83"/>
      <c r="E106" s="45" t="str">
        <f xml:space="preserve"> Costs!E62</f>
        <v>Total plots</v>
      </c>
      <c r="G106" s="52">
        <f xml:space="preserve"> Costs!G62</f>
        <v>478</v>
      </c>
      <c r="H106" s="76" t="str">
        <f xml:space="preserve"> Costs!H62</f>
        <v>Plots</v>
      </c>
      <c r="I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</row>
    <row r="107" spans="2:211" s="20" customFormat="1" hidden="1" outlineLevel="2" x14ac:dyDescent="0.2">
      <c r="B107" s="34"/>
      <c r="C107" s="83"/>
      <c r="D107" s="83"/>
      <c r="E107" s="131" t="s">
        <v>474</v>
      </c>
      <c r="G107" s="100">
        <f xml:space="preserve"> G105 / G106</f>
        <v>2.3012552301255231E-2</v>
      </c>
      <c r="H107" s="93" t="s">
        <v>66</v>
      </c>
      <c r="I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</row>
    <row r="108" spans="2:211" s="20" customFormat="1" hidden="1" outlineLevel="2" x14ac:dyDescent="0.2">
      <c r="B108" s="34"/>
      <c r="C108" s="83"/>
      <c r="D108" s="83"/>
      <c r="E108" s="131" t="str">
        <f xml:space="preserve"> E87</f>
        <v>Proportion of leakage on customer side</v>
      </c>
      <c r="G108" s="94">
        <f xml:space="preserve"> G87</f>
        <v>0.2593619948431688</v>
      </c>
      <c r="H108" s="93" t="str">
        <f xml:space="preserve"> H87</f>
        <v>%</v>
      </c>
      <c r="I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</row>
    <row r="109" spans="2:211" s="20" customFormat="1" hidden="1" outlineLevel="2" x14ac:dyDescent="0.2">
      <c r="B109" s="34"/>
      <c r="C109" s="83"/>
      <c r="D109" s="83"/>
      <c r="E109" s="131" t="s">
        <v>475</v>
      </c>
      <c r="G109" s="217"/>
      <c r="H109" s="93" t="s">
        <v>105</v>
      </c>
      <c r="I109" s="131"/>
      <c r="K109" s="162">
        <f xml:space="preserve"> K97 * $G$107 * $G$108</f>
        <v>0</v>
      </c>
      <c r="L109" s="162">
        <f t="shared" ref="L109:BW109" si="64" xml:space="preserve"> L97 * $G$107 * $G$108</f>
        <v>4.2990744246775243</v>
      </c>
      <c r="M109" s="162">
        <f t="shared" si="64"/>
        <v>8.5746566393841341</v>
      </c>
      <c r="N109" s="162">
        <f t="shared" si="64"/>
        <v>12.861984959076201</v>
      </c>
      <c r="O109" s="162">
        <f t="shared" si="64"/>
        <v>17.149313278768268</v>
      </c>
      <c r="P109" s="162">
        <f t="shared" si="64"/>
        <v>21.495372123387629</v>
      </c>
      <c r="Q109" s="162">
        <f t="shared" si="64"/>
        <v>25.723969918152402</v>
      </c>
      <c r="R109" s="162">
        <f t="shared" si="64"/>
        <v>30.011298237844475</v>
      </c>
      <c r="S109" s="162">
        <f t="shared" si="64"/>
        <v>34.298626557536537</v>
      </c>
      <c r="T109" s="162">
        <f t="shared" si="64"/>
        <v>35.214221378959245</v>
      </c>
      <c r="U109" s="162">
        <f t="shared" si="64"/>
        <v>35.937388761152675</v>
      </c>
      <c r="V109" s="162">
        <f t="shared" si="64"/>
        <v>36.756769862960731</v>
      </c>
      <c r="W109" s="162">
        <f t="shared" si="64"/>
        <v>37.5761509647688</v>
      </c>
      <c r="X109" s="162">
        <f t="shared" si="64"/>
        <v>38.500725305115431</v>
      </c>
      <c r="Y109" s="162">
        <f t="shared" si="64"/>
        <v>39.214913168384925</v>
      </c>
      <c r="Z109" s="162">
        <f t="shared" si="64"/>
        <v>40.034294270192994</v>
      </c>
      <c r="AA109" s="162">
        <f t="shared" si="64"/>
        <v>40.853675372001064</v>
      </c>
      <c r="AB109" s="162">
        <f t="shared" si="64"/>
        <v>41.78722923127161</v>
      </c>
      <c r="AC109" s="162">
        <f t="shared" si="64"/>
        <v>42.492437575617195</v>
      </c>
      <c r="AD109" s="162">
        <f t="shared" si="64"/>
        <v>43.311818677425265</v>
      </c>
      <c r="AE109" s="162">
        <f t="shared" si="64"/>
        <v>44.13119977923332</v>
      </c>
      <c r="AF109" s="162">
        <f t="shared" si="64"/>
        <v>45.07373315742781</v>
      </c>
      <c r="AG109" s="162">
        <f t="shared" si="64"/>
        <v>45.769961982849452</v>
      </c>
      <c r="AH109" s="162">
        <f t="shared" si="64"/>
        <v>46.589343084657514</v>
      </c>
      <c r="AI109" s="162">
        <f t="shared" si="64"/>
        <v>47.408724186465591</v>
      </c>
      <c r="AJ109" s="162">
        <f t="shared" si="64"/>
        <v>48.360237083583975</v>
      </c>
      <c r="AK109" s="162">
        <f t="shared" si="64"/>
        <v>49.047486390081701</v>
      </c>
      <c r="AL109" s="162">
        <f t="shared" si="64"/>
        <v>49.866867491889792</v>
      </c>
      <c r="AM109" s="162">
        <f t="shared" si="64"/>
        <v>50.686248593697833</v>
      </c>
      <c r="AN109" s="162">
        <f t="shared" si="64"/>
        <v>51.646741009740175</v>
      </c>
      <c r="AO109" s="162">
        <f t="shared" si="64"/>
        <v>52.325010797313965</v>
      </c>
      <c r="AP109" s="162">
        <f t="shared" si="64"/>
        <v>53.144391899122027</v>
      </c>
      <c r="AQ109" s="162">
        <f t="shared" si="64"/>
        <v>53.96377300093009</v>
      </c>
      <c r="AR109" s="162">
        <f t="shared" si="64"/>
        <v>54.933244935896354</v>
      </c>
      <c r="AS109" s="162">
        <f t="shared" si="64"/>
        <v>55.602535204546221</v>
      </c>
      <c r="AT109" s="162">
        <f t="shared" si="64"/>
        <v>56.421916306354305</v>
      </c>
      <c r="AU109" s="162">
        <f t="shared" si="64"/>
        <v>57.24129740816236</v>
      </c>
      <c r="AV109" s="162">
        <f t="shared" si="64"/>
        <v>58.219748862052526</v>
      </c>
      <c r="AW109" s="162">
        <f t="shared" si="64"/>
        <v>58.880059611778485</v>
      </c>
      <c r="AX109" s="162">
        <f t="shared" si="64"/>
        <v>59.699440713586547</v>
      </c>
      <c r="AY109" s="162">
        <f t="shared" si="64"/>
        <v>60.51882181539461</v>
      </c>
      <c r="AZ109" s="162">
        <f t="shared" si="64"/>
        <v>61.50625278820872</v>
      </c>
      <c r="BA109" s="162">
        <f t="shared" si="64"/>
        <v>62.157584019010741</v>
      </c>
      <c r="BB109" s="162">
        <f t="shared" si="64"/>
        <v>62.976965120818825</v>
      </c>
      <c r="BC109" s="162">
        <f t="shared" si="64"/>
        <v>63.796346222626887</v>
      </c>
      <c r="BD109" s="162">
        <f t="shared" si="64"/>
        <v>64.792756714364913</v>
      </c>
      <c r="BE109" s="162">
        <f t="shared" si="64"/>
        <v>65.435108426243019</v>
      </c>
      <c r="BF109" s="162">
        <f t="shared" si="64"/>
        <v>66.254489528051081</v>
      </c>
      <c r="BG109" s="162">
        <f t="shared" si="64"/>
        <v>67.073870629859144</v>
      </c>
      <c r="BH109" s="162">
        <f t="shared" si="64"/>
        <v>68.079260640521071</v>
      </c>
      <c r="BI109" s="162">
        <f t="shared" si="64"/>
        <v>68.712632833475283</v>
      </c>
      <c r="BJ109" s="162">
        <f t="shared" si="64"/>
        <v>69.532013935283345</v>
      </c>
      <c r="BK109" s="162">
        <f t="shared" si="64"/>
        <v>69.742496343740839</v>
      </c>
      <c r="BL109" s="162">
        <f t="shared" si="64"/>
        <v>69.933571676189487</v>
      </c>
      <c r="BM109" s="162">
        <f t="shared" si="64"/>
        <v>69.742496343740839</v>
      </c>
      <c r="BN109" s="162">
        <f t="shared" si="64"/>
        <v>69.742496343740839</v>
      </c>
      <c r="BO109" s="162">
        <f t="shared" si="64"/>
        <v>69.742496343740839</v>
      </c>
      <c r="BP109" s="162">
        <f t="shared" si="64"/>
        <v>69.933571676189487</v>
      </c>
      <c r="BQ109" s="162">
        <f t="shared" si="64"/>
        <v>69.742496343740839</v>
      </c>
      <c r="BR109" s="162">
        <f t="shared" si="64"/>
        <v>69.742496343740839</v>
      </c>
      <c r="BS109" s="162">
        <f t="shared" si="64"/>
        <v>69.742496343740839</v>
      </c>
      <c r="BT109" s="162">
        <f t="shared" si="64"/>
        <v>69.933571676189487</v>
      </c>
      <c r="BU109" s="162">
        <f t="shared" si="64"/>
        <v>69.742496343740839</v>
      </c>
      <c r="BV109" s="162">
        <f t="shared" si="64"/>
        <v>69.742496343740839</v>
      </c>
      <c r="BW109" s="162">
        <f t="shared" si="64"/>
        <v>69.742496343740839</v>
      </c>
      <c r="BX109" s="162">
        <f t="shared" ref="BX109:CO109" si="65" xml:space="preserve"> BX97 * $G$107 * $G$108</f>
        <v>69.933571676189487</v>
      </c>
      <c r="BY109" s="162">
        <f t="shared" si="65"/>
        <v>69.742496343740839</v>
      </c>
      <c r="BZ109" s="162">
        <f t="shared" si="65"/>
        <v>69.742496343740839</v>
      </c>
      <c r="CA109" s="162">
        <f t="shared" si="65"/>
        <v>69.742496343740839</v>
      </c>
      <c r="CB109" s="162">
        <f t="shared" si="65"/>
        <v>69.933571676189487</v>
      </c>
      <c r="CC109" s="162">
        <f t="shared" si="65"/>
        <v>69.742496343740839</v>
      </c>
      <c r="CD109" s="162">
        <f t="shared" si="65"/>
        <v>69.742496343740839</v>
      </c>
      <c r="CE109" s="162">
        <f t="shared" si="65"/>
        <v>69.742496343740839</v>
      </c>
      <c r="CF109" s="162">
        <f t="shared" si="65"/>
        <v>69.933571676189487</v>
      </c>
      <c r="CG109" s="162">
        <f t="shared" si="65"/>
        <v>69.742496343740839</v>
      </c>
      <c r="CH109" s="162">
        <f t="shared" si="65"/>
        <v>69.742496343740839</v>
      </c>
      <c r="CI109" s="162">
        <f t="shared" si="65"/>
        <v>69.742496343740839</v>
      </c>
      <c r="CJ109" s="162">
        <f t="shared" si="65"/>
        <v>69.742496343740839</v>
      </c>
      <c r="CK109" s="162">
        <f t="shared" si="65"/>
        <v>69.742496343740839</v>
      </c>
      <c r="CL109" s="162">
        <f t="shared" si="65"/>
        <v>69.742496343740839</v>
      </c>
      <c r="CM109" s="162">
        <f t="shared" si="65"/>
        <v>69.742496343740839</v>
      </c>
      <c r="CN109" s="162">
        <f t="shared" si="65"/>
        <v>69.933571676189487</v>
      </c>
      <c r="CO109" s="162">
        <f t="shared" si="65"/>
        <v>69.742496343740839</v>
      </c>
    </row>
    <row r="110" spans="2:211" s="20" customFormat="1" hidden="1" outlineLevel="2" x14ac:dyDescent="0.2">
      <c r="B110" s="34"/>
      <c r="C110" s="83"/>
      <c r="D110" s="83"/>
      <c r="E110" s="131" t="s">
        <v>476</v>
      </c>
      <c r="G110" s="217"/>
      <c r="H110" s="93" t="s">
        <v>105</v>
      </c>
      <c r="I110" s="131"/>
      <c r="K110" s="90">
        <f xml:space="preserve"> K97 + K109</f>
        <v>0</v>
      </c>
      <c r="L110" s="90">
        <f t="shared" ref="L110:BW110" si="66" xml:space="preserve"> L97 + L109</f>
        <v>724.58318973072448</v>
      </c>
      <c r="M110" s="90">
        <f t="shared" si="66"/>
        <v>1445.2069084793138</v>
      </c>
      <c r="N110" s="90">
        <f t="shared" si="66"/>
        <v>2167.8103627189707</v>
      </c>
      <c r="O110" s="90">
        <f t="shared" si="66"/>
        <v>2890.4138169586276</v>
      </c>
      <c r="P110" s="90">
        <f t="shared" si="66"/>
        <v>3622.9159486536232</v>
      </c>
      <c r="Q110" s="90">
        <f t="shared" si="66"/>
        <v>4335.6207254379415</v>
      </c>
      <c r="R110" s="90">
        <f t="shared" si="66"/>
        <v>5058.2241796775988</v>
      </c>
      <c r="S110" s="90">
        <f t="shared" si="66"/>
        <v>5780.8276339172553</v>
      </c>
      <c r="T110" s="90">
        <f t="shared" si="66"/>
        <v>5935.1456453476258</v>
      </c>
      <c r="U110" s="90">
        <f t="shared" si="66"/>
        <v>6057.0311669127095</v>
      </c>
      <c r="V110" s="90">
        <f t="shared" si="66"/>
        <v>6195.1329334104348</v>
      </c>
      <c r="W110" s="90">
        <f t="shared" si="66"/>
        <v>6333.234699908161</v>
      </c>
      <c r="X110" s="90">
        <f t="shared" si="66"/>
        <v>6489.0661553549444</v>
      </c>
      <c r="Y110" s="90">
        <f t="shared" si="66"/>
        <v>6609.4382329036134</v>
      </c>
      <c r="Z110" s="90">
        <f t="shared" si="66"/>
        <v>6747.5399994013405</v>
      </c>
      <c r="AA110" s="90">
        <f t="shared" si="66"/>
        <v>6885.6417658990677</v>
      </c>
      <c r="AB110" s="90">
        <f t="shared" si="66"/>
        <v>7042.986665362263</v>
      </c>
      <c r="AC110" s="90">
        <f t="shared" si="66"/>
        <v>7161.845298894521</v>
      </c>
      <c r="AD110" s="90">
        <f t="shared" si="66"/>
        <v>7299.9470653922481</v>
      </c>
      <c r="AE110" s="90">
        <f t="shared" si="66"/>
        <v>7438.0488318899734</v>
      </c>
      <c r="AF110" s="90">
        <f t="shared" si="66"/>
        <v>7596.9071753695853</v>
      </c>
      <c r="AG110" s="90">
        <f t="shared" si="66"/>
        <v>7714.2523648854258</v>
      </c>
      <c r="AH110" s="90">
        <f t="shared" si="66"/>
        <v>7852.3541313831511</v>
      </c>
      <c r="AI110" s="90">
        <f t="shared" si="66"/>
        <v>7990.45589788088</v>
      </c>
      <c r="AJ110" s="90">
        <f t="shared" si="66"/>
        <v>8150.8276853769021</v>
      </c>
      <c r="AK110" s="90">
        <f t="shared" si="66"/>
        <v>8266.6594308763306</v>
      </c>
      <c r="AL110" s="90">
        <f t="shared" si="66"/>
        <v>8404.7611973740604</v>
      </c>
      <c r="AM110" s="90">
        <f t="shared" si="66"/>
        <v>8542.8629638717848</v>
      </c>
      <c r="AN110" s="90">
        <f t="shared" si="66"/>
        <v>8704.7481953842216</v>
      </c>
      <c r="AO110" s="90">
        <f t="shared" si="66"/>
        <v>8819.0664968672372</v>
      </c>
      <c r="AP110" s="90">
        <f t="shared" si="66"/>
        <v>8957.1682633649634</v>
      </c>
      <c r="AQ110" s="90">
        <f t="shared" si="66"/>
        <v>9095.2700298626896</v>
      </c>
      <c r="AR110" s="90">
        <f t="shared" si="66"/>
        <v>9258.668705391543</v>
      </c>
      <c r="AS110" s="90">
        <f t="shared" si="66"/>
        <v>9371.473562858142</v>
      </c>
      <c r="AT110" s="90">
        <f t="shared" si="66"/>
        <v>9509.5753293558719</v>
      </c>
      <c r="AU110" s="90">
        <f t="shared" si="66"/>
        <v>9647.6770958535963</v>
      </c>
      <c r="AV110" s="90">
        <f t="shared" si="66"/>
        <v>9812.5892153988607</v>
      </c>
      <c r="AW110" s="90">
        <f t="shared" si="66"/>
        <v>9923.8806288490487</v>
      </c>
      <c r="AX110" s="90">
        <f t="shared" si="66"/>
        <v>10061.982395346775</v>
      </c>
      <c r="AY110" s="90">
        <f t="shared" si="66"/>
        <v>10200.084161844501</v>
      </c>
      <c r="AZ110" s="90">
        <f t="shared" si="66"/>
        <v>10366.50972540618</v>
      </c>
      <c r="BA110" s="90">
        <f t="shared" si="66"/>
        <v>10476.287694839953</v>
      </c>
      <c r="BB110" s="90">
        <f t="shared" si="66"/>
        <v>10614.389461337683</v>
      </c>
      <c r="BC110" s="90">
        <f t="shared" si="66"/>
        <v>10752.49122783541</v>
      </c>
      <c r="BD110" s="90">
        <f t="shared" si="66"/>
        <v>10920.4302354135</v>
      </c>
      <c r="BE110" s="90">
        <f t="shared" si="66"/>
        <v>11028.694760830862</v>
      </c>
      <c r="BF110" s="90">
        <f t="shared" si="66"/>
        <v>11166.796527328588</v>
      </c>
      <c r="BG110" s="90">
        <f t="shared" si="66"/>
        <v>11304.898293826314</v>
      </c>
      <c r="BH110" s="90">
        <f t="shared" si="66"/>
        <v>11474.350745420816</v>
      </c>
      <c r="BI110" s="90">
        <f t="shared" si="66"/>
        <v>11581.101826821769</v>
      </c>
      <c r="BJ110" s="90">
        <f t="shared" si="66"/>
        <v>11719.203593319493</v>
      </c>
      <c r="BK110" s="90">
        <f t="shared" si="66"/>
        <v>11754.679139875956</v>
      </c>
      <c r="BL110" s="90">
        <f t="shared" si="66"/>
        <v>11786.883740259185</v>
      </c>
      <c r="BM110" s="90">
        <f t="shared" si="66"/>
        <v>11754.679139875956</v>
      </c>
      <c r="BN110" s="90">
        <f t="shared" si="66"/>
        <v>11754.679139875956</v>
      </c>
      <c r="BO110" s="90">
        <f t="shared" si="66"/>
        <v>11754.679139875956</v>
      </c>
      <c r="BP110" s="90">
        <f t="shared" si="66"/>
        <v>11786.883740259185</v>
      </c>
      <c r="BQ110" s="90">
        <f t="shared" si="66"/>
        <v>11754.679139875956</v>
      </c>
      <c r="BR110" s="90">
        <f t="shared" si="66"/>
        <v>11754.679139875956</v>
      </c>
      <c r="BS110" s="90">
        <f t="shared" si="66"/>
        <v>11754.679139875956</v>
      </c>
      <c r="BT110" s="90">
        <f t="shared" si="66"/>
        <v>11786.883740259185</v>
      </c>
      <c r="BU110" s="90">
        <f t="shared" si="66"/>
        <v>11754.679139875956</v>
      </c>
      <c r="BV110" s="90">
        <f t="shared" si="66"/>
        <v>11754.679139875956</v>
      </c>
      <c r="BW110" s="90">
        <f t="shared" si="66"/>
        <v>11754.679139875956</v>
      </c>
      <c r="BX110" s="90">
        <f t="shared" ref="BX110:CO110" si="67" xml:space="preserve"> BX97 + BX109</f>
        <v>11786.883740259185</v>
      </c>
      <c r="BY110" s="90">
        <f t="shared" si="67"/>
        <v>11754.679139875956</v>
      </c>
      <c r="BZ110" s="90">
        <f t="shared" si="67"/>
        <v>11754.679139875956</v>
      </c>
      <c r="CA110" s="90">
        <f t="shared" si="67"/>
        <v>11754.679139875956</v>
      </c>
      <c r="CB110" s="90">
        <f t="shared" si="67"/>
        <v>11786.883740259185</v>
      </c>
      <c r="CC110" s="90">
        <f t="shared" si="67"/>
        <v>11754.679139875956</v>
      </c>
      <c r="CD110" s="90">
        <f t="shared" si="67"/>
        <v>11754.679139875956</v>
      </c>
      <c r="CE110" s="90">
        <f t="shared" si="67"/>
        <v>11754.679139875956</v>
      </c>
      <c r="CF110" s="90">
        <f t="shared" si="67"/>
        <v>11786.883740259185</v>
      </c>
      <c r="CG110" s="90">
        <f t="shared" si="67"/>
        <v>11754.679139875956</v>
      </c>
      <c r="CH110" s="90">
        <f t="shared" si="67"/>
        <v>11754.679139875956</v>
      </c>
      <c r="CI110" s="90">
        <f t="shared" si="67"/>
        <v>11754.679139875956</v>
      </c>
      <c r="CJ110" s="90">
        <f t="shared" si="67"/>
        <v>11754.679139875956</v>
      </c>
      <c r="CK110" s="90">
        <f t="shared" si="67"/>
        <v>11754.679139875956</v>
      </c>
      <c r="CL110" s="90">
        <f t="shared" si="67"/>
        <v>11754.679139875956</v>
      </c>
      <c r="CM110" s="90">
        <f t="shared" si="67"/>
        <v>11754.679139875956</v>
      </c>
      <c r="CN110" s="90">
        <f t="shared" si="67"/>
        <v>11786.883740259185</v>
      </c>
      <c r="CO110" s="90">
        <f t="shared" si="67"/>
        <v>11754.679139875956</v>
      </c>
    </row>
    <row r="111" spans="2:211" s="78" customFormat="1" hidden="1" outlineLevel="2" x14ac:dyDescent="0.2">
      <c r="B111" s="97"/>
      <c r="C111" s="44"/>
      <c r="D111" s="44"/>
      <c r="E111" s="131"/>
      <c r="H111" s="350"/>
      <c r="I111" s="131"/>
      <c r="J111" s="131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  <c r="AA111" s="347"/>
      <c r="AB111" s="347"/>
      <c r="AC111" s="347"/>
      <c r="AD111" s="347"/>
      <c r="AE111" s="347"/>
      <c r="AF111" s="347"/>
      <c r="AG111" s="347"/>
      <c r="AH111" s="347"/>
      <c r="AI111" s="347"/>
      <c r="AJ111" s="347"/>
      <c r="AK111" s="347"/>
      <c r="AL111" s="347"/>
      <c r="AM111" s="347"/>
      <c r="AN111" s="347"/>
      <c r="AO111" s="347"/>
      <c r="AP111" s="347"/>
      <c r="AQ111" s="347"/>
      <c r="AR111" s="347"/>
      <c r="AS111" s="347"/>
      <c r="AT111" s="347"/>
      <c r="AU111" s="347"/>
      <c r="AV111" s="347"/>
      <c r="AW111" s="347"/>
      <c r="AX111" s="347"/>
      <c r="AY111" s="347"/>
      <c r="AZ111" s="347"/>
      <c r="BA111" s="347"/>
      <c r="BB111" s="347"/>
      <c r="BC111" s="347"/>
      <c r="BD111" s="347"/>
      <c r="BE111" s="347"/>
      <c r="BF111" s="347"/>
      <c r="BG111" s="347"/>
      <c r="BH111" s="347"/>
      <c r="BI111" s="347"/>
      <c r="BJ111" s="347"/>
      <c r="BK111" s="347"/>
      <c r="BL111" s="347"/>
      <c r="BM111" s="347"/>
      <c r="BN111" s="347"/>
      <c r="BO111" s="347"/>
      <c r="BP111" s="347"/>
      <c r="BQ111" s="347"/>
      <c r="BR111" s="347"/>
      <c r="BS111" s="347"/>
      <c r="BT111" s="347"/>
      <c r="BU111" s="347"/>
      <c r="BV111" s="347"/>
      <c r="BW111" s="347"/>
      <c r="BX111" s="347"/>
      <c r="BY111" s="347"/>
      <c r="BZ111" s="347"/>
      <c r="CA111" s="347"/>
      <c r="CB111" s="347"/>
      <c r="CC111" s="347"/>
      <c r="CD111" s="347"/>
      <c r="CE111" s="347"/>
      <c r="CF111" s="347"/>
      <c r="CG111" s="347"/>
      <c r="CH111" s="347"/>
      <c r="CI111" s="347"/>
      <c r="CJ111" s="347"/>
      <c r="CK111" s="347"/>
      <c r="CL111" s="347"/>
      <c r="CM111" s="347"/>
      <c r="CN111" s="347"/>
      <c r="CO111" s="347"/>
    </row>
    <row r="112" spans="2:211" s="20" customFormat="1" hidden="1" outlineLevel="2" x14ac:dyDescent="0.2">
      <c r="C112" s="83"/>
      <c r="E112" s="325" t="str">
        <f xml:space="preserve"> E110</f>
        <v>Leakage including customer pipes not charged</v>
      </c>
      <c r="H112" s="93" t="s">
        <v>66</v>
      </c>
      <c r="K112" s="352">
        <f xml:space="preserve"> K110 / K98 * ( 1 - $G$71 )</f>
        <v>0</v>
      </c>
      <c r="L112" s="352">
        <f t="shared" ref="L112:BW112" si="68" xml:space="preserve"> L110 / L98 * ( 1 - $G$71 )</f>
        <v>1.2731146784255088E-2</v>
      </c>
      <c r="M112" s="352">
        <f t="shared" si="68"/>
        <v>2.5123232834088571E-2</v>
      </c>
      <c r="N112" s="352">
        <f t="shared" si="68"/>
        <v>3.7220078916381558E-2</v>
      </c>
      <c r="O112" s="352">
        <f t="shared" si="68"/>
        <v>4.9022177356934885E-2</v>
      </c>
      <c r="P112" s="352">
        <f t="shared" si="68"/>
        <v>6.0540171076203859E-2</v>
      </c>
      <c r="Q112" s="352">
        <f t="shared" si="68"/>
        <v>7.1784196687581847E-2</v>
      </c>
      <c r="R112" s="352">
        <f t="shared" si="68"/>
        <v>8.2763914251208243E-2</v>
      </c>
      <c r="S112" s="352">
        <f t="shared" si="68"/>
        <v>9.3488534953924216E-2</v>
      </c>
      <c r="T112" s="352">
        <f t="shared" si="68"/>
        <v>9.5509893686254871E-2</v>
      </c>
      <c r="U112" s="352">
        <f t="shared" si="68"/>
        <v>9.752231663980751E-2</v>
      </c>
      <c r="V112" s="352">
        <f t="shared" si="68"/>
        <v>9.9525862937219808E-2</v>
      </c>
      <c r="W112" s="352">
        <f t="shared" si="68"/>
        <v>0.10152059118070579</v>
      </c>
      <c r="X112" s="352">
        <f t="shared" si="68"/>
        <v>0.10350655945776926</v>
      </c>
      <c r="Y112" s="352">
        <f t="shared" si="68"/>
        <v>0.10548382534684247</v>
      </c>
      <c r="Z112" s="352">
        <f t="shared" si="68"/>
        <v>0.10745244592285073</v>
      </c>
      <c r="AA112" s="352">
        <f t="shared" si="68"/>
        <v>0.1094124777627041</v>
      </c>
      <c r="AB112" s="352">
        <f t="shared" si="68"/>
        <v>0.11136397695071749</v>
      </c>
      <c r="AC112" s="352">
        <f t="shared" si="68"/>
        <v>0.11330699908396026</v>
      </c>
      <c r="AD112" s="352">
        <f t="shared" si="68"/>
        <v>0.1152415992775357</v>
      </c>
      <c r="AE112" s="352">
        <f t="shared" si="68"/>
        <v>0.11716783216979271</v>
      </c>
      <c r="AF112" s="352">
        <f t="shared" si="68"/>
        <v>0.11908575192746956</v>
      </c>
      <c r="AG112" s="352">
        <f t="shared" si="68"/>
        <v>0.12099541225077129</v>
      </c>
      <c r="AH112" s="352">
        <f t="shared" si="68"/>
        <v>0.12289686637838174</v>
      </c>
      <c r="AI112" s="352">
        <f t="shared" si="68"/>
        <v>0.12479016709241106</v>
      </c>
      <c r="AJ112" s="352">
        <f t="shared" si="68"/>
        <v>0.12667536672327948</v>
      </c>
      <c r="AK112" s="352">
        <f t="shared" si="68"/>
        <v>0.12855251715453911</v>
      </c>
      <c r="AL112" s="352">
        <f t="shared" si="68"/>
        <v>0.13042166982763345</v>
      </c>
      <c r="AM112" s="352">
        <f t="shared" si="68"/>
        <v>0.13228287574659645</v>
      </c>
      <c r="AN112" s="352">
        <f t="shared" si="68"/>
        <v>0.1341361854826921</v>
      </c>
      <c r="AO112" s="352">
        <f t="shared" si="68"/>
        <v>0.13598164917899461</v>
      </c>
      <c r="AP112" s="352">
        <f t="shared" si="68"/>
        <v>0.13781931655491053</v>
      </c>
      <c r="AQ112" s="352">
        <f t="shared" si="68"/>
        <v>0.13964923691064418</v>
      </c>
      <c r="AR112" s="352">
        <f t="shared" si="68"/>
        <v>0.14147145913160636</v>
      </c>
      <c r="AS112" s="352">
        <f t="shared" si="68"/>
        <v>0.14328603169276727</v>
      </c>
      <c r="AT112" s="352">
        <f t="shared" si="68"/>
        <v>0.14509300266295569</v>
      </c>
      <c r="AU112" s="352">
        <f t="shared" si="68"/>
        <v>0.14689241970910272</v>
      </c>
      <c r="AV112" s="352">
        <f t="shared" si="68"/>
        <v>0.14868433010043419</v>
      </c>
      <c r="AW112" s="352">
        <f t="shared" si="68"/>
        <v>0.15046878071260922</v>
      </c>
      <c r="AX112" s="352">
        <f t="shared" si="68"/>
        <v>0.15224581803180787</v>
      </c>
      <c r="AY112" s="352">
        <f t="shared" si="68"/>
        <v>0.15401548815876817</v>
      </c>
      <c r="AZ112" s="352">
        <f t="shared" si="68"/>
        <v>0.15577783681277235</v>
      </c>
      <c r="BA112" s="352">
        <f t="shared" si="68"/>
        <v>0.15753290933558431</v>
      </c>
      <c r="BB112" s="352">
        <f t="shared" si="68"/>
        <v>0.15928075069533829</v>
      </c>
      <c r="BC112" s="352">
        <f t="shared" si="68"/>
        <v>0.16102140549037916</v>
      </c>
      <c r="BD112" s="352">
        <f t="shared" si="68"/>
        <v>0.16275491795305605</v>
      </c>
      <c r="BE112" s="352">
        <f t="shared" si="68"/>
        <v>0.16448133195346903</v>
      </c>
      <c r="BF112" s="352">
        <f t="shared" si="68"/>
        <v>0.16620069100316984</v>
      </c>
      <c r="BG112" s="352">
        <f t="shared" si="68"/>
        <v>0.16791303825881743</v>
      </c>
      <c r="BH112" s="352">
        <f t="shared" si="68"/>
        <v>0.16961841652578885</v>
      </c>
      <c r="BI112" s="352">
        <f t="shared" si="68"/>
        <v>0.1713168682617465</v>
      </c>
      <c r="BJ112" s="352">
        <f t="shared" si="68"/>
        <v>0.1730084355801608</v>
      </c>
      <c r="BK112" s="352">
        <f t="shared" si="68"/>
        <v>0.17344185866679851</v>
      </c>
      <c r="BL112" s="352">
        <f t="shared" si="68"/>
        <v>0.17344185866679859</v>
      </c>
      <c r="BM112" s="352">
        <f t="shared" si="68"/>
        <v>0.17344185866679851</v>
      </c>
      <c r="BN112" s="352">
        <f t="shared" si="68"/>
        <v>0.17344185866679851</v>
      </c>
      <c r="BO112" s="352">
        <f t="shared" si="68"/>
        <v>0.17344185866679851</v>
      </c>
      <c r="BP112" s="352">
        <f t="shared" si="68"/>
        <v>0.17344185866679859</v>
      </c>
      <c r="BQ112" s="352">
        <f t="shared" si="68"/>
        <v>0.17344185866679851</v>
      </c>
      <c r="BR112" s="352">
        <f t="shared" si="68"/>
        <v>0.17344185866679851</v>
      </c>
      <c r="BS112" s="352">
        <f t="shared" si="68"/>
        <v>0.17344185866679851</v>
      </c>
      <c r="BT112" s="352">
        <f t="shared" si="68"/>
        <v>0.17344185866679859</v>
      </c>
      <c r="BU112" s="352">
        <f t="shared" si="68"/>
        <v>0.17344185866679851</v>
      </c>
      <c r="BV112" s="352">
        <f t="shared" si="68"/>
        <v>0.17344185866679851</v>
      </c>
      <c r="BW112" s="352">
        <f t="shared" si="68"/>
        <v>0.17344185866679851</v>
      </c>
      <c r="BX112" s="352">
        <f t="shared" ref="BX112:CO112" si="69" xml:space="preserve"> BX110 / BX98 * ( 1 - $G$71 )</f>
        <v>0.17344185866679859</v>
      </c>
      <c r="BY112" s="352">
        <f t="shared" si="69"/>
        <v>0.17344185866679851</v>
      </c>
      <c r="BZ112" s="352">
        <f t="shared" si="69"/>
        <v>0.17344185866679851</v>
      </c>
      <c r="CA112" s="352">
        <f t="shared" si="69"/>
        <v>0.17344185866679851</v>
      </c>
      <c r="CB112" s="352">
        <f t="shared" si="69"/>
        <v>0.17344185866679859</v>
      </c>
      <c r="CC112" s="352">
        <f t="shared" si="69"/>
        <v>0.17344185866679851</v>
      </c>
      <c r="CD112" s="352">
        <f t="shared" si="69"/>
        <v>0.17344185866679851</v>
      </c>
      <c r="CE112" s="352">
        <f t="shared" si="69"/>
        <v>0.17344185866679851</v>
      </c>
      <c r="CF112" s="352">
        <f t="shared" si="69"/>
        <v>0.17344185866679859</v>
      </c>
      <c r="CG112" s="352">
        <f t="shared" si="69"/>
        <v>0.17344185866679851</v>
      </c>
      <c r="CH112" s="352">
        <f t="shared" si="69"/>
        <v>0.17344185866679851</v>
      </c>
      <c r="CI112" s="352">
        <f t="shared" si="69"/>
        <v>0.17344185866679851</v>
      </c>
      <c r="CJ112" s="352">
        <f t="shared" si="69"/>
        <v>0.17344185866679851</v>
      </c>
      <c r="CK112" s="352">
        <f t="shared" si="69"/>
        <v>0.17344185866679851</v>
      </c>
      <c r="CL112" s="352">
        <f t="shared" si="69"/>
        <v>0.17344185866679851</v>
      </c>
      <c r="CM112" s="352">
        <f t="shared" si="69"/>
        <v>0.17344185866679851</v>
      </c>
      <c r="CN112" s="352">
        <f t="shared" si="69"/>
        <v>0.17344185866679859</v>
      </c>
      <c r="CO112" s="352">
        <f t="shared" si="69"/>
        <v>0.17344185866679851</v>
      </c>
      <c r="CP112" s="281">
        <f t="shared" ref="CP112:DU112" si="70" xml:space="preserve"> MIN( 0.1, CO112 * ( 1.1 ) )</f>
        <v>0.1</v>
      </c>
      <c r="CQ112" s="238">
        <f t="shared" si="70"/>
        <v>0.1</v>
      </c>
      <c r="CR112" s="238">
        <f t="shared" si="70"/>
        <v>0.1</v>
      </c>
      <c r="CS112" s="238">
        <f t="shared" si="70"/>
        <v>0.1</v>
      </c>
      <c r="CT112" s="238">
        <f t="shared" si="70"/>
        <v>0.1</v>
      </c>
      <c r="CU112" s="238">
        <f t="shared" si="70"/>
        <v>0.1</v>
      </c>
      <c r="CV112" s="238">
        <f t="shared" si="70"/>
        <v>0.1</v>
      </c>
      <c r="CW112" s="238">
        <f t="shared" si="70"/>
        <v>0.1</v>
      </c>
      <c r="CX112" s="238">
        <f t="shared" si="70"/>
        <v>0.1</v>
      </c>
      <c r="CY112" s="238">
        <f t="shared" si="70"/>
        <v>0.1</v>
      </c>
      <c r="CZ112" s="238">
        <f t="shared" si="70"/>
        <v>0.1</v>
      </c>
      <c r="DA112" s="238">
        <f t="shared" si="70"/>
        <v>0.1</v>
      </c>
      <c r="DB112" s="238">
        <f t="shared" si="70"/>
        <v>0.1</v>
      </c>
      <c r="DC112" s="238">
        <f t="shared" si="70"/>
        <v>0.1</v>
      </c>
      <c r="DD112" s="238">
        <f t="shared" si="70"/>
        <v>0.1</v>
      </c>
      <c r="DE112" s="238">
        <f t="shared" si="70"/>
        <v>0.1</v>
      </c>
      <c r="DF112" s="238">
        <f t="shared" si="70"/>
        <v>0.1</v>
      </c>
      <c r="DG112" s="238">
        <f t="shared" si="70"/>
        <v>0.1</v>
      </c>
      <c r="DH112" s="238">
        <f t="shared" si="70"/>
        <v>0.1</v>
      </c>
      <c r="DI112" s="238">
        <f t="shared" si="70"/>
        <v>0.1</v>
      </c>
      <c r="DJ112" s="238">
        <f t="shared" si="70"/>
        <v>0.1</v>
      </c>
      <c r="DK112" s="238">
        <f t="shared" si="70"/>
        <v>0.1</v>
      </c>
      <c r="DL112" s="238">
        <f t="shared" si="70"/>
        <v>0.1</v>
      </c>
      <c r="DM112" s="238">
        <f t="shared" si="70"/>
        <v>0.1</v>
      </c>
      <c r="DN112" s="238">
        <f t="shared" si="70"/>
        <v>0.1</v>
      </c>
      <c r="DO112" s="238">
        <f t="shared" si="70"/>
        <v>0.1</v>
      </c>
      <c r="DP112" s="238">
        <f t="shared" si="70"/>
        <v>0.1</v>
      </c>
      <c r="DQ112" s="238">
        <f t="shared" si="70"/>
        <v>0.1</v>
      </c>
      <c r="DR112" s="238">
        <f t="shared" si="70"/>
        <v>0.1</v>
      </c>
      <c r="DS112" s="238">
        <f t="shared" si="70"/>
        <v>0.1</v>
      </c>
      <c r="DT112" s="238">
        <f t="shared" si="70"/>
        <v>0.1</v>
      </c>
      <c r="DU112" s="238">
        <f t="shared" si="70"/>
        <v>0.1</v>
      </c>
      <c r="DV112" s="238">
        <f t="shared" ref="DV112:FA112" si="71" xml:space="preserve"> MIN( 0.1, DU112 * ( 1.1 ) )</f>
        <v>0.1</v>
      </c>
      <c r="DW112" s="238">
        <f t="shared" si="71"/>
        <v>0.1</v>
      </c>
      <c r="DX112" s="238">
        <f t="shared" si="71"/>
        <v>0.1</v>
      </c>
      <c r="DY112" s="238">
        <f t="shared" si="71"/>
        <v>0.1</v>
      </c>
      <c r="DZ112" s="238">
        <f t="shared" si="71"/>
        <v>0.1</v>
      </c>
      <c r="EA112" s="238">
        <f t="shared" si="71"/>
        <v>0.1</v>
      </c>
      <c r="EB112" s="238">
        <f t="shared" si="71"/>
        <v>0.1</v>
      </c>
      <c r="EC112" s="238">
        <f t="shared" si="71"/>
        <v>0.1</v>
      </c>
      <c r="ED112" s="238">
        <f t="shared" si="71"/>
        <v>0.1</v>
      </c>
      <c r="EE112" s="238">
        <f t="shared" si="71"/>
        <v>0.1</v>
      </c>
      <c r="EF112" s="238">
        <f t="shared" si="71"/>
        <v>0.1</v>
      </c>
      <c r="EG112" s="238">
        <f t="shared" si="71"/>
        <v>0.1</v>
      </c>
      <c r="EH112" s="238">
        <f t="shared" si="71"/>
        <v>0.1</v>
      </c>
      <c r="EI112" s="238">
        <f t="shared" si="71"/>
        <v>0.1</v>
      </c>
      <c r="EJ112" s="238">
        <f t="shared" si="71"/>
        <v>0.1</v>
      </c>
      <c r="EK112" s="238">
        <f t="shared" si="71"/>
        <v>0.1</v>
      </c>
      <c r="EL112" s="238">
        <f t="shared" si="71"/>
        <v>0.1</v>
      </c>
      <c r="EM112" s="238">
        <f t="shared" si="71"/>
        <v>0.1</v>
      </c>
      <c r="EN112" s="238">
        <f t="shared" si="71"/>
        <v>0.1</v>
      </c>
      <c r="EO112" s="238">
        <f t="shared" si="71"/>
        <v>0.1</v>
      </c>
      <c r="EP112" s="238">
        <f t="shared" si="71"/>
        <v>0.1</v>
      </c>
      <c r="EQ112" s="238">
        <f t="shared" si="71"/>
        <v>0.1</v>
      </c>
      <c r="ER112" s="238">
        <f t="shared" si="71"/>
        <v>0.1</v>
      </c>
      <c r="ES112" s="238">
        <f t="shared" si="71"/>
        <v>0.1</v>
      </c>
      <c r="ET112" s="238">
        <f t="shared" si="71"/>
        <v>0.1</v>
      </c>
      <c r="EU112" s="238">
        <f t="shared" si="71"/>
        <v>0.1</v>
      </c>
      <c r="EV112" s="238">
        <f t="shared" si="71"/>
        <v>0.1</v>
      </c>
      <c r="EW112" s="238">
        <f t="shared" si="71"/>
        <v>0.1</v>
      </c>
      <c r="EX112" s="238">
        <f t="shared" si="71"/>
        <v>0.1</v>
      </c>
      <c r="EY112" s="238">
        <f t="shared" si="71"/>
        <v>0.1</v>
      </c>
      <c r="EZ112" s="238">
        <f t="shared" si="71"/>
        <v>0.1</v>
      </c>
      <c r="FA112" s="238">
        <f t="shared" si="71"/>
        <v>0.1</v>
      </c>
      <c r="FB112" s="238">
        <f t="shared" ref="FB112:GG112" si="72" xml:space="preserve"> MIN( 0.1, FA112 * ( 1.1 ) )</f>
        <v>0.1</v>
      </c>
      <c r="FC112" s="238">
        <f t="shared" si="72"/>
        <v>0.1</v>
      </c>
      <c r="FD112" s="238">
        <f t="shared" si="72"/>
        <v>0.1</v>
      </c>
      <c r="FE112" s="238">
        <f t="shared" si="72"/>
        <v>0.1</v>
      </c>
      <c r="FF112" s="238">
        <f t="shared" si="72"/>
        <v>0.1</v>
      </c>
      <c r="FG112" s="238">
        <f t="shared" si="72"/>
        <v>0.1</v>
      </c>
      <c r="FH112" s="238">
        <f t="shared" si="72"/>
        <v>0.1</v>
      </c>
      <c r="FI112" s="238">
        <f t="shared" si="72"/>
        <v>0.1</v>
      </c>
      <c r="FJ112" s="238">
        <f t="shared" si="72"/>
        <v>0.1</v>
      </c>
      <c r="FK112" s="238">
        <f t="shared" si="72"/>
        <v>0.1</v>
      </c>
      <c r="FL112" s="238">
        <f t="shared" si="72"/>
        <v>0.1</v>
      </c>
      <c r="FM112" s="238">
        <f t="shared" si="72"/>
        <v>0.1</v>
      </c>
      <c r="FN112" s="238">
        <f t="shared" si="72"/>
        <v>0.1</v>
      </c>
      <c r="FO112" s="238">
        <f t="shared" si="72"/>
        <v>0.1</v>
      </c>
      <c r="FP112" s="238">
        <f t="shared" si="72"/>
        <v>0.1</v>
      </c>
      <c r="FQ112" s="238">
        <f t="shared" si="72"/>
        <v>0.1</v>
      </c>
      <c r="FR112" s="238">
        <f t="shared" si="72"/>
        <v>0.1</v>
      </c>
      <c r="FS112" s="238">
        <f t="shared" si="72"/>
        <v>0.1</v>
      </c>
      <c r="FT112" s="238">
        <f t="shared" si="72"/>
        <v>0.1</v>
      </c>
      <c r="FU112" s="238">
        <f t="shared" si="72"/>
        <v>0.1</v>
      </c>
      <c r="FV112" s="238">
        <f t="shared" si="72"/>
        <v>0.1</v>
      </c>
      <c r="FW112" s="238">
        <f t="shared" si="72"/>
        <v>0.1</v>
      </c>
      <c r="FX112" s="238">
        <f t="shared" si="72"/>
        <v>0.1</v>
      </c>
      <c r="FY112" s="238">
        <f t="shared" si="72"/>
        <v>0.1</v>
      </c>
      <c r="FZ112" s="238">
        <f t="shared" si="72"/>
        <v>0.1</v>
      </c>
      <c r="GA112" s="238">
        <f t="shared" si="72"/>
        <v>0.1</v>
      </c>
      <c r="GB112" s="238">
        <f t="shared" si="72"/>
        <v>0.1</v>
      </c>
      <c r="GC112" s="238">
        <f t="shared" si="72"/>
        <v>0.1</v>
      </c>
      <c r="GD112" s="238">
        <f t="shared" si="72"/>
        <v>0.1</v>
      </c>
      <c r="GE112" s="238">
        <f t="shared" si="72"/>
        <v>0.1</v>
      </c>
      <c r="GF112" s="238">
        <f t="shared" si="72"/>
        <v>0.1</v>
      </c>
      <c r="GG112" s="238">
        <f t="shared" si="72"/>
        <v>0.1</v>
      </c>
      <c r="GH112" s="238">
        <f t="shared" ref="GH112:HC112" si="73" xml:space="preserve"> MIN( 0.1, GG112 * ( 1.1 ) )</f>
        <v>0.1</v>
      </c>
      <c r="GI112" s="238">
        <f t="shared" si="73"/>
        <v>0.1</v>
      </c>
      <c r="GJ112" s="238">
        <f t="shared" si="73"/>
        <v>0.1</v>
      </c>
      <c r="GK112" s="238">
        <f t="shared" si="73"/>
        <v>0.1</v>
      </c>
      <c r="GL112" s="238">
        <f t="shared" si="73"/>
        <v>0.1</v>
      </c>
      <c r="GM112" s="238">
        <f t="shared" si="73"/>
        <v>0.1</v>
      </c>
      <c r="GN112" s="238">
        <f t="shared" si="73"/>
        <v>0.1</v>
      </c>
      <c r="GO112" s="238">
        <f t="shared" si="73"/>
        <v>0.1</v>
      </c>
      <c r="GP112" s="238">
        <f t="shared" si="73"/>
        <v>0.1</v>
      </c>
      <c r="GQ112" s="238">
        <f t="shared" si="73"/>
        <v>0.1</v>
      </c>
      <c r="GR112" s="238">
        <f t="shared" si="73"/>
        <v>0.1</v>
      </c>
      <c r="GS112" s="238">
        <f t="shared" si="73"/>
        <v>0.1</v>
      </c>
      <c r="GT112" s="238">
        <f t="shared" si="73"/>
        <v>0.1</v>
      </c>
      <c r="GU112" s="238">
        <f t="shared" si="73"/>
        <v>0.1</v>
      </c>
      <c r="GV112" s="238">
        <f t="shared" si="73"/>
        <v>0.1</v>
      </c>
      <c r="GW112" s="238">
        <f t="shared" si="73"/>
        <v>0.1</v>
      </c>
      <c r="GX112" s="238">
        <f t="shared" si="73"/>
        <v>0.1</v>
      </c>
      <c r="GY112" s="238">
        <f t="shared" si="73"/>
        <v>0.1</v>
      </c>
      <c r="GZ112" s="238">
        <f t="shared" si="73"/>
        <v>0.1</v>
      </c>
      <c r="HA112" s="238">
        <f t="shared" si="73"/>
        <v>0.1</v>
      </c>
      <c r="HB112" s="238">
        <f t="shared" si="73"/>
        <v>0.1</v>
      </c>
      <c r="HC112" s="238">
        <f t="shared" si="73"/>
        <v>0.1</v>
      </c>
    </row>
    <row r="113" spans="2:211" s="20" customFormat="1" hidden="1" outlineLevel="2" x14ac:dyDescent="0.2">
      <c r="C113" s="83"/>
      <c r="E113" s="325" t="str">
        <f xml:space="preserve"> E77</f>
        <v>Water taken unbilled</v>
      </c>
      <c r="H113" s="93" t="str">
        <f xml:space="preserve"> H77</f>
        <v>%</v>
      </c>
      <c r="K113" s="415">
        <f t="shared" ref="K113:AP113" si="74" xml:space="preserve"> K77 * ( 1 - $G$71 )</f>
        <v>0</v>
      </c>
      <c r="L113" s="352">
        <f t="shared" si="74"/>
        <v>1.4781221002178185E-3</v>
      </c>
      <c r="M113" s="352">
        <f t="shared" si="74"/>
        <v>2.9562442004356371E-3</v>
      </c>
      <c r="N113" s="352">
        <f t="shared" si="74"/>
        <v>4.4343663006534556E-3</v>
      </c>
      <c r="O113" s="352">
        <f t="shared" si="74"/>
        <v>5.9124884008712741E-3</v>
      </c>
      <c r="P113" s="352">
        <f t="shared" si="74"/>
        <v>7.3906105010890927E-3</v>
      </c>
      <c r="Q113" s="352">
        <f t="shared" si="74"/>
        <v>8.8687326013069112E-3</v>
      </c>
      <c r="R113" s="352">
        <f t="shared" si="74"/>
        <v>1.034685470152473E-2</v>
      </c>
      <c r="S113" s="352">
        <f t="shared" si="74"/>
        <v>1.1824976801742548E-2</v>
      </c>
      <c r="T113" s="352">
        <f t="shared" si="74"/>
        <v>1.3303098901960367E-2</v>
      </c>
      <c r="U113" s="352">
        <f t="shared" si="74"/>
        <v>1.4781221002178185E-2</v>
      </c>
      <c r="V113" s="352">
        <f t="shared" si="74"/>
        <v>1.6259343102396004E-2</v>
      </c>
      <c r="W113" s="352">
        <f t="shared" si="74"/>
        <v>1.7737465202613822E-2</v>
      </c>
      <c r="X113" s="352">
        <f t="shared" si="74"/>
        <v>1.9215587302831641E-2</v>
      </c>
      <c r="Y113" s="352">
        <f t="shared" si="74"/>
        <v>2.0693709403049459E-2</v>
      </c>
      <c r="Z113" s="352">
        <f t="shared" si="74"/>
        <v>2.2171831503267278E-2</v>
      </c>
      <c r="AA113" s="352">
        <f t="shared" si="74"/>
        <v>2.3649953603485097E-2</v>
      </c>
      <c r="AB113" s="352">
        <f t="shared" si="74"/>
        <v>2.5128075703702915E-2</v>
      </c>
      <c r="AC113" s="352">
        <f t="shared" si="74"/>
        <v>2.6606197803920734E-2</v>
      </c>
      <c r="AD113" s="352">
        <f t="shared" si="74"/>
        <v>2.8084319904138552E-2</v>
      </c>
      <c r="AE113" s="352">
        <f t="shared" si="74"/>
        <v>2.9562442004356371E-2</v>
      </c>
      <c r="AF113" s="352">
        <f t="shared" si="74"/>
        <v>2.9562442004356371E-2</v>
      </c>
      <c r="AG113" s="352">
        <f t="shared" si="74"/>
        <v>2.9562442004356371E-2</v>
      </c>
      <c r="AH113" s="352">
        <f t="shared" si="74"/>
        <v>2.9562442004356371E-2</v>
      </c>
      <c r="AI113" s="352">
        <f t="shared" si="74"/>
        <v>2.9562442004356371E-2</v>
      </c>
      <c r="AJ113" s="352">
        <f t="shared" si="74"/>
        <v>2.9562442004356371E-2</v>
      </c>
      <c r="AK113" s="352">
        <f t="shared" si="74"/>
        <v>2.9562442004356371E-2</v>
      </c>
      <c r="AL113" s="352">
        <f t="shared" si="74"/>
        <v>2.9562442004356371E-2</v>
      </c>
      <c r="AM113" s="352">
        <f t="shared" si="74"/>
        <v>2.9562442004356371E-2</v>
      </c>
      <c r="AN113" s="352">
        <f t="shared" si="74"/>
        <v>2.9562442004356371E-2</v>
      </c>
      <c r="AO113" s="352">
        <f t="shared" si="74"/>
        <v>2.9562442004356371E-2</v>
      </c>
      <c r="AP113" s="352">
        <f t="shared" si="74"/>
        <v>2.9562442004356371E-2</v>
      </c>
      <c r="AQ113" s="352">
        <f t="shared" ref="AQ113:BV113" si="75" xml:space="preserve"> AQ77 * ( 1 - $G$71 )</f>
        <v>2.9562442004356371E-2</v>
      </c>
      <c r="AR113" s="352">
        <f t="shared" si="75"/>
        <v>2.9562442004356371E-2</v>
      </c>
      <c r="AS113" s="352">
        <f t="shared" si="75"/>
        <v>2.9562442004356371E-2</v>
      </c>
      <c r="AT113" s="352">
        <f t="shared" si="75"/>
        <v>2.9562442004356371E-2</v>
      </c>
      <c r="AU113" s="352">
        <f t="shared" si="75"/>
        <v>2.9562442004356371E-2</v>
      </c>
      <c r="AV113" s="352">
        <f t="shared" si="75"/>
        <v>2.9562442004356371E-2</v>
      </c>
      <c r="AW113" s="352">
        <f t="shared" si="75"/>
        <v>2.9562442004356371E-2</v>
      </c>
      <c r="AX113" s="352">
        <f t="shared" si="75"/>
        <v>2.9562442004356371E-2</v>
      </c>
      <c r="AY113" s="352">
        <f t="shared" si="75"/>
        <v>2.9562442004356371E-2</v>
      </c>
      <c r="AZ113" s="352">
        <f t="shared" si="75"/>
        <v>2.9562442004356371E-2</v>
      </c>
      <c r="BA113" s="352">
        <f t="shared" si="75"/>
        <v>2.9562442004356371E-2</v>
      </c>
      <c r="BB113" s="352">
        <f t="shared" si="75"/>
        <v>2.9562442004356371E-2</v>
      </c>
      <c r="BC113" s="352">
        <f t="shared" si="75"/>
        <v>2.9562442004356371E-2</v>
      </c>
      <c r="BD113" s="352">
        <f t="shared" si="75"/>
        <v>2.9562442004356371E-2</v>
      </c>
      <c r="BE113" s="352">
        <f t="shared" si="75"/>
        <v>2.9562442004356371E-2</v>
      </c>
      <c r="BF113" s="352">
        <f t="shared" si="75"/>
        <v>2.9562442004356371E-2</v>
      </c>
      <c r="BG113" s="352">
        <f t="shared" si="75"/>
        <v>2.9562442004356371E-2</v>
      </c>
      <c r="BH113" s="352">
        <f t="shared" si="75"/>
        <v>2.9562442004356371E-2</v>
      </c>
      <c r="BI113" s="352">
        <f t="shared" si="75"/>
        <v>2.9562442004356371E-2</v>
      </c>
      <c r="BJ113" s="352">
        <f t="shared" si="75"/>
        <v>2.9562442004356371E-2</v>
      </c>
      <c r="BK113" s="352">
        <f t="shared" si="75"/>
        <v>2.9562442004356371E-2</v>
      </c>
      <c r="BL113" s="352">
        <f t="shared" si="75"/>
        <v>2.9562442004356371E-2</v>
      </c>
      <c r="BM113" s="352">
        <f t="shared" si="75"/>
        <v>2.9562442004356371E-2</v>
      </c>
      <c r="BN113" s="352">
        <f t="shared" si="75"/>
        <v>2.9562442004356371E-2</v>
      </c>
      <c r="BO113" s="352">
        <f t="shared" si="75"/>
        <v>2.9562442004356371E-2</v>
      </c>
      <c r="BP113" s="352">
        <f t="shared" si="75"/>
        <v>2.9562442004356371E-2</v>
      </c>
      <c r="BQ113" s="352">
        <f t="shared" si="75"/>
        <v>2.9562442004356371E-2</v>
      </c>
      <c r="BR113" s="352">
        <f t="shared" si="75"/>
        <v>2.9562442004356371E-2</v>
      </c>
      <c r="BS113" s="352">
        <f t="shared" si="75"/>
        <v>2.9562442004356371E-2</v>
      </c>
      <c r="BT113" s="352">
        <f t="shared" si="75"/>
        <v>2.9562442004356371E-2</v>
      </c>
      <c r="BU113" s="352">
        <f t="shared" si="75"/>
        <v>2.9562442004356371E-2</v>
      </c>
      <c r="BV113" s="352">
        <f t="shared" si="75"/>
        <v>2.9562442004356371E-2</v>
      </c>
      <c r="BW113" s="352">
        <f t="shared" ref="BW113:CO113" si="76" xml:space="preserve"> BW77 * ( 1 - $G$71 )</f>
        <v>2.9562442004356371E-2</v>
      </c>
      <c r="BX113" s="352">
        <f t="shared" si="76"/>
        <v>2.9562442004356371E-2</v>
      </c>
      <c r="BY113" s="352">
        <f t="shared" si="76"/>
        <v>2.9562442004356371E-2</v>
      </c>
      <c r="BZ113" s="352">
        <f t="shared" si="76"/>
        <v>2.9562442004356371E-2</v>
      </c>
      <c r="CA113" s="352">
        <f t="shared" si="76"/>
        <v>2.9562442004356371E-2</v>
      </c>
      <c r="CB113" s="352">
        <f t="shared" si="76"/>
        <v>2.9562442004356371E-2</v>
      </c>
      <c r="CC113" s="352">
        <f t="shared" si="76"/>
        <v>2.9562442004356371E-2</v>
      </c>
      <c r="CD113" s="352">
        <f t="shared" si="76"/>
        <v>2.9562442004356371E-2</v>
      </c>
      <c r="CE113" s="352">
        <f t="shared" si="76"/>
        <v>2.9562442004356371E-2</v>
      </c>
      <c r="CF113" s="352">
        <f t="shared" si="76"/>
        <v>2.9562442004356371E-2</v>
      </c>
      <c r="CG113" s="352">
        <f t="shared" si="76"/>
        <v>2.9562442004356371E-2</v>
      </c>
      <c r="CH113" s="352">
        <f t="shared" si="76"/>
        <v>2.9562442004356371E-2</v>
      </c>
      <c r="CI113" s="352">
        <f t="shared" si="76"/>
        <v>2.9562442004356371E-2</v>
      </c>
      <c r="CJ113" s="352">
        <f t="shared" si="76"/>
        <v>2.9562442004356371E-2</v>
      </c>
      <c r="CK113" s="352">
        <f t="shared" si="76"/>
        <v>2.9562442004356371E-2</v>
      </c>
      <c r="CL113" s="352">
        <f t="shared" si="76"/>
        <v>2.9562442004356371E-2</v>
      </c>
      <c r="CM113" s="352">
        <f t="shared" si="76"/>
        <v>2.9562442004356371E-2</v>
      </c>
      <c r="CN113" s="352">
        <f t="shared" si="76"/>
        <v>2.9562442004356371E-2</v>
      </c>
      <c r="CO113" s="352">
        <f t="shared" si="76"/>
        <v>2.9562442004356371E-2</v>
      </c>
      <c r="CP113" s="281">
        <f t="shared" ref="CP113:FA113" si="77" xml:space="preserve"> MIN( 0.1, CO113 * ( 1.1 ) )</f>
        <v>3.2518686204792008E-2</v>
      </c>
      <c r="CQ113" s="238">
        <f t="shared" si="77"/>
        <v>3.5770554825271209E-2</v>
      </c>
      <c r="CR113" s="238">
        <f t="shared" si="77"/>
        <v>3.9347610307798334E-2</v>
      </c>
      <c r="CS113" s="238">
        <f t="shared" si="77"/>
        <v>4.3282371338578172E-2</v>
      </c>
      <c r="CT113" s="238">
        <f t="shared" si="77"/>
        <v>4.7610608472435992E-2</v>
      </c>
      <c r="CU113" s="238">
        <f t="shared" si="77"/>
        <v>5.2371669319679598E-2</v>
      </c>
      <c r="CV113" s="238">
        <f t="shared" si="77"/>
        <v>5.7608836251647561E-2</v>
      </c>
      <c r="CW113" s="238">
        <f t="shared" si="77"/>
        <v>6.3369719876812322E-2</v>
      </c>
      <c r="CX113" s="238">
        <f t="shared" si="77"/>
        <v>6.9706691864493561E-2</v>
      </c>
      <c r="CY113" s="238">
        <f t="shared" si="77"/>
        <v>7.667736105094293E-2</v>
      </c>
      <c r="CZ113" s="238">
        <f t="shared" si="77"/>
        <v>8.4345097156037233E-2</v>
      </c>
      <c r="DA113" s="238">
        <f t="shared" si="77"/>
        <v>9.2779606871640968E-2</v>
      </c>
      <c r="DB113" s="238">
        <f t="shared" si="77"/>
        <v>0.1</v>
      </c>
      <c r="DC113" s="238">
        <f t="shared" si="77"/>
        <v>0.1</v>
      </c>
      <c r="DD113" s="238">
        <f t="shared" si="77"/>
        <v>0.1</v>
      </c>
      <c r="DE113" s="238">
        <f t="shared" si="77"/>
        <v>0.1</v>
      </c>
      <c r="DF113" s="238">
        <f t="shared" si="77"/>
        <v>0.1</v>
      </c>
      <c r="DG113" s="238">
        <f t="shared" si="77"/>
        <v>0.1</v>
      </c>
      <c r="DH113" s="238">
        <f t="shared" si="77"/>
        <v>0.1</v>
      </c>
      <c r="DI113" s="238">
        <f t="shared" si="77"/>
        <v>0.1</v>
      </c>
      <c r="DJ113" s="238">
        <f t="shared" si="77"/>
        <v>0.1</v>
      </c>
      <c r="DK113" s="238">
        <f t="shared" si="77"/>
        <v>0.1</v>
      </c>
      <c r="DL113" s="238">
        <f t="shared" si="77"/>
        <v>0.1</v>
      </c>
      <c r="DM113" s="238">
        <f t="shared" si="77"/>
        <v>0.1</v>
      </c>
      <c r="DN113" s="238">
        <f t="shared" si="77"/>
        <v>0.1</v>
      </c>
      <c r="DO113" s="238">
        <f t="shared" si="77"/>
        <v>0.1</v>
      </c>
      <c r="DP113" s="238">
        <f t="shared" si="77"/>
        <v>0.1</v>
      </c>
      <c r="DQ113" s="238">
        <f t="shared" si="77"/>
        <v>0.1</v>
      </c>
      <c r="DR113" s="238">
        <f t="shared" si="77"/>
        <v>0.1</v>
      </c>
      <c r="DS113" s="238">
        <f t="shared" si="77"/>
        <v>0.1</v>
      </c>
      <c r="DT113" s="238">
        <f t="shared" si="77"/>
        <v>0.1</v>
      </c>
      <c r="DU113" s="238">
        <f t="shared" si="77"/>
        <v>0.1</v>
      </c>
      <c r="DV113" s="238">
        <f t="shared" si="77"/>
        <v>0.1</v>
      </c>
      <c r="DW113" s="238">
        <f t="shared" si="77"/>
        <v>0.1</v>
      </c>
      <c r="DX113" s="238">
        <f t="shared" si="77"/>
        <v>0.1</v>
      </c>
      <c r="DY113" s="238">
        <f t="shared" si="77"/>
        <v>0.1</v>
      </c>
      <c r="DZ113" s="238">
        <f t="shared" si="77"/>
        <v>0.1</v>
      </c>
      <c r="EA113" s="238">
        <f t="shared" si="77"/>
        <v>0.1</v>
      </c>
      <c r="EB113" s="238">
        <f t="shared" si="77"/>
        <v>0.1</v>
      </c>
      <c r="EC113" s="238">
        <f t="shared" si="77"/>
        <v>0.1</v>
      </c>
      <c r="ED113" s="238">
        <f t="shared" si="77"/>
        <v>0.1</v>
      </c>
      <c r="EE113" s="238">
        <f t="shared" si="77"/>
        <v>0.1</v>
      </c>
      <c r="EF113" s="238">
        <f t="shared" si="77"/>
        <v>0.1</v>
      </c>
      <c r="EG113" s="238">
        <f t="shared" si="77"/>
        <v>0.1</v>
      </c>
      <c r="EH113" s="238">
        <f t="shared" si="77"/>
        <v>0.1</v>
      </c>
      <c r="EI113" s="238">
        <f t="shared" si="77"/>
        <v>0.1</v>
      </c>
      <c r="EJ113" s="238">
        <f t="shared" si="77"/>
        <v>0.1</v>
      </c>
      <c r="EK113" s="238">
        <f t="shared" si="77"/>
        <v>0.1</v>
      </c>
      <c r="EL113" s="238">
        <f t="shared" si="77"/>
        <v>0.1</v>
      </c>
      <c r="EM113" s="238">
        <f t="shared" si="77"/>
        <v>0.1</v>
      </c>
      <c r="EN113" s="238">
        <f t="shared" si="77"/>
        <v>0.1</v>
      </c>
      <c r="EO113" s="238">
        <f t="shared" si="77"/>
        <v>0.1</v>
      </c>
      <c r="EP113" s="238">
        <f t="shared" si="77"/>
        <v>0.1</v>
      </c>
      <c r="EQ113" s="238">
        <f t="shared" si="77"/>
        <v>0.1</v>
      </c>
      <c r="ER113" s="238">
        <f t="shared" si="77"/>
        <v>0.1</v>
      </c>
      <c r="ES113" s="238">
        <f t="shared" si="77"/>
        <v>0.1</v>
      </c>
      <c r="ET113" s="238">
        <f t="shared" si="77"/>
        <v>0.1</v>
      </c>
      <c r="EU113" s="238">
        <f t="shared" si="77"/>
        <v>0.1</v>
      </c>
      <c r="EV113" s="238">
        <f t="shared" si="77"/>
        <v>0.1</v>
      </c>
      <c r="EW113" s="238">
        <f t="shared" si="77"/>
        <v>0.1</v>
      </c>
      <c r="EX113" s="238">
        <f t="shared" si="77"/>
        <v>0.1</v>
      </c>
      <c r="EY113" s="238">
        <f t="shared" si="77"/>
        <v>0.1</v>
      </c>
      <c r="EZ113" s="238">
        <f t="shared" si="77"/>
        <v>0.1</v>
      </c>
      <c r="FA113" s="238">
        <f t="shared" si="77"/>
        <v>0.1</v>
      </c>
      <c r="FB113" s="238">
        <f t="shared" ref="FB113:HC113" si="78" xml:space="preserve"> MIN( 0.1, FA113 * ( 1.1 ) )</f>
        <v>0.1</v>
      </c>
      <c r="FC113" s="238">
        <f t="shared" si="78"/>
        <v>0.1</v>
      </c>
      <c r="FD113" s="238">
        <f t="shared" si="78"/>
        <v>0.1</v>
      </c>
      <c r="FE113" s="238">
        <f t="shared" si="78"/>
        <v>0.1</v>
      </c>
      <c r="FF113" s="238">
        <f t="shared" si="78"/>
        <v>0.1</v>
      </c>
      <c r="FG113" s="238">
        <f t="shared" si="78"/>
        <v>0.1</v>
      </c>
      <c r="FH113" s="238">
        <f t="shared" si="78"/>
        <v>0.1</v>
      </c>
      <c r="FI113" s="238">
        <f t="shared" si="78"/>
        <v>0.1</v>
      </c>
      <c r="FJ113" s="238">
        <f t="shared" si="78"/>
        <v>0.1</v>
      </c>
      <c r="FK113" s="238">
        <f t="shared" si="78"/>
        <v>0.1</v>
      </c>
      <c r="FL113" s="238">
        <f t="shared" si="78"/>
        <v>0.1</v>
      </c>
      <c r="FM113" s="238">
        <f t="shared" si="78"/>
        <v>0.1</v>
      </c>
      <c r="FN113" s="238">
        <f t="shared" si="78"/>
        <v>0.1</v>
      </c>
      <c r="FO113" s="238">
        <f t="shared" si="78"/>
        <v>0.1</v>
      </c>
      <c r="FP113" s="238">
        <f t="shared" si="78"/>
        <v>0.1</v>
      </c>
      <c r="FQ113" s="238">
        <f t="shared" si="78"/>
        <v>0.1</v>
      </c>
      <c r="FR113" s="238">
        <f t="shared" si="78"/>
        <v>0.1</v>
      </c>
      <c r="FS113" s="238">
        <f t="shared" si="78"/>
        <v>0.1</v>
      </c>
      <c r="FT113" s="238">
        <f t="shared" si="78"/>
        <v>0.1</v>
      </c>
      <c r="FU113" s="238">
        <f t="shared" si="78"/>
        <v>0.1</v>
      </c>
      <c r="FV113" s="238">
        <f t="shared" si="78"/>
        <v>0.1</v>
      </c>
      <c r="FW113" s="238">
        <f t="shared" si="78"/>
        <v>0.1</v>
      </c>
      <c r="FX113" s="238">
        <f t="shared" si="78"/>
        <v>0.1</v>
      </c>
      <c r="FY113" s="238">
        <f t="shared" si="78"/>
        <v>0.1</v>
      </c>
      <c r="FZ113" s="238">
        <f t="shared" si="78"/>
        <v>0.1</v>
      </c>
      <c r="GA113" s="238">
        <f t="shared" si="78"/>
        <v>0.1</v>
      </c>
      <c r="GB113" s="238">
        <f t="shared" si="78"/>
        <v>0.1</v>
      </c>
      <c r="GC113" s="238">
        <f t="shared" si="78"/>
        <v>0.1</v>
      </c>
      <c r="GD113" s="238">
        <f t="shared" si="78"/>
        <v>0.1</v>
      </c>
      <c r="GE113" s="238">
        <f t="shared" si="78"/>
        <v>0.1</v>
      </c>
      <c r="GF113" s="238">
        <f t="shared" si="78"/>
        <v>0.1</v>
      </c>
      <c r="GG113" s="238">
        <f t="shared" si="78"/>
        <v>0.1</v>
      </c>
      <c r="GH113" s="238">
        <f t="shared" si="78"/>
        <v>0.1</v>
      </c>
      <c r="GI113" s="238">
        <f t="shared" si="78"/>
        <v>0.1</v>
      </c>
      <c r="GJ113" s="238">
        <f t="shared" si="78"/>
        <v>0.1</v>
      </c>
      <c r="GK113" s="238">
        <f t="shared" si="78"/>
        <v>0.1</v>
      </c>
      <c r="GL113" s="238">
        <f t="shared" si="78"/>
        <v>0.1</v>
      </c>
      <c r="GM113" s="238">
        <f t="shared" si="78"/>
        <v>0.1</v>
      </c>
      <c r="GN113" s="238">
        <f t="shared" si="78"/>
        <v>0.1</v>
      </c>
      <c r="GO113" s="238">
        <f t="shared" si="78"/>
        <v>0.1</v>
      </c>
      <c r="GP113" s="238">
        <f t="shared" si="78"/>
        <v>0.1</v>
      </c>
      <c r="GQ113" s="238">
        <f t="shared" si="78"/>
        <v>0.1</v>
      </c>
      <c r="GR113" s="238">
        <f t="shared" si="78"/>
        <v>0.1</v>
      </c>
      <c r="GS113" s="238">
        <f t="shared" si="78"/>
        <v>0.1</v>
      </c>
      <c r="GT113" s="238">
        <f t="shared" si="78"/>
        <v>0.1</v>
      </c>
      <c r="GU113" s="238">
        <f t="shared" si="78"/>
        <v>0.1</v>
      </c>
      <c r="GV113" s="238">
        <f t="shared" si="78"/>
        <v>0.1</v>
      </c>
      <c r="GW113" s="238">
        <f t="shared" si="78"/>
        <v>0.1</v>
      </c>
      <c r="GX113" s="238">
        <f t="shared" si="78"/>
        <v>0.1</v>
      </c>
      <c r="GY113" s="238">
        <f t="shared" si="78"/>
        <v>0.1</v>
      </c>
      <c r="GZ113" s="238">
        <f t="shared" si="78"/>
        <v>0.1</v>
      </c>
      <c r="HA113" s="238">
        <f t="shared" si="78"/>
        <v>0.1</v>
      </c>
      <c r="HB113" s="238">
        <f t="shared" si="78"/>
        <v>0.1</v>
      </c>
      <c r="HC113" s="238">
        <f t="shared" si="78"/>
        <v>0.1</v>
      </c>
    </row>
    <row r="114" spans="2:211" s="20" customFormat="1" hidden="1" outlineLevel="2" x14ac:dyDescent="0.2">
      <c r="C114" s="83"/>
      <c r="E114" s="241" t="str">
        <f>InpC!E94</f>
        <v>Distribution system operational use</v>
      </c>
      <c r="F114" s="18"/>
      <c r="G114" s="57">
        <f>InpC!G94</f>
        <v>4.4962150437819178E-3</v>
      </c>
      <c r="H114" s="76" t="str">
        <f>InpC!H94</f>
        <v>%</v>
      </c>
      <c r="K114" s="352">
        <f xml:space="preserve"> $G114 * ( 1 - $G$71 )</f>
        <v>4.4962150437819178E-3</v>
      </c>
      <c r="L114" s="352">
        <f t="shared" ref="L114:BW114" si="79" xml:space="preserve"> $G114 * ( 1 - $G$71 )</f>
        <v>4.4962150437819178E-3</v>
      </c>
      <c r="M114" s="352">
        <f t="shared" si="79"/>
        <v>4.4962150437819178E-3</v>
      </c>
      <c r="N114" s="352">
        <f t="shared" si="79"/>
        <v>4.4962150437819178E-3</v>
      </c>
      <c r="O114" s="352">
        <f t="shared" si="79"/>
        <v>4.4962150437819178E-3</v>
      </c>
      <c r="P114" s="352">
        <f t="shared" si="79"/>
        <v>4.4962150437819178E-3</v>
      </c>
      <c r="Q114" s="352">
        <f t="shared" si="79"/>
        <v>4.4962150437819178E-3</v>
      </c>
      <c r="R114" s="352">
        <f t="shared" si="79"/>
        <v>4.4962150437819178E-3</v>
      </c>
      <c r="S114" s="352">
        <f t="shared" si="79"/>
        <v>4.4962150437819178E-3</v>
      </c>
      <c r="T114" s="352">
        <f t="shared" si="79"/>
        <v>4.4962150437819178E-3</v>
      </c>
      <c r="U114" s="352">
        <f t="shared" si="79"/>
        <v>4.4962150437819178E-3</v>
      </c>
      <c r="V114" s="352">
        <f t="shared" si="79"/>
        <v>4.4962150437819178E-3</v>
      </c>
      <c r="W114" s="352">
        <f t="shared" si="79"/>
        <v>4.4962150437819178E-3</v>
      </c>
      <c r="X114" s="352">
        <f t="shared" si="79"/>
        <v>4.4962150437819178E-3</v>
      </c>
      <c r="Y114" s="352">
        <f t="shared" si="79"/>
        <v>4.4962150437819178E-3</v>
      </c>
      <c r="Z114" s="352">
        <f t="shared" si="79"/>
        <v>4.4962150437819178E-3</v>
      </c>
      <c r="AA114" s="352">
        <f t="shared" si="79"/>
        <v>4.4962150437819178E-3</v>
      </c>
      <c r="AB114" s="352">
        <f t="shared" si="79"/>
        <v>4.4962150437819178E-3</v>
      </c>
      <c r="AC114" s="352">
        <f t="shared" si="79"/>
        <v>4.4962150437819178E-3</v>
      </c>
      <c r="AD114" s="352">
        <f t="shared" si="79"/>
        <v>4.4962150437819178E-3</v>
      </c>
      <c r="AE114" s="352">
        <f t="shared" si="79"/>
        <v>4.4962150437819178E-3</v>
      </c>
      <c r="AF114" s="352">
        <f t="shared" si="79"/>
        <v>4.4962150437819178E-3</v>
      </c>
      <c r="AG114" s="352">
        <f t="shared" si="79"/>
        <v>4.4962150437819178E-3</v>
      </c>
      <c r="AH114" s="352">
        <f t="shared" si="79"/>
        <v>4.4962150437819178E-3</v>
      </c>
      <c r="AI114" s="352">
        <f t="shared" si="79"/>
        <v>4.4962150437819178E-3</v>
      </c>
      <c r="AJ114" s="352">
        <f t="shared" si="79"/>
        <v>4.4962150437819178E-3</v>
      </c>
      <c r="AK114" s="352">
        <f t="shared" si="79"/>
        <v>4.4962150437819178E-3</v>
      </c>
      <c r="AL114" s="352">
        <f t="shared" si="79"/>
        <v>4.4962150437819178E-3</v>
      </c>
      <c r="AM114" s="352">
        <f t="shared" si="79"/>
        <v>4.4962150437819178E-3</v>
      </c>
      <c r="AN114" s="352">
        <f t="shared" si="79"/>
        <v>4.4962150437819178E-3</v>
      </c>
      <c r="AO114" s="352">
        <f t="shared" si="79"/>
        <v>4.4962150437819178E-3</v>
      </c>
      <c r="AP114" s="352">
        <f t="shared" si="79"/>
        <v>4.4962150437819178E-3</v>
      </c>
      <c r="AQ114" s="352">
        <f t="shared" si="79"/>
        <v>4.4962150437819178E-3</v>
      </c>
      <c r="AR114" s="352">
        <f t="shared" si="79"/>
        <v>4.4962150437819178E-3</v>
      </c>
      <c r="AS114" s="352">
        <f t="shared" si="79"/>
        <v>4.4962150437819178E-3</v>
      </c>
      <c r="AT114" s="352">
        <f t="shared" si="79"/>
        <v>4.4962150437819178E-3</v>
      </c>
      <c r="AU114" s="352">
        <f t="shared" si="79"/>
        <v>4.4962150437819178E-3</v>
      </c>
      <c r="AV114" s="352">
        <f t="shared" si="79"/>
        <v>4.4962150437819178E-3</v>
      </c>
      <c r="AW114" s="352">
        <f t="shared" si="79"/>
        <v>4.4962150437819178E-3</v>
      </c>
      <c r="AX114" s="352">
        <f t="shared" si="79"/>
        <v>4.4962150437819178E-3</v>
      </c>
      <c r="AY114" s="352">
        <f t="shared" si="79"/>
        <v>4.4962150437819178E-3</v>
      </c>
      <c r="AZ114" s="352">
        <f t="shared" si="79"/>
        <v>4.4962150437819178E-3</v>
      </c>
      <c r="BA114" s="352">
        <f t="shared" si="79"/>
        <v>4.4962150437819178E-3</v>
      </c>
      <c r="BB114" s="352">
        <f t="shared" si="79"/>
        <v>4.4962150437819178E-3</v>
      </c>
      <c r="BC114" s="352">
        <f t="shared" si="79"/>
        <v>4.4962150437819178E-3</v>
      </c>
      <c r="BD114" s="352">
        <f t="shared" si="79"/>
        <v>4.4962150437819178E-3</v>
      </c>
      <c r="BE114" s="352">
        <f t="shared" si="79"/>
        <v>4.4962150437819178E-3</v>
      </c>
      <c r="BF114" s="352">
        <f t="shared" si="79"/>
        <v>4.4962150437819178E-3</v>
      </c>
      <c r="BG114" s="352">
        <f t="shared" si="79"/>
        <v>4.4962150437819178E-3</v>
      </c>
      <c r="BH114" s="352">
        <f t="shared" si="79"/>
        <v>4.4962150437819178E-3</v>
      </c>
      <c r="BI114" s="352">
        <f t="shared" si="79"/>
        <v>4.4962150437819178E-3</v>
      </c>
      <c r="BJ114" s="352">
        <f t="shared" si="79"/>
        <v>4.4962150437819178E-3</v>
      </c>
      <c r="BK114" s="352">
        <f t="shared" si="79"/>
        <v>4.4962150437819178E-3</v>
      </c>
      <c r="BL114" s="352">
        <f t="shared" si="79"/>
        <v>4.4962150437819178E-3</v>
      </c>
      <c r="BM114" s="352">
        <f t="shared" si="79"/>
        <v>4.4962150437819178E-3</v>
      </c>
      <c r="BN114" s="352">
        <f t="shared" si="79"/>
        <v>4.4962150437819178E-3</v>
      </c>
      <c r="BO114" s="352">
        <f t="shared" si="79"/>
        <v>4.4962150437819178E-3</v>
      </c>
      <c r="BP114" s="352">
        <f t="shared" si="79"/>
        <v>4.4962150437819178E-3</v>
      </c>
      <c r="BQ114" s="352">
        <f t="shared" si="79"/>
        <v>4.4962150437819178E-3</v>
      </c>
      <c r="BR114" s="352">
        <f t="shared" si="79"/>
        <v>4.4962150437819178E-3</v>
      </c>
      <c r="BS114" s="352">
        <f t="shared" si="79"/>
        <v>4.4962150437819178E-3</v>
      </c>
      <c r="BT114" s="352">
        <f t="shared" si="79"/>
        <v>4.4962150437819178E-3</v>
      </c>
      <c r="BU114" s="352">
        <f t="shared" si="79"/>
        <v>4.4962150437819178E-3</v>
      </c>
      <c r="BV114" s="352">
        <f t="shared" si="79"/>
        <v>4.4962150437819178E-3</v>
      </c>
      <c r="BW114" s="352">
        <f t="shared" si="79"/>
        <v>4.4962150437819178E-3</v>
      </c>
      <c r="BX114" s="352">
        <f t="shared" ref="BX114:CO114" si="80" xml:space="preserve"> $G114 * ( 1 - $G$71 )</f>
        <v>4.4962150437819178E-3</v>
      </c>
      <c r="BY114" s="352">
        <f t="shared" si="80"/>
        <v>4.4962150437819178E-3</v>
      </c>
      <c r="BZ114" s="352">
        <f t="shared" si="80"/>
        <v>4.4962150437819178E-3</v>
      </c>
      <c r="CA114" s="352">
        <f t="shared" si="80"/>
        <v>4.4962150437819178E-3</v>
      </c>
      <c r="CB114" s="352">
        <f t="shared" si="80"/>
        <v>4.4962150437819178E-3</v>
      </c>
      <c r="CC114" s="352">
        <f t="shared" si="80"/>
        <v>4.4962150437819178E-3</v>
      </c>
      <c r="CD114" s="352">
        <f t="shared" si="80"/>
        <v>4.4962150437819178E-3</v>
      </c>
      <c r="CE114" s="352">
        <f t="shared" si="80"/>
        <v>4.4962150437819178E-3</v>
      </c>
      <c r="CF114" s="352">
        <f t="shared" si="80"/>
        <v>4.4962150437819178E-3</v>
      </c>
      <c r="CG114" s="352">
        <f t="shared" si="80"/>
        <v>4.4962150437819178E-3</v>
      </c>
      <c r="CH114" s="352">
        <f t="shared" si="80"/>
        <v>4.4962150437819178E-3</v>
      </c>
      <c r="CI114" s="352">
        <f t="shared" si="80"/>
        <v>4.4962150437819178E-3</v>
      </c>
      <c r="CJ114" s="352">
        <f t="shared" si="80"/>
        <v>4.4962150437819178E-3</v>
      </c>
      <c r="CK114" s="352">
        <f t="shared" si="80"/>
        <v>4.4962150437819178E-3</v>
      </c>
      <c r="CL114" s="352">
        <f t="shared" si="80"/>
        <v>4.4962150437819178E-3</v>
      </c>
      <c r="CM114" s="352">
        <f t="shared" si="80"/>
        <v>4.4962150437819178E-3</v>
      </c>
      <c r="CN114" s="352">
        <f t="shared" si="80"/>
        <v>4.4962150437819178E-3</v>
      </c>
      <c r="CO114" s="352">
        <f t="shared" si="80"/>
        <v>4.4962150437819178E-3</v>
      </c>
      <c r="CP114" s="413"/>
      <c r="CQ114" s="413"/>
      <c r="CR114" s="413"/>
      <c r="CS114" s="413"/>
      <c r="CT114" s="413"/>
      <c r="CU114" s="413"/>
      <c r="CV114" s="413"/>
      <c r="CW114" s="413"/>
      <c r="CX114" s="413"/>
      <c r="CY114" s="413"/>
      <c r="CZ114" s="413"/>
      <c r="DA114" s="413"/>
      <c r="DB114" s="413"/>
      <c r="DC114" s="413"/>
      <c r="DD114" s="413"/>
      <c r="DE114" s="413"/>
      <c r="DF114" s="413"/>
      <c r="DG114" s="413"/>
      <c r="DH114" s="413"/>
      <c r="DI114" s="413"/>
      <c r="DJ114" s="413"/>
      <c r="DK114" s="413"/>
      <c r="DL114" s="413"/>
      <c r="DM114" s="413"/>
      <c r="DN114" s="413"/>
      <c r="DO114" s="413"/>
      <c r="DP114" s="413"/>
      <c r="DQ114" s="413"/>
      <c r="DR114" s="413"/>
      <c r="DS114" s="413"/>
      <c r="DT114" s="413"/>
      <c r="DU114" s="413"/>
      <c r="DV114" s="413"/>
      <c r="DW114" s="413"/>
      <c r="DX114" s="413"/>
      <c r="DY114" s="413"/>
      <c r="DZ114" s="413"/>
      <c r="EA114" s="413"/>
      <c r="EB114" s="413"/>
      <c r="EC114" s="413"/>
      <c r="ED114" s="413"/>
      <c r="EE114" s="413"/>
      <c r="EF114" s="413"/>
      <c r="EG114" s="413"/>
      <c r="EH114" s="413"/>
      <c r="EI114" s="413"/>
      <c r="EJ114" s="413"/>
      <c r="EK114" s="413"/>
      <c r="EL114" s="413"/>
      <c r="EM114" s="413"/>
      <c r="EN114" s="413"/>
      <c r="EO114" s="413"/>
      <c r="EP114" s="413"/>
      <c r="EQ114" s="413"/>
      <c r="ER114" s="413"/>
      <c r="ES114" s="413"/>
      <c r="ET114" s="413"/>
      <c r="EU114" s="413"/>
      <c r="EV114" s="413"/>
      <c r="EW114" s="413"/>
      <c r="EX114" s="413"/>
      <c r="EY114" s="413"/>
      <c r="EZ114" s="413"/>
      <c r="FA114" s="413"/>
      <c r="FB114" s="413"/>
      <c r="FC114" s="413"/>
      <c r="FD114" s="413"/>
      <c r="FE114" s="413"/>
      <c r="FF114" s="413"/>
      <c r="FG114" s="413"/>
      <c r="FH114" s="413"/>
      <c r="FI114" s="413"/>
      <c r="FJ114" s="413"/>
      <c r="FK114" s="413"/>
      <c r="FL114" s="413"/>
      <c r="FM114" s="413"/>
      <c r="FN114" s="413"/>
      <c r="FO114" s="413"/>
      <c r="FP114" s="413"/>
      <c r="FQ114" s="413"/>
      <c r="FR114" s="413"/>
      <c r="FS114" s="413"/>
      <c r="FT114" s="413"/>
      <c r="FU114" s="413"/>
      <c r="FV114" s="413"/>
      <c r="FW114" s="413"/>
      <c r="FX114" s="413"/>
      <c r="FY114" s="413"/>
      <c r="FZ114" s="413"/>
      <c r="GA114" s="413"/>
      <c r="GB114" s="413"/>
      <c r="GC114" s="413"/>
      <c r="GD114" s="413"/>
      <c r="GE114" s="413"/>
      <c r="GF114" s="413"/>
      <c r="GG114" s="413"/>
      <c r="GH114" s="413"/>
      <c r="GI114" s="413"/>
      <c r="GJ114" s="413"/>
      <c r="GK114" s="413"/>
      <c r="GL114" s="413"/>
      <c r="GM114" s="413"/>
      <c r="GN114" s="413"/>
      <c r="GO114" s="413"/>
      <c r="GP114" s="413"/>
      <c r="GQ114" s="413"/>
      <c r="GR114" s="413"/>
      <c r="GS114" s="413"/>
      <c r="GT114" s="413"/>
      <c r="GU114" s="413"/>
      <c r="GV114" s="413"/>
      <c r="GW114" s="413"/>
      <c r="GX114" s="413"/>
      <c r="GY114" s="413"/>
      <c r="GZ114" s="413"/>
      <c r="HA114" s="413"/>
      <c r="HB114" s="413"/>
      <c r="HC114" s="413"/>
    </row>
    <row r="115" spans="2:211" s="20" customFormat="1" hidden="1" outlineLevel="2" x14ac:dyDescent="0.2">
      <c r="B115" s="34"/>
      <c r="C115" s="83"/>
      <c r="D115" s="83"/>
      <c r="E115" s="20" t="s">
        <v>477</v>
      </c>
      <c r="G115" s="414">
        <f xml:space="preserve"> ( G70 - G69 ) / ( G72 - 1 )</f>
        <v>5.0183453184544393E-4</v>
      </c>
      <c r="H115" s="161" t="s">
        <v>66</v>
      </c>
      <c r="I115" s="123"/>
      <c r="K115" s="414">
        <f t="shared" ref="K115:AP115" si="81" xml:space="preserve"> ( $G$69 + MOD( K72, $G72 ) * $G115 ) * ( 1 - $G$71 )</f>
        <v>0.01</v>
      </c>
      <c r="L115" s="94">
        <f t="shared" si="81"/>
        <v>1.0501834531845444E-2</v>
      </c>
      <c r="M115" s="94">
        <f t="shared" si="81"/>
        <v>1.1003669063690888E-2</v>
      </c>
      <c r="N115" s="94">
        <f t="shared" si="81"/>
        <v>1.1505503595536332E-2</v>
      </c>
      <c r="O115" s="94">
        <f t="shared" si="81"/>
        <v>1.2007338127381776E-2</v>
      </c>
      <c r="P115" s="94">
        <f t="shared" si="81"/>
        <v>1.250917265922722E-2</v>
      </c>
      <c r="Q115" s="94">
        <f t="shared" si="81"/>
        <v>1.3011007191072663E-2</v>
      </c>
      <c r="R115" s="94">
        <f t="shared" si="81"/>
        <v>1.3512841722918108E-2</v>
      </c>
      <c r="S115" s="94">
        <f t="shared" si="81"/>
        <v>1.4014676254763551E-2</v>
      </c>
      <c r="T115" s="94">
        <f t="shared" si="81"/>
        <v>1.4516510786608997E-2</v>
      </c>
      <c r="U115" s="94">
        <f t="shared" si="81"/>
        <v>1.5018345318454439E-2</v>
      </c>
      <c r="V115" s="94">
        <f t="shared" si="81"/>
        <v>1.5520179850299885E-2</v>
      </c>
      <c r="W115" s="94">
        <f t="shared" si="81"/>
        <v>1.6022014382145327E-2</v>
      </c>
      <c r="X115" s="94">
        <f t="shared" si="81"/>
        <v>1.6523848913990773E-2</v>
      </c>
      <c r="Y115" s="94">
        <f t="shared" si="81"/>
        <v>1.7025683445836215E-2</v>
      </c>
      <c r="Z115" s="94">
        <f t="shared" si="81"/>
        <v>0.01</v>
      </c>
      <c r="AA115" s="94">
        <f t="shared" si="81"/>
        <v>1.0501834531845444E-2</v>
      </c>
      <c r="AB115" s="94">
        <f t="shared" si="81"/>
        <v>1.1003669063690888E-2</v>
      </c>
      <c r="AC115" s="94">
        <f t="shared" si="81"/>
        <v>1.1505503595536332E-2</v>
      </c>
      <c r="AD115" s="94">
        <f t="shared" si="81"/>
        <v>1.2007338127381776E-2</v>
      </c>
      <c r="AE115" s="94">
        <f t="shared" si="81"/>
        <v>1.250917265922722E-2</v>
      </c>
      <c r="AF115" s="94">
        <f t="shared" si="81"/>
        <v>1.3011007191072663E-2</v>
      </c>
      <c r="AG115" s="94">
        <f t="shared" si="81"/>
        <v>1.3512841722918108E-2</v>
      </c>
      <c r="AH115" s="94">
        <f t="shared" si="81"/>
        <v>1.4014676254763551E-2</v>
      </c>
      <c r="AI115" s="94">
        <f t="shared" si="81"/>
        <v>1.4516510786608997E-2</v>
      </c>
      <c r="AJ115" s="94">
        <f t="shared" si="81"/>
        <v>1.5018345318454439E-2</v>
      </c>
      <c r="AK115" s="94">
        <f t="shared" si="81"/>
        <v>1.5520179850299885E-2</v>
      </c>
      <c r="AL115" s="94">
        <f t="shared" si="81"/>
        <v>1.6022014382145327E-2</v>
      </c>
      <c r="AM115" s="94">
        <f t="shared" si="81"/>
        <v>1.6523848913990773E-2</v>
      </c>
      <c r="AN115" s="94">
        <f t="shared" si="81"/>
        <v>1.7025683445836215E-2</v>
      </c>
      <c r="AO115" s="94">
        <f t="shared" si="81"/>
        <v>0.01</v>
      </c>
      <c r="AP115" s="94">
        <f t="shared" si="81"/>
        <v>1.0501834531845444E-2</v>
      </c>
      <c r="AQ115" s="94">
        <f t="shared" ref="AQ115:BV115" si="82" xml:space="preserve"> ( $G$69 + MOD( AQ72, $G72 ) * $G115 ) * ( 1 - $G$71 )</f>
        <v>1.1003669063690888E-2</v>
      </c>
      <c r="AR115" s="94">
        <f t="shared" si="82"/>
        <v>1.1505503595536332E-2</v>
      </c>
      <c r="AS115" s="94">
        <f t="shared" si="82"/>
        <v>1.2007338127381776E-2</v>
      </c>
      <c r="AT115" s="94">
        <f t="shared" si="82"/>
        <v>1.250917265922722E-2</v>
      </c>
      <c r="AU115" s="94">
        <f t="shared" si="82"/>
        <v>1.3011007191072663E-2</v>
      </c>
      <c r="AV115" s="94">
        <f t="shared" si="82"/>
        <v>1.3512841722918108E-2</v>
      </c>
      <c r="AW115" s="94">
        <f t="shared" si="82"/>
        <v>1.4014676254763551E-2</v>
      </c>
      <c r="AX115" s="94">
        <f t="shared" si="82"/>
        <v>1.4516510786608997E-2</v>
      </c>
      <c r="AY115" s="94">
        <f t="shared" si="82"/>
        <v>1.5018345318454439E-2</v>
      </c>
      <c r="AZ115" s="94">
        <f t="shared" si="82"/>
        <v>1.5520179850299885E-2</v>
      </c>
      <c r="BA115" s="94">
        <f t="shared" si="82"/>
        <v>1.6022014382145327E-2</v>
      </c>
      <c r="BB115" s="94">
        <f t="shared" si="82"/>
        <v>1.6523848913990773E-2</v>
      </c>
      <c r="BC115" s="94">
        <f t="shared" si="82"/>
        <v>1.7025683445836215E-2</v>
      </c>
      <c r="BD115" s="94">
        <f t="shared" si="82"/>
        <v>0.01</v>
      </c>
      <c r="BE115" s="94">
        <f t="shared" si="82"/>
        <v>1.0501834531845444E-2</v>
      </c>
      <c r="BF115" s="94">
        <f t="shared" si="82"/>
        <v>1.1003669063690888E-2</v>
      </c>
      <c r="BG115" s="94">
        <f t="shared" si="82"/>
        <v>1.1505503595536332E-2</v>
      </c>
      <c r="BH115" s="94">
        <f t="shared" si="82"/>
        <v>1.2007338127381776E-2</v>
      </c>
      <c r="BI115" s="94">
        <f t="shared" si="82"/>
        <v>1.250917265922722E-2</v>
      </c>
      <c r="BJ115" s="94">
        <f t="shared" si="82"/>
        <v>1.3011007191072663E-2</v>
      </c>
      <c r="BK115" s="94">
        <f t="shared" si="82"/>
        <v>1.3512841722918108E-2</v>
      </c>
      <c r="BL115" s="94">
        <f t="shared" si="82"/>
        <v>1.4014676254763551E-2</v>
      </c>
      <c r="BM115" s="94">
        <f t="shared" si="82"/>
        <v>1.4516510786608997E-2</v>
      </c>
      <c r="BN115" s="94">
        <f t="shared" si="82"/>
        <v>1.5018345318454439E-2</v>
      </c>
      <c r="BO115" s="94">
        <f t="shared" si="82"/>
        <v>1.5520179850299885E-2</v>
      </c>
      <c r="BP115" s="94">
        <f t="shared" si="82"/>
        <v>1.6022014382145327E-2</v>
      </c>
      <c r="BQ115" s="94">
        <f t="shared" si="82"/>
        <v>1.6523848913990773E-2</v>
      </c>
      <c r="BR115" s="94">
        <f t="shared" si="82"/>
        <v>1.7025683445836215E-2</v>
      </c>
      <c r="BS115" s="94">
        <f t="shared" si="82"/>
        <v>0.01</v>
      </c>
      <c r="BT115" s="94">
        <f t="shared" si="82"/>
        <v>1.0501834531845444E-2</v>
      </c>
      <c r="BU115" s="94">
        <f t="shared" si="82"/>
        <v>1.1003669063690888E-2</v>
      </c>
      <c r="BV115" s="94">
        <f t="shared" si="82"/>
        <v>1.1505503595536332E-2</v>
      </c>
      <c r="BW115" s="94">
        <f t="shared" ref="BW115:CO115" si="83" xml:space="preserve"> ( $G$69 + MOD( BW72, $G72 ) * $G115 ) * ( 1 - $G$71 )</f>
        <v>1.2007338127381776E-2</v>
      </c>
      <c r="BX115" s="94">
        <f t="shared" si="83"/>
        <v>1.250917265922722E-2</v>
      </c>
      <c r="BY115" s="94">
        <f t="shared" si="83"/>
        <v>1.3011007191072663E-2</v>
      </c>
      <c r="BZ115" s="94">
        <f t="shared" si="83"/>
        <v>1.3512841722918108E-2</v>
      </c>
      <c r="CA115" s="94">
        <f t="shared" si="83"/>
        <v>1.4014676254763551E-2</v>
      </c>
      <c r="CB115" s="94">
        <f t="shared" si="83"/>
        <v>1.4516510786608997E-2</v>
      </c>
      <c r="CC115" s="94">
        <f t="shared" si="83"/>
        <v>1.5018345318454439E-2</v>
      </c>
      <c r="CD115" s="94">
        <f t="shared" si="83"/>
        <v>1.5520179850299885E-2</v>
      </c>
      <c r="CE115" s="94">
        <f t="shared" si="83"/>
        <v>1.6022014382145327E-2</v>
      </c>
      <c r="CF115" s="94">
        <f t="shared" si="83"/>
        <v>1.6523848913990773E-2</v>
      </c>
      <c r="CG115" s="94">
        <f t="shared" si="83"/>
        <v>1.7025683445836215E-2</v>
      </c>
      <c r="CH115" s="94">
        <f t="shared" si="83"/>
        <v>0.01</v>
      </c>
      <c r="CI115" s="94">
        <f t="shared" si="83"/>
        <v>1.0501834531845444E-2</v>
      </c>
      <c r="CJ115" s="94">
        <f t="shared" si="83"/>
        <v>1.1003669063690888E-2</v>
      </c>
      <c r="CK115" s="94">
        <f t="shared" si="83"/>
        <v>1.1505503595536332E-2</v>
      </c>
      <c r="CL115" s="94">
        <f t="shared" si="83"/>
        <v>1.2007338127381776E-2</v>
      </c>
      <c r="CM115" s="94">
        <f t="shared" si="83"/>
        <v>1.250917265922722E-2</v>
      </c>
      <c r="CN115" s="94">
        <f t="shared" si="83"/>
        <v>1.3011007191072663E-2</v>
      </c>
      <c r="CO115" s="94">
        <f t="shared" si="83"/>
        <v>1.3512841722918108E-2</v>
      </c>
    </row>
    <row r="116" spans="2:211" s="243" customFormat="1" ht="2.1" hidden="1" customHeight="1" outlineLevel="2" x14ac:dyDescent="0.2">
      <c r="C116" s="406"/>
      <c r="E116" s="244"/>
      <c r="H116" s="245"/>
      <c r="K116" s="246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8"/>
      <c r="EZ116" s="248"/>
      <c r="FA116" s="248"/>
      <c r="FB116" s="248"/>
      <c r="FC116" s="248"/>
      <c r="FD116" s="248"/>
      <c r="FE116" s="248"/>
      <c r="FF116" s="248"/>
      <c r="FG116" s="248"/>
      <c r="FH116" s="248"/>
      <c r="FI116" s="248"/>
      <c r="FJ116" s="248"/>
      <c r="FK116" s="248"/>
      <c r="FL116" s="248"/>
      <c r="FM116" s="248"/>
      <c r="FN116" s="248"/>
      <c r="FO116" s="248"/>
      <c r="FP116" s="248"/>
      <c r="FQ116" s="248"/>
      <c r="FR116" s="248"/>
      <c r="FS116" s="248"/>
      <c r="FT116" s="248"/>
      <c r="FU116" s="248"/>
      <c r="FV116" s="248"/>
      <c r="FW116" s="248"/>
      <c r="FX116" s="248"/>
      <c r="FY116" s="248"/>
      <c r="FZ116" s="248"/>
      <c r="GA116" s="248"/>
      <c r="GB116" s="248"/>
      <c r="GC116" s="248"/>
      <c r="GD116" s="248"/>
      <c r="GE116" s="248"/>
      <c r="GF116" s="248"/>
      <c r="GG116" s="248"/>
      <c r="GH116" s="248"/>
      <c r="GI116" s="248"/>
      <c r="GJ116" s="248"/>
      <c r="GK116" s="248"/>
      <c r="GL116" s="248"/>
      <c r="GM116" s="248"/>
      <c r="GN116" s="248"/>
      <c r="GO116" s="248"/>
      <c r="GP116" s="248"/>
      <c r="GQ116" s="248"/>
      <c r="GR116" s="248"/>
      <c r="GS116" s="248"/>
      <c r="GT116" s="248"/>
      <c r="GU116" s="248"/>
      <c r="GV116" s="248"/>
      <c r="GW116" s="248"/>
      <c r="GX116" s="248"/>
      <c r="GY116" s="248"/>
      <c r="GZ116" s="248"/>
      <c r="HA116" s="248"/>
      <c r="HB116" s="248"/>
      <c r="HC116" s="248"/>
    </row>
    <row r="117" spans="2:211" s="150" customFormat="1" hidden="1" outlineLevel="2" x14ac:dyDescent="0.2">
      <c r="C117" s="407"/>
      <c r="E117" s="242" t="s">
        <v>222</v>
      </c>
      <c r="H117" s="150" t="s">
        <v>66</v>
      </c>
      <c r="K117" s="102">
        <f>SUM(K112:K116)</f>
        <v>1.4496215043781919E-2</v>
      </c>
      <c r="L117" s="102">
        <f t="shared" ref="L117:BW117" si="84">SUM(L112:L116)</f>
        <v>2.920731846010027E-2</v>
      </c>
      <c r="M117" s="102">
        <f t="shared" si="84"/>
        <v>4.3579361141997015E-2</v>
      </c>
      <c r="N117" s="102">
        <f t="shared" si="84"/>
        <v>5.7656163856353262E-2</v>
      </c>
      <c r="O117" s="102">
        <f t="shared" si="84"/>
        <v>7.1438218928969857E-2</v>
      </c>
      <c r="P117" s="102">
        <f t="shared" si="84"/>
        <v>8.4936169280302093E-2</v>
      </c>
      <c r="Q117" s="102">
        <f t="shared" si="84"/>
        <v>9.8160151523743341E-2</v>
      </c>
      <c r="R117" s="102">
        <f t="shared" si="84"/>
        <v>0.111119825719433</v>
      </c>
      <c r="S117" s="102">
        <f t="shared" si="84"/>
        <v>0.12382440305421223</v>
      </c>
      <c r="T117" s="102">
        <f t="shared" si="84"/>
        <v>0.12782571841860615</v>
      </c>
      <c r="U117" s="102">
        <f t="shared" si="84"/>
        <v>0.13181809800422206</v>
      </c>
      <c r="V117" s="102">
        <f t="shared" si="84"/>
        <v>0.13580160093369761</v>
      </c>
      <c r="W117" s="102">
        <f t="shared" si="84"/>
        <v>0.13977628580924686</v>
      </c>
      <c r="X117" s="102">
        <f t="shared" si="84"/>
        <v>0.14374221071837359</v>
      </c>
      <c r="Y117" s="102">
        <f t="shared" si="84"/>
        <v>0.14769943323951007</v>
      </c>
      <c r="Z117" s="102">
        <f t="shared" si="84"/>
        <v>0.14412049246989994</v>
      </c>
      <c r="AA117" s="102">
        <f t="shared" si="84"/>
        <v>0.14806048094181656</v>
      </c>
      <c r="AB117" s="102">
        <f t="shared" si="84"/>
        <v>0.15199193676189321</v>
      </c>
      <c r="AC117" s="102">
        <f t="shared" si="84"/>
        <v>0.15591491552719927</v>
      </c>
      <c r="AD117" s="102">
        <f t="shared" si="84"/>
        <v>0.15982947235283795</v>
      </c>
      <c r="AE117" s="102">
        <f t="shared" si="84"/>
        <v>0.16373566187715821</v>
      </c>
      <c r="AF117" s="102">
        <f t="shared" si="84"/>
        <v>0.1661554161666805</v>
      </c>
      <c r="AG117" s="102">
        <f t="shared" si="84"/>
        <v>0.16856691102182769</v>
      </c>
      <c r="AH117" s="102">
        <f t="shared" si="84"/>
        <v>0.17097019968128357</v>
      </c>
      <c r="AI117" s="102">
        <f t="shared" si="84"/>
        <v>0.17336533492715833</v>
      </c>
      <c r="AJ117" s="102">
        <f t="shared" si="84"/>
        <v>0.17575236908987221</v>
      </c>
      <c r="AK117" s="102">
        <f t="shared" si="84"/>
        <v>0.17813135405297728</v>
      </c>
      <c r="AL117" s="102">
        <f t="shared" si="84"/>
        <v>0.18050234125791706</v>
      </c>
      <c r="AM117" s="102">
        <f t="shared" si="84"/>
        <v>0.18286538170872552</v>
      </c>
      <c r="AN117" s="102">
        <f t="shared" si="84"/>
        <v>0.18522052597666661</v>
      </c>
      <c r="AO117" s="102">
        <f t="shared" si="84"/>
        <v>0.18004030622713291</v>
      </c>
      <c r="AP117" s="102">
        <f t="shared" si="84"/>
        <v>0.18237980813489427</v>
      </c>
      <c r="AQ117" s="102">
        <f t="shared" si="84"/>
        <v>0.18471156302247335</v>
      </c>
      <c r="AR117" s="102">
        <f t="shared" si="84"/>
        <v>0.18703561977528099</v>
      </c>
      <c r="AS117" s="102">
        <f t="shared" si="84"/>
        <v>0.18935202686828734</v>
      </c>
      <c r="AT117" s="102">
        <f t="shared" si="84"/>
        <v>0.19166083237032119</v>
      </c>
      <c r="AU117" s="102">
        <f t="shared" si="84"/>
        <v>0.19396208394831366</v>
      </c>
      <c r="AV117" s="102">
        <f t="shared" si="84"/>
        <v>0.1962558288714906</v>
      </c>
      <c r="AW117" s="102">
        <f t="shared" si="84"/>
        <v>0.19854211401551106</v>
      </c>
      <c r="AX117" s="102">
        <f t="shared" si="84"/>
        <v>0.20082098586655517</v>
      </c>
      <c r="AY117" s="102">
        <f t="shared" si="84"/>
        <v>0.20309249052536091</v>
      </c>
      <c r="AZ117" s="102">
        <f t="shared" si="84"/>
        <v>0.20535667371121052</v>
      </c>
      <c r="BA117" s="102">
        <f t="shared" si="84"/>
        <v>0.20761358076586792</v>
      </c>
      <c r="BB117" s="102">
        <f t="shared" si="84"/>
        <v>0.20986325665746736</v>
      </c>
      <c r="BC117" s="102">
        <f t="shared" si="84"/>
        <v>0.21210574598435367</v>
      </c>
      <c r="BD117" s="102">
        <f t="shared" si="84"/>
        <v>0.20681357500119435</v>
      </c>
      <c r="BE117" s="102">
        <f t="shared" si="84"/>
        <v>0.20904182353345277</v>
      </c>
      <c r="BF117" s="102">
        <f t="shared" si="84"/>
        <v>0.21126301711499901</v>
      </c>
      <c r="BG117" s="102">
        <f t="shared" si="84"/>
        <v>0.21347719890249206</v>
      </c>
      <c r="BH117" s="102">
        <f t="shared" si="84"/>
        <v>0.21568441170130892</v>
      </c>
      <c r="BI117" s="102">
        <f t="shared" si="84"/>
        <v>0.217884697969112</v>
      </c>
      <c r="BJ117" s="102">
        <f t="shared" si="84"/>
        <v>0.22007809981937176</v>
      </c>
      <c r="BK117" s="102">
        <f t="shared" si="84"/>
        <v>0.22101335743785491</v>
      </c>
      <c r="BL117" s="102">
        <f t="shared" si="84"/>
        <v>0.22151519196970043</v>
      </c>
      <c r="BM117" s="102">
        <f t="shared" si="84"/>
        <v>0.22201702650154581</v>
      </c>
      <c r="BN117" s="102">
        <f t="shared" si="84"/>
        <v>0.22251886103339125</v>
      </c>
      <c r="BO117" s="102">
        <f t="shared" si="84"/>
        <v>0.22302069556523668</v>
      </c>
      <c r="BP117" s="102">
        <f t="shared" si="84"/>
        <v>0.2235225300970822</v>
      </c>
      <c r="BQ117" s="102">
        <f t="shared" si="84"/>
        <v>0.22402436462892758</v>
      </c>
      <c r="BR117" s="102">
        <f t="shared" si="84"/>
        <v>0.22452619916077302</v>
      </c>
      <c r="BS117" s="102">
        <f t="shared" si="84"/>
        <v>0.21750051571493681</v>
      </c>
      <c r="BT117" s="102">
        <f t="shared" si="84"/>
        <v>0.21800235024678233</v>
      </c>
      <c r="BU117" s="102">
        <f t="shared" si="84"/>
        <v>0.21850418477862768</v>
      </c>
      <c r="BV117" s="102">
        <f t="shared" si="84"/>
        <v>0.21900601931047314</v>
      </c>
      <c r="BW117" s="102">
        <f t="shared" si="84"/>
        <v>0.21950785384231858</v>
      </c>
      <c r="BX117" s="102">
        <f t="shared" ref="BX117:CO117" si="85">SUM(BX112:BX116)</f>
        <v>0.2200096883741641</v>
      </c>
      <c r="BY117" s="102">
        <f t="shared" si="85"/>
        <v>0.22051152290600945</v>
      </c>
      <c r="BZ117" s="102">
        <f t="shared" si="85"/>
        <v>0.22101335743785491</v>
      </c>
      <c r="CA117" s="102">
        <f t="shared" si="85"/>
        <v>0.22151519196970035</v>
      </c>
      <c r="CB117" s="102">
        <f t="shared" si="85"/>
        <v>0.22201702650154587</v>
      </c>
      <c r="CC117" s="102">
        <f t="shared" si="85"/>
        <v>0.22251886103339125</v>
      </c>
      <c r="CD117" s="102">
        <f t="shared" si="85"/>
        <v>0.22302069556523668</v>
      </c>
      <c r="CE117" s="102">
        <f t="shared" si="85"/>
        <v>0.22352253009708212</v>
      </c>
      <c r="CF117" s="102">
        <f t="shared" si="85"/>
        <v>0.22402436462892766</v>
      </c>
      <c r="CG117" s="102">
        <f t="shared" si="85"/>
        <v>0.22452619916077302</v>
      </c>
      <c r="CH117" s="102">
        <f t="shared" si="85"/>
        <v>0.21750051571493681</v>
      </c>
      <c r="CI117" s="102">
        <f t="shared" si="85"/>
        <v>0.21800235024678224</v>
      </c>
      <c r="CJ117" s="102">
        <f t="shared" si="85"/>
        <v>0.21850418477862768</v>
      </c>
      <c r="CK117" s="102">
        <f t="shared" si="85"/>
        <v>0.21900601931047314</v>
      </c>
      <c r="CL117" s="102">
        <f t="shared" si="85"/>
        <v>0.21950785384231858</v>
      </c>
      <c r="CM117" s="102">
        <f t="shared" si="85"/>
        <v>0.22000968837416401</v>
      </c>
      <c r="CN117" s="102">
        <f t="shared" si="85"/>
        <v>0.22051152290600956</v>
      </c>
      <c r="CO117" s="102">
        <f t="shared" si="85"/>
        <v>0.22101335743785491</v>
      </c>
    </row>
    <row r="118" spans="2:211" hidden="1" outlineLevel="2" x14ac:dyDescent="0.2">
      <c r="B118" s="58"/>
      <c r="D118" s="39"/>
      <c r="H118" s="150"/>
      <c r="I118" s="74"/>
    </row>
    <row r="119" spans="2:211" outlineLevel="1" x14ac:dyDescent="0.2">
      <c r="B119" s="58" t="s">
        <v>478</v>
      </c>
      <c r="D119" s="39"/>
      <c r="H119" s="150"/>
      <c r="I119" s="74"/>
    </row>
    <row r="120" spans="2:211" s="118" customFormat="1" outlineLevel="2" x14ac:dyDescent="0.2">
      <c r="B120" s="139"/>
      <c r="C120" s="140"/>
      <c r="D120" s="140"/>
      <c r="E120" s="18" t="str">
        <f xml:space="preserve"> InpC!E112</f>
        <v>Include fixed charges for NAV</v>
      </c>
      <c r="F120"/>
      <c r="G120" s="19" t="b">
        <f xml:space="preserve"> InpC!G112</f>
        <v>0</v>
      </c>
      <c r="H120" s="146" t="str">
        <f xml:space="preserve"> InpC!H112</f>
        <v>Boolean</v>
      </c>
    </row>
    <row r="121" spans="2:211" outlineLevel="2" x14ac:dyDescent="0.2">
      <c r="B121" s="58"/>
      <c r="D121" s="39"/>
      <c r="H121" s="150"/>
      <c r="I121" s="74"/>
    </row>
    <row r="122" spans="2:211" outlineLevel="2" x14ac:dyDescent="0.2">
      <c r="B122" s="58"/>
      <c r="D122" s="39"/>
      <c r="E122" t="str">
        <f xml:space="preserve"> E91</f>
        <v>Consumption by households (scaled for occupancy)</v>
      </c>
      <c r="G122" s="78"/>
      <c r="H122" s="151" t="str">
        <f t="shared" ref="H122:I122" si="86" xml:space="preserve"> H91</f>
        <v>m3</v>
      </c>
      <c r="I122" s="53">
        <f t="shared" si="86"/>
        <v>4620133.8380876714</v>
      </c>
      <c r="K122" s="53">
        <f t="shared" ref="K122:BV122" si="87" xml:space="preserve"> K91</f>
        <v>17885.231735128811</v>
      </c>
      <c r="L122" s="53">
        <f t="shared" si="87"/>
        <v>56193.928092728012</v>
      </c>
      <c r="M122" s="53">
        <f t="shared" si="87"/>
        <v>56088.086721363958</v>
      </c>
      <c r="N122" s="53">
        <f t="shared" si="87"/>
        <v>56088.086721363958</v>
      </c>
      <c r="O122" s="53">
        <f t="shared" si="87"/>
        <v>56088.086721363958</v>
      </c>
      <c r="P122" s="53">
        <f t="shared" si="87"/>
        <v>56241.7527123814</v>
      </c>
      <c r="Q122" s="53">
        <f t="shared" si="87"/>
        <v>56088.086721363958</v>
      </c>
      <c r="R122" s="53">
        <f t="shared" si="87"/>
        <v>56088.086721363958</v>
      </c>
      <c r="S122" s="53">
        <f t="shared" si="87"/>
        <v>56088.086721363958</v>
      </c>
      <c r="T122" s="53">
        <f t="shared" si="87"/>
        <v>56241.7527123814</v>
      </c>
      <c r="U122" s="53">
        <f t="shared" si="87"/>
        <v>56088.086721363958</v>
      </c>
      <c r="V122" s="53">
        <f t="shared" si="87"/>
        <v>56088.086721363958</v>
      </c>
      <c r="W122" s="53">
        <f t="shared" si="87"/>
        <v>56088.086721363958</v>
      </c>
      <c r="X122" s="53">
        <f t="shared" si="87"/>
        <v>56241.7527123814</v>
      </c>
      <c r="Y122" s="53">
        <f t="shared" si="87"/>
        <v>56088.086721363958</v>
      </c>
      <c r="Z122" s="53">
        <f t="shared" si="87"/>
        <v>56088.086721363958</v>
      </c>
      <c r="AA122" s="53">
        <f t="shared" si="87"/>
        <v>56088.086721363958</v>
      </c>
      <c r="AB122" s="53">
        <f t="shared" si="87"/>
        <v>56241.7527123814</v>
      </c>
      <c r="AC122" s="53">
        <f t="shared" si="87"/>
        <v>56088.086721363958</v>
      </c>
      <c r="AD122" s="53">
        <f t="shared" si="87"/>
        <v>56088.086721363958</v>
      </c>
      <c r="AE122" s="53">
        <f t="shared" si="87"/>
        <v>56088.086721363958</v>
      </c>
      <c r="AF122" s="53">
        <f t="shared" si="87"/>
        <v>56241.7527123814</v>
      </c>
      <c r="AG122" s="53">
        <f t="shared" si="87"/>
        <v>56088.086721363958</v>
      </c>
      <c r="AH122" s="53">
        <f t="shared" si="87"/>
        <v>56088.086721363958</v>
      </c>
      <c r="AI122" s="53">
        <f t="shared" si="87"/>
        <v>56088.086721363958</v>
      </c>
      <c r="AJ122" s="53">
        <f t="shared" si="87"/>
        <v>56241.7527123814</v>
      </c>
      <c r="AK122" s="53">
        <f t="shared" si="87"/>
        <v>56088.086721363958</v>
      </c>
      <c r="AL122" s="53">
        <f t="shared" si="87"/>
        <v>56088.086721363958</v>
      </c>
      <c r="AM122" s="53">
        <f t="shared" si="87"/>
        <v>56088.086721363958</v>
      </c>
      <c r="AN122" s="53">
        <f t="shared" si="87"/>
        <v>56241.7527123814</v>
      </c>
      <c r="AO122" s="53">
        <f t="shared" si="87"/>
        <v>56088.086721363958</v>
      </c>
      <c r="AP122" s="53">
        <f t="shared" si="87"/>
        <v>56088.086721363958</v>
      </c>
      <c r="AQ122" s="53">
        <f t="shared" si="87"/>
        <v>56088.086721363958</v>
      </c>
      <c r="AR122" s="53">
        <f t="shared" si="87"/>
        <v>56241.7527123814</v>
      </c>
      <c r="AS122" s="53">
        <f t="shared" si="87"/>
        <v>56088.086721363958</v>
      </c>
      <c r="AT122" s="53">
        <f t="shared" si="87"/>
        <v>56088.086721363958</v>
      </c>
      <c r="AU122" s="53">
        <f t="shared" si="87"/>
        <v>56088.086721363958</v>
      </c>
      <c r="AV122" s="53">
        <f t="shared" si="87"/>
        <v>56241.7527123814</v>
      </c>
      <c r="AW122" s="53">
        <f t="shared" si="87"/>
        <v>56088.086721363958</v>
      </c>
      <c r="AX122" s="53">
        <f t="shared" si="87"/>
        <v>56088.086721363958</v>
      </c>
      <c r="AY122" s="53">
        <f t="shared" si="87"/>
        <v>56088.086721363958</v>
      </c>
      <c r="AZ122" s="53">
        <f t="shared" si="87"/>
        <v>56241.7527123814</v>
      </c>
      <c r="BA122" s="53">
        <f t="shared" si="87"/>
        <v>56088.086721363958</v>
      </c>
      <c r="BB122" s="53">
        <f t="shared" si="87"/>
        <v>56088.086721363958</v>
      </c>
      <c r="BC122" s="53">
        <f t="shared" si="87"/>
        <v>56088.086721363958</v>
      </c>
      <c r="BD122" s="53">
        <f t="shared" si="87"/>
        <v>56241.7527123814</v>
      </c>
      <c r="BE122" s="53">
        <f t="shared" si="87"/>
        <v>56088.086721363958</v>
      </c>
      <c r="BF122" s="53">
        <f t="shared" si="87"/>
        <v>56088.086721363958</v>
      </c>
      <c r="BG122" s="53">
        <f t="shared" si="87"/>
        <v>56088.086721363958</v>
      </c>
      <c r="BH122" s="53">
        <f t="shared" si="87"/>
        <v>56241.7527123814</v>
      </c>
      <c r="BI122" s="53">
        <f t="shared" si="87"/>
        <v>56088.086721363958</v>
      </c>
      <c r="BJ122" s="53">
        <f t="shared" si="87"/>
        <v>56088.086721363958</v>
      </c>
      <c r="BK122" s="53">
        <f t="shared" si="87"/>
        <v>56088.086721363958</v>
      </c>
      <c r="BL122" s="53">
        <f t="shared" si="87"/>
        <v>56241.7527123814</v>
      </c>
      <c r="BM122" s="53">
        <f t="shared" si="87"/>
        <v>56088.086721363958</v>
      </c>
      <c r="BN122" s="53">
        <f t="shared" si="87"/>
        <v>56088.086721363958</v>
      </c>
      <c r="BO122" s="53">
        <f t="shared" si="87"/>
        <v>56088.086721363958</v>
      </c>
      <c r="BP122" s="53">
        <f t="shared" si="87"/>
        <v>56241.7527123814</v>
      </c>
      <c r="BQ122" s="53">
        <f t="shared" si="87"/>
        <v>56088.086721363958</v>
      </c>
      <c r="BR122" s="53">
        <f t="shared" si="87"/>
        <v>56088.086721363958</v>
      </c>
      <c r="BS122" s="53">
        <f t="shared" si="87"/>
        <v>56088.086721363958</v>
      </c>
      <c r="BT122" s="53">
        <f t="shared" si="87"/>
        <v>56241.7527123814</v>
      </c>
      <c r="BU122" s="53">
        <f t="shared" si="87"/>
        <v>56088.086721363958</v>
      </c>
      <c r="BV122" s="53">
        <f t="shared" si="87"/>
        <v>56088.086721363958</v>
      </c>
      <c r="BW122" s="53">
        <f t="shared" ref="BW122:CO122" si="88" xml:space="preserve"> BW91</f>
        <v>56088.086721363958</v>
      </c>
      <c r="BX122" s="53">
        <f t="shared" si="88"/>
        <v>56241.7527123814</v>
      </c>
      <c r="BY122" s="53">
        <f t="shared" si="88"/>
        <v>56088.086721363958</v>
      </c>
      <c r="BZ122" s="53">
        <f t="shared" si="88"/>
        <v>56088.086721363958</v>
      </c>
      <c r="CA122" s="53">
        <f t="shared" si="88"/>
        <v>56088.086721363958</v>
      </c>
      <c r="CB122" s="53">
        <f t="shared" si="88"/>
        <v>56241.7527123814</v>
      </c>
      <c r="CC122" s="53">
        <f t="shared" si="88"/>
        <v>56088.086721363958</v>
      </c>
      <c r="CD122" s="53">
        <f t="shared" si="88"/>
        <v>56088.086721363958</v>
      </c>
      <c r="CE122" s="53">
        <f t="shared" si="88"/>
        <v>56088.086721363958</v>
      </c>
      <c r="CF122" s="53">
        <f t="shared" si="88"/>
        <v>56241.7527123814</v>
      </c>
      <c r="CG122" s="53">
        <f t="shared" si="88"/>
        <v>56088.086721363958</v>
      </c>
      <c r="CH122" s="53">
        <f t="shared" si="88"/>
        <v>56088.086721363958</v>
      </c>
      <c r="CI122" s="53">
        <f t="shared" si="88"/>
        <v>56088.086721363958</v>
      </c>
      <c r="CJ122" s="53">
        <f t="shared" si="88"/>
        <v>56088.086721363958</v>
      </c>
      <c r="CK122" s="53">
        <f t="shared" si="88"/>
        <v>56088.086721363958</v>
      </c>
      <c r="CL122" s="53">
        <f t="shared" si="88"/>
        <v>56088.086721363958</v>
      </c>
      <c r="CM122" s="53">
        <f t="shared" si="88"/>
        <v>56088.086721363958</v>
      </c>
      <c r="CN122" s="53">
        <f t="shared" si="88"/>
        <v>56241.7527123814</v>
      </c>
      <c r="CO122" s="53">
        <f t="shared" si="88"/>
        <v>56088.086721363958</v>
      </c>
    </row>
    <row r="123" spans="2:211" outlineLevel="2" x14ac:dyDescent="0.2">
      <c r="B123" s="58"/>
      <c r="D123" s="39"/>
      <c r="E123" t="str">
        <f xml:space="preserve"> E92</f>
        <v>Water: NHH consumption (scaled)</v>
      </c>
      <c r="G123" s="78"/>
      <c r="H123" s="151" t="str">
        <f t="shared" ref="H123:I123" si="89" xml:space="preserve"> H92</f>
        <v>m3</v>
      </c>
      <c r="I123" s="53">
        <f t="shared" si="89"/>
        <v>0</v>
      </c>
      <c r="K123" s="84">
        <f t="shared" ref="K123:BV123" si="90" xml:space="preserve"> K92</f>
        <v>0</v>
      </c>
      <c r="L123" s="84">
        <f t="shared" si="90"/>
        <v>0</v>
      </c>
      <c r="M123" s="84">
        <f t="shared" si="90"/>
        <v>0</v>
      </c>
      <c r="N123" s="84">
        <f t="shared" si="90"/>
        <v>0</v>
      </c>
      <c r="O123" s="84">
        <f t="shared" si="90"/>
        <v>0</v>
      </c>
      <c r="P123" s="84">
        <f t="shared" si="90"/>
        <v>0</v>
      </c>
      <c r="Q123" s="84">
        <f t="shared" si="90"/>
        <v>0</v>
      </c>
      <c r="R123" s="84">
        <f t="shared" si="90"/>
        <v>0</v>
      </c>
      <c r="S123" s="84">
        <f t="shared" si="90"/>
        <v>0</v>
      </c>
      <c r="T123" s="84">
        <f t="shared" si="90"/>
        <v>0</v>
      </c>
      <c r="U123" s="84">
        <f t="shared" si="90"/>
        <v>0</v>
      </c>
      <c r="V123" s="84">
        <f t="shared" si="90"/>
        <v>0</v>
      </c>
      <c r="W123" s="84">
        <f t="shared" si="90"/>
        <v>0</v>
      </c>
      <c r="X123" s="84">
        <f t="shared" si="90"/>
        <v>0</v>
      </c>
      <c r="Y123" s="84">
        <f t="shared" si="90"/>
        <v>0</v>
      </c>
      <c r="Z123" s="84">
        <f t="shared" si="90"/>
        <v>0</v>
      </c>
      <c r="AA123" s="84">
        <f t="shared" si="90"/>
        <v>0</v>
      </c>
      <c r="AB123" s="84">
        <f t="shared" si="90"/>
        <v>0</v>
      </c>
      <c r="AC123" s="84">
        <f t="shared" si="90"/>
        <v>0</v>
      </c>
      <c r="AD123" s="84">
        <f t="shared" si="90"/>
        <v>0</v>
      </c>
      <c r="AE123" s="84">
        <f t="shared" si="90"/>
        <v>0</v>
      </c>
      <c r="AF123" s="84">
        <f t="shared" si="90"/>
        <v>0</v>
      </c>
      <c r="AG123" s="84">
        <f t="shared" si="90"/>
        <v>0</v>
      </c>
      <c r="AH123" s="84">
        <f t="shared" si="90"/>
        <v>0</v>
      </c>
      <c r="AI123" s="84">
        <f t="shared" si="90"/>
        <v>0</v>
      </c>
      <c r="AJ123" s="84">
        <f t="shared" si="90"/>
        <v>0</v>
      </c>
      <c r="AK123" s="84">
        <f t="shared" si="90"/>
        <v>0</v>
      </c>
      <c r="AL123" s="84">
        <f t="shared" si="90"/>
        <v>0</v>
      </c>
      <c r="AM123" s="84">
        <f t="shared" si="90"/>
        <v>0</v>
      </c>
      <c r="AN123" s="84">
        <f t="shared" si="90"/>
        <v>0</v>
      </c>
      <c r="AO123" s="84">
        <f t="shared" si="90"/>
        <v>0</v>
      </c>
      <c r="AP123" s="84">
        <f t="shared" si="90"/>
        <v>0</v>
      </c>
      <c r="AQ123" s="84">
        <f t="shared" si="90"/>
        <v>0</v>
      </c>
      <c r="AR123" s="84">
        <f t="shared" si="90"/>
        <v>0</v>
      </c>
      <c r="AS123" s="84">
        <f t="shared" si="90"/>
        <v>0</v>
      </c>
      <c r="AT123" s="84">
        <f t="shared" si="90"/>
        <v>0</v>
      </c>
      <c r="AU123" s="84">
        <f t="shared" si="90"/>
        <v>0</v>
      </c>
      <c r="AV123" s="84">
        <f t="shared" si="90"/>
        <v>0</v>
      </c>
      <c r="AW123" s="84">
        <f t="shared" si="90"/>
        <v>0</v>
      </c>
      <c r="AX123" s="84">
        <f t="shared" si="90"/>
        <v>0</v>
      </c>
      <c r="AY123" s="84">
        <f t="shared" si="90"/>
        <v>0</v>
      </c>
      <c r="AZ123" s="84">
        <f t="shared" si="90"/>
        <v>0</v>
      </c>
      <c r="BA123" s="84">
        <f t="shared" si="90"/>
        <v>0</v>
      </c>
      <c r="BB123" s="84">
        <f t="shared" si="90"/>
        <v>0</v>
      </c>
      <c r="BC123" s="84">
        <f t="shared" si="90"/>
        <v>0</v>
      </c>
      <c r="BD123" s="84">
        <f t="shared" si="90"/>
        <v>0</v>
      </c>
      <c r="BE123" s="84">
        <f t="shared" si="90"/>
        <v>0</v>
      </c>
      <c r="BF123" s="84">
        <f t="shared" si="90"/>
        <v>0</v>
      </c>
      <c r="BG123" s="84">
        <f t="shared" si="90"/>
        <v>0</v>
      </c>
      <c r="BH123" s="84">
        <f t="shared" si="90"/>
        <v>0</v>
      </c>
      <c r="BI123" s="84">
        <f t="shared" si="90"/>
        <v>0</v>
      </c>
      <c r="BJ123" s="84">
        <f t="shared" si="90"/>
        <v>0</v>
      </c>
      <c r="BK123" s="84">
        <f t="shared" si="90"/>
        <v>0</v>
      </c>
      <c r="BL123" s="84">
        <f t="shared" si="90"/>
        <v>0</v>
      </c>
      <c r="BM123" s="84">
        <f t="shared" si="90"/>
        <v>0</v>
      </c>
      <c r="BN123" s="84">
        <f t="shared" si="90"/>
        <v>0</v>
      </c>
      <c r="BO123" s="84">
        <f t="shared" si="90"/>
        <v>0</v>
      </c>
      <c r="BP123" s="84">
        <f t="shared" si="90"/>
        <v>0</v>
      </c>
      <c r="BQ123" s="84">
        <f t="shared" si="90"/>
        <v>0</v>
      </c>
      <c r="BR123" s="84">
        <f t="shared" si="90"/>
        <v>0</v>
      </c>
      <c r="BS123" s="84">
        <f t="shared" si="90"/>
        <v>0</v>
      </c>
      <c r="BT123" s="84">
        <f t="shared" si="90"/>
        <v>0</v>
      </c>
      <c r="BU123" s="84">
        <f t="shared" si="90"/>
        <v>0</v>
      </c>
      <c r="BV123" s="84">
        <f t="shared" si="90"/>
        <v>0</v>
      </c>
      <c r="BW123" s="84">
        <f t="shared" ref="BW123:CO123" si="91" xml:space="preserve"> BW92</f>
        <v>0</v>
      </c>
      <c r="BX123" s="84">
        <f t="shared" si="91"/>
        <v>0</v>
      </c>
      <c r="BY123" s="84">
        <f t="shared" si="91"/>
        <v>0</v>
      </c>
      <c r="BZ123" s="84">
        <f t="shared" si="91"/>
        <v>0</v>
      </c>
      <c r="CA123" s="84">
        <f t="shared" si="91"/>
        <v>0</v>
      </c>
      <c r="CB123" s="84">
        <f t="shared" si="91"/>
        <v>0</v>
      </c>
      <c r="CC123" s="84">
        <f t="shared" si="91"/>
        <v>0</v>
      </c>
      <c r="CD123" s="84">
        <f t="shared" si="91"/>
        <v>0</v>
      </c>
      <c r="CE123" s="84">
        <f t="shared" si="91"/>
        <v>0</v>
      </c>
      <c r="CF123" s="84">
        <f t="shared" si="91"/>
        <v>0</v>
      </c>
      <c r="CG123" s="84">
        <f t="shared" si="91"/>
        <v>0</v>
      </c>
      <c r="CH123" s="84">
        <f t="shared" si="91"/>
        <v>0</v>
      </c>
      <c r="CI123" s="84">
        <f t="shared" si="91"/>
        <v>0</v>
      </c>
      <c r="CJ123" s="84">
        <f t="shared" si="91"/>
        <v>0</v>
      </c>
      <c r="CK123" s="84">
        <f t="shared" si="91"/>
        <v>0</v>
      </c>
      <c r="CL123" s="84">
        <f t="shared" si="91"/>
        <v>0</v>
      </c>
      <c r="CM123" s="84">
        <f t="shared" si="91"/>
        <v>0</v>
      </c>
      <c r="CN123" s="84">
        <f t="shared" si="91"/>
        <v>0</v>
      </c>
      <c r="CO123" s="84">
        <f t="shared" si="91"/>
        <v>0</v>
      </c>
    </row>
    <row r="124" spans="2:211" outlineLevel="2" x14ac:dyDescent="0.2">
      <c r="B124" s="58"/>
      <c r="D124" s="39"/>
      <c r="E124" t="str">
        <f xml:space="preserve"> E93</f>
        <v>Total consumption (scaled)</v>
      </c>
      <c r="G124" s="78"/>
      <c r="H124" s="151" t="str">
        <f xml:space="preserve"> H93</f>
        <v>m3</v>
      </c>
      <c r="I124" s="53">
        <f xml:space="preserve"> I93</f>
        <v>4620133.8380876714</v>
      </c>
      <c r="K124" s="314">
        <f xml:space="preserve"> K93</f>
        <v>17885.231735128811</v>
      </c>
      <c r="L124" s="314">
        <f t="shared" ref="L124:BW124" si="92" xml:space="preserve"> L93</f>
        <v>56193.928092728012</v>
      </c>
      <c r="M124" s="314">
        <f t="shared" si="92"/>
        <v>56088.086721363958</v>
      </c>
      <c r="N124" s="314">
        <f t="shared" si="92"/>
        <v>56088.086721363958</v>
      </c>
      <c r="O124" s="314">
        <f t="shared" si="92"/>
        <v>56088.086721363958</v>
      </c>
      <c r="P124" s="314">
        <f t="shared" si="92"/>
        <v>56241.7527123814</v>
      </c>
      <c r="Q124" s="314">
        <f t="shared" si="92"/>
        <v>56088.086721363958</v>
      </c>
      <c r="R124" s="314">
        <f t="shared" si="92"/>
        <v>56088.086721363958</v>
      </c>
      <c r="S124" s="314">
        <f t="shared" si="92"/>
        <v>56088.086721363958</v>
      </c>
      <c r="T124" s="314">
        <f t="shared" si="92"/>
        <v>56241.7527123814</v>
      </c>
      <c r="U124" s="314">
        <f t="shared" si="92"/>
        <v>56088.086721363958</v>
      </c>
      <c r="V124" s="314">
        <f t="shared" si="92"/>
        <v>56088.086721363958</v>
      </c>
      <c r="W124" s="314">
        <f t="shared" si="92"/>
        <v>56088.086721363958</v>
      </c>
      <c r="X124" s="314">
        <f t="shared" si="92"/>
        <v>56241.7527123814</v>
      </c>
      <c r="Y124" s="314">
        <f t="shared" si="92"/>
        <v>56088.086721363958</v>
      </c>
      <c r="Z124" s="314">
        <f t="shared" si="92"/>
        <v>56088.086721363958</v>
      </c>
      <c r="AA124" s="314">
        <f t="shared" si="92"/>
        <v>56088.086721363958</v>
      </c>
      <c r="AB124" s="314">
        <f t="shared" si="92"/>
        <v>56241.7527123814</v>
      </c>
      <c r="AC124" s="314">
        <f t="shared" si="92"/>
        <v>56088.086721363958</v>
      </c>
      <c r="AD124" s="314">
        <f t="shared" si="92"/>
        <v>56088.086721363958</v>
      </c>
      <c r="AE124" s="314">
        <f t="shared" si="92"/>
        <v>56088.086721363958</v>
      </c>
      <c r="AF124" s="314">
        <f t="shared" si="92"/>
        <v>56241.7527123814</v>
      </c>
      <c r="AG124" s="314">
        <f t="shared" si="92"/>
        <v>56088.086721363958</v>
      </c>
      <c r="AH124" s="314">
        <f t="shared" si="92"/>
        <v>56088.086721363958</v>
      </c>
      <c r="AI124" s="314">
        <f t="shared" si="92"/>
        <v>56088.086721363958</v>
      </c>
      <c r="AJ124" s="314">
        <f t="shared" si="92"/>
        <v>56241.7527123814</v>
      </c>
      <c r="AK124" s="314">
        <f t="shared" si="92"/>
        <v>56088.086721363958</v>
      </c>
      <c r="AL124" s="314">
        <f t="shared" si="92"/>
        <v>56088.086721363958</v>
      </c>
      <c r="AM124" s="314">
        <f t="shared" si="92"/>
        <v>56088.086721363958</v>
      </c>
      <c r="AN124" s="314">
        <f t="shared" si="92"/>
        <v>56241.7527123814</v>
      </c>
      <c r="AO124" s="314">
        <f t="shared" si="92"/>
        <v>56088.086721363958</v>
      </c>
      <c r="AP124" s="314">
        <f t="shared" si="92"/>
        <v>56088.086721363958</v>
      </c>
      <c r="AQ124" s="314">
        <f t="shared" si="92"/>
        <v>56088.086721363958</v>
      </c>
      <c r="AR124" s="314">
        <f t="shared" si="92"/>
        <v>56241.7527123814</v>
      </c>
      <c r="AS124" s="314">
        <f t="shared" si="92"/>
        <v>56088.086721363958</v>
      </c>
      <c r="AT124" s="314">
        <f t="shared" si="92"/>
        <v>56088.086721363958</v>
      </c>
      <c r="AU124" s="314">
        <f t="shared" si="92"/>
        <v>56088.086721363958</v>
      </c>
      <c r="AV124" s="314">
        <f t="shared" si="92"/>
        <v>56241.7527123814</v>
      </c>
      <c r="AW124" s="314">
        <f t="shared" si="92"/>
        <v>56088.086721363958</v>
      </c>
      <c r="AX124" s="314">
        <f t="shared" si="92"/>
        <v>56088.086721363958</v>
      </c>
      <c r="AY124" s="314">
        <f t="shared" si="92"/>
        <v>56088.086721363958</v>
      </c>
      <c r="AZ124" s="314">
        <f t="shared" si="92"/>
        <v>56241.7527123814</v>
      </c>
      <c r="BA124" s="314">
        <f t="shared" si="92"/>
        <v>56088.086721363958</v>
      </c>
      <c r="BB124" s="314">
        <f t="shared" si="92"/>
        <v>56088.086721363958</v>
      </c>
      <c r="BC124" s="314">
        <f t="shared" si="92"/>
        <v>56088.086721363958</v>
      </c>
      <c r="BD124" s="314">
        <f t="shared" si="92"/>
        <v>56241.7527123814</v>
      </c>
      <c r="BE124" s="314">
        <f t="shared" si="92"/>
        <v>56088.086721363958</v>
      </c>
      <c r="BF124" s="314">
        <f t="shared" si="92"/>
        <v>56088.086721363958</v>
      </c>
      <c r="BG124" s="314">
        <f t="shared" si="92"/>
        <v>56088.086721363958</v>
      </c>
      <c r="BH124" s="314">
        <f t="shared" si="92"/>
        <v>56241.7527123814</v>
      </c>
      <c r="BI124" s="314">
        <f t="shared" si="92"/>
        <v>56088.086721363958</v>
      </c>
      <c r="BJ124" s="314">
        <f t="shared" si="92"/>
        <v>56088.086721363958</v>
      </c>
      <c r="BK124" s="314">
        <f t="shared" si="92"/>
        <v>56088.086721363958</v>
      </c>
      <c r="BL124" s="314">
        <f t="shared" si="92"/>
        <v>56241.7527123814</v>
      </c>
      <c r="BM124" s="314">
        <f t="shared" si="92"/>
        <v>56088.086721363958</v>
      </c>
      <c r="BN124" s="314">
        <f t="shared" si="92"/>
        <v>56088.086721363958</v>
      </c>
      <c r="BO124" s="314">
        <f t="shared" si="92"/>
        <v>56088.086721363958</v>
      </c>
      <c r="BP124" s="314">
        <f t="shared" si="92"/>
        <v>56241.7527123814</v>
      </c>
      <c r="BQ124" s="314">
        <f t="shared" si="92"/>
        <v>56088.086721363958</v>
      </c>
      <c r="BR124" s="314">
        <f t="shared" si="92"/>
        <v>56088.086721363958</v>
      </c>
      <c r="BS124" s="314">
        <f t="shared" si="92"/>
        <v>56088.086721363958</v>
      </c>
      <c r="BT124" s="314">
        <f t="shared" si="92"/>
        <v>56241.7527123814</v>
      </c>
      <c r="BU124" s="314">
        <f t="shared" si="92"/>
        <v>56088.086721363958</v>
      </c>
      <c r="BV124" s="314">
        <f t="shared" si="92"/>
        <v>56088.086721363958</v>
      </c>
      <c r="BW124" s="314">
        <f t="shared" si="92"/>
        <v>56088.086721363958</v>
      </c>
      <c r="BX124" s="314">
        <f t="shared" ref="BX124:CO124" si="93" xml:space="preserve"> BX93</f>
        <v>56241.7527123814</v>
      </c>
      <c r="BY124" s="314">
        <f t="shared" si="93"/>
        <v>56088.086721363958</v>
      </c>
      <c r="BZ124" s="314">
        <f t="shared" si="93"/>
        <v>56088.086721363958</v>
      </c>
      <c r="CA124" s="314">
        <f t="shared" si="93"/>
        <v>56088.086721363958</v>
      </c>
      <c r="CB124" s="314">
        <f t="shared" si="93"/>
        <v>56241.7527123814</v>
      </c>
      <c r="CC124" s="314">
        <f t="shared" si="93"/>
        <v>56088.086721363958</v>
      </c>
      <c r="CD124" s="314">
        <f t="shared" si="93"/>
        <v>56088.086721363958</v>
      </c>
      <c r="CE124" s="314">
        <f t="shared" si="93"/>
        <v>56088.086721363958</v>
      </c>
      <c r="CF124" s="314">
        <f t="shared" si="93"/>
        <v>56241.7527123814</v>
      </c>
      <c r="CG124" s="314">
        <f t="shared" si="93"/>
        <v>56088.086721363958</v>
      </c>
      <c r="CH124" s="314">
        <f t="shared" si="93"/>
        <v>56088.086721363958</v>
      </c>
      <c r="CI124" s="314">
        <f t="shared" si="93"/>
        <v>56088.086721363958</v>
      </c>
      <c r="CJ124" s="314">
        <f t="shared" si="93"/>
        <v>56088.086721363958</v>
      </c>
      <c r="CK124" s="314">
        <f t="shared" si="93"/>
        <v>56088.086721363958</v>
      </c>
      <c r="CL124" s="314">
        <f t="shared" si="93"/>
        <v>56088.086721363958</v>
      </c>
      <c r="CM124" s="314">
        <f t="shared" si="93"/>
        <v>56088.086721363958</v>
      </c>
      <c r="CN124" s="314">
        <f t="shared" si="93"/>
        <v>56241.7527123814</v>
      </c>
      <c r="CO124" s="314">
        <f t="shared" si="93"/>
        <v>56088.086721363958</v>
      </c>
    </row>
    <row r="125" spans="2:211" s="78" customFormat="1" outlineLevel="2" x14ac:dyDescent="0.2">
      <c r="B125" s="97"/>
      <c r="C125" s="44"/>
      <c r="D125" s="44"/>
      <c r="G125" s="166"/>
      <c r="H125" s="219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</row>
    <row r="126" spans="2:211" outlineLevel="2" x14ac:dyDescent="0.2">
      <c r="B126" s="58"/>
      <c r="D126" s="39"/>
      <c r="E126" t="str">
        <f xml:space="preserve"> E112</f>
        <v>Leakage including customer pipes not charged</v>
      </c>
      <c r="G126" s="78"/>
      <c r="H126" s="152" t="s">
        <v>105</v>
      </c>
      <c r="I126" s="53">
        <f xml:space="preserve"> SUM( K126:CO126 )</f>
        <v>770960.54859866458</v>
      </c>
      <c r="K126" s="279">
        <f t="shared" ref="K126:AP126" si="94" xml:space="preserve"> K$124 / ( 1 - K112) - K$124</f>
        <v>0</v>
      </c>
      <c r="L126" s="279">
        <f t="shared" si="94"/>
        <v>724.63862766676175</v>
      </c>
      <c r="M126" s="279">
        <f t="shared" si="94"/>
        <v>1445.4278831732227</v>
      </c>
      <c r="N126" s="279">
        <f t="shared" si="94"/>
        <v>2168.307593794023</v>
      </c>
      <c r="O126" s="279">
        <f t="shared" si="94"/>
        <v>2891.2978509046225</v>
      </c>
      <c r="P126" s="279">
        <f t="shared" si="94"/>
        <v>3624.3011420015828</v>
      </c>
      <c r="Q126" s="279">
        <f t="shared" si="94"/>
        <v>4337.6101060427536</v>
      </c>
      <c r="R126" s="279">
        <f t="shared" si="94"/>
        <v>5060.9321548134612</v>
      </c>
      <c r="S126" s="279">
        <f t="shared" si="94"/>
        <v>5784.3648515603127</v>
      </c>
      <c r="T126" s="279">
        <f t="shared" si="94"/>
        <v>5938.8641012120643</v>
      </c>
      <c r="U126" s="279">
        <f t="shared" si="94"/>
        <v>6060.9145841656718</v>
      </c>
      <c r="V126" s="279">
        <f t="shared" si="94"/>
        <v>6199.1955145427783</v>
      </c>
      <c r="W126" s="279">
        <f t="shared" si="94"/>
        <v>6337.4804878725772</v>
      </c>
      <c r="X126" s="279">
        <f t="shared" si="94"/>
        <v>6493.5113385908116</v>
      </c>
      <c r="Y126" s="279">
        <f t="shared" si="94"/>
        <v>6614.0625640994622</v>
      </c>
      <c r="Z126" s="279">
        <f t="shared" si="94"/>
        <v>6752.359667351222</v>
      </c>
      <c r="AA126" s="279">
        <f t="shared" si="94"/>
        <v>6890.6608142649566</v>
      </c>
      <c r="AB126" s="279">
        <f t="shared" si="94"/>
        <v>7048.2234461276676</v>
      </c>
      <c r="AC126" s="279">
        <f t="shared" si="94"/>
        <v>7167.2752397877921</v>
      </c>
      <c r="AD126" s="279">
        <f t="shared" si="94"/>
        <v>7305.5885187516396</v>
      </c>
      <c r="AE126" s="279">
        <f t="shared" si="94"/>
        <v>7443.905842086926</v>
      </c>
      <c r="AF126" s="279">
        <f t="shared" si="94"/>
        <v>7603.0004352038668</v>
      </c>
      <c r="AG126" s="279">
        <f t="shared" si="94"/>
        <v>7720.552622581461</v>
      </c>
      <c r="AH126" s="279">
        <f t="shared" si="94"/>
        <v>7858.8820800955073</v>
      </c>
      <c r="AI126" s="279">
        <f t="shared" si="94"/>
        <v>7997.2155826906528</v>
      </c>
      <c r="AJ126" s="279">
        <f t="shared" si="94"/>
        <v>8157.8423172033363</v>
      </c>
      <c r="AK126" s="279">
        <f t="shared" si="94"/>
        <v>8273.8947238339242</v>
      </c>
      <c r="AL126" s="279">
        <f t="shared" si="94"/>
        <v>8412.2403627369786</v>
      </c>
      <c r="AM126" s="279">
        <f t="shared" si="94"/>
        <v>8550.5900474309019</v>
      </c>
      <c r="AN126" s="279">
        <f t="shared" si="94"/>
        <v>8712.7491035126222</v>
      </c>
      <c r="AO126" s="279">
        <f t="shared" si="94"/>
        <v>8827.3015549013217</v>
      </c>
      <c r="AP126" s="279">
        <f t="shared" si="94"/>
        <v>8965.6633780328048</v>
      </c>
      <c r="AQ126" s="279">
        <f t="shared" ref="AQ126:BV126" si="95" xml:space="preserve"> AQ$124 / ( 1 - AQ112) - AQ$124</f>
        <v>9104.0292476651302</v>
      </c>
      <c r="AR126" s="279">
        <f t="shared" si="95"/>
        <v>9267.7208055209776</v>
      </c>
      <c r="AS126" s="279">
        <f t="shared" si="95"/>
        <v>9380.7731271424273</v>
      </c>
      <c r="AT126" s="279">
        <f t="shared" si="95"/>
        <v>9519.1511373424582</v>
      </c>
      <c r="AU126" s="279">
        <f t="shared" si="95"/>
        <v>9657.5331947534578</v>
      </c>
      <c r="AV126" s="279">
        <f t="shared" si="95"/>
        <v>9822.7574346202819</v>
      </c>
      <c r="AW126" s="279">
        <f t="shared" si="95"/>
        <v>9934.3094519186852</v>
      </c>
      <c r="AX126" s="279">
        <f t="shared" si="95"/>
        <v>10072.703652028023</v>
      </c>
      <c r="AY126" s="279">
        <f t="shared" si="95"/>
        <v>10211.101900058653</v>
      </c>
      <c r="AZ126" s="279">
        <f t="shared" si="95"/>
        <v>10377.859002205114</v>
      </c>
      <c r="BA126" s="279">
        <f t="shared" si="95"/>
        <v>10487.910540594152</v>
      </c>
      <c r="BB126" s="279">
        <f t="shared" si="95"/>
        <v>10626.320933454277</v>
      </c>
      <c r="BC126" s="279">
        <f t="shared" si="95"/>
        <v>10764.735374946118</v>
      </c>
      <c r="BD126" s="279">
        <f t="shared" si="95"/>
        <v>10933.025519672701</v>
      </c>
      <c r="BE126" s="279">
        <f t="shared" si="95"/>
        <v>11041.576404535648</v>
      </c>
      <c r="BF126" s="279">
        <f t="shared" si="95"/>
        <v>11180.002992988622</v>
      </c>
      <c r="BG126" s="279">
        <f t="shared" si="95"/>
        <v>11318.433630783969</v>
      </c>
      <c r="BH126" s="279">
        <f t="shared" si="95"/>
        <v>11488.256998422927</v>
      </c>
      <c r="BI126" s="279">
        <f t="shared" si="95"/>
        <v>11595.307055112542</v>
      </c>
      <c r="BJ126" s="279">
        <f t="shared" si="95"/>
        <v>11733.74984200114</v>
      </c>
      <c r="BK126" s="279">
        <f t="shared" si="95"/>
        <v>11769.313643595699</v>
      </c>
      <c r="BL126" s="279">
        <f t="shared" si="95"/>
        <v>11801.558338509662</v>
      </c>
      <c r="BM126" s="279">
        <f t="shared" si="95"/>
        <v>11769.313643595699</v>
      </c>
      <c r="BN126" s="279">
        <f t="shared" si="95"/>
        <v>11769.313643595699</v>
      </c>
      <c r="BO126" s="279">
        <f t="shared" si="95"/>
        <v>11769.313643595699</v>
      </c>
      <c r="BP126" s="279">
        <f t="shared" si="95"/>
        <v>11801.558338509662</v>
      </c>
      <c r="BQ126" s="279">
        <f t="shared" si="95"/>
        <v>11769.313643595699</v>
      </c>
      <c r="BR126" s="279">
        <f t="shared" si="95"/>
        <v>11769.313643595699</v>
      </c>
      <c r="BS126" s="279">
        <f t="shared" si="95"/>
        <v>11769.313643595699</v>
      </c>
      <c r="BT126" s="279">
        <f t="shared" si="95"/>
        <v>11801.558338509662</v>
      </c>
      <c r="BU126" s="279">
        <f t="shared" si="95"/>
        <v>11769.313643595699</v>
      </c>
      <c r="BV126" s="279">
        <f t="shared" si="95"/>
        <v>11769.313643595699</v>
      </c>
      <c r="BW126" s="279">
        <f t="shared" ref="BW126:CO126" si="96" xml:space="preserve"> BW$124 / ( 1 - BW112) - BW$124</f>
        <v>11769.313643595699</v>
      </c>
      <c r="BX126" s="279">
        <f t="shared" si="96"/>
        <v>11801.558338509662</v>
      </c>
      <c r="BY126" s="279">
        <f t="shared" si="96"/>
        <v>11769.313643595699</v>
      </c>
      <c r="BZ126" s="279">
        <f t="shared" si="96"/>
        <v>11769.313643595699</v>
      </c>
      <c r="CA126" s="279">
        <f t="shared" si="96"/>
        <v>11769.313643595699</v>
      </c>
      <c r="CB126" s="279">
        <f t="shared" si="96"/>
        <v>11801.558338509662</v>
      </c>
      <c r="CC126" s="279">
        <f t="shared" si="96"/>
        <v>11769.313643595699</v>
      </c>
      <c r="CD126" s="279">
        <f t="shared" si="96"/>
        <v>11769.313643595699</v>
      </c>
      <c r="CE126" s="279">
        <f t="shared" si="96"/>
        <v>11769.313643595699</v>
      </c>
      <c r="CF126" s="279">
        <f t="shared" si="96"/>
        <v>11801.558338509662</v>
      </c>
      <c r="CG126" s="279">
        <f t="shared" si="96"/>
        <v>11769.313643595699</v>
      </c>
      <c r="CH126" s="279">
        <f t="shared" si="96"/>
        <v>11769.313643595699</v>
      </c>
      <c r="CI126" s="279">
        <f t="shared" si="96"/>
        <v>11769.313643595699</v>
      </c>
      <c r="CJ126" s="279">
        <f t="shared" si="96"/>
        <v>11769.313643595699</v>
      </c>
      <c r="CK126" s="279">
        <f t="shared" si="96"/>
        <v>11769.313643595699</v>
      </c>
      <c r="CL126" s="279">
        <f t="shared" si="96"/>
        <v>11769.313643595699</v>
      </c>
      <c r="CM126" s="279">
        <f t="shared" si="96"/>
        <v>11769.313643595699</v>
      </c>
      <c r="CN126" s="279">
        <f t="shared" si="96"/>
        <v>11801.558338509662</v>
      </c>
      <c r="CO126" s="279">
        <f t="shared" si="96"/>
        <v>11769.313643595699</v>
      </c>
    </row>
    <row r="127" spans="2:211" outlineLevel="2" x14ac:dyDescent="0.2">
      <c r="B127" s="58"/>
      <c r="D127" s="39"/>
      <c r="E127" t="str">
        <f xml:space="preserve"> E113</f>
        <v>Water taken unbilled</v>
      </c>
      <c r="G127" s="78"/>
      <c r="H127" s="152" t="s">
        <v>105</v>
      </c>
      <c r="I127" s="53">
        <f t="shared" ref="I127:I129" si="97" xml:space="preserve"> SUM( K127:CO127 )</f>
        <v>123784.42220191768</v>
      </c>
      <c r="K127" s="279">
        <f t="shared" ref="K127:AP127" si="98" xml:space="preserve"> K$124 / ( 1 - K113) - K$124</f>
        <v>0</v>
      </c>
      <c r="L127" s="279">
        <f t="shared" si="98"/>
        <v>83.18444377664855</v>
      </c>
      <c r="M127" s="279">
        <f t="shared" si="98"/>
        <v>166.30170954793721</v>
      </c>
      <c r="N127" s="279">
        <f t="shared" si="98"/>
        <v>249.82292799838615</v>
      </c>
      <c r="O127" s="279">
        <f t="shared" si="98"/>
        <v>333.59252409646433</v>
      </c>
      <c r="P127" s="279">
        <f t="shared" si="98"/>
        <v>418.75574883048102</v>
      </c>
      <c r="Q127" s="279">
        <f t="shared" si="98"/>
        <v>501.88129424696672</v>
      </c>
      <c r="R127" s="279">
        <f t="shared" si="98"/>
        <v>586.40270740254346</v>
      </c>
      <c r="S127" s="279">
        <f t="shared" si="98"/>
        <v>671.17697651136405</v>
      </c>
      <c r="T127" s="279">
        <f t="shared" si="98"/>
        <v>758.2770331190768</v>
      </c>
      <c r="U127" s="279">
        <f t="shared" si="98"/>
        <v>841.48863490110671</v>
      </c>
      <c r="V127" s="279">
        <f t="shared" si="98"/>
        <v>927.02831743846764</v>
      </c>
      <c r="W127" s="279">
        <f t="shared" si="98"/>
        <v>1012.8254425448467</v>
      </c>
      <c r="X127" s="279">
        <f t="shared" si="98"/>
        <v>1101.8918075350011</v>
      </c>
      <c r="Y127" s="279">
        <f t="shared" si="98"/>
        <v>1185.1966833353436</v>
      </c>
      <c r="Z127" s="279">
        <f t="shared" si="98"/>
        <v>1271.7731480762523</v>
      </c>
      <c r="AA127" s="279">
        <f t="shared" si="98"/>
        <v>1358.6117536064485</v>
      </c>
      <c r="AB127" s="279">
        <f t="shared" si="98"/>
        <v>1449.6745517477029</v>
      </c>
      <c r="AC127" s="279">
        <f t="shared" si="98"/>
        <v>1533.0801638404737</v>
      </c>
      <c r="AD127" s="279">
        <f t="shared" si="98"/>
        <v>1620.7123751090039</v>
      </c>
      <c r="AE127" s="279">
        <f t="shared" si="98"/>
        <v>1708.6115404068842</v>
      </c>
      <c r="AF127" s="279">
        <f t="shared" si="98"/>
        <v>1713.2926679148441</v>
      </c>
      <c r="AG127" s="279">
        <f t="shared" si="98"/>
        <v>1708.6115404068842</v>
      </c>
      <c r="AH127" s="279">
        <f t="shared" si="98"/>
        <v>1708.6115404068842</v>
      </c>
      <c r="AI127" s="279">
        <f t="shared" si="98"/>
        <v>1708.6115404068842</v>
      </c>
      <c r="AJ127" s="279">
        <f t="shared" si="98"/>
        <v>1713.2926679148441</v>
      </c>
      <c r="AK127" s="279">
        <f t="shared" si="98"/>
        <v>1708.6115404068842</v>
      </c>
      <c r="AL127" s="279">
        <f t="shared" si="98"/>
        <v>1708.6115404068842</v>
      </c>
      <c r="AM127" s="279">
        <f t="shared" si="98"/>
        <v>1708.6115404068842</v>
      </c>
      <c r="AN127" s="279">
        <f t="shared" si="98"/>
        <v>1713.2926679148441</v>
      </c>
      <c r="AO127" s="279">
        <f t="shared" si="98"/>
        <v>1708.6115404068842</v>
      </c>
      <c r="AP127" s="279">
        <f t="shared" si="98"/>
        <v>1708.6115404068842</v>
      </c>
      <c r="AQ127" s="279">
        <f t="shared" ref="AQ127:BV127" si="99" xml:space="preserve"> AQ$124 / ( 1 - AQ113) - AQ$124</f>
        <v>1708.6115404068842</v>
      </c>
      <c r="AR127" s="279">
        <f t="shared" si="99"/>
        <v>1713.2926679148441</v>
      </c>
      <c r="AS127" s="279">
        <f t="shared" si="99"/>
        <v>1708.6115404068842</v>
      </c>
      <c r="AT127" s="279">
        <f t="shared" si="99"/>
        <v>1708.6115404068842</v>
      </c>
      <c r="AU127" s="279">
        <f t="shared" si="99"/>
        <v>1708.6115404068842</v>
      </c>
      <c r="AV127" s="279">
        <f t="shared" si="99"/>
        <v>1713.2926679148441</v>
      </c>
      <c r="AW127" s="279">
        <f t="shared" si="99"/>
        <v>1708.6115404068842</v>
      </c>
      <c r="AX127" s="279">
        <f t="shared" si="99"/>
        <v>1708.6115404068842</v>
      </c>
      <c r="AY127" s="279">
        <f t="shared" si="99"/>
        <v>1708.6115404068842</v>
      </c>
      <c r="AZ127" s="279">
        <f t="shared" si="99"/>
        <v>1713.2926679148441</v>
      </c>
      <c r="BA127" s="279">
        <f t="shared" si="99"/>
        <v>1708.6115404068842</v>
      </c>
      <c r="BB127" s="279">
        <f t="shared" si="99"/>
        <v>1708.6115404068842</v>
      </c>
      <c r="BC127" s="279">
        <f t="shared" si="99"/>
        <v>1708.6115404068842</v>
      </c>
      <c r="BD127" s="279">
        <f t="shared" si="99"/>
        <v>1713.2926679148441</v>
      </c>
      <c r="BE127" s="279">
        <f t="shared" si="99"/>
        <v>1708.6115404068842</v>
      </c>
      <c r="BF127" s="279">
        <f t="shared" si="99"/>
        <v>1708.6115404068842</v>
      </c>
      <c r="BG127" s="279">
        <f t="shared" si="99"/>
        <v>1708.6115404068842</v>
      </c>
      <c r="BH127" s="279">
        <f t="shared" si="99"/>
        <v>1713.2926679148441</v>
      </c>
      <c r="BI127" s="279">
        <f t="shared" si="99"/>
        <v>1708.6115404068842</v>
      </c>
      <c r="BJ127" s="279">
        <f t="shared" si="99"/>
        <v>1708.6115404068842</v>
      </c>
      <c r="BK127" s="279">
        <f t="shared" si="99"/>
        <v>1708.6115404068842</v>
      </c>
      <c r="BL127" s="279">
        <f t="shared" si="99"/>
        <v>1713.2926679148441</v>
      </c>
      <c r="BM127" s="279">
        <f t="shared" si="99"/>
        <v>1708.6115404068842</v>
      </c>
      <c r="BN127" s="279">
        <f t="shared" si="99"/>
        <v>1708.6115404068842</v>
      </c>
      <c r="BO127" s="279">
        <f t="shared" si="99"/>
        <v>1708.6115404068842</v>
      </c>
      <c r="BP127" s="279">
        <f t="shared" si="99"/>
        <v>1713.2926679148441</v>
      </c>
      <c r="BQ127" s="279">
        <f t="shared" si="99"/>
        <v>1708.6115404068842</v>
      </c>
      <c r="BR127" s="279">
        <f t="shared" si="99"/>
        <v>1708.6115404068842</v>
      </c>
      <c r="BS127" s="279">
        <f t="shared" si="99"/>
        <v>1708.6115404068842</v>
      </c>
      <c r="BT127" s="279">
        <f t="shared" si="99"/>
        <v>1713.2926679148441</v>
      </c>
      <c r="BU127" s="279">
        <f t="shared" si="99"/>
        <v>1708.6115404068842</v>
      </c>
      <c r="BV127" s="279">
        <f t="shared" si="99"/>
        <v>1708.6115404068842</v>
      </c>
      <c r="BW127" s="279">
        <f t="shared" ref="BW127:CO127" si="100" xml:space="preserve"> BW$124 / ( 1 - BW113) - BW$124</f>
        <v>1708.6115404068842</v>
      </c>
      <c r="BX127" s="279">
        <f t="shared" si="100"/>
        <v>1713.2926679148441</v>
      </c>
      <c r="BY127" s="279">
        <f t="shared" si="100"/>
        <v>1708.6115404068842</v>
      </c>
      <c r="BZ127" s="279">
        <f t="shared" si="100"/>
        <v>1708.6115404068842</v>
      </c>
      <c r="CA127" s="279">
        <f t="shared" si="100"/>
        <v>1708.6115404068842</v>
      </c>
      <c r="CB127" s="279">
        <f t="shared" si="100"/>
        <v>1713.2926679148441</v>
      </c>
      <c r="CC127" s="279">
        <f t="shared" si="100"/>
        <v>1708.6115404068842</v>
      </c>
      <c r="CD127" s="279">
        <f t="shared" si="100"/>
        <v>1708.6115404068842</v>
      </c>
      <c r="CE127" s="279">
        <f t="shared" si="100"/>
        <v>1708.6115404068842</v>
      </c>
      <c r="CF127" s="279">
        <f t="shared" si="100"/>
        <v>1713.2926679148441</v>
      </c>
      <c r="CG127" s="279">
        <f t="shared" si="100"/>
        <v>1708.6115404068842</v>
      </c>
      <c r="CH127" s="279">
        <f t="shared" si="100"/>
        <v>1708.6115404068842</v>
      </c>
      <c r="CI127" s="279">
        <f t="shared" si="100"/>
        <v>1708.6115404068842</v>
      </c>
      <c r="CJ127" s="279">
        <f t="shared" si="100"/>
        <v>1708.6115404068842</v>
      </c>
      <c r="CK127" s="279">
        <f t="shared" si="100"/>
        <v>1708.6115404068842</v>
      </c>
      <c r="CL127" s="279">
        <f t="shared" si="100"/>
        <v>1708.6115404068842</v>
      </c>
      <c r="CM127" s="279">
        <f t="shared" si="100"/>
        <v>1708.6115404068842</v>
      </c>
      <c r="CN127" s="279">
        <f t="shared" si="100"/>
        <v>1713.2926679148441</v>
      </c>
      <c r="CO127" s="279">
        <f t="shared" si="100"/>
        <v>1708.6115404068842</v>
      </c>
    </row>
    <row r="128" spans="2:211" outlineLevel="2" x14ac:dyDescent="0.2">
      <c r="B128" s="58"/>
      <c r="D128" s="39"/>
      <c r="E128" t="str">
        <f xml:space="preserve"> E114</f>
        <v>Distribution system operational use</v>
      </c>
      <c r="G128" s="78"/>
      <c r="H128" s="152" t="s">
        <v>105</v>
      </c>
      <c r="I128" s="53">
        <f t="shared" ref="I128" si="101" xml:space="preserve"> SUM( K128:CO128 )</f>
        <v>20866.937505425496</v>
      </c>
      <c r="K128" s="279">
        <f t="shared" ref="K128:AP128" si="102" xml:space="preserve"> K$124 / ( 1 - K114) - K$124</f>
        <v>80.779047959669697</v>
      </c>
      <c r="L128" s="279">
        <f t="shared" si="102"/>
        <v>253.80112931548501</v>
      </c>
      <c r="M128" s="279">
        <f t="shared" si="102"/>
        <v>253.3230944015304</v>
      </c>
      <c r="N128" s="279">
        <f t="shared" si="102"/>
        <v>253.3230944015304</v>
      </c>
      <c r="O128" s="279">
        <f t="shared" si="102"/>
        <v>253.3230944015304</v>
      </c>
      <c r="P128" s="279">
        <f t="shared" si="102"/>
        <v>254.01713027660298</v>
      </c>
      <c r="Q128" s="279">
        <f t="shared" si="102"/>
        <v>253.3230944015304</v>
      </c>
      <c r="R128" s="279">
        <f t="shared" si="102"/>
        <v>253.3230944015304</v>
      </c>
      <c r="S128" s="279">
        <f t="shared" si="102"/>
        <v>253.3230944015304</v>
      </c>
      <c r="T128" s="279">
        <f t="shared" si="102"/>
        <v>254.01713027660298</v>
      </c>
      <c r="U128" s="279">
        <f t="shared" si="102"/>
        <v>253.3230944015304</v>
      </c>
      <c r="V128" s="279">
        <f t="shared" si="102"/>
        <v>253.3230944015304</v>
      </c>
      <c r="W128" s="279">
        <f t="shared" si="102"/>
        <v>253.3230944015304</v>
      </c>
      <c r="X128" s="279">
        <f t="shared" si="102"/>
        <v>254.01713027660298</v>
      </c>
      <c r="Y128" s="279">
        <f t="shared" si="102"/>
        <v>253.3230944015304</v>
      </c>
      <c r="Z128" s="279">
        <f t="shared" si="102"/>
        <v>253.3230944015304</v>
      </c>
      <c r="AA128" s="279">
        <f t="shared" si="102"/>
        <v>253.3230944015304</v>
      </c>
      <c r="AB128" s="279">
        <f t="shared" si="102"/>
        <v>254.01713027660298</v>
      </c>
      <c r="AC128" s="279">
        <f t="shared" si="102"/>
        <v>253.3230944015304</v>
      </c>
      <c r="AD128" s="279">
        <f t="shared" si="102"/>
        <v>253.3230944015304</v>
      </c>
      <c r="AE128" s="279">
        <f t="shared" si="102"/>
        <v>253.3230944015304</v>
      </c>
      <c r="AF128" s="279">
        <f t="shared" si="102"/>
        <v>254.01713027660298</v>
      </c>
      <c r="AG128" s="279">
        <f t="shared" si="102"/>
        <v>253.3230944015304</v>
      </c>
      <c r="AH128" s="279">
        <f t="shared" si="102"/>
        <v>253.3230944015304</v>
      </c>
      <c r="AI128" s="279">
        <f t="shared" si="102"/>
        <v>253.3230944015304</v>
      </c>
      <c r="AJ128" s="279">
        <f t="shared" si="102"/>
        <v>254.01713027660298</v>
      </c>
      <c r="AK128" s="279">
        <f t="shared" si="102"/>
        <v>253.3230944015304</v>
      </c>
      <c r="AL128" s="279">
        <f t="shared" si="102"/>
        <v>253.3230944015304</v>
      </c>
      <c r="AM128" s="279">
        <f t="shared" si="102"/>
        <v>253.3230944015304</v>
      </c>
      <c r="AN128" s="279">
        <f t="shared" si="102"/>
        <v>254.01713027660298</v>
      </c>
      <c r="AO128" s="279">
        <f t="shared" si="102"/>
        <v>253.3230944015304</v>
      </c>
      <c r="AP128" s="279">
        <f t="shared" si="102"/>
        <v>253.3230944015304</v>
      </c>
      <c r="AQ128" s="279">
        <f t="shared" ref="AQ128:BV128" si="103" xml:space="preserve"> AQ$124 / ( 1 - AQ114) - AQ$124</f>
        <v>253.3230944015304</v>
      </c>
      <c r="AR128" s="279">
        <f t="shared" si="103"/>
        <v>254.01713027660298</v>
      </c>
      <c r="AS128" s="279">
        <f t="shared" si="103"/>
        <v>253.3230944015304</v>
      </c>
      <c r="AT128" s="279">
        <f t="shared" si="103"/>
        <v>253.3230944015304</v>
      </c>
      <c r="AU128" s="279">
        <f t="shared" si="103"/>
        <v>253.3230944015304</v>
      </c>
      <c r="AV128" s="279">
        <f t="shared" si="103"/>
        <v>254.01713027660298</v>
      </c>
      <c r="AW128" s="279">
        <f t="shared" si="103"/>
        <v>253.3230944015304</v>
      </c>
      <c r="AX128" s="279">
        <f t="shared" si="103"/>
        <v>253.3230944015304</v>
      </c>
      <c r="AY128" s="279">
        <f t="shared" si="103"/>
        <v>253.3230944015304</v>
      </c>
      <c r="AZ128" s="279">
        <f t="shared" si="103"/>
        <v>254.01713027660298</v>
      </c>
      <c r="BA128" s="279">
        <f t="shared" si="103"/>
        <v>253.3230944015304</v>
      </c>
      <c r="BB128" s="279">
        <f t="shared" si="103"/>
        <v>253.3230944015304</v>
      </c>
      <c r="BC128" s="279">
        <f t="shared" si="103"/>
        <v>253.3230944015304</v>
      </c>
      <c r="BD128" s="279">
        <f t="shared" si="103"/>
        <v>254.01713027660298</v>
      </c>
      <c r="BE128" s="279">
        <f t="shared" si="103"/>
        <v>253.3230944015304</v>
      </c>
      <c r="BF128" s="279">
        <f t="shared" si="103"/>
        <v>253.3230944015304</v>
      </c>
      <c r="BG128" s="279">
        <f t="shared" si="103"/>
        <v>253.3230944015304</v>
      </c>
      <c r="BH128" s="279">
        <f t="shared" si="103"/>
        <v>254.01713027660298</v>
      </c>
      <c r="BI128" s="279">
        <f t="shared" si="103"/>
        <v>253.3230944015304</v>
      </c>
      <c r="BJ128" s="279">
        <f t="shared" si="103"/>
        <v>253.3230944015304</v>
      </c>
      <c r="BK128" s="279">
        <f t="shared" si="103"/>
        <v>253.3230944015304</v>
      </c>
      <c r="BL128" s="279">
        <f t="shared" si="103"/>
        <v>254.01713027660298</v>
      </c>
      <c r="BM128" s="279">
        <f t="shared" si="103"/>
        <v>253.3230944015304</v>
      </c>
      <c r="BN128" s="279">
        <f t="shared" si="103"/>
        <v>253.3230944015304</v>
      </c>
      <c r="BO128" s="279">
        <f t="shared" si="103"/>
        <v>253.3230944015304</v>
      </c>
      <c r="BP128" s="279">
        <f t="shared" si="103"/>
        <v>254.01713027660298</v>
      </c>
      <c r="BQ128" s="279">
        <f t="shared" si="103"/>
        <v>253.3230944015304</v>
      </c>
      <c r="BR128" s="279">
        <f t="shared" si="103"/>
        <v>253.3230944015304</v>
      </c>
      <c r="BS128" s="279">
        <f t="shared" si="103"/>
        <v>253.3230944015304</v>
      </c>
      <c r="BT128" s="279">
        <f t="shared" si="103"/>
        <v>254.01713027660298</v>
      </c>
      <c r="BU128" s="279">
        <f t="shared" si="103"/>
        <v>253.3230944015304</v>
      </c>
      <c r="BV128" s="279">
        <f t="shared" si="103"/>
        <v>253.3230944015304</v>
      </c>
      <c r="BW128" s="279">
        <f t="shared" ref="BW128:CO128" si="104" xml:space="preserve"> BW$124 / ( 1 - BW114) - BW$124</f>
        <v>253.3230944015304</v>
      </c>
      <c r="BX128" s="279">
        <f t="shared" si="104"/>
        <v>254.01713027660298</v>
      </c>
      <c r="BY128" s="279">
        <f t="shared" si="104"/>
        <v>253.3230944015304</v>
      </c>
      <c r="BZ128" s="279">
        <f t="shared" si="104"/>
        <v>253.3230944015304</v>
      </c>
      <c r="CA128" s="279">
        <f t="shared" si="104"/>
        <v>253.3230944015304</v>
      </c>
      <c r="CB128" s="279">
        <f t="shared" si="104"/>
        <v>254.01713027660298</v>
      </c>
      <c r="CC128" s="279">
        <f t="shared" si="104"/>
        <v>253.3230944015304</v>
      </c>
      <c r="CD128" s="279">
        <f t="shared" si="104"/>
        <v>253.3230944015304</v>
      </c>
      <c r="CE128" s="279">
        <f t="shared" si="104"/>
        <v>253.3230944015304</v>
      </c>
      <c r="CF128" s="279">
        <f t="shared" si="104"/>
        <v>254.01713027660298</v>
      </c>
      <c r="CG128" s="279">
        <f t="shared" si="104"/>
        <v>253.3230944015304</v>
      </c>
      <c r="CH128" s="279">
        <f t="shared" si="104"/>
        <v>253.3230944015304</v>
      </c>
      <c r="CI128" s="279">
        <f t="shared" si="104"/>
        <v>253.3230944015304</v>
      </c>
      <c r="CJ128" s="279">
        <f t="shared" si="104"/>
        <v>253.3230944015304</v>
      </c>
      <c r="CK128" s="279">
        <f t="shared" si="104"/>
        <v>253.3230944015304</v>
      </c>
      <c r="CL128" s="279">
        <f t="shared" si="104"/>
        <v>253.3230944015304</v>
      </c>
      <c r="CM128" s="279">
        <f t="shared" si="104"/>
        <v>253.3230944015304</v>
      </c>
      <c r="CN128" s="279">
        <f t="shared" si="104"/>
        <v>254.01713027660298</v>
      </c>
      <c r="CO128" s="279">
        <f t="shared" si="104"/>
        <v>253.3230944015304</v>
      </c>
    </row>
    <row r="129" spans="2:211" outlineLevel="2" x14ac:dyDescent="0.2">
      <c r="B129" s="58"/>
      <c r="D129" s="39"/>
      <c r="E129" t="str">
        <f xml:space="preserve"> E115</f>
        <v>Meter under-registration (assuming replacement)</v>
      </c>
      <c r="G129" s="78"/>
      <c r="H129" s="152" t="s">
        <v>105</v>
      </c>
      <c r="I129" s="53">
        <f t="shared" si="97"/>
        <v>62636.611016313786</v>
      </c>
      <c r="K129" s="279">
        <f t="shared" ref="K129:AP129" si="105" xml:space="preserve"> K$124 / ( 1 - K115) - K$124</f>
        <v>180.6589064154432</v>
      </c>
      <c r="L129" s="279">
        <f t="shared" si="105"/>
        <v>596.40265653756796</v>
      </c>
      <c r="M129" s="279">
        <f t="shared" si="105"/>
        <v>624.0414907436425</v>
      </c>
      <c r="N129" s="279">
        <f t="shared" si="105"/>
        <v>652.83285419057938</v>
      </c>
      <c r="O129" s="279">
        <f t="shared" si="105"/>
        <v>681.65346583126666</v>
      </c>
      <c r="P129" s="279">
        <f t="shared" si="105"/>
        <v>712.44995483280218</v>
      </c>
      <c r="Q129" s="279">
        <f t="shared" si="105"/>
        <v>739.38261214879458</v>
      </c>
      <c r="R129" s="279">
        <f t="shared" si="105"/>
        <v>768.29123628005618</v>
      </c>
      <c r="S129" s="279">
        <f t="shared" si="105"/>
        <v>797.22928751435393</v>
      </c>
      <c r="T129" s="279">
        <f t="shared" si="105"/>
        <v>828.46036371320224</v>
      </c>
      <c r="U129" s="279">
        <f t="shared" si="105"/>
        <v>855.19385120447259</v>
      </c>
      <c r="V129" s="279">
        <f t="shared" si="105"/>
        <v>884.22045384578087</v>
      </c>
      <c r="W129" s="279">
        <f t="shared" si="105"/>
        <v>913.2766639615802</v>
      </c>
      <c r="X129" s="279">
        <f t="shared" si="105"/>
        <v>944.94434201703552</v>
      </c>
      <c r="Y129" s="279">
        <f t="shared" si="105"/>
        <v>971.47808800142957</v>
      </c>
      <c r="Z129" s="279">
        <f t="shared" si="105"/>
        <v>566.54633051883138</v>
      </c>
      <c r="AA129" s="279">
        <f t="shared" si="105"/>
        <v>595.27933098984795</v>
      </c>
      <c r="AB129" s="279">
        <f t="shared" si="105"/>
        <v>625.7511934580034</v>
      </c>
      <c r="AC129" s="279">
        <f t="shared" si="105"/>
        <v>652.83285419057938</v>
      </c>
      <c r="AD129" s="279">
        <f t="shared" si="105"/>
        <v>681.65346583126666</v>
      </c>
      <c r="AE129" s="279">
        <f t="shared" si="105"/>
        <v>710.50337025675981</v>
      </c>
      <c r="AF129" s="279">
        <f t="shared" si="105"/>
        <v>741.40831793550024</v>
      </c>
      <c r="AG129" s="279">
        <f t="shared" si="105"/>
        <v>768.29123628005618</v>
      </c>
      <c r="AH129" s="279">
        <f t="shared" si="105"/>
        <v>797.22928751435393</v>
      </c>
      <c r="AI129" s="279">
        <f t="shared" si="105"/>
        <v>826.19681080688315</v>
      </c>
      <c r="AJ129" s="279">
        <f t="shared" si="105"/>
        <v>857.53684805709054</v>
      </c>
      <c r="AK129" s="279">
        <f t="shared" si="105"/>
        <v>884.22045384578087</v>
      </c>
      <c r="AL129" s="279">
        <f t="shared" si="105"/>
        <v>913.2766639615802</v>
      </c>
      <c r="AM129" s="279">
        <f t="shared" si="105"/>
        <v>942.36252687491651</v>
      </c>
      <c r="AN129" s="279">
        <f t="shared" si="105"/>
        <v>974.13967180417239</v>
      </c>
      <c r="AO129" s="279">
        <f t="shared" si="105"/>
        <v>566.54633051883138</v>
      </c>
      <c r="AP129" s="279">
        <f t="shared" si="105"/>
        <v>595.27933098984795</v>
      </c>
      <c r="AQ129" s="279">
        <f t="shared" ref="AQ129:BV129" si="106" xml:space="preserve"> AQ$124 / ( 1 - AQ115) - AQ$124</f>
        <v>624.0414907436425</v>
      </c>
      <c r="AR129" s="279">
        <f t="shared" si="106"/>
        <v>654.62143735274731</v>
      </c>
      <c r="AS129" s="279">
        <f t="shared" si="106"/>
        <v>681.65346583126666</v>
      </c>
      <c r="AT129" s="279">
        <f t="shared" si="106"/>
        <v>710.50337025675981</v>
      </c>
      <c r="AU129" s="279">
        <f t="shared" si="106"/>
        <v>739.38261214879458</v>
      </c>
      <c r="AV129" s="279">
        <f t="shared" si="106"/>
        <v>770.39614377671387</v>
      </c>
      <c r="AW129" s="279">
        <f t="shared" si="106"/>
        <v>797.22928751435393</v>
      </c>
      <c r="AX129" s="279">
        <f t="shared" si="106"/>
        <v>826.19681080688315</v>
      </c>
      <c r="AY129" s="279">
        <f t="shared" si="106"/>
        <v>855.19385120447259</v>
      </c>
      <c r="AZ129" s="279">
        <f t="shared" si="106"/>
        <v>886.64297563714354</v>
      </c>
      <c r="BA129" s="279">
        <f t="shared" si="106"/>
        <v>913.2766639615802</v>
      </c>
      <c r="BB129" s="279">
        <f t="shared" si="106"/>
        <v>942.36252687491651</v>
      </c>
      <c r="BC129" s="279">
        <f t="shared" si="106"/>
        <v>971.47808800142957</v>
      </c>
      <c r="BD129" s="279">
        <f t="shared" si="106"/>
        <v>568.09851224628073</v>
      </c>
      <c r="BE129" s="279">
        <f t="shared" si="106"/>
        <v>595.27933098984795</v>
      </c>
      <c r="BF129" s="279">
        <f t="shared" si="106"/>
        <v>624.0414907436425</v>
      </c>
      <c r="BG129" s="279">
        <f t="shared" si="106"/>
        <v>652.83285419057938</v>
      </c>
      <c r="BH129" s="279">
        <f t="shared" si="106"/>
        <v>683.52100957326911</v>
      </c>
      <c r="BI129" s="279">
        <f t="shared" si="106"/>
        <v>710.50337025675981</v>
      </c>
      <c r="BJ129" s="279">
        <f t="shared" si="106"/>
        <v>739.38261214879458</v>
      </c>
      <c r="BK129" s="279">
        <f t="shared" si="106"/>
        <v>768.29123628005618</v>
      </c>
      <c r="BL129" s="279">
        <f t="shared" si="106"/>
        <v>799.41347734315787</v>
      </c>
      <c r="BM129" s="279">
        <f t="shared" si="106"/>
        <v>826.19681080688315</v>
      </c>
      <c r="BN129" s="279">
        <f t="shared" si="106"/>
        <v>855.19385120447259</v>
      </c>
      <c r="BO129" s="279">
        <f t="shared" si="106"/>
        <v>884.22045384578087</v>
      </c>
      <c r="BP129" s="279">
        <f t="shared" si="106"/>
        <v>915.7787918080503</v>
      </c>
      <c r="BQ129" s="279">
        <f t="shared" si="106"/>
        <v>942.36252687491651</v>
      </c>
      <c r="BR129" s="279">
        <f t="shared" si="106"/>
        <v>971.47808800142957</v>
      </c>
      <c r="BS129" s="279">
        <f t="shared" si="106"/>
        <v>566.54633051883138</v>
      </c>
      <c r="BT129" s="279">
        <f t="shared" si="106"/>
        <v>596.91023326653522</v>
      </c>
      <c r="BU129" s="279">
        <f t="shared" si="106"/>
        <v>624.0414907436425</v>
      </c>
      <c r="BV129" s="279">
        <f t="shared" si="106"/>
        <v>652.83285419057938</v>
      </c>
      <c r="BW129" s="279">
        <f t="shared" ref="BW129:CO129" si="107" xml:space="preserve"> BW$124 / ( 1 - BW115) - BW$124</f>
        <v>681.65346583126666</v>
      </c>
      <c r="BX129" s="279">
        <f t="shared" si="107"/>
        <v>712.44995483280218</v>
      </c>
      <c r="BY129" s="279">
        <f t="shared" si="107"/>
        <v>739.38261214879458</v>
      </c>
      <c r="BZ129" s="279">
        <f t="shared" si="107"/>
        <v>768.29123628005618</v>
      </c>
      <c r="CA129" s="279">
        <f t="shared" si="107"/>
        <v>797.22928751435393</v>
      </c>
      <c r="CB129" s="279">
        <f t="shared" si="107"/>
        <v>828.46036371320224</v>
      </c>
      <c r="CC129" s="279">
        <f t="shared" si="107"/>
        <v>855.19385120447259</v>
      </c>
      <c r="CD129" s="279">
        <f t="shared" si="107"/>
        <v>884.22045384578087</v>
      </c>
      <c r="CE129" s="279">
        <f t="shared" si="107"/>
        <v>913.2766639615802</v>
      </c>
      <c r="CF129" s="279">
        <f t="shared" si="107"/>
        <v>944.94434201703552</v>
      </c>
      <c r="CG129" s="279">
        <f t="shared" si="107"/>
        <v>971.47808800142957</v>
      </c>
      <c r="CH129" s="279">
        <f t="shared" si="107"/>
        <v>566.54633051883138</v>
      </c>
      <c r="CI129" s="279">
        <f t="shared" si="107"/>
        <v>595.27933098984795</v>
      </c>
      <c r="CJ129" s="279">
        <f t="shared" si="107"/>
        <v>624.0414907436425</v>
      </c>
      <c r="CK129" s="279">
        <f t="shared" si="107"/>
        <v>652.83285419057938</v>
      </c>
      <c r="CL129" s="279">
        <f t="shared" si="107"/>
        <v>681.65346583126666</v>
      </c>
      <c r="CM129" s="279">
        <f t="shared" si="107"/>
        <v>710.50337025675981</v>
      </c>
      <c r="CN129" s="279">
        <f t="shared" si="107"/>
        <v>741.40831793550024</v>
      </c>
      <c r="CO129" s="279">
        <f t="shared" si="107"/>
        <v>768.29123628005618</v>
      </c>
    </row>
    <row r="130" spans="2:211" s="243" customFormat="1" ht="2.1" customHeight="1" outlineLevel="2" x14ac:dyDescent="0.2">
      <c r="C130" s="406"/>
      <c r="E130" s="244"/>
      <c r="H130" s="245"/>
      <c r="K130" s="246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8"/>
      <c r="CQ130" s="248"/>
      <c r="CR130" s="248"/>
      <c r="CS130" s="248"/>
      <c r="CT130" s="248"/>
      <c r="CU130" s="248"/>
      <c r="CV130" s="248"/>
      <c r="CW130" s="248"/>
      <c r="CX130" s="248"/>
      <c r="CY130" s="248"/>
      <c r="CZ130" s="248"/>
      <c r="DA130" s="248"/>
      <c r="DB130" s="248"/>
      <c r="DC130" s="248"/>
      <c r="DD130" s="248"/>
      <c r="DE130" s="248"/>
      <c r="DF130" s="248"/>
      <c r="DG130" s="248"/>
      <c r="DH130" s="248"/>
      <c r="DI130" s="248"/>
      <c r="DJ130" s="248"/>
      <c r="DK130" s="248"/>
      <c r="DL130" s="248"/>
      <c r="DM130" s="248"/>
      <c r="DN130" s="248"/>
      <c r="DO130" s="248"/>
      <c r="DP130" s="248"/>
      <c r="DQ130" s="248"/>
      <c r="DR130" s="248"/>
      <c r="DS130" s="248"/>
      <c r="DT130" s="248"/>
      <c r="DU130" s="248"/>
      <c r="DV130" s="248"/>
      <c r="DW130" s="248"/>
      <c r="DX130" s="248"/>
      <c r="DY130" s="248"/>
      <c r="DZ130" s="248"/>
      <c r="EA130" s="248"/>
      <c r="EB130" s="248"/>
      <c r="EC130" s="248"/>
      <c r="ED130" s="248"/>
      <c r="EE130" s="248"/>
      <c r="EF130" s="248"/>
      <c r="EG130" s="248"/>
      <c r="EH130" s="248"/>
      <c r="EI130" s="248"/>
      <c r="EJ130" s="248"/>
      <c r="EK130" s="248"/>
      <c r="EL130" s="248"/>
      <c r="EM130" s="248"/>
      <c r="EN130" s="248"/>
      <c r="EO130" s="248"/>
      <c r="EP130" s="248"/>
      <c r="EQ130" s="248"/>
      <c r="ER130" s="248"/>
      <c r="ES130" s="248"/>
      <c r="ET130" s="248"/>
      <c r="EU130" s="248"/>
      <c r="EV130" s="248"/>
      <c r="EW130" s="248"/>
      <c r="EX130" s="248"/>
      <c r="EY130" s="248"/>
      <c r="EZ130" s="248"/>
      <c r="FA130" s="248"/>
      <c r="FB130" s="248"/>
      <c r="FC130" s="248"/>
      <c r="FD130" s="248"/>
      <c r="FE130" s="248"/>
      <c r="FF130" s="248"/>
      <c r="FG130" s="248"/>
      <c r="FH130" s="248"/>
      <c r="FI130" s="248"/>
      <c r="FJ130" s="248"/>
      <c r="FK130" s="248"/>
      <c r="FL130" s="248"/>
      <c r="FM130" s="248"/>
      <c r="FN130" s="248"/>
      <c r="FO130" s="248"/>
      <c r="FP130" s="248"/>
      <c r="FQ130" s="248"/>
      <c r="FR130" s="248"/>
      <c r="FS130" s="248"/>
      <c r="FT130" s="248"/>
      <c r="FU130" s="248"/>
      <c r="FV130" s="248"/>
      <c r="FW130" s="248"/>
      <c r="FX130" s="248"/>
      <c r="FY130" s="248"/>
      <c r="FZ130" s="248"/>
      <c r="GA130" s="248"/>
      <c r="GB130" s="248"/>
      <c r="GC130" s="248"/>
      <c r="GD130" s="248"/>
      <c r="GE130" s="248"/>
      <c r="GF130" s="248"/>
      <c r="GG130" s="248"/>
      <c r="GH130" s="248"/>
      <c r="GI130" s="248"/>
      <c r="GJ130" s="248"/>
      <c r="GK130" s="248"/>
      <c r="GL130" s="248"/>
      <c r="GM130" s="248"/>
      <c r="GN130" s="248"/>
      <c r="GO130" s="248"/>
      <c r="GP130" s="248"/>
      <c r="GQ130" s="248"/>
      <c r="GR130" s="248"/>
      <c r="GS130" s="248"/>
      <c r="GT130" s="248"/>
      <c r="GU130" s="248"/>
      <c r="GV130" s="248"/>
      <c r="GW130" s="248"/>
      <c r="GX130" s="248"/>
      <c r="GY130" s="248"/>
      <c r="GZ130" s="248"/>
      <c r="HA130" s="248"/>
      <c r="HB130" s="248"/>
      <c r="HC130" s="248"/>
    </row>
    <row r="131" spans="2:211" outlineLevel="2" x14ac:dyDescent="0.2">
      <c r="B131" s="58"/>
      <c r="D131" s="39"/>
      <c r="E131" t="str">
        <f xml:space="preserve"> E117</f>
        <v>Water losses</v>
      </c>
      <c r="G131" s="78"/>
      <c r="H131" s="152" t="s">
        <v>105</v>
      </c>
      <c r="I131" s="53">
        <f t="shared" ref="I131" si="108" xml:space="preserve"> SUM( K131:CO131 )</f>
        <v>978248.51932232187</v>
      </c>
      <c r="K131" s="279">
        <f xml:space="preserve"> SUBTOTAL( 9, K126:K130 )</f>
        <v>261.43795437511289</v>
      </c>
      <c r="L131" s="279">
        <f t="shared" ref="L131:BW131" si="109" xml:space="preserve"> SUBTOTAL( 9, L126:L130 )</f>
        <v>1658.0268572964633</v>
      </c>
      <c r="M131" s="279">
        <f t="shared" si="109"/>
        <v>2489.0941778663328</v>
      </c>
      <c r="N131" s="279">
        <f t="shared" si="109"/>
        <v>3324.2864703845189</v>
      </c>
      <c r="O131" s="279">
        <f t="shared" si="109"/>
        <v>4159.8669352338839</v>
      </c>
      <c r="P131" s="279">
        <f t="shared" si="109"/>
        <v>5009.523975941469</v>
      </c>
      <c r="Q131" s="279">
        <f t="shared" si="109"/>
        <v>5832.1971068400453</v>
      </c>
      <c r="R131" s="279">
        <f t="shared" si="109"/>
        <v>6668.9491928975913</v>
      </c>
      <c r="S131" s="279">
        <f t="shared" si="109"/>
        <v>7506.094209987561</v>
      </c>
      <c r="T131" s="279">
        <f t="shared" si="109"/>
        <v>7779.6186283209463</v>
      </c>
      <c r="U131" s="279">
        <f t="shared" si="109"/>
        <v>8010.9201646727815</v>
      </c>
      <c r="V131" s="279">
        <f t="shared" si="109"/>
        <v>8263.7673802285572</v>
      </c>
      <c r="W131" s="279">
        <f t="shared" si="109"/>
        <v>8516.9056887805345</v>
      </c>
      <c r="X131" s="279">
        <f t="shared" si="109"/>
        <v>8794.3646184194513</v>
      </c>
      <c r="Y131" s="279">
        <f t="shared" si="109"/>
        <v>9024.0604298377657</v>
      </c>
      <c r="Z131" s="279">
        <f t="shared" si="109"/>
        <v>8844.0022403478361</v>
      </c>
      <c r="AA131" s="279">
        <f t="shared" si="109"/>
        <v>9097.8749932627834</v>
      </c>
      <c r="AB131" s="279">
        <f t="shared" si="109"/>
        <v>9377.6663216099769</v>
      </c>
      <c r="AC131" s="279">
        <f t="shared" si="109"/>
        <v>9606.5113522203756</v>
      </c>
      <c r="AD131" s="279">
        <f t="shared" si="109"/>
        <v>9861.2774540934406</v>
      </c>
      <c r="AE131" s="279">
        <f t="shared" si="109"/>
        <v>10116.3438471521</v>
      </c>
      <c r="AF131" s="279">
        <f t="shared" si="109"/>
        <v>10311.718551330814</v>
      </c>
      <c r="AG131" s="279">
        <f t="shared" si="109"/>
        <v>10450.778493669932</v>
      </c>
      <c r="AH131" s="279">
        <f t="shared" si="109"/>
        <v>10618.046002418276</v>
      </c>
      <c r="AI131" s="279">
        <f t="shared" si="109"/>
        <v>10785.347028305951</v>
      </c>
      <c r="AJ131" s="279">
        <f t="shared" si="109"/>
        <v>10982.688963451874</v>
      </c>
      <c r="AK131" s="279">
        <f t="shared" si="109"/>
        <v>11120.04981248812</v>
      </c>
      <c r="AL131" s="279">
        <f t="shared" si="109"/>
        <v>11287.451661506973</v>
      </c>
      <c r="AM131" s="279">
        <f t="shared" si="109"/>
        <v>11454.887209114233</v>
      </c>
      <c r="AN131" s="279">
        <f t="shared" si="109"/>
        <v>11654.198573508242</v>
      </c>
      <c r="AO131" s="279">
        <f t="shared" si="109"/>
        <v>11355.782520228568</v>
      </c>
      <c r="AP131" s="279">
        <f t="shared" si="109"/>
        <v>11522.877343831067</v>
      </c>
      <c r="AQ131" s="279">
        <f t="shared" si="109"/>
        <v>11690.005373217187</v>
      </c>
      <c r="AR131" s="279">
        <f t="shared" si="109"/>
        <v>11889.652041065172</v>
      </c>
      <c r="AS131" s="279">
        <f t="shared" si="109"/>
        <v>12024.361227782108</v>
      </c>
      <c r="AT131" s="279">
        <f t="shared" si="109"/>
        <v>12191.589142407633</v>
      </c>
      <c r="AU131" s="279">
        <f t="shared" si="109"/>
        <v>12358.850441710667</v>
      </c>
      <c r="AV131" s="279">
        <f t="shared" si="109"/>
        <v>12560.463376588443</v>
      </c>
      <c r="AW131" s="279">
        <f t="shared" si="109"/>
        <v>12693.473374241454</v>
      </c>
      <c r="AX131" s="279">
        <f t="shared" si="109"/>
        <v>12860.835097643321</v>
      </c>
      <c r="AY131" s="279">
        <f t="shared" si="109"/>
        <v>13028.23038607154</v>
      </c>
      <c r="AZ131" s="279">
        <f t="shared" si="109"/>
        <v>13231.811776033705</v>
      </c>
      <c r="BA131" s="279">
        <f t="shared" si="109"/>
        <v>13363.121839364147</v>
      </c>
      <c r="BB131" s="279">
        <f t="shared" si="109"/>
        <v>13530.618095137608</v>
      </c>
      <c r="BC131" s="279">
        <f t="shared" si="109"/>
        <v>13698.148097755962</v>
      </c>
      <c r="BD131" s="279">
        <f t="shared" si="109"/>
        <v>13468.433830110429</v>
      </c>
      <c r="BE131" s="279">
        <f t="shared" si="109"/>
        <v>13598.790370333911</v>
      </c>
      <c r="BF131" s="279">
        <f t="shared" si="109"/>
        <v>13765.979118540679</v>
      </c>
      <c r="BG131" s="279">
        <f t="shared" si="109"/>
        <v>13933.201119782963</v>
      </c>
      <c r="BH131" s="279">
        <f t="shared" si="109"/>
        <v>14139.087806187643</v>
      </c>
      <c r="BI131" s="279">
        <f t="shared" si="109"/>
        <v>14267.745060177716</v>
      </c>
      <c r="BJ131" s="279">
        <f t="shared" si="109"/>
        <v>14435.067088958349</v>
      </c>
      <c r="BK131" s="279">
        <f t="shared" si="109"/>
        <v>14499.539514684169</v>
      </c>
      <c r="BL131" s="279">
        <f t="shared" si="109"/>
        <v>14568.281614044266</v>
      </c>
      <c r="BM131" s="279">
        <f t="shared" si="109"/>
        <v>14557.445089210996</v>
      </c>
      <c r="BN131" s="279">
        <f t="shared" si="109"/>
        <v>14586.442129608586</v>
      </c>
      <c r="BO131" s="279">
        <f t="shared" si="109"/>
        <v>14615.468732249894</v>
      </c>
      <c r="BP131" s="279">
        <f t="shared" si="109"/>
        <v>14684.646928509159</v>
      </c>
      <c r="BQ131" s="279">
        <f t="shared" si="109"/>
        <v>14673.61080527903</v>
      </c>
      <c r="BR131" s="279">
        <f t="shared" si="109"/>
        <v>14702.726366405543</v>
      </c>
      <c r="BS131" s="279">
        <f t="shared" si="109"/>
        <v>14297.794608922944</v>
      </c>
      <c r="BT131" s="279">
        <f t="shared" si="109"/>
        <v>14365.778369967644</v>
      </c>
      <c r="BU131" s="279">
        <f t="shared" si="109"/>
        <v>14355.289769147756</v>
      </c>
      <c r="BV131" s="279">
        <f t="shared" si="109"/>
        <v>14384.081132594692</v>
      </c>
      <c r="BW131" s="279">
        <f t="shared" si="109"/>
        <v>14412.90174423538</v>
      </c>
      <c r="BX131" s="279">
        <f t="shared" ref="BX131:CO131" si="110" xml:space="preserve"> SUBTOTAL( 9, BX126:BX130 )</f>
        <v>14481.318091533911</v>
      </c>
      <c r="BY131" s="279">
        <f t="shared" si="110"/>
        <v>14470.630890552908</v>
      </c>
      <c r="BZ131" s="279">
        <f t="shared" si="110"/>
        <v>14499.539514684169</v>
      </c>
      <c r="CA131" s="279">
        <f t="shared" si="110"/>
        <v>14528.477565918467</v>
      </c>
      <c r="CB131" s="279">
        <f t="shared" si="110"/>
        <v>14597.328500414311</v>
      </c>
      <c r="CC131" s="279">
        <f t="shared" si="110"/>
        <v>14586.442129608586</v>
      </c>
      <c r="CD131" s="279">
        <f t="shared" si="110"/>
        <v>14615.468732249894</v>
      </c>
      <c r="CE131" s="279">
        <f t="shared" si="110"/>
        <v>14644.524942365693</v>
      </c>
      <c r="CF131" s="279">
        <f t="shared" si="110"/>
        <v>14713.812478718144</v>
      </c>
      <c r="CG131" s="279">
        <f t="shared" si="110"/>
        <v>14702.726366405543</v>
      </c>
      <c r="CH131" s="279">
        <f t="shared" si="110"/>
        <v>14297.794608922944</v>
      </c>
      <c r="CI131" s="279">
        <f t="shared" si="110"/>
        <v>14326.527609393961</v>
      </c>
      <c r="CJ131" s="279">
        <f t="shared" si="110"/>
        <v>14355.289769147756</v>
      </c>
      <c r="CK131" s="279">
        <f t="shared" si="110"/>
        <v>14384.081132594692</v>
      </c>
      <c r="CL131" s="279">
        <f t="shared" si="110"/>
        <v>14412.90174423538</v>
      </c>
      <c r="CM131" s="279">
        <f t="shared" si="110"/>
        <v>14441.751648660873</v>
      </c>
      <c r="CN131" s="279">
        <f t="shared" si="110"/>
        <v>14510.276454636609</v>
      </c>
      <c r="CO131" s="279">
        <f t="shared" si="110"/>
        <v>14499.539514684169</v>
      </c>
    </row>
    <row r="132" spans="2:211" outlineLevel="2" x14ac:dyDescent="0.2">
      <c r="B132" s="58"/>
      <c r="D132" s="39"/>
      <c r="H132" s="150"/>
      <c r="I132" s="74"/>
    </row>
    <row r="133" spans="2:211" s="136" customFormat="1" outlineLevel="2" x14ac:dyDescent="0.2">
      <c r="B133" s="137"/>
      <c r="C133" s="138"/>
      <c r="D133" s="138"/>
      <c r="E133" s="136" t="s">
        <v>479</v>
      </c>
      <c r="G133" s="162">
        <f xml:space="preserve"> MAX( K133:CO133 )</f>
        <v>70955.565191099537</v>
      </c>
      <c r="H133" s="152" t="s">
        <v>105</v>
      </c>
      <c r="I133" s="53">
        <f xml:space="preserve"> SUM( K133:CO133 )</f>
        <v>5598382.3574099941</v>
      </c>
      <c r="K133" s="162">
        <f t="shared" ref="K133:AP133" si="111" xml:space="preserve"> SUBTOTAL( 9, K124:K132 )</f>
        <v>18146.669689503924</v>
      </c>
      <c r="L133" s="90">
        <f t="shared" si="111"/>
        <v>57851.954950024476</v>
      </c>
      <c r="M133" s="90">
        <f t="shared" si="111"/>
        <v>58577.18089923029</v>
      </c>
      <c r="N133" s="90">
        <f t="shared" si="111"/>
        <v>59412.373191748477</v>
      </c>
      <c r="O133" s="90">
        <f t="shared" si="111"/>
        <v>60247.953656597841</v>
      </c>
      <c r="P133" s="90">
        <f t="shared" si="111"/>
        <v>61251.276688322869</v>
      </c>
      <c r="Q133" s="90">
        <f t="shared" si="111"/>
        <v>61920.283828204003</v>
      </c>
      <c r="R133" s="90">
        <f t="shared" si="111"/>
        <v>62757.035914261549</v>
      </c>
      <c r="S133" s="90">
        <f t="shared" si="111"/>
        <v>63594.180931351519</v>
      </c>
      <c r="T133" s="90">
        <f t="shared" si="111"/>
        <v>64021.371340702346</v>
      </c>
      <c r="U133" s="90">
        <f t="shared" si="111"/>
        <v>64099.006886036739</v>
      </c>
      <c r="V133" s="90">
        <f t="shared" si="111"/>
        <v>64351.854101592515</v>
      </c>
      <c r="W133" s="90">
        <f t="shared" si="111"/>
        <v>64604.992410144492</v>
      </c>
      <c r="X133" s="90">
        <f t="shared" si="111"/>
        <v>65036.117330800851</v>
      </c>
      <c r="Y133" s="90">
        <f t="shared" si="111"/>
        <v>65112.147151201723</v>
      </c>
      <c r="Z133" s="90">
        <f t="shared" si="111"/>
        <v>64932.088961711794</v>
      </c>
      <c r="AA133" s="90">
        <f t="shared" si="111"/>
        <v>65185.961714626741</v>
      </c>
      <c r="AB133" s="90">
        <f t="shared" si="111"/>
        <v>65619.419033991377</v>
      </c>
      <c r="AC133" s="90">
        <f t="shared" si="111"/>
        <v>65694.598073584333</v>
      </c>
      <c r="AD133" s="90">
        <f t="shared" si="111"/>
        <v>65949.364175457391</v>
      </c>
      <c r="AE133" s="90">
        <f t="shared" si="111"/>
        <v>66204.430568516051</v>
      </c>
      <c r="AF133" s="90">
        <f t="shared" si="111"/>
        <v>66553.471263712214</v>
      </c>
      <c r="AG133" s="90">
        <f t="shared" si="111"/>
        <v>66538.865215033889</v>
      </c>
      <c r="AH133" s="90">
        <f t="shared" si="111"/>
        <v>66706.132723782241</v>
      </c>
      <c r="AI133" s="90">
        <f t="shared" si="111"/>
        <v>66873.433749669915</v>
      </c>
      <c r="AJ133" s="90">
        <f t="shared" si="111"/>
        <v>67224.441675833281</v>
      </c>
      <c r="AK133" s="90">
        <f t="shared" si="111"/>
        <v>67208.136533852085</v>
      </c>
      <c r="AL133" s="90">
        <f t="shared" si="111"/>
        <v>67375.538382870931</v>
      </c>
      <c r="AM133" s="90">
        <f t="shared" si="111"/>
        <v>67542.973930478198</v>
      </c>
      <c r="AN133" s="90">
        <f t="shared" si="111"/>
        <v>67895.951285889634</v>
      </c>
      <c r="AO133" s="90">
        <f t="shared" si="111"/>
        <v>67443.869241592518</v>
      </c>
      <c r="AP133" s="90">
        <f t="shared" si="111"/>
        <v>67610.964065195032</v>
      </c>
      <c r="AQ133" s="90">
        <f t="shared" ref="AQ133:BV133" si="112" xml:space="preserve"> SUBTOTAL( 9, AQ124:AQ132 )</f>
        <v>67778.092094581138</v>
      </c>
      <c r="AR133" s="90">
        <f t="shared" si="112"/>
        <v>68131.404753446564</v>
      </c>
      <c r="AS133" s="90">
        <f t="shared" si="112"/>
        <v>68112.447949146066</v>
      </c>
      <c r="AT133" s="90">
        <f t="shared" si="112"/>
        <v>68279.675863771598</v>
      </c>
      <c r="AU133" s="90">
        <f t="shared" si="112"/>
        <v>68446.937163074617</v>
      </c>
      <c r="AV133" s="90">
        <f t="shared" si="112"/>
        <v>68802.216088969843</v>
      </c>
      <c r="AW133" s="90">
        <f t="shared" si="112"/>
        <v>68781.560095605411</v>
      </c>
      <c r="AX133" s="90">
        <f t="shared" si="112"/>
        <v>68948.921819007272</v>
      </c>
      <c r="AY133" s="90">
        <f t="shared" si="112"/>
        <v>69116.31710743549</v>
      </c>
      <c r="AZ133" s="90">
        <f t="shared" si="112"/>
        <v>69473.564488415082</v>
      </c>
      <c r="BA133" s="90">
        <f t="shared" si="112"/>
        <v>69451.208560728119</v>
      </c>
      <c r="BB133" s="90">
        <f t="shared" si="112"/>
        <v>69618.704816501573</v>
      </c>
      <c r="BC133" s="90">
        <f t="shared" si="112"/>
        <v>69786.234819119913</v>
      </c>
      <c r="BD133" s="90">
        <f t="shared" si="112"/>
        <v>69710.186542491807</v>
      </c>
      <c r="BE133" s="90">
        <f t="shared" si="112"/>
        <v>69686.877091697854</v>
      </c>
      <c r="BF133" s="90">
        <f t="shared" si="112"/>
        <v>69854.065839904622</v>
      </c>
      <c r="BG133" s="90">
        <f t="shared" si="112"/>
        <v>70021.287841146928</v>
      </c>
      <c r="BH133" s="90">
        <f t="shared" si="112"/>
        <v>70380.84051856905</v>
      </c>
      <c r="BI133" s="90">
        <f t="shared" si="112"/>
        <v>70355.831781541681</v>
      </c>
      <c r="BJ133" s="90">
        <f t="shared" si="112"/>
        <v>70523.153810322314</v>
      </c>
      <c r="BK133" s="90">
        <f t="shared" si="112"/>
        <v>70587.62623604812</v>
      </c>
      <c r="BL133" s="90">
        <f t="shared" si="112"/>
        <v>70810.034326425666</v>
      </c>
      <c r="BM133" s="90">
        <f t="shared" si="112"/>
        <v>70645.531810574947</v>
      </c>
      <c r="BN133" s="90">
        <f t="shared" si="112"/>
        <v>70674.528850972536</v>
      </c>
      <c r="BO133" s="90">
        <f t="shared" si="112"/>
        <v>70703.555453613837</v>
      </c>
      <c r="BP133" s="90">
        <f t="shared" si="112"/>
        <v>70926.399640890566</v>
      </c>
      <c r="BQ133" s="90">
        <f t="shared" si="112"/>
        <v>70761.69752664298</v>
      </c>
      <c r="BR133" s="90">
        <f t="shared" si="112"/>
        <v>70790.813087769493</v>
      </c>
      <c r="BS133" s="90">
        <f t="shared" si="112"/>
        <v>70385.881330286895</v>
      </c>
      <c r="BT133" s="90">
        <f t="shared" si="112"/>
        <v>70607.531082349044</v>
      </c>
      <c r="BU133" s="90">
        <f t="shared" si="112"/>
        <v>70443.376490511699</v>
      </c>
      <c r="BV133" s="90">
        <f t="shared" si="112"/>
        <v>70472.167853958643</v>
      </c>
      <c r="BW133" s="90">
        <f t="shared" ref="BW133:CO133" si="113" xml:space="preserve"> SUBTOTAL( 9, BW124:BW132 )</f>
        <v>70500.988465599337</v>
      </c>
      <c r="BX133" s="90">
        <f t="shared" si="113"/>
        <v>70723.070803915311</v>
      </c>
      <c r="BY133" s="90">
        <f t="shared" si="113"/>
        <v>70558.717611916858</v>
      </c>
      <c r="BZ133" s="90">
        <f t="shared" si="113"/>
        <v>70587.62623604812</v>
      </c>
      <c r="CA133" s="90">
        <f t="shared" si="113"/>
        <v>70616.56428728241</v>
      </c>
      <c r="CB133" s="90">
        <f t="shared" si="113"/>
        <v>70839.081212795718</v>
      </c>
      <c r="CC133" s="90">
        <f t="shared" si="113"/>
        <v>70674.528850972536</v>
      </c>
      <c r="CD133" s="90">
        <f t="shared" si="113"/>
        <v>70703.555453613837</v>
      </c>
      <c r="CE133" s="90">
        <f t="shared" si="113"/>
        <v>70732.611663729651</v>
      </c>
      <c r="CF133" s="90">
        <f t="shared" si="113"/>
        <v>70955.565191099537</v>
      </c>
      <c r="CG133" s="90">
        <f t="shared" si="113"/>
        <v>70790.813087769493</v>
      </c>
      <c r="CH133" s="90">
        <f t="shared" si="113"/>
        <v>70385.881330286895</v>
      </c>
      <c r="CI133" s="90">
        <f t="shared" si="113"/>
        <v>70414.614330757904</v>
      </c>
      <c r="CJ133" s="90">
        <f t="shared" si="113"/>
        <v>70443.376490511699</v>
      </c>
      <c r="CK133" s="90">
        <f t="shared" si="113"/>
        <v>70472.167853958643</v>
      </c>
      <c r="CL133" s="90">
        <f t="shared" si="113"/>
        <v>70500.988465599337</v>
      </c>
      <c r="CM133" s="90">
        <f t="shared" si="113"/>
        <v>70529.838370024823</v>
      </c>
      <c r="CN133" s="90">
        <f t="shared" si="113"/>
        <v>70752.029167018016</v>
      </c>
      <c r="CO133" s="90">
        <f t="shared" si="113"/>
        <v>70587.62623604812</v>
      </c>
    </row>
    <row r="134" spans="2:211" s="136" customFormat="1" outlineLevel="2" x14ac:dyDescent="0.2">
      <c r="B134" s="137"/>
      <c r="C134" s="138"/>
      <c r="D134" s="138"/>
      <c r="E134" s="136" t="s">
        <v>480</v>
      </c>
      <c r="G134" s="94">
        <f xml:space="preserve"> I122 / $I$124</f>
        <v>1</v>
      </c>
      <c r="H134" s="152" t="s">
        <v>105</v>
      </c>
      <c r="I134" s="53">
        <f t="shared" ref="I134:I135" si="114" xml:space="preserve"> SUM( K134:CO134 )</f>
        <v>5598382.3574099941</v>
      </c>
      <c r="K134" s="90">
        <f xml:space="preserve"> K$133 * $G134</f>
        <v>18146.669689503924</v>
      </c>
      <c r="L134" s="90">
        <f t="shared" ref="L134:AA135" si="115" xml:space="preserve"> L$133 * $G134</f>
        <v>57851.954950024476</v>
      </c>
      <c r="M134" s="90">
        <f t="shared" si="115"/>
        <v>58577.18089923029</v>
      </c>
      <c r="N134" s="90">
        <f t="shared" si="115"/>
        <v>59412.373191748477</v>
      </c>
      <c r="O134" s="90">
        <f t="shared" si="115"/>
        <v>60247.953656597841</v>
      </c>
      <c r="P134" s="90">
        <f t="shared" si="115"/>
        <v>61251.276688322869</v>
      </c>
      <c r="Q134" s="90">
        <f t="shared" si="115"/>
        <v>61920.283828204003</v>
      </c>
      <c r="R134" s="90">
        <f t="shared" si="115"/>
        <v>62757.035914261549</v>
      </c>
      <c r="S134" s="90">
        <f t="shared" si="115"/>
        <v>63594.180931351519</v>
      </c>
      <c r="T134" s="90">
        <f t="shared" si="115"/>
        <v>64021.371340702346</v>
      </c>
      <c r="U134" s="90">
        <f t="shared" si="115"/>
        <v>64099.006886036739</v>
      </c>
      <c r="V134" s="90">
        <f t="shared" si="115"/>
        <v>64351.854101592515</v>
      </c>
      <c r="W134" s="90">
        <f t="shared" si="115"/>
        <v>64604.992410144492</v>
      </c>
      <c r="X134" s="90">
        <f t="shared" si="115"/>
        <v>65036.117330800851</v>
      </c>
      <c r="Y134" s="90">
        <f t="shared" si="115"/>
        <v>65112.147151201723</v>
      </c>
      <c r="Z134" s="90">
        <f t="shared" si="115"/>
        <v>64932.088961711794</v>
      </c>
      <c r="AA134" s="90">
        <f t="shared" si="115"/>
        <v>65185.961714626741</v>
      </c>
      <c r="AB134" s="90">
        <f t="shared" ref="AB134:AQ135" si="116" xml:space="preserve"> AB$133 * $G134</f>
        <v>65619.419033991377</v>
      </c>
      <c r="AC134" s="90">
        <f t="shared" si="116"/>
        <v>65694.598073584333</v>
      </c>
      <c r="AD134" s="90">
        <f t="shared" si="116"/>
        <v>65949.364175457391</v>
      </c>
      <c r="AE134" s="90">
        <f t="shared" si="116"/>
        <v>66204.430568516051</v>
      </c>
      <c r="AF134" s="90">
        <f t="shared" si="116"/>
        <v>66553.471263712214</v>
      </c>
      <c r="AG134" s="90">
        <f t="shared" si="116"/>
        <v>66538.865215033889</v>
      </c>
      <c r="AH134" s="90">
        <f t="shared" si="116"/>
        <v>66706.132723782241</v>
      </c>
      <c r="AI134" s="90">
        <f t="shared" si="116"/>
        <v>66873.433749669915</v>
      </c>
      <c r="AJ134" s="90">
        <f t="shared" si="116"/>
        <v>67224.441675833281</v>
      </c>
      <c r="AK134" s="90">
        <f t="shared" si="116"/>
        <v>67208.136533852085</v>
      </c>
      <c r="AL134" s="90">
        <f t="shared" si="116"/>
        <v>67375.538382870931</v>
      </c>
      <c r="AM134" s="90">
        <f t="shared" si="116"/>
        <v>67542.973930478198</v>
      </c>
      <c r="AN134" s="90">
        <f t="shared" si="116"/>
        <v>67895.951285889634</v>
      </c>
      <c r="AO134" s="90">
        <f t="shared" si="116"/>
        <v>67443.869241592518</v>
      </c>
      <c r="AP134" s="90">
        <f t="shared" si="116"/>
        <v>67610.964065195032</v>
      </c>
      <c r="AQ134" s="90">
        <f t="shared" si="116"/>
        <v>67778.092094581138</v>
      </c>
      <c r="AR134" s="90">
        <f t="shared" ref="AR134:BG135" si="117" xml:space="preserve"> AR$133 * $G134</f>
        <v>68131.404753446564</v>
      </c>
      <c r="AS134" s="90">
        <f t="shared" si="117"/>
        <v>68112.447949146066</v>
      </c>
      <c r="AT134" s="90">
        <f t="shared" si="117"/>
        <v>68279.675863771598</v>
      </c>
      <c r="AU134" s="90">
        <f t="shared" si="117"/>
        <v>68446.937163074617</v>
      </c>
      <c r="AV134" s="90">
        <f t="shared" si="117"/>
        <v>68802.216088969843</v>
      </c>
      <c r="AW134" s="90">
        <f t="shared" si="117"/>
        <v>68781.560095605411</v>
      </c>
      <c r="AX134" s="90">
        <f t="shared" si="117"/>
        <v>68948.921819007272</v>
      </c>
      <c r="AY134" s="90">
        <f t="shared" si="117"/>
        <v>69116.31710743549</v>
      </c>
      <c r="AZ134" s="90">
        <f t="shared" si="117"/>
        <v>69473.564488415082</v>
      </c>
      <c r="BA134" s="90">
        <f t="shared" si="117"/>
        <v>69451.208560728119</v>
      </c>
      <c r="BB134" s="90">
        <f t="shared" si="117"/>
        <v>69618.704816501573</v>
      </c>
      <c r="BC134" s="90">
        <f t="shared" si="117"/>
        <v>69786.234819119913</v>
      </c>
      <c r="BD134" s="90">
        <f t="shared" si="117"/>
        <v>69710.186542491807</v>
      </c>
      <c r="BE134" s="90">
        <f t="shared" si="117"/>
        <v>69686.877091697854</v>
      </c>
      <c r="BF134" s="90">
        <f t="shared" si="117"/>
        <v>69854.065839904622</v>
      </c>
      <c r="BG134" s="90">
        <f t="shared" si="117"/>
        <v>70021.287841146928</v>
      </c>
      <c r="BH134" s="90">
        <f t="shared" ref="BH134:BW135" si="118" xml:space="preserve"> BH$133 * $G134</f>
        <v>70380.84051856905</v>
      </c>
      <c r="BI134" s="90">
        <f t="shared" si="118"/>
        <v>70355.831781541681</v>
      </c>
      <c r="BJ134" s="90">
        <f t="shared" si="118"/>
        <v>70523.153810322314</v>
      </c>
      <c r="BK134" s="90">
        <f t="shared" si="118"/>
        <v>70587.62623604812</v>
      </c>
      <c r="BL134" s="90">
        <f t="shared" si="118"/>
        <v>70810.034326425666</v>
      </c>
      <c r="BM134" s="90">
        <f t="shared" si="118"/>
        <v>70645.531810574947</v>
      </c>
      <c r="BN134" s="90">
        <f t="shared" si="118"/>
        <v>70674.528850972536</v>
      </c>
      <c r="BO134" s="90">
        <f t="shared" si="118"/>
        <v>70703.555453613837</v>
      </c>
      <c r="BP134" s="90">
        <f t="shared" si="118"/>
        <v>70926.399640890566</v>
      </c>
      <c r="BQ134" s="90">
        <f t="shared" si="118"/>
        <v>70761.69752664298</v>
      </c>
      <c r="BR134" s="90">
        <f t="shared" si="118"/>
        <v>70790.813087769493</v>
      </c>
      <c r="BS134" s="90">
        <f t="shared" si="118"/>
        <v>70385.881330286895</v>
      </c>
      <c r="BT134" s="90">
        <f t="shared" si="118"/>
        <v>70607.531082349044</v>
      </c>
      <c r="BU134" s="90">
        <f t="shared" si="118"/>
        <v>70443.376490511699</v>
      </c>
      <c r="BV134" s="90">
        <f t="shared" si="118"/>
        <v>70472.167853958643</v>
      </c>
      <c r="BW134" s="90">
        <f t="shared" si="118"/>
        <v>70500.988465599337</v>
      </c>
      <c r="BX134" s="90">
        <f t="shared" ref="BX134:CM135" si="119" xml:space="preserve"> BX$133 * $G134</f>
        <v>70723.070803915311</v>
      </c>
      <c r="BY134" s="90">
        <f t="shared" si="119"/>
        <v>70558.717611916858</v>
      </c>
      <c r="BZ134" s="90">
        <f t="shared" si="119"/>
        <v>70587.62623604812</v>
      </c>
      <c r="CA134" s="90">
        <f t="shared" si="119"/>
        <v>70616.56428728241</v>
      </c>
      <c r="CB134" s="90">
        <f t="shared" si="119"/>
        <v>70839.081212795718</v>
      </c>
      <c r="CC134" s="90">
        <f t="shared" si="119"/>
        <v>70674.528850972536</v>
      </c>
      <c r="CD134" s="90">
        <f t="shared" si="119"/>
        <v>70703.555453613837</v>
      </c>
      <c r="CE134" s="90">
        <f t="shared" si="119"/>
        <v>70732.611663729651</v>
      </c>
      <c r="CF134" s="90">
        <f t="shared" si="119"/>
        <v>70955.565191099537</v>
      </c>
      <c r="CG134" s="90">
        <f t="shared" si="119"/>
        <v>70790.813087769493</v>
      </c>
      <c r="CH134" s="90">
        <f t="shared" si="119"/>
        <v>70385.881330286895</v>
      </c>
      <c r="CI134" s="90">
        <f t="shared" si="119"/>
        <v>70414.614330757904</v>
      </c>
      <c r="CJ134" s="90">
        <f t="shared" si="119"/>
        <v>70443.376490511699</v>
      </c>
      <c r="CK134" s="90">
        <f t="shared" si="119"/>
        <v>70472.167853958643</v>
      </c>
      <c r="CL134" s="90">
        <f t="shared" si="119"/>
        <v>70500.988465599337</v>
      </c>
      <c r="CM134" s="90">
        <f t="shared" si="119"/>
        <v>70529.838370024823</v>
      </c>
      <c r="CN134" s="90">
        <f t="shared" ref="CN134:CO135" si="120" xml:space="preserve"> CN$133 * $G134</f>
        <v>70752.029167018016</v>
      </c>
      <c r="CO134" s="90">
        <f t="shared" si="120"/>
        <v>70587.62623604812</v>
      </c>
    </row>
    <row r="135" spans="2:211" s="136" customFormat="1" outlineLevel="2" x14ac:dyDescent="0.2">
      <c r="B135" s="137"/>
      <c r="C135" s="138"/>
      <c r="D135" s="138"/>
      <c r="E135" s="136" t="s">
        <v>481</v>
      </c>
      <c r="G135" s="94">
        <f xml:space="preserve"> I123 / $I$124</f>
        <v>0</v>
      </c>
      <c r="H135" s="152" t="s">
        <v>105</v>
      </c>
      <c r="I135" s="53">
        <f t="shared" si="114"/>
        <v>0</v>
      </c>
      <c r="K135" s="90">
        <f t="shared" ref="K135" si="121" xml:space="preserve"> K$133 * $G135</f>
        <v>0</v>
      </c>
      <c r="L135" s="90">
        <f t="shared" si="115"/>
        <v>0</v>
      </c>
      <c r="M135" s="90">
        <f t="shared" si="115"/>
        <v>0</v>
      </c>
      <c r="N135" s="90">
        <f t="shared" si="115"/>
        <v>0</v>
      </c>
      <c r="O135" s="90">
        <f t="shared" si="115"/>
        <v>0</v>
      </c>
      <c r="P135" s="90">
        <f t="shared" si="115"/>
        <v>0</v>
      </c>
      <c r="Q135" s="90">
        <f t="shared" si="115"/>
        <v>0</v>
      </c>
      <c r="R135" s="90">
        <f t="shared" si="115"/>
        <v>0</v>
      </c>
      <c r="S135" s="90">
        <f t="shared" si="115"/>
        <v>0</v>
      </c>
      <c r="T135" s="90">
        <f t="shared" si="115"/>
        <v>0</v>
      </c>
      <c r="U135" s="90">
        <f t="shared" si="115"/>
        <v>0</v>
      </c>
      <c r="V135" s="90">
        <f t="shared" si="115"/>
        <v>0</v>
      </c>
      <c r="W135" s="90">
        <f t="shared" si="115"/>
        <v>0</v>
      </c>
      <c r="X135" s="90">
        <f t="shared" si="115"/>
        <v>0</v>
      </c>
      <c r="Y135" s="90">
        <f t="shared" si="115"/>
        <v>0</v>
      </c>
      <c r="Z135" s="90">
        <f t="shared" si="115"/>
        <v>0</v>
      </c>
      <c r="AA135" s="90">
        <f t="shared" si="115"/>
        <v>0</v>
      </c>
      <c r="AB135" s="90">
        <f t="shared" si="116"/>
        <v>0</v>
      </c>
      <c r="AC135" s="90">
        <f t="shared" si="116"/>
        <v>0</v>
      </c>
      <c r="AD135" s="90">
        <f t="shared" si="116"/>
        <v>0</v>
      </c>
      <c r="AE135" s="90">
        <f t="shared" si="116"/>
        <v>0</v>
      </c>
      <c r="AF135" s="90">
        <f t="shared" si="116"/>
        <v>0</v>
      </c>
      <c r="AG135" s="90">
        <f t="shared" si="116"/>
        <v>0</v>
      </c>
      <c r="AH135" s="90">
        <f t="shared" si="116"/>
        <v>0</v>
      </c>
      <c r="AI135" s="90">
        <f t="shared" si="116"/>
        <v>0</v>
      </c>
      <c r="AJ135" s="90">
        <f t="shared" si="116"/>
        <v>0</v>
      </c>
      <c r="AK135" s="90">
        <f t="shared" si="116"/>
        <v>0</v>
      </c>
      <c r="AL135" s="90">
        <f t="shared" si="116"/>
        <v>0</v>
      </c>
      <c r="AM135" s="90">
        <f t="shared" si="116"/>
        <v>0</v>
      </c>
      <c r="AN135" s="90">
        <f t="shared" si="116"/>
        <v>0</v>
      </c>
      <c r="AO135" s="90">
        <f t="shared" si="116"/>
        <v>0</v>
      </c>
      <c r="AP135" s="90">
        <f t="shared" si="116"/>
        <v>0</v>
      </c>
      <c r="AQ135" s="90">
        <f t="shared" si="116"/>
        <v>0</v>
      </c>
      <c r="AR135" s="90">
        <f t="shared" si="117"/>
        <v>0</v>
      </c>
      <c r="AS135" s="90">
        <f t="shared" si="117"/>
        <v>0</v>
      </c>
      <c r="AT135" s="90">
        <f t="shared" si="117"/>
        <v>0</v>
      </c>
      <c r="AU135" s="90">
        <f t="shared" si="117"/>
        <v>0</v>
      </c>
      <c r="AV135" s="90">
        <f t="shared" si="117"/>
        <v>0</v>
      </c>
      <c r="AW135" s="90">
        <f t="shared" si="117"/>
        <v>0</v>
      </c>
      <c r="AX135" s="90">
        <f t="shared" si="117"/>
        <v>0</v>
      </c>
      <c r="AY135" s="90">
        <f t="shared" si="117"/>
        <v>0</v>
      </c>
      <c r="AZ135" s="90">
        <f t="shared" si="117"/>
        <v>0</v>
      </c>
      <c r="BA135" s="90">
        <f t="shared" si="117"/>
        <v>0</v>
      </c>
      <c r="BB135" s="90">
        <f t="shared" si="117"/>
        <v>0</v>
      </c>
      <c r="BC135" s="90">
        <f t="shared" si="117"/>
        <v>0</v>
      </c>
      <c r="BD135" s="90">
        <f t="shared" si="117"/>
        <v>0</v>
      </c>
      <c r="BE135" s="90">
        <f t="shared" si="117"/>
        <v>0</v>
      </c>
      <c r="BF135" s="90">
        <f t="shared" si="117"/>
        <v>0</v>
      </c>
      <c r="BG135" s="90">
        <f t="shared" si="117"/>
        <v>0</v>
      </c>
      <c r="BH135" s="90">
        <f t="shared" si="118"/>
        <v>0</v>
      </c>
      <c r="BI135" s="90">
        <f t="shared" si="118"/>
        <v>0</v>
      </c>
      <c r="BJ135" s="90">
        <f t="shared" si="118"/>
        <v>0</v>
      </c>
      <c r="BK135" s="90">
        <f t="shared" si="118"/>
        <v>0</v>
      </c>
      <c r="BL135" s="90">
        <f t="shared" si="118"/>
        <v>0</v>
      </c>
      <c r="BM135" s="90">
        <f t="shared" si="118"/>
        <v>0</v>
      </c>
      <c r="BN135" s="90">
        <f t="shared" si="118"/>
        <v>0</v>
      </c>
      <c r="BO135" s="90">
        <f t="shared" si="118"/>
        <v>0</v>
      </c>
      <c r="BP135" s="90">
        <f t="shared" si="118"/>
        <v>0</v>
      </c>
      <c r="BQ135" s="90">
        <f t="shared" si="118"/>
        <v>0</v>
      </c>
      <c r="BR135" s="90">
        <f t="shared" si="118"/>
        <v>0</v>
      </c>
      <c r="BS135" s="90">
        <f t="shared" si="118"/>
        <v>0</v>
      </c>
      <c r="BT135" s="90">
        <f t="shared" si="118"/>
        <v>0</v>
      </c>
      <c r="BU135" s="90">
        <f t="shared" si="118"/>
        <v>0</v>
      </c>
      <c r="BV135" s="90">
        <f t="shared" si="118"/>
        <v>0</v>
      </c>
      <c r="BW135" s="90">
        <f t="shared" si="118"/>
        <v>0</v>
      </c>
      <c r="BX135" s="90">
        <f t="shared" si="119"/>
        <v>0</v>
      </c>
      <c r="BY135" s="90">
        <f t="shared" si="119"/>
        <v>0</v>
      </c>
      <c r="BZ135" s="90">
        <f t="shared" si="119"/>
        <v>0</v>
      </c>
      <c r="CA135" s="90">
        <f t="shared" si="119"/>
        <v>0</v>
      </c>
      <c r="CB135" s="90">
        <f t="shared" si="119"/>
        <v>0</v>
      </c>
      <c r="CC135" s="90">
        <f t="shared" si="119"/>
        <v>0</v>
      </c>
      <c r="CD135" s="90">
        <f t="shared" si="119"/>
        <v>0</v>
      </c>
      <c r="CE135" s="90">
        <f t="shared" si="119"/>
        <v>0</v>
      </c>
      <c r="CF135" s="90">
        <f t="shared" si="119"/>
        <v>0</v>
      </c>
      <c r="CG135" s="90">
        <f t="shared" si="119"/>
        <v>0</v>
      </c>
      <c r="CH135" s="90">
        <f t="shared" si="119"/>
        <v>0</v>
      </c>
      <c r="CI135" s="90">
        <f t="shared" si="119"/>
        <v>0</v>
      </c>
      <c r="CJ135" s="90">
        <f t="shared" si="119"/>
        <v>0</v>
      </c>
      <c r="CK135" s="90">
        <f t="shared" si="119"/>
        <v>0</v>
      </c>
      <c r="CL135" s="90">
        <f t="shared" si="119"/>
        <v>0</v>
      </c>
      <c r="CM135" s="90">
        <f t="shared" si="119"/>
        <v>0</v>
      </c>
      <c r="CN135" s="90">
        <f t="shared" si="120"/>
        <v>0</v>
      </c>
      <c r="CO135" s="90">
        <f t="shared" si="120"/>
        <v>0</v>
      </c>
    </row>
    <row r="136" spans="2:211" s="217" customFormat="1" outlineLevel="2" x14ac:dyDescent="0.2">
      <c r="B136" s="315"/>
      <c r="C136" s="316"/>
      <c r="D136" s="316"/>
      <c r="G136" s="131"/>
      <c r="H136" s="317"/>
      <c r="I136" s="78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</row>
    <row r="137" spans="2:211" outlineLevel="2" x14ac:dyDescent="0.2">
      <c r="B137" s="58"/>
      <c r="D137" s="39"/>
      <c r="E137" s="223" t="str">
        <f xml:space="preserve"> INDEX( E16:E18, MATCH( 1, $G$16:$G$18, 0 ), 1 )</f>
        <v>Water: standard volumetric rate Wrexham</v>
      </c>
      <c r="G137" s="118"/>
      <c r="H137" s="150" t="s">
        <v>288</v>
      </c>
      <c r="I137" s="74"/>
      <c r="K137" s="392">
        <f t="shared" ref="K137:AP137" si="122" xml:space="preserve"> INDEX( K16:K18, MATCH( 1, $G$16:$G$18, 0 ), 1 )</f>
        <v>1.3169999999999999</v>
      </c>
      <c r="L137" s="392">
        <f t="shared" si="122"/>
        <v>1.3973</v>
      </c>
      <c r="M137" s="392">
        <f t="shared" si="122"/>
        <v>1.6335999999999999</v>
      </c>
      <c r="N137" s="392">
        <f t="shared" si="122"/>
        <v>1.6012999999999999</v>
      </c>
      <c r="O137" s="392">
        <f t="shared" si="122"/>
        <v>1.5384</v>
      </c>
      <c r="P137" s="392">
        <f t="shared" si="122"/>
        <v>1.5554999999999999</v>
      </c>
      <c r="Q137" s="392">
        <f t="shared" si="122"/>
        <v>1.6057000000000001</v>
      </c>
      <c r="R137" s="392">
        <f t="shared" si="122"/>
        <v>1.6637999999999999</v>
      </c>
      <c r="S137" s="392">
        <f t="shared" si="122"/>
        <v>1.7199</v>
      </c>
      <c r="T137" s="392">
        <f t="shared" si="122"/>
        <v>1.7542925051395886</v>
      </c>
      <c r="U137" s="392">
        <f t="shared" si="122"/>
        <v>1.7893727505023163</v>
      </c>
      <c r="V137" s="392">
        <f t="shared" si="122"/>
        <v>1.8251544886954036</v>
      </c>
      <c r="W137" s="392">
        <f t="shared" si="122"/>
        <v>1.861651747334278</v>
      </c>
      <c r="X137" s="392">
        <f t="shared" si="122"/>
        <v>1.8988788345418588</v>
      </c>
      <c r="Y137" s="392">
        <f t="shared" si="122"/>
        <v>1.9368503445578116</v>
      </c>
      <c r="Z137" s="392">
        <f t="shared" si="122"/>
        <v>1.9755811634599678</v>
      </c>
      <c r="AA137" s="392">
        <f t="shared" si="122"/>
        <v>2.0150864750001571</v>
      </c>
      <c r="AB137" s="392">
        <f t="shared" si="122"/>
        <v>2.0553817665567351</v>
      </c>
      <c r="AC137" s="392">
        <f t="shared" si="122"/>
        <v>2.0964828352061446</v>
      </c>
      <c r="AD137" s="392">
        <f t="shared" si="122"/>
        <v>2.1384057939158874</v>
      </c>
      <c r="AE137" s="392">
        <f t="shared" si="122"/>
        <v>2.1811670778613368</v>
      </c>
      <c r="AF137" s="392">
        <f t="shared" si="122"/>
        <v>2.2247834508688649</v>
      </c>
      <c r="AG137" s="392">
        <f t="shared" si="122"/>
        <v>2.2692720119878134</v>
      </c>
      <c r="AH137" s="392">
        <f t="shared" si="122"/>
        <v>2.3146502021938811</v>
      </c>
      <c r="AI137" s="392">
        <f t="shared" si="122"/>
        <v>2.3609358112265593</v>
      </c>
      <c r="AJ137" s="392">
        <f t="shared" si="122"/>
        <v>2.408146984563293</v>
      </c>
      <c r="AK137" s="392">
        <f t="shared" si="122"/>
        <v>2.4563022305331041</v>
      </c>
      <c r="AL137" s="392">
        <f t="shared" si="122"/>
        <v>2.5054204275724627</v>
      </c>
      <c r="AM137" s="392">
        <f t="shared" si="122"/>
        <v>2.5555208316262545</v>
      </c>
      <c r="AN137" s="392">
        <f t="shared" si="122"/>
        <v>2.6066230836967423</v>
      </c>
      <c r="AO137" s="392">
        <f t="shared" si="122"/>
        <v>2.6587472175434836</v>
      </c>
      <c r="AP137" s="392">
        <f t="shared" si="122"/>
        <v>2.7119136675372224</v>
      </c>
      <c r="AQ137" s="392">
        <f t="shared" ref="AQ137:BV137" si="123" xml:space="preserve"> INDEX( AQ16:AQ18, MATCH( 1, $G$16:$G$18, 0 ), 1 )</f>
        <v>2.7661432766708316</v>
      </c>
      <c r="AR137" s="392">
        <f t="shared" si="123"/>
        <v>2.8214573047304516</v>
      </c>
      <c r="AS137" s="392">
        <f t="shared" si="123"/>
        <v>2.8778774366300226</v>
      </c>
      <c r="AT137" s="392">
        <f t="shared" si="123"/>
        <v>2.9354257909124835</v>
      </c>
      <c r="AU137" s="392">
        <f t="shared" si="123"/>
        <v>2.9941249284209657</v>
      </c>
      <c r="AV137" s="392">
        <f t="shared" si="123"/>
        <v>3.0539978611433849</v>
      </c>
      <c r="AW137" s="392">
        <f t="shared" si="123"/>
        <v>3.1150680612338939</v>
      </c>
      <c r="AX137" s="392">
        <f t="shared" si="123"/>
        <v>3.1773594702147387</v>
      </c>
      <c r="AY137" s="392">
        <f t="shared" si="123"/>
        <v>3.2408965083621202</v>
      </c>
      <c r="AZ137" s="392">
        <f t="shared" si="123"/>
        <v>3.3057040842797427</v>
      </c>
      <c r="BA137" s="392">
        <f t="shared" si="123"/>
        <v>3.3718076046638061</v>
      </c>
      <c r="BB137" s="392">
        <f t="shared" si="123"/>
        <v>3.4392329842632621</v>
      </c>
      <c r="BC137" s="392">
        <f t="shared" si="123"/>
        <v>3.5080066560392473</v>
      </c>
      <c r="BD137" s="392">
        <f t="shared" si="123"/>
        <v>3.5781555815276715</v>
      </c>
      <c r="BE137" s="392">
        <f t="shared" si="123"/>
        <v>3.649707261409024</v>
      </c>
      <c r="BF137" s="392">
        <f t="shared" si="123"/>
        <v>3.7226897462895425</v>
      </c>
      <c r="BG137" s="392">
        <f t="shared" si="123"/>
        <v>3.7971316476979715</v>
      </c>
      <c r="BH137" s="392">
        <f t="shared" si="123"/>
        <v>3.8730621493022204</v>
      </c>
      <c r="BI137" s="392">
        <f t="shared" si="123"/>
        <v>3.9505110183503178</v>
      </c>
      <c r="BJ137" s="392">
        <f t="shared" si="123"/>
        <v>4.0295086173401513</v>
      </c>
      <c r="BK137" s="392">
        <f t="shared" si="123"/>
        <v>4.1100859159225616</v>
      </c>
      <c r="BL137" s="392">
        <f t="shared" si="123"/>
        <v>4.1922745030424622</v>
      </c>
      <c r="BM137" s="392">
        <f t="shared" si="123"/>
        <v>4.276106599322743</v>
      </c>
      <c r="BN137" s="392">
        <f t="shared" si="123"/>
        <v>4.3616150696958087</v>
      </c>
      <c r="BO137" s="392">
        <f t="shared" si="123"/>
        <v>4.4488334362877158</v>
      </c>
      <c r="BP137" s="392">
        <f t="shared" si="123"/>
        <v>4.5377958915599406</v>
      </c>
      <c r="BQ137" s="392">
        <f t="shared" si="123"/>
        <v>4.6285373117139494</v>
      </c>
      <c r="BR137" s="392">
        <f t="shared" si="123"/>
        <v>4.7210932703638129</v>
      </c>
      <c r="BS137" s="392">
        <f t="shared" si="123"/>
        <v>4.8155000524822293</v>
      </c>
      <c r="BT137" s="392">
        <f t="shared" si="123"/>
        <v>4.9117946686254266</v>
      </c>
      <c r="BU137" s="392">
        <f t="shared" si="123"/>
        <v>5.0100148694425117</v>
      </c>
      <c r="BV137" s="392">
        <f t="shared" si="123"/>
        <v>5.1101991604749655</v>
      </c>
      <c r="BW137" s="392">
        <f t="shared" ref="BW137:CO137" si="124" xml:space="preserve"> INDEX( BW16:BW18, MATCH( 1, $G$16:$G$18, 0 ), 1 )</f>
        <v>5.2123868172520789</v>
      </c>
      <c r="BX137" s="392">
        <f t="shared" si="124"/>
        <v>5.3166179006882475</v>
      </c>
      <c r="BY137" s="392">
        <f t="shared" si="124"/>
        <v>5.4229332727881658</v>
      </c>
      <c r="BZ137" s="392">
        <f t="shared" si="124"/>
        <v>5.5313746126660739</v>
      </c>
      <c r="CA137" s="392">
        <f t="shared" si="124"/>
        <v>5.6419844328853355</v>
      </c>
      <c r="CB137" s="392">
        <f t="shared" si="124"/>
        <v>5.7548060961247609</v>
      </c>
      <c r="CC137" s="392">
        <f t="shared" si="124"/>
        <v>5.8698838321781981</v>
      </c>
      <c r="CD137" s="392">
        <f t="shared" si="124"/>
        <v>5.987262755294064</v>
      </c>
      <c r="CE137" s="392">
        <f t="shared" si="124"/>
        <v>6.106988881861608</v>
      </c>
      <c r="CF137" s="392">
        <f t="shared" si="124"/>
        <v>6.2291091484508492</v>
      </c>
      <c r="CG137" s="392">
        <f t="shared" si="124"/>
        <v>6.3536714302132511</v>
      </c>
      <c r="CH137" s="392">
        <f t="shared" si="124"/>
        <v>6.4807245596503504</v>
      </c>
      <c r="CI137" s="392">
        <f t="shared" si="124"/>
        <v>6.6103183457577019</v>
      </c>
      <c r="CJ137" s="392">
        <f t="shared" si="124"/>
        <v>6.7425035935516373</v>
      </c>
      <c r="CK137" s="392">
        <f t="shared" si="124"/>
        <v>6.8773321239864993</v>
      </c>
      <c r="CL137" s="392">
        <f t="shared" si="124"/>
        <v>7.0148567942701581</v>
      </c>
      <c r="CM137" s="392">
        <f t="shared" si="124"/>
        <v>7.1551315185857662</v>
      </c>
      <c r="CN137" s="392">
        <f t="shared" si="124"/>
        <v>7.2982112892278934</v>
      </c>
      <c r="CO137" s="392">
        <f t="shared" si="124"/>
        <v>7.444152198161305</v>
      </c>
    </row>
    <row r="138" spans="2:211" outlineLevel="2" x14ac:dyDescent="0.2">
      <c r="B138" s="58"/>
      <c r="D138" s="39"/>
      <c r="E138" s="20" t="str">
        <f xml:space="preserve"> E62</f>
        <v>Water: Weighted average NHH rate</v>
      </c>
      <c r="G138" s="118"/>
      <c r="H138" s="93" t="str">
        <f xml:space="preserve"> H62</f>
        <v>£/m3</v>
      </c>
      <c r="I138" s="74"/>
      <c r="K138" s="183">
        <f t="shared" ref="K138:AP138" si="125" xml:space="preserve"> K62</f>
        <v>0</v>
      </c>
      <c r="L138" s="183">
        <f t="shared" si="125"/>
        <v>0</v>
      </c>
      <c r="M138" s="183">
        <f t="shared" si="125"/>
        <v>0</v>
      </c>
      <c r="N138" s="183">
        <f t="shared" si="125"/>
        <v>0</v>
      </c>
      <c r="O138" s="183">
        <f t="shared" si="125"/>
        <v>0</v>
      </c>
      <c r="P138" s="183">
        <f t="shared" si="125"/>
        <v>0</v>
      </c>
      <c r="Q138" s="183">
        <f t="shared" si="125"/>
        <v>0</v>
      </c>
      <c r="R138" s="183">
        <f t="shared" si="125"/>
        <v>0</v>
      </c>
      <c r="S138" s="183">
        <f t="shared" si="125"/>
        <v>0</v>
      </c>
      <c r="T138" s="183">
        <f t="shared" si="125"/>
        <v>0</v>
      </c>
      <c r="U138" s="183">
        <f t="shared" si="125"/>
        <v>0</v>
      </c>
      <c r="V138" s="183">
        <f t="shared" si="125"/>
        <v>0</v>
      </c>
      <c r="W138" s="183">
        <f t="shared" si="125"/>
        <v>0</v>
      </c>
      <c r="X138" s="183">
        <f t="shared" si="125"/>
        <v>0</v>
      </c>
      <c r="Y138" s="183">
        <f t="shared" si="125"/>
        <v>0</v>
      </c>
      <c r="Z138" s="183">
        <f t="shared" si="125"/>
        <v>0</v>
      </c>
      <c r="AA138" s="183">
        <f t="shared" si="125"/>
        <v>0</v>
      </c>
      <c r="AB138" s="183">
        <f t="shared" si="125"/>
        <v>0</v>
      </c>
      <c r="AC138" s="183">
        <f t="shared" si="125"/>
        <v>0</v>
      </c>
      <c r="AD138" s="183">
        <f t="shared" si="125"/>
        <v>0</v>
      </c>
      <c r="AE138" s="183">
        <f t="shared" si="125"/>
        <v>0</v>
      </c>
      <c r="AF138" s="183">
        <f t="shared" si="125"/>
        <v>0</v>
      </c>
      <c r="AG138" s="183">
        <f t="shared" si="125"/>
        <v>0</v>
      </c>
      <c r="AH138" s="183">
        <f t="shared" si="125"/>
        <v>0</v>
      </c>
      <c r="AI138" s="183">
        <f t="shared" si="125"/>
        <v>0</v>
      </c>
      <c r="AJ138" s="183">
        <f t="shared" si="125"/>
        <v>0</v>
      </c>
      <c r="AK138" s="183">
        <f t="shared" si="125"/>
        <v>0</v>
      </c>
      <c r="AL138" s="183">
        <f t="shared" si="125"/>
        <v>0</v>
      </c>
      <c r="AM138" s="183">
        <f t="shared" si="125"/>
        <v>0</v>
      </c>
      <c r="AN138" s="183">
        <f t="shared" si="125"/>
        <v>0</v>
      </c>
      <c r="AO138" s="183">
        <f t="shared" si="125"/>
        <v>0</v>
      </c>
      <c r="AP138" s="183">
        <f t="shared" si="125"/>
        <v>0</v>
      </c>
      <c r="AQ138" s="183">
        <f t="shared" ref="AQ138:BV138" si="126" xml:space="preserve"> AQ62</f>
        <v>0</v>
      </c>
      <c r="AR138" s="183">
        <f t="shared" si="126"/>
        <v>0</v>
      </c>
      <c r="AS138" s="183">
        <f t="shared" si="126"/>
        <v>0</v>
      </c>
      <c r="AT138" s="183">
        <f t="shared" si="126"/>
        <v>0</v>
      </c>
      <c r="AU138" s="183">
        <f t="shared" si="126"/>
        <v>0</v>
      </c>
      <c r="AV138" s="183">
        <f t="shared" si="126"/>
        <v>0</v>
      </c>
      <c r="AW138" s="183">
        <f t="shared" si="126"/>
        <v>0</v>
      </c>
      <c r="AX138" s="183">
        <f t="shared" si="126"/>
        <v>0</v>
      </c>
      <c r="AY138" s="183">
        <f t="shared" si="126"/>
        <v>0</v>
      </c>
      <c r="AZ138" s="183">
        <f t="shared" si="126"/>
        <v>0</v>
      </c>
      <c r="BA138" s="183">
        <f t="shared" si="126"/>
        <v>0</v>
      </c>
      <c r="BB138" s="183">
        <f t="shared" si="126"/>
        <v>0</v>
      </c>
      <c r="BC138" s="183">
        <f t="shared" si="126"/>
        <v>0</v>
      </c>
      <c r="BD138" s="183">
        <f t="shared" si="126"/>
        <v>0</v>
      </c>
      <c r="BE138" s="183">
        <f t="shared" si="126"/>
        <v>0</v>
      </c>
      <c r="BF138" s="183">
        <f t="shared" si="126"/>
        <v>0</v>
      </c>
      <c r="BG138" s="183">
        <f t="shared" si="126"/>
        <v>0</v>
      </c>
      <c r="BH138" s="183">
        <f t="shared" si="126"/>
        <v>0</v>
      </c>
      <c r="BI138" s="183">
        <f t="shared" si="126"/>
        <v>0</v>
      </c>
      <c r="BJ138" s="183">
        <f t="shared" si="126"/>
        <v>0</v>
      </c>
      <c r="BK138" s="183">
        <f t="shared" si="126"/>
        <v>0</v>
      </c>
      <c r="BL138" s="183">
        <f t="shared" si="126"/>
        <v>0</v>
      </c>
      <c r="BM138" s="183">
        <f t="shared" si="126"/>
        <v>0</v>
      </c>
      <c r="BN138" s="183">
        <f t="shared" si="126"/>
        <v>0</v>
      </c>
      <c r="BO138" s="183">
        <f t="shared" si="126"/>
        <v>0</v>
      </c>
      <c r="BP138" s="183">
        <f t="shared" si="126"/>
        <v>0</v>
      </c>
      <c r="BQ138" s="183">
        <f t="shared" si="126"/>
        <v>0</v>
      </c>
      <c r="BR138" s="183">
        <f t="shared" si="126"/>
        <v>0</v>
      </c>
      <c r="BS138" s="183">
        <f t="shared" si="126"/>
        <v>0</v>
      </c>
      <c r="BT138" s="183">
        <f t="shared" si="126"/>
        <v>0</v>
      </c>
      <c r="BU138" s="183">
        <f t="shared" si="126"/>
        <v>0</v>
      </c>
      <c r="BV138" s="183">
        <f t="shared" si="126"/>
        <v>0</v>
      </c>
      <c r="BW138" s="183">
        <f t="shared" ref="BW138:CO138" si="127" xml:space="preserve"> BW62</f>
        <v>0</v>
      </c>
      <c r="BX138" s="183">
        <f t="shared" si="127"/>
        <v>0</v>
      </c>
      <c r="BY138" s="183">
        <f t="shared" si="127"/>
        <v>0</v>
      </c>
      <c r="BZ138" s="183">
        <f t="shared" si="127"/>
        <v>0</v>
      </c>
      <c r="CA138" s="183">
        <f t="shared" si="127"/>
        <v>0</v>
      </c>
      <c r="CB138" s="183">
        <f t="shared" si="127"/>
        <v>0</v>
      </c>
      <c r="CC138" s="183">
        <f t="shared" si="127"/>
        <v>0</v>
      </c>
      <c r="CD138" s="183">
        <f t="shared" si="127"/>
        <v>0</v>
      </c>
      <c r="CE138" s="183">
        <f t="shared" si="127"/>
        <v>0</v>
      </c>
      <c r="CF138" s="183">
        <f t="shared" si="127"/>
        <v>0</v>
      </c>
      <c r="CG138" s="183">
        <f t="shared" si="127"/>
        <v>0</v>
      </c>
      <c r="CH138" s="183">
        <f t="shared" si="127"/>
        <v>0</v>
      </c>
      <c r="CI138" s="183">
        <f t="shared" si="127"/>
        <v>0</v>
      </c>
      <c r="CJ138" s="183">
        <f t="shared" si="127"/>
        <v>0</v>
      </c>
      <c r="CK138" s="183">
        <f t="shared" si="127"/>
        <v>0</v>
      </c>
      <c r="CL138" s="183">
        <f t="shared" si="127"/>
        <v>0</v>
      </c>
      <c r="CM138" s="183">
        <f t="shared" si="127"/>
        <v>0</v>
      </c>
      <c r="CN138" s="183">
        <f t="shared" si="127"/>
        <v>0</v>
      </c>
      <c r="CO138" s="183">
        <f t="shared" si="127"/>
        <v>0</v>
      </c>
    </row>
    <row r="139" spans="2:211" s="118" customFormat="1" outlineLevel="2" x14ac:dyDescent="0.2">
      <c r="B139" s="139"/>
      <c r="C139" s="140"/>
      <c r="D139" s="140"/>
      <c r="H139" s="153"/>
    </row>
    <row r="140" spans="2:211" s="118" customFormat="1" outlineLevel="2" x14ac:dyDescent="0.2">
      <c r="B140" s="139"/>
      <c r="C140" s="140"/>
      <c r="D140" s="140"/>
      <c r="E140" s="118" t="s">
        <v>482</v>
      </c>
      <c r="H140" s="150" t="s">
        <v>133</v>
      </c>
      <c r="I140" s="53">
        <f xml:space="preserve"> SUM( K140:CO140 )</f>
        <v>21110247.028424274</v>
      </c>
      <c r="K140" s="90">
        <f xml:space="preserve"> SUMPRODUCT( K134:K135,K137:K138 )</f>
        <v>23899.163981076668</v>
      </c>
      <c r="L140" s="90">
        <f t="shared" ref="L140:BW140" si="128" xml:space="preserve"> SUMPRODUCT( L134:L135,L137:L138 )</f>
        <v>80836.536651669201</v>
      </c>
      <c r="M140" s="90">
        <f t="shared" si="128"/>
        <v>95691.682716982599</v>
      </c>
      <c r="N140" s="90">
        <f t="shared" si="128"/>
        <v>95137.03319194683</v>
      </c>
      <c r="O140" s="90">
        <f t="shared" si="128"/>
        <v>92685.451905310125</v>
      </c>
      <c r="P140" s="90">
        <f t="shared" si="128"/>
        <v>95276.36088868622</v>
      </c>
      <c r="Q140" s="90">
        <f t="shared" si="128"/>
        <v>99425.399742947178</v>
      </c>
      <c r="R140" s="90">
        <f t="shared" si="128"/>
        <v>104415.15635414836</v>
      </c>
      <c r="S140" s="90">
        <f t="shared" si="128"/>
        <v>109375.63178383147</v>
      </c>
      <c r="T140" s="90">
        <f t="shared" si="128"/>
        <v>112312.21191175257</v>
      </c>
      <c r="U140" s="90">
        <f t="shared" si="128"/>
        <v>114697.01625613448</v>
      </c>
      <c r="V140" s="90">
        <f t="shared" si="128"/>
        <v>117452.07536939329</v>
      </c>
      <c r="W140" s="90">
        <f t="shared" si="128"/>
        <v>120271.99700686325</v>
      </c>
      <c r="X140" s="90">
        <f t="shared" si="128"/>
        <v>123495.7066802387</v>
      </c>
      <c r="Y140" s="90">
        <f t="shared" si="128"/>
        <v>126112.48464470399</v>
      </c>
      <c r="Z140" s="90">
        <f t="shared" si="128"/>
        <v>128278.61185686472</v>
      </c>
      <c r="AA140" s="90">
        <f t="shared" si="128"/>
        <v>131355.3498110224</v>
      </c>
      <c r="AB140" s="90">
        <f t="shared" si="128"/>
        <v>134872.95741451185</v>
      </c>
      <c r="AC140" s="90">
        <f t="shared" si="128"/>
        <v>137727.59722703623</v>
      </c>
      <c r="AD140" s="90">
        <f t="shared" si="128"/>
        <v>141026.50245786694</v>
      </c>
      <c r="AE140" s="90">
        <f t="shared" si="128"/>
        <v>144402.92436460391</v>
      </c>
      <c r="AF140" s="90">
        <f t="shared" si="128"/>
        <v>148067.06146538348</v>
      </c>
      <c r="AG140" s="90">
        <f t="shared" si="128"/>
        <v>150994.78454190589</v>
      </c>
      <c r="AH140" s="90">
        <f t="shared" si="128"/>
        <v>154401.36359667443</v>
      </c>
      <c r="AI140" s="90">
        <f t="shared" si="128"/>
        <v>157883.88455928251</v>
      </c>
      <c r="AJ140" s="90">
        <f t="shared" si="128"/>
        <v>161886.33651060887</v>
      </c>
      <c r="AK140" s="90">
        <f t="shared" si="128"/>
        <v>165083.49567807428</v>
      </c>
      <c r="AL140" s="90">
        <f t="shared" si="128"/>
        <v>168804.05018313735</v>
      </c>
      <c r="AM140" s="90">
        <f t="shared" si="128"/>
        <v>172607.47690932607</v>
      </c>
      <c r="AN140" s="90">
        <f t="shared" si="128"/>
        <v>176979.15391134945</v>
      </c>
      <c r="AO140" s="90">
        <f t="shared" si="128"/>
        <v>179316.19968645065</v>
      </c>
      <c r="AP140" s="90">
        <f t="shared" si="128"/>
        <v>183355.09752377041</v>
      </c>
      <c r="AQ140" s="90">
        <f t="shared" si="128"/>
        <v>187483.91375300207</v>
      </c>
      <c r="AR140" s="90">
        <f t="shared" si="128"/>
        <v>192229.84962315884</v>
      </c>
      <c r="AS140" s="90">
        <f t="shared" si="128"/>
        <v>196019.27710648431</v>
      </c>
      <c r="AT140" s="90">
        <f t="shared" si="128"/>
        <v>200429.92152565974</v>
      </c>
      <c r="AU140" s="90">
        <f t="shared" si="128"/>
        <v>204938.68083402512</v>
      </c>
      <c r="AV140" s="90">
        <f t="shared" si="128"/>
        <v>210121.82077763887</v>
      </c>
      <c r="AW140" s="90">
        <f t="shared" si="128"/>
        <v>214259.24105566012</v>
      </c>
      <c r="AX140" s="90">
        <f t="shared" si="128"/>
        <v>219075.50970271838</v>
      </c>
      <c r="AY140" s="90">
        <f t="shared" si="128"/>
        <v>223998.83078433675</v>
      </c>
      <c r="AZ140" s="90">
        <f t="shared" si="128"/>
        <v>229659.04587882583</v>
      </c>
      <c r="BA140" s="90">
        <f t="shared" si="128"/>
        <v>234176.11317815509</v>
      </c>
      <c r="BB140" s="90">
        <f t="shared" si="128"/>
        <v>239434.94592659984</v>
      </c>
      <c r="BC140" s="90">
        <f t="shared" si="128"/>
        <v>244810.57624539052</v>
      </c>
      <c r="BD140" s="90">
        <f t="shared" si="128"/>
        <v>249433.89306635223</v>
      </c>
      <c r="BE140" s="90">
        <f t="shared" si="128"/>
        <v>254336.70134648783</v>
      </c>
      <c r="BF140" s="90">
        <f t="shared" si="128"/>
        <v>260045.01463884753</v>
      </c>
      <c r="BG140" s="90">
        <f t="shared" si="128"/>
        <v>265880.04807418818</v>
      </c>
      <c r="BH140" s="90">
        <f t="shared" si="128"/>
        <v>272589.36944854585</v>
      </c>
      <c r="BI140" s="90">
        <f t="shared" si="128"/>
        <v>277941.48865818186</v>
      </c>
      <c r="BJ140" s="90">
        <f t="shared" si="128"/>
        <v>284173.65600069868</v>
      </c>
      <c r="BK140" s="90">
        <f t="shared" si="128"/>
        <v>290121.20843118726</v>
      </c>
      <c r="BL140" s="90">
        <f t="shared" si="128"/>
        <v>296855.10146623582</v>
      </c>
      <c r="BM140" s="90">
        <f t="shared" si="128"/>
        <v>302087.82478786429</v>
      </c>
      <c r="BN140" s="90">
        <f t="shared" si="128"/>
        <v>308255.09008005302</v>
      </c>
      <c r="BO140" s="90">
        <f t="shared" si="128"/>
        <v>314548.34156645992</v>
      </c>
      <c r="BP140" s="90">
        <f t="shared" si="128"/>
        <v>321849.52489357168</v>
      </c>
      <c r="BQ140" s="90">
        <f t="shared" si="128"/>
        <v>327523.15724228375</v>
      </c>
      <c r="BR140" s="90">
        <f t="shared" si="128"/>
        <v>334210.0312722511</v>
      </c>
      <c r="BS140" s="90">
        <f t="shared" si="128"/>
        <v>338943.21524000453</v>
      </c>
      <c r="BT140" s="90">
        <f t="shared" si="128"/>
        <v>346809.69473508612</v>
      </c>
      <c r="BU140" s="90">
        <f t="shared" si="128"/>
        <v>352922.36367120064</v>
      </c>
      <c r="BV140" s="90">
        <f t="shared" si="128"/>
        <v>360126.81300415029</v>
      </c>
      <c r="BW140" s="90">
        <f t="shared" si="128"/>
        <v>367478.42288133083</v>
      </c>
      <c r="BX140" s="90">
        <f t="shared" ref="BX140:CO140" si="129" xml:space="preserve"> SUMPRODUCT( BX134:BX135,BX137:BX138 )</f>
        <v>376007.54422773852</v>
      </c>
      <c r="BY140" s="90">
        <f t="shared" si="129"/>
        <v>382635.21742292831</v>
      </c>
      <c r="BZ140" s="90">
        <f t="shared" si="129"/>
        <v>390446.60373043828</v>
      </c>
      <c r="CA140" s="90">
        <f t="shared" si="129"/>
        <v>398417.55641269387</v>
      </c>
      <c r="CB140" s="90">
        <f t="shared" si="129"/>
        <v>407665.1764072738</v>
      </c>
      <c r="CC140" s="90">
        <f t="shared" si="129"/>
        <v>414851.27424913528</v>
      </c>
      <c r="CD140" s="90">
        <f t="shared" si="129"/>
        <v>423320.76423429063</v>
      </c>
      <c r="CE140" s="90">
        <f t="shared" si="129"/>
        <v>431963.27301543165</v>
      </c>
      <c r="CF140" s="90">
        <f t="shared" si="129"/>
        <v>441989.96026537876</v>
      </c>
      <c r="CG140" s="90">
        <f t="shared" si="129"/>
        <v>449781.56663732731</v>
      </c>
      <c r="CH140" s="90">
        <f t="shared" si="129"/>
        <v>456151.50978982536</v>
      </c>
      <c r="CI140" s="90">
        <f t="shared" si="129"/>
        <v>465463.01692006219</v>
      </c>
      <c r="CJ140" s="90">
        <f t="shared" si="129"/>
        <v>474964.71912918607</v>
      </c>
      <c r="CK140" s="90">
        <f t="shared" si="129"/>
        <v>484660.50382899848</v>
      </c>
      <c r="CL140" s="90">
        <f t="shared" si="129"/>
        <v>494554.33794067154</v>
      </c>
      <c r="CM140" s="90">
        <f t="shared" si="129"/>
        <v>504650.26952212438</v>
      </c>
      <c r="CN140" s="90">
        <f t="shared" si="129"/>
        <v>516363.2580025121</v>
      </c>
      <c r="CO140" s="90">
        <f t="shared" si="129"/>
        <v>525465.03300806624</v>
      </c>
    </row>
    <row r="141" spans="2:211" outlineLevel="2" x14ac:dyDescent="0.2">
      <c r="B141" s="58"/>
      <c r="D141" s="39"/>
      <c r="E141" t="s">
        <v>483</v>
      </c>
      <c r="G141">
        <f xml:space="preserve"> G65</f>
        <v>0</v>
      </c>
      <c r="H141" s="150" t="str">
        <f xml:space="preserve"> H65</f>
        <v>£</v>
      </c>
      <c r="I141" s="53">
        <f xml:space="preserve"> SUM( K141:CO141 )</f>
        <v>1413833.1802685391</v>
      </c>
      <c r="K141" s="53">
        <f t="shared" ref="K141:AP141" si="130" xml:space="preserve"> K65</f>
        <v>1724.9999999999998</v>
      </c>
      <c r="L141" s="53">
        <f t="shared" si="130"/>
        <v>6379.270833333333</v>
      </c>
      <c r="M141" s="53">
        <f t="shared" si="130"/>
        <v>7247.0999999999995</v>
      </c>
      <c r="N141" s="53">
        <f t="shared" si="130"/>
        <v>7394.0999999999995</v>
      </c>
      <c r="O141" s="53">
        <f t="shared" si="130"/>
        <v>7467.5999999999995</v>
      </c>
      <c r="P141" s="53">
        <f t="shared" si="130"/>
        <v>7565.5999999999995</v>
      </c>
      <c r="Q141" s="53">
        <f t="shared" si="130"/>
        <v>7673.4</v>
      </c>
      <c r="R141" s="53">
        <f t="shared" si="130"/>
        <v>7810.5999999999995</v>
      </c>
      <c r="S141" s="53">
        <f t="shared" si="130"/>
        <v>7967.4000000000005</v>
      </c>
      <c r="T141" s="53">
        <f t="shared" si="130"/>
        <v>8126.7225451765571</v>
      </c>
      <c r="U141" s="53">
        <f t="shared" si="130"/>
        <v>8289.2310322414996</v>
      </c>
      <c r="V141" s="53">
        <f t="shared" si="130"/>
        <v>8454.9891698539213</v>
      </c>
      <c r="W141" s="53">
        <f t="shared" si="130"/>
        <v>8624.0619406425521</v>
      </c>
      <c r="X141" s="53">
        <f t="shared" si="130"/>
        <v>8796.5156266810882</v>
      </c>
      <c r="Y141" s="53">
        <f t="shared" si="130"/>
        <v>8972.4178354729393</v>
      </c>
      <c r="Z141" s="53">
        <f t="shared" si="130"/>
        <v>9151.837526455578</v>
      </c>
      <c r="AA141" s="53">
        <f t="shared" si="130"/>
        <v>9334.8450380349186</v>
      </c>
      <c r="AB141" s="53">
        <f t="shared" si="130"/>
        <v>9521.5121151602616</v>
      </c>
      <c r="AC141" s="53">
        <f t="shared" si="130"/>
        <v>9711.9119374506881</v>
      </c>
      <c r="AD141" s="53">
        <f t="shared" si="130"/>
        <v>9906.1191478838573</v>
      </c>
      <c r="AE141" s="53">
        <f t="shared" si="130"/>
        <v>10104.209882058502</v>
      </c>
      <c r="AF141" s="53">
        <f t="shared" si="130"/>
        <v>10306.261798042095</v>
      </c>
      <c r="AG141" s="53">
        <f t="shared" si="130"/>
        <v>10512.354106815343</v>
      </c>
      <c r="AH141" s="53">
        <f t="shared" si="130"/>
        <v>10722.5676033255</v>
      </c>
      <c r="AI141" s="53">
        <f t="shared" si="130"/>
        <v>10936.984698160642</v>
      </c>
      <c r="AJ141" s="53">
        <f t="shared" si="130"/>
        <v>11155.689449857306</v>
      </c>
      <c r="AK141" s="53">
        <f t="shared" si="130"/>
        <v>11378.767597854208</v>
      </c>
      <c r="AL141" s="53">
        <f t="shared" si="130"/>
        <v>11606.306596104912</v>
      </c>
      <c r="AM141" s="53">
        <f t="shared" si="130"/>
        <v>11838.395647362649</v>
      </c>
      <c r="AN141" s="53">
        <f t="shared" si="130"/>
        <v>12075.12573815072</v>
      </c>
      <c r="AO141" s="53">
        <f t="shared" si="130"/>
        <v>12316.589674432205</v>
      </c>
      <c r="AP141" s="53">
        <f t="shared" si="130"/>
        <v>12562.882117992944</v>
      </c>
      <c r="AQ141" s="53">
        <f t="shared" ref="AQ141:BV141" si="131" xml:space="preserve"> AQ65</f>
        <v>12814.099623552056</v>
      </c>
      <c r="AR141" s="53">
        <f t="shared" si="131"/>
        <v>13070.340676614571</v>
      </c>
      <c r="AS141" s="53">
        <f t="shared" si="131"/>
        <v>13331.70573208096</v>
      </c>
      <c r="AT141" s="53">
        <f t="shared" si="131"/>
        <v>13598.297253628771</v>
      </c>
      <c r="AU141" s="53">
        <f t="shared" si="131"/>
        <v>13870.219753881738</v>
      </c>
      <c r="AV141" s="53">
        <f t="shared" si="131"/>
        <v>14147.579835382176</v>
      </c>
      <c r="AW141" s="53">
        <f t="shared" si="131"/>
        <v>14430.486232382655</v>
      </c>
      <c r="AX141" s="53">
        <f t="shared" si="131"/>
        <v>14719.049853473407</v>
      </c>
      <c r="AY141" s="53">
        <f t="shared" si="131"/>
        <v>15013.38382506213</v>
      </c>
      <c r="AZ141" s="53">
        <f t="shared" si="131"/>
        <v>15313.603535723256</v>
      </c>
      <c r="BA141" s="53">
        <f t="shared" si="131"/>
        <v>15619.826681434044</v>
      </c>
      <c r="BB141" s="53">
        <f t="shared" si="131"/>
        <v>15932.173311715283</v>
      </c>
      <c r="BC141" s="53">
        <f t="shared" si="131"/>
        <v>16250.765876694633</v>
      </c>
      <c r="BD141" s="53">
        <f t="shared" si="131"/>
        <v>16575.729275111091</v>
      </c>
      <c r="BE141" s="53">
        <f t="shared" si="131"/>
        <v>16907.19090327941</v>
      </c>
      <c r="BF141" s="53">
        <f t="shared" si="131"/>
        <v>17245.280705033605</v>
      </c>
      <c r="BG141" s="53">
        <f t="shared" si="131"/>
        <v>17590.131222669235</v>
      </c>
      <c r="BH141" s="53">
        <f t="shared" si="131"/>
        <v>17941.877648904301</v>
      </c>
      <c r="BI141" s="53">
        <f t="shared" si="131"/>
        <v>18300.657879879254</v>
      </c>
      <c r="BJ141" s="53">
        <f t="shared" si="131"/>
        <v>18666.612569216773</v>
      </c>
      <c r="BK141" s="53">
        <f t="shared" si="131"/>
        <v>19039.885183162642</v>
      </c>
      <c r="BL141" s="53">
        <f t="shared" si="131"/>
        <v>19420.622056829194</v>
      </c>
      <c r="BM141" s="53">
        <f t="shared" si="131"/>
        <v>19808.972451563484</v>
      </c>
      <c r="BN141" s="53">
        <f t="shared" si="131"/>
        <v>20205.088613462642</v>
      </c>
      <c r="BO141" s="53">
        <f t="shared" si="131"/>
        <v>20609.125833059341</v>
      </c>
      <c r="BP141" s="53">
        <f t="shared" si="131"/>
        <v>21021.242506200753</v>
      </c>
      <c r="BQ141" s="53">
        <f t="shared" si="131"/>
        <v>21441.600196144969</v>
      </c>
      <c r="BR141" s="53">
        <f t="shared" si="131"/>
        <v>21870.363696899039</v>
      </c>
      <c r="BS141" s="53">
        <f t="shared" si="131"/>
        <v>22307.701097823669</v>
      </c>
      <c r="BT141" s="53">
        <f t="shared" si="131"/>
        <v>22753.783849529766</v>
      </c>
      <c r="BU141" s="53">
        <f t="shared" si="131"/>
        <v>23208.786831092671</v>
      </c>
      <c r="BV141" s="53">
        <f t="shared" si="131"/>
        <v>23672.888418610532</v>
      </c>
      <c r="BW141" s="53">
        <f t="shared" ref="BW141:CO141" si="132" xml:space="preserve"> BW65</f>
        <v>24146.270555133568</v>
      </c>
      <c r="BX141" s="53">
        <f t="shared" si="132"/>
        <v>24629.118821991717</v>
      </c>
      <c r="BY141" s="53">
        <f t="shared" si="132"/>
        <v>25121.622511548605</v>
      </c>
      <c r="BZ141" s="53">
        <f t="shared" si="132"/>
        <v>25623.974701410363</v>
      </c>
      <c r="CA141" s="53">
        <f t="shared" si="132"/>
        <v>26136.3723301184</v>
      </c>
      <c r="CB141" s="53">
        <f t="shared" si="132"/>
        <v>26659.016274355738</v>
      </c>
      <c r="CC141" s="53">
        <f t="shared" si="132"/>
        <v>27192.111427697302</v>
      </c>
      <c r="CD141" s="53">
        <f t="shared" si="132"/>
        <v>27735.866780934903</v>
      </c>
      <c r="CE141" s="53">
        <f t="shared" si="132"/>
        <v>28290.495504008482</v>
      </c>
      <c r="CF141" s="53">
        <f t="shared" si="132"/>
        <v>28856.215029575738</v>
      </c>
      <c r="CG141" s="53">
        <f t="shared" si="132"/>
        <v>29433.247138252846</v>
      </c>
      <c r="CH141" s="53">
        <f t="shared" si="132"/>
        <v>30021.81804555975</v>
      </c>
      <c r="CI141" s="53">
        <f t="shared" si="132"/>
        <v>30622.158490604063</v>
      </c>
      <c r="CJ141" s="53">
        <f t="shared" si="132"/>
        <v>31234.503826538363</v>
      </c>
      <c r="CK141" s="53">
        <f t="shared" si="132"/>
        <v>31859.094112826355</v>
      </c>
      <c r="CL141" s="53">
        <f t="shared" si="132"/>
        <v>32496.174209354078</v>
      </c>
      <c r="CM141" s="53">
        <f t="shared" si="132"/>
        <v>33145.993872422965</v>
      </c>
      <c r="CN141" s="53">
        <f t="shared" si="132"/>
        <v>33808.807852662561</v>
      </c>
      <c r="CO141" s="53">
        <f t="shared" si="132"/>
        <v>34484.875994901093</v>
      </c>
    </row>
    <row r="142" spans="2:211" s="173" customFormat="1" outlineLevel="2" x14ac:dyDescent="0.2">
      <c r="B142" s="174"/>
      <c r="C142" s="175"/>
      <c r="D142" s="175"/>
      <c r="E142" s="173" t="s">
        <v>484</v>
      </c>
      <c r="H142" s="176" t="s">
        <v>133</v>
      </c>
      <c r="I142" s="177">
        <f xml:space="preserve"> SUM( K142:CO142 )</f>
        <v>22524080.208692811</v>
      </c>
      <c r="K142" s="177">
        <f t="shared" ref="K142:AP142" si="133">SUM(K140:K141)</f>
        <v>25624.163981076668</v>
      </c>
      <c r="L142" s="177">
        <f t="shared" si="133"/>
        <v>87215.80748500253</v>
      </c>
      <c r="M142" s="177">
        <f t="shared" si="133"/>
        <v>102938.78271698261</v>
      </c>
      <c r="N142" s="177">
        <f t="shared" si="133"/>
        <v>102531.13319194684</v>
      </c>
      <c r="O142" s="177">
        <f t="shared" si="133"/>
        <v>100153.05190531013</v>
      </c>
      <c r="P142" s="177">
        <f t="shared" si="133"/>
        <v>102841.96088868623</v>
      </c>
      <c r="Q142" s="177">
        <f t="shared" si="133"/>
        <v>107098.79974294717</v>
      </c>
      <c r="R142" s="177">
        <f t="shared" si="133"/>
        <v>112225.75635414837</v>
      </c>
      <c r="S142" s="177">
        <f t="shared" si="133"/>
        <v>117343.03178383147</v>
      </c>
      <c r="T142" s="177">
        <f t="shared" si="133"/>
        <v>120438.93445692913</v>
      </c>
      <c r="U142" s="177">
        <f t="shared" si="133"/>
        <v>122986.24728837598</v>
      </c>
      <c r="V142" s="177">
        <f t="shared" si="133"/>
        <v>125907.06453924722</v>
      </c>
      <c r="W142" s="177">
        <f t="shared" si="133"/>
        <v>128896.05894750581</v>
      </c>
      <c r="X142" s="177">
        <f t="shared" si="133"/>
        <v>132292.22230691978</v>
      </c>
      <c r="Y142" s="177">
        <f t="shared" si="133"/>
        <v>135084.90248017694</v>
      </c>
      <c r="Z142" s="177">
        <f t="shared" si="133"/>
        <v>137430.44938332029</v>
      </c>
      <c r="AA142" s="177">
        <f t="shared" si="133"/>
        <v>140690.19484905733</v>
      </c>
      <c r="AB142" s="177">
        <f t="shared" si="133"/>
        <v>144394.46952967212</v>
      </c>
      <c r="AC142" s="177">
        <f t="shared" si="133"/>
        <v>147439.50916448692</v>
      </c>
      <c r="AD142" s="177">
        <f t="shared" si="133"/>
        <v>150932.62160575078</v>
      </c>
      <c r="AE142" s="177">
        <f t="shared" si="133"/>
        <v>154507.1342466624</v>
      </c>
      <c r="AF142" s="177">
        <f t="shared" si="133"/>
        <v>158373.32326342558</v>
      </c>
      <c r="AG142" s="177">
        <f t="shared" si="133"/>
        <v>161507.13864872121</v>
      </c>
      <c r="AH142" s="177">
        <f t="shared" si="133"/>
        <v>165123.93119999993</v>
      </c>
      <c r="AI142" s="177">
        <f t="shared" si="133"/>
        <v>168820.86925744315</v>
      </c>
      <c r="AJ142" s="177">
        <f t="shared" si="133"/>
        <v>173042.02596046618</v>
      </c>
      <c r="AK142" s="177">
        <f t="shared" si="133"/>
        <v>176462.26327592848</v>
      </c>
      <c r="AL142" s="177">
        <f t="shared" si="133"/>
        <v>180410.35677924225</v>
      </c>
      <c r="AM142" s="177">
        <f t="shared" si="133"/>
        <v>184445.87255668873</v>
      </c>
      <c r="AN142" s="177">
        <f t="shared" si="133"/>
        <v>189054.27964950018</v>
      </c>
      <c r="AO142" s="177">
        <f t="shared" si="133"/>
        <v>191632.78936088286</v>
      </c>
      <c r="AP142" s="177">
        <f t="shared" si="133"/>
        <v>195917.97964176335</v>
      </c>
      <c r="AQ142" s="177">
        <f t="shared" ref="AQ142:BV142" si="134">SUM(AQ140:AQ141)</f>
        <v>200298.01337655412</v>
      </c>
      <c r="AR142" s="177">
        <f t="shared" si="134"/>
        <v>205300.19029977341</v>
      </c>
      <c r="AS142" s="177">
        <f t="shared" si="134"/>
        <v>209350.98283856528</v>
      </c>
      <c r="AT142" s="177">
        <f t="shared" si="134"/>
        <v>214028.21877928852</v>
      </c>
      <c r="AU142" s="177">
        <f t="shared" si="134"/>
        <v>218808.90058790686</v>
      </c>
      <c r="AV142" s="177">
        <f t="shared" si="134"/>
        <v>224269.40061302105</v>
      </c>
      <c r="AW142" s="177">
        <f t="shared" si="134"/>
        <v>228689.72728804278</v>
      </c>
      <c r="AX142" s="177">
        <f t="shared" si="134"/>
        <v>233794.55955619179</v>
      </c>
      <c r="AY142" s="177">
        <f t="shared" si="134"/>
        <v>239012.21460939888</v>
      </c>
      <c r="AZ142" s="177">
        <f t="shared" si="134"/>
        <v>244972.64941454909</v>
      </c>
      <c r="BA142" s="177">
        <f t="shared" si="134"/>
        <v>249795.93985958913</v>
      </c>
      <c r="BB142" s="177">
        <f t="shared" si="134"/>
        <v>255367.11923831512</v>
      </c>
      <c r="BC142" s="177">
        <f t="shared" si="134"/>
        <v>261061.34212208516</v>
      </c>
      <c r="BD142" s="177">
        <f t="shared" si="134"/>
        <v>266009.62234146334</v>
      </c>
      <c r="BE142" s="177">
        <f t="shared" si="134"/>
        <v>271243.89224976726</v>
      </c>
      <c r="BF142" s="177">
        <f t="shared" si="134"/>
        <v>277290.29534388112</v>
      </c>
      <c r="BG142" s="177">
        <f t="shared" si="134"/>
        <v>283470.17929685739</v>
      </c>
      <c r="BH142" s="177">
        <f t="shared" si="134"/>
        <v>290531.24709745013</v>
      </c>
      <c r="BI142" s="177">
        <f t="shared" si="134"/>
        <v>296242.14653806109</v>
      </c>
      <c r="BJ142" s="177">
        <f t="shared" si="134"/>
        <v>302840.26856991544</v>
      </c>
      <c r="BK142" s="177">
        <f t="shared" si="134"/>
        <v>309161.0936143499</v>
      </c>
      <c r="BL142" s="177">
        <f t="shared" si="134"/>
        <v>316275.72352306504</v>
      </c>
      <c r="BM142" s="177">
        <f t="shared" si="134"/>
        <v>321896.79723942775</v>
      </c>
      <c r="BN142" s="177">
        <f t="shared" si="134"/>
        <v>328460.17869351566</v>
      </c>
      <c r="BO142" s="177">
        <f t="shared" si="134"/>
        <v>335157.46739951929</v>
      </c>
      <c r="BP142" s="177">
        <f t="shared" si="134"/>
        <v>342870.76739977242</v>
      </c>
      <c r="BQ142" s="177">
        <f t="shared" si="134"/>
        <v>348964.7574384287</v>
      </c>
      <c r="BR142" s="177">
        <f t="shared" si="134"/>
        <v>356080.39496915013</v>
      </c>
      <c r="BS142" s="177">
        <f t="shared" si="134"/>
        <v>361250.91633782821</v>
      </c>
      <c r="BT142" s="177">
        <f t="shared" si="134"/>
        <v>369563.47858461586</v>
      </c>
      <c r="BU142" s="177">
        <f t="shared" si="134"/>
        <v>376131.15050229331</v>
      </c>
      <c r="BV142" s="177">
        <f t="shared" si="134"/>
        <v>383799.70142276085</v>
      </c>
      <c r="BW142" s="177">
        <f t="shared" ref="BW142:CO142" si="135">SUM(BW140:BW141)</f>
        <v>391624.69343646441</v>
      </c>
      <c r="BX142" s="177">
        <f t="shared" si="135"/>
        <v>400636.66304973024</v>
      </c>
      <c r="BY142" s="177">
        <f t="shared" si="135"/>
        <v>407756.83993447694</v>
      </c>
      <c r="BZ142" s="177">
        <f t="shared" si="135"/>
        <v>416070.57843184867</v>
      </c>
      <c r="CA142" s="177">
        <f t="shared" si="135"/>
        <v>424553.92874281225</v>
      </c>
      <c r="CB142" s="177">
        <f t="shared" si="135"/>
        <v>434324.19268162956</v>
      </c>
      <c r="CC142" s="177">
        <f t="shared" si="135"/>
        <v>442043.38567683258</v>
      </c>
      <c r="CD142" s="177">
        <f t="shared" si="135"/>
        <v>451056.63101522555</v>
      </c>
      <c r="CE142" s="177">
        <f t="shared" si="135"/>
        <v>460253.76851944014</v>
      </c>
      <c r="CF142" s="177">
        <f t="shared" si="135"/>
        <v>470846.1752949545</v>
      </c>
      <c r="CG142" s="177">
        <f t="shared" si="135"/>
        <v>479214.81377558014</v>
      </c>
      <c r="CH142" s="177">
        <f t="shared" si="135"/>
        <v>486173.32783538511</v>
      </c>
      <c r="CI142" s="177">
        <f t="shared" si="135"/>
        <v>496085.17541066627</v>
      </c>
      <c r="CJ142" s="177">
        <f t="shared" si="135"/>
        <v>506199.22295572446</v>
      </c>
      <c r="CK142" s="177">
        <f t="shared" si="135"/>
        <v>516519.59794182482</v>
      </c>
      <c r="CL142" s="177">
        <f t="shared" si="135"/>
        <v>527050.51215002558</v>
      </c>
      <c r="CM142" s="177">
        <f t="shared" si="135"/>
        <v>537796.26339454739</v>
      </c>
      <c r="CN142" s="177">
        <f t="shared" si="135"/>
        <v>550172.06585517467</v>
      </c>
      <c r="CO142" s="177">
        <f t="shared" si="135"/>
        <v>559949.9090029673</v>
      </c>
    </row>
    <row r="143" spans="2:211" s="78" customFormat="1" outlineLevel="2" x14ac:dyDescent="0.2">
      <c r="B143" s="97"/>
      <c r="C143" s="44"/>
      <c r="D143" s="44"/>
      <c r="H143" s="249"/>
      <c r="I143" s="85"/>
    </row>
    <row r="144" spans="2:211" s="173" customFormat="1" outlineLevel="2" x14ac:dyDescent="0.2">
      <c r="B144" s="174"/>
      <c r="C144" s="175"/>
      <c r="D144" s="175"/>
      <c r="E144" s="173" t="s">
        <v>485</v>
      </c>
      <c r="G144" s="333"/>
      <c r="H144" s="227" t="s">
        <v>288</v>
      </c>
      <c r="I144" s="171"/>
      <c r="K144" s="326">
        <f xml:space="preserve"> K140 / K133</f>
        <v>1.3169999999999999</v>
      </c>
      <c r="L144" s="326">
        <f t="shared" ref="L144:BW144" si="136" xml:space="preserve"> L140 / L133</f>
        <v>1.3973</v>
      </c>
      <c r="M144" s="326">
        <f t="shared" si="136"/>
        <v>1.6335999999999999</v>
      </c>
      <c r="N144" s="326">
        <f t="shared" si="136"/>
        <v>1.6012999999999999</v>
      </c>
      <c r="O144" s="326">
        <f t="shared" si="136"/>
        <v>1.5384</v>
      </c>
      <c r="P144" s="326">
        <f t="shared" si="136"/>
        <v>1.5554999999999999</v>
      </c>
      <c r="Q144" s="326">
        <f t="shared" si="136"/>
        <v>1.6057000000000001</v>
      </c>
      <c r="R144" s="326">
        <f t="shared" si="136"/>
        <v>1.6637999999999999</v>
      </c>
      <c r="S144" s="326">
        <f t="shared" si="136"/>
        <v>1.7199</v>
      </c>
      <c r="T144" s="326">
        <f t="shared" si="136"/>
        <v>1.7542925051395886</v>
      </c>
      <c r="U144" s="326">
        <f t="shared" si="136"/>
        <v>1.7893727505023165</v>
      </c>
      <c r="V144" s="326">
        <f t="shared" si="136"/>
        <v>1.8251544886954036</v>
      </c>
      <c r="W144" s="326">
        <f t="shared" si="136"/>
        <v>1.861651747334278</v>
      </c>
      <c r="X144" s="326">
        <f t="shared" si="136"/>
        <v>1.8988788345418588</v>
      </c>
      <c r="Y144" s="326">
        <f t="shared" si="136"/>
        <v>1.9368503445578116</v>
      </c>
      <c r="Z144" s="326">
        <f t="shared" si="136"/>
        <v>1.9755811634599678</v>
      </c>
      <c r="AA144" s="326">
        <f t="shared" si="136"/>
        <v>2.0150864750001571</v>
      </c>
      <c r="AB144" s="326">
        <f t="shared" si="136"/>
        <v>2.0553817665567351</v>
      </c>
      <c r="AC144" s="326">
        <f t="shared" si="136"/>
        <v>2.0964828352061446</v>
      </c>
      <c r="AD144" s="326">
        <f t="shared" si="136"/>
        <v>2.1384057939158874</v>
      </c>
      <c r="AE144" s="326">
        <f t="shared" si="136"/>
        <v>2.1811670778613368</v>
      </c>
      <c r="AF144" s="326">
        <f t="shared" si="136"/>
        <v>2.2247834508688649</v>
      </c>
      <c r="AG144" s="326">
        <f t="shared" si="136"/>
        <v>2.2692720119878134</v>
      </c>
      <c r="AH144" s="326">
        <f t="shared" si="136"/>
        <v>2.3146502021938811</v>
      </c>
      <c r="AI144" s="326">
        <f t="shared" si="136"/>
        <v>2.3609358112265593</v>
      </c>
      <c r="AJ144" s="326">
        <f t="shared" si="136"/>
        <v>2.408146984563293</v>
      </c>
      <c r="AK144" s="326">
        <f t="shared" si="136"/>
        <v>2.4563022305331041</v>
      </c>
      <c r="AL144" s="326">
        <f t="shared" si="136"/>
        <v>2.5054204275724627</v>
      </c>
      <c r="AM144" s="326">
        <f t="shared" si="136"/>
        <v>2.5555208316262545</v>
      </c>
      <c r="AN144" s="326">
        <f t="shared" si="136"/>
        <v>2.6066230836967423</v>
      </c>
      <c r="AO144" s="326">
        <f t="shared" si="136"/>
        <v>2.6587472175434836</v>
      </c>
      <c r="AP144" s="326">
        <f t="shared" si="136"/>
        <v>2.7119136675372224</v>
      </c>
      <c r="AQ144" s="326">
        <f t="shared" si="136"/>
        <v>2.7661432766708316</v>
      </c>
      <c r="AR144" s="326">
        <f t="shared" si="136"/>
        <v>2.8214573047304516</v>
      </c>
      <c r="AS144" s="326">
        <f t="shared" si="136"/>
        <v>2.8778774366300226</v>
      </c>
      <c r="AT144" s="326">
        <f t="shared" si="136"/>
        <v>2.9354257909124835</v>
      </c>
      <c r="AU144" s="326">
        <f t="shared" si="136"/>
        <v>2.9941249284209657</v>
      </c>
      <c r="AV144" s="326">
        <f t="shared" si="136"/>
        <v>3.0539978611433849</v>
      </c>
      <c r="AW144" s="326">
        <f t="shared" si="136"/>
        <v>3.1150680612338939</v>
      </c>
      <c r="AX144" s="326">
        <f t="shared" si="136"/>
        <v>3.1773594702147387</v>
      </c>
      <c r="AY144" s="326">
        <f t="shared" si="136"/>
        <v>3.2408965083621202</v>
      </c>
      <c r="AZ144" s="326">
        <f t="shared" si="136"/>
        <v>3.3057040842797427</v>
      </c>
      <c r="BA144" s="326">
        <f t="shared" si="136"/>
        <v>3.3718076046638061</v>
      </c>
      <c r="BB144" s="326">
        <f t="shared" si="136"/>
        <v>3.4392329842632621</v>
      </c>
      <c r="BC144" s="326">
        <f t="shared" si="136"/>
        <v>3.5080066560392473</v>
      </c>
      <c r="BD144" s="326">
        <f t="shared" si="136"/>
        <v>3.5781555815276715</v>
      </c>
      <c r="BE144" s="326">
        <f t="shared" si="136"/>
        <v>3.649707261409024</v>
      </c>
      <c r="BF144" s="326">
        <f t="shared" si="136"/>
        <v>3.7226897462895425</v>
      </c>
      <c r="BG144" s="326">
        <f t="shared" si="136"/>
        <v>3.7971316476979715</v>
      </c>
      <c r="BH144" s="326">
        <f t="shared" si="136"/>
        <v>3.8730621493022204</v>
      </c>
      <c r="BI144" s="326">
        <f t="shared" si="136"/>
        <v>3.9505110183503174</v>
      </c>
      <c r="BJ144" s="326">
        <f t="shared" si="136"/>
        <v>4.0295086173401513</v>
      </c>
      <c r="BK144" s="326">
        <f t="shared" si="136"/>
        <v>4.1100859159225616</v>
      </c>
      <c r="BL144" s="326">
        <f t="shared" si="136"/>
        <v>4.1922745030424622</v>
      </c>
      <c r="BM144" s="326">
        <f t="shared" si="136"/>
        <v>4.276106599322743</v>
      </c>
      <c r="BN144" s="326">
        <f t="shared" si="136"/>
        <v>4.3616150696958087</v>
      </c>
      <c r="BO144" s="326">
        <f t="shared" si="136"/>
        <v>4.4488334362877158</v>
      </c>
      <c r="BP144" s="326">
        <f t="shared" si="136"/>
        <v>4.5377958915599406</v>
      </c>
      <c r="BQ144" s="326">
        <f t="shared" si="136"/>
        <v>4.6285373117139494</v>
      </c>
      <c r="BR144" s="326">
        <f t="shared" si="136"/>
        <v>4.7210932703638129</v>
      </c>
      <c r="BS144" s="326">
        <f t="shared" si="136"/>
        <v>4.8155000524822293</v>
      </c>
      <c r="BT144" s="326">
        <f t="shared" si="136"/>
        <v>4.9117946686254266</v>
      </c>
      <c r="BU144" s="326">
        <f t="shared" si="136"/>
        <v>5.0100148694425117</v>
      </c>
      <c r="BV144" s="326">
        <f t="shared" si="136"/>
        <v>5.1101991604749655</v>
      </c>
      <c r="BW144" s="326">
        <f t="shared" si="136"/>
        <v>5.2123868172520789</v>
      </c>
      <c r="BX144" s="326">
        <f t="shared" ref="BX144:CO144" si="137" xml:space="preserve"> BX140 / BX133</f>
        <v>5.3166179006882475</v>
      </c>
      <c r="BY144" s="326">
        <f t="shared" si="137"/>
        <v>5.4229332727881658</v>
      </c>
      <c r="BZ144" s="326">
        <f t="shared" si="137"/>
        <v>5.5313746126660739</v>
      </c>
      <c r="CA144" s="326">
        <f t="shared" si="137"/>
        <v>5.6419844328853355</v>
      </c>
      <c r="CB144" s="326">
        <f t="shared" si="137"/>
        <v>5.7548060961247609</v>
      </c>
      <c r="CC144" s="326">
        <f t="shared" si="137"/>
        <v>5.8698838321781981</v>
      </c>
      <c r="CD144" s="326">
        <f t="shared" si="137"/>
        <v>5.987262755294064</v>
      </c>
      <c r="CE144" s="326">
        <f t="shared" si="137"/>
        <v>6.106988881861608</v>
      </c>
      <c r="CF144" s="326">
        <f t="shared" si="137"/>
        <v>6.2291091484508492</v>
      </c>
      <c r="CG144" s="326">
        <f t="shared" si="137"/>
        <v>6.3536714302132511</v>
      </c>
      <c r="CH144" s="326">
        <f t="shared" si="137"/>
        <v>6.4807245596503504</v>
      </c>
      <c r="CI144" s="326">
        <f t="shared" si="137"/>
        <v>6.6103183457577019</v>
      </c>
      <c r="CJ144" s="326">
        <f t="shared" si="137"/>
        <v>6.7425035935516373</v>
      </c>
      <c r="CK144" s="326">
        <f t="shared" si="137"/>
        <v>6.8773321239864993</v>
      </c>
      <c r="CL144" s="326">
        <f t="shared" si="137"/>
        <v>7.0148567942701581</v>
      </c>
      <c r="CM144" s="326">
        <f t="shared" si="137"/>
        <v>7.1551315185857662</v>
      </c>
      <c r="CN144" s="326">
        <f t="shared" si="137"/>
        <v>7.2982112892278934</v>
      </c>
      <c r="CO144" s="326">
        <f t="shared" si="137"/>
        <v>7.444152198161305</v>
      </c>
    </row>
    <row r="145" spans="1:211" s="120" customFormat="1" outlineLevel="2" x14ac:dyDescent="0.2">
      <c r="B145" s="377"/>
      <c r="C145" s="378"/>
      <c r="D145" s="378"/>
      <c r="E145" s="131" t="s">
        <v>486</v>
      </c>
      <c r="G145" s="119">
        <f xml:space="preserve"> DiscountCalc!I19</f>
        <v>2402492.6681143111</v>
      </c>
      <c r="H145" s="150" t="s">
        <v>133</v>
      </c>
      <c r="I145" s="379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</row>
    <row r="146" spans="1:211" s="120" customFormat="1" outlineLevel="2" x14ac:dyDescent="0.2">
      <c r="B146" s="377"/>
      <c r="C146" s="378"/>
      <c r="D146" s="378"/>
      <c r="E146" s="131" t="s">
        <v>487</v>
      </c>
      <c r="G146" s="380">
        <f xml:space="preserve"> SUM( DiscountCalc!$I$30:$I$37 )</f>
        <v>661032.86987207306</v>
      </c>
      <c r="H146" s="150" t="s">
        <v>133</v>
      </c>
      <c r="I146" s="379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</row>
    <row r="147" spans="1:211" s="120" customFormat="1" outlineLevel="2" x14ac:dyDescent="0.2">
      <c r="B147" s="377"/>
      <c r="C147" s="378"/>
      <c r="D147" s="378"/>
      <c r="E147" s="131" t="s">
        <v>488</v>
      </c>
      <c r="G147" s="352">
        <f xml:space="preserve"> G146 / G145</f>
        <v>0.27514459404819336</v>
      </c>
      <c r="H147" s="150" t="s">
        <v>66</v>
      </c>
      <c r="I147" s="379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</row>
    <row r="148" spans="1:211" s="20" customFormat="1" outlineLevel="2" x14ac:dyDescent="0.2">
      <c r="B148" s="34"/>
      <c r="C148" s="83"/>
      <c r="D148" s="83"/>
      <c r="E148" s="20" t="s">
        <v>489</v>
      </c>
      <c r="G148" s="217"/>
      <c r="H148" s="93" t="s">
        <v>288</v>
      </c>
      <c r="I148" s="123"/>
      <c r="K148" s="183">
        <f t="shared" ref="K148:AP148" si="138" xml:space="preserve"> K144 * ( 1 - $G$147 - K117 )</f>
        <v>0.93554305442586849</v>
      </c>
      <c r="L148" s="183">
        <f t="shared" si="138"/>
        <v>0.97202907265216132</v>
      </c>
      <c r="M148" s="183">
        <f t="shared" si="138"/>
        <v>1.1129325468013049</v>
      </c>
      <c r="N148" s="183">
        <f t="shared" si="138"/>
        <v>1.0683861463674493</v>
      </c>
      <c r="O148" s="183">
        <f t="shared" si="138"/>
        <v>1.0052170005159322</v>
      </c>
      <c r="P148" s="183">
        <f t="shared" si="138"/>
        <v>0.99539437264252517</v>
      </c>
      <c r="Q148" s="183">
        <f t="shared" si="138"/>
        <v>1.0062845700351413</v>
      </c>
      <c r="R148" s="183">
        <f t="shared" si="138"/>
        <v>1.0211332583906232</v>
      </c>
      <c r="S148" s="183">
        <f t="shared" si="138"/>
        <v>1.0337132218835725</v>
      </c>
      <c r="T148" s="183">
        <f t="shared" si="138"/>
        <v>1.0473647061853242</v>
      </c>
      <c r="U148" s="183">
        <f t="shared" si="138"/>
        <v>1.0611647988726587</v>
      </c>
      <c r="V148" s="183">
        <f t="shared" si="138"/>
        <v>1.0751141963119086</v>
      </c>
      <c r="W148" s="183">
        <f t="shared" si="138"/>
        <v>1.0892135663421985</v>
      </c>
      <c r="X148" s="183">
        <f t="shared" si="138"/>
        <v>1.1034635469017571</v>
      </c>
      <c r="Y148" s="183">
        <f t="shared" si="138"/>
        <v>1.1178647446114105</v>
      </c>
      <c r="Z148" s="183">
        <f t="shared" si="138"/>
        <v>1.147288956038409</v>
      </c>
      <c r="AA148" s="183">
        <f t="shared" si="138"/>
        <v>1.1622916522363609</v>
      </c>
      <c r="AB148" s="183">
        <f t="shared" si="138"/>
        <v>1.1774531292993842</v>
      </c>
      <c r="AC148" s="183">
        <f t="shared" si="138"/>
        <v>1.1927739724289552</v>
      </c>
      <c r="AD148" s="183">
        <f t="shared" si="138"/>
        <v>1.208254730120768</v>
      </c>
      <c r="AE148" s="183">
        <f t="shared" si="138"/>
        <v>1.2238959125136022</v>
      </c>
      <c r="AF148" s="183">
        <f t="shared" si="138"/>
        <v>1.2429864912745525</v>
      </c>
      <c r="AG148" s="183">
        <f t="shared" si="138"/>
        <v>1.2623699121354257</v>
      </c>
      <c r="AH148" s="183">
        <f t="shared" si="138"/>
        <v>1.2820505046862658</v>
      </c>
      <c r="AI148" s="183">
        <f t="shared" si="138"/>
        <v>1.3020326582179709</v>
      </c>
      <c r="AJ148" s="183">
        <f t="shared" si="138"/>
        <v>1.322320822433614</v>
      </c>
      <c r="AK148" s="183">
        <f t="shared" si="138"/>
        <v>1.342919508165191</v>
      </c>
      <c r="AL148" s="183">
        <f t="shared" si="138"/>
        <v>1.3638332880957453</v>
      </c>
      <c r="AM148" s="183">
        <f t="shared" si="138"/>
        <v>1.3850667974868125</v>
      </c>
      <c r="AN148" s="183">
        <f t="shared" si="138"/>
        <v>1.4066247349111209</v>
      </c>
      <c r="AO148" s="183">
        <f t="shared" si="138"/>
        <v>1.4485256304686518</v>
      </c>
      <c r="AP148" s="183">
        <f t="shared" si="138"/>
        <v>1.47114698802511</v>
      </c>
      <c r="AQ148" s="183">
        <f t="shared" ref="AQ148:BV148" si="139" xml:space="preserve"> AQ144 * ( 1 - $G$147 - AQ117 )</f>
        <v>1.4941152595541209</v>
      </c>
      <c r="AR148" s="183">
        <f t="shared" si="139"/>
        <v>1.517435564336328</v>
      </c>
      <c r="AS148" s="183">
        <f t="shared" si="139"/>
        <v>1.5411130919035938</v>
      </c>
      <c r="AT148" s="183">
        <f t="shared" si="139"/>
        <v>1.5651531028656764</v>
      </c>
      <c r="AU148" s="183">
        <f t="shared" si="139"/>
        <v>1.5895609297428772</v>
      </c>
      <c r="AV148" s="183">
        <f t="shared" si="139"/>
        <v>1.6143419778045829</v>
      </c>
      <c r="AW148" s="183">
        <f t="shared" si="139"/>
        <v>1.6395017259136249</v>
      </c>
      <c r="AX148" s="183">
        <f t="shared" si="139"/>
        <v>1.6650457273763624</v>
      </c>
      <c r="AY148" s="183">
        <f t="shared" si="139"/>
        <v>1.6909796107984081</v>
      </c>
      <c r="AZ148" s="183">
        <f t="shared" si="139"/>
        <v>1.7173090809458873</v>
      </c>
      <c r="BA148" s="183">
        <f t="shared" si="139"/>
        <v>1.7440399196121352</v>
      </c>
      <c r="BB148" s="183">
        <f t="shared" si="139"/>
        <v>1.7711779864897217</v>
      </c>
      <c r="BC148" s="183">
        <f t="shared" si="139"/>
        <v>1.7987292200476861</v>
      </c>
      <c r="BD148" s="183">
        <f t="shared" si="139"/>
        <v>1.8536342688807479</v>
      </c>
      <c r="BE148" s="183">
        <f t="shared" si="139"/>
        <v>1.8825685772856682</v>
      </c>
      <c r="BF148" s="183">
        <f t="shared" si="139"/>
        <v>1.9119451196951356</v>
      </c>
      <c r="BG148" s="183">
        <f t="shared" si="139"/>
        <v>1.9417703739299983</v>
      </c>
      <c r="BH148" s="183">
        <f t="shared" si="139"/>
        <v>1.9720509053541813</v>
      </c>
      <c r="BI148" s="183">
        <f t="shared" si="139"/>
        <v>2.0027933678664964</v>
      </c>
      <c r="BJ148" s="183">
        <f t="shared" si="139"/>
        <v>2.0340045048983941</v>
      </c>
      <c r="BK148" s="183">
        <f t="shared" si="139"/>
        <v>2.0708341074467649</v>
      </c>
      <c r="BL148" s="183">
        <f t="shared" si="139"/>
        <v>2.1101403454331207</v>
      </c>
      <c r="BM148" s="183">
        <f t="shared" si="139"/>
        <v>2.1501905127600143</v>
      </c>
      <c r="BN148" s="183">
        <f t="shared" si="139"/>
        <v>2.1909986443750862</v>
      </c>
      <c r="BO148" s="183">
        <f t="shared" si="139"/>
        <v>2.2325790390575344</v>
      </c>
      <c r="BP148" s="183">
        <f t="shared" si="139"/>
        <v>2.274946264357498</v>
      </c>
      <c r="BQ148" s="183">
        <f t="shared" si="139"/>
        <v>2.3181151616274964</v>
      </c>
      <c r="BR148" s="183">
        <f t="shared" si="139"/>
        <v>2.3621008511476136</v>
      </c>
      <c r="BS148" s="183">
        <f t="shared" si="139"/>
        <v>2.4431675005627627</v>
      </c>
      <c r="BT148" s="183">
        <f t="shared" si="139"/>
        <v>2.4895581367884452</v>
      </c>
      <c r="BU148" s="183">
        <f t="shared" si="139"/>
        <v>2.5368271472380006</v>
      </c>
      <c r="BV148" s="183">
        <f t="shared" si="139"/>
        <v>2.5849911109413188</v>
      </c>
      <c r="BW148" s="183">
        <f t="shared" ref="BW148:CO148" si="140" xml:space="preserve"> BW144 * ( 1 - $G$147 - BW117 )</f>
        <v>2.6340669187461039</v>
      </c>
      <c r="BX148" s="183">
        <f t="shared" si="140"/>
        <v>2.6840717791590976</v>
      </c>
      <c r="BY148" s="183">
        <f t="shared" si="140"/>
        <v>2.7350232242962367</v>
      </c>
      <c r="BZ148" s="183">
        <f t="shared" si="140"/>
        <v>2.7869391159437411</v>
      </c>
      <c r="CA148" s="183">
        <f t="shared" si="140"/>
        <v>2.8398376517322172</v>
      </c>
      <c r="CB148" s="183">
        <f t="shared" si="140"/>
        <v>2.8937373714258565</v>
      </c>
      <c r="CC148" s="183">
        <f t="shared" si="140"/>
        <v>2.9486571633288636</v>
      </c>
      <c r="CD148" s="183">
        <f t="shared" si="140"/>
        <v>3.0046162708112933</v>
      </c>
      <c r="CE148" s="183">
        <f t="shared" si="140"/>
        <v>3.0616342989565086</v>
      </c>
      <c r="CF148" s="183">
        <f t="shared" si="140"/>
        <v>3.1197312213325104</v>
      </c>
      <c r="CG148" s="183">
        <f t="shared" si="140"/>
        <v>3.1789273868894483</v>
      </c>
      <c r="CH148" s="183">
        <f t="shared" si="140"/>
        <v>3.2880272976167904</v>
      </c>
      <c r="CI148" s="183">
        <f t="shared" si="140"/>
        <v>3.350460052730273</v>
      </c>
      <c r="CJ148" s="183">
        <f t="shared" si="140"/>
        <v>3.4140749283594194</v>
      </c>
      <c r="CK148" s="183">
        <f t="shared" si="140"/>
        <v>3.4788942366473101</v>
      </c>
      <c r="CL148" s="183">
        <f t="shared" si="140"/>
        <v>3.5449407093830354</v>
      </c>
      <c r="CM148" s="183">
        <f t="shared" si="140"/>
        <v>3.6122375058628391</v>
      </c>
      <c r="CN148" s="183">
        <f t="shared" si="140"/>
        <v>3.6808082208978692</v>
      </c>
      <c r="CO148" s="183">
        <f t="shared" si="140"/>
        <v>3.7506768929712289</v>
      </c>
    </row>
    <row r="149" spans="1:211" s="78" customFormat="1" outlineLevel="2" x14ac:dyDescent="0.2">
      <c r="B149" s="97"/>
      <c r="C149" s="44"/>
      <c r="D149" s="44"/>
      <c r="H149" s="249"/>
      <c r="I149" s="85"/>
    </row>
    <row r="150" spans="1:211" s="78" customFormat="1" outlineLevel="2" x14ac:dyDescent="0.2">
      <c r="B150" s="97"/>
      <c r="C150" s="44"/>
      <c r="D150" s="44" t="s">
        <v>490</v>
      </c>
      <c r="H150" s="249"/>
      <c r="I150" s="85"/>
    </row>
    <row r="151" spans="1:211" outlineLevel="2" x14ac:dyDescent="0.2">
      <c r="B151" s="58"/>
      <c r="D151" s="39"/>
      <c r="E151" t="s">
        <v>491</v>
      </c>
      <c r="H151" s="150" t="s">
        <v>133</v>
      </c>
      <c r="I151" s="53">
        <f t="shared" ref="I151:I154" si="141" xml:space="preserve"> SUM( K151:CO151 )</f>
        <v>1641744.9557826342</v>
      </c>
      <c r="K151" s="53">
        <f t="shared" ref="K151:AP151" si="142" xml:space="preserve"> K126 * K$148</f>
        <v>0</v>
      </c>
      <c r="L151" s="53">
        <f t="shared" si="142"/>
        <v>704.36981325885722</v>
      </c>
      <c r="M151" s="53">
        <f t="shared" si="142"/>
        <v>1608.6637352375938</v>
      </c>
      <c r="N151" s="53">
        <f t="shared" si="142"/>
        <v>2316.589794272873</v>
      </c>
      <c r="O151" s="53">
        <f t="shared" si="142"/>
        <v>2906.3817532845055</v>
      </c>
      <c r="P151" s="53">
        <f t="shared" si="142"/>
        <v>3607.6089615102528</v>
      </c>
      <c r="Q151" s="53">
        <f t="shared" si="142"/>
        <v>4364.8701205393154</v>
      </c>
      <c r="R151" s="53">
        <f t="shared" si="142"/>
        <v>5167.8861417385478</v>
      </c>
      <c r="S151" s="53">
        <f t="shared" si="142"/>
        <v>5979.3744272565036</v>
      </c>
      <c r="T151" s="53">
        <f t="shared" si="142"/>
        <v>6220.1566544405432</v>
      </c>
      <c r="U151" s="53">
        <f t="shared" si="142"/>
        <v>6431.6292056905286</v>
      </c>
      <c r="V151" s="53">
        <f t="shared" si="142"/>
        <v>6664.8431033980478</v>
      </c>
      <c r="W151" s="53">
        <f t="shared" si="142"/>
        <v>6902.8697238197856</v>
      </c>
      <c r="X151" s="53">
        <f t="shared" si="142"/>
        <v>7165.3530535281934</v>
      </c>
      <c r="Y151" s="53">
        <f t="shared" si="142"/>
        <v>7393.6273590609362</v>
      </c>
      <c r="Z151" s="53">
        <f t="shared" si="142"/>
        <v>7746.9076735512417</v>
      </c>
      <c r="AA151" s="53">
        <f t="shared" si="142"/>
        <v>8008.9575428123644</v>
      </c>
      <c r="AB151" s="53">
        <f t="shared" si="142"/>
        <v>8298.9527526443107</v>
      </c>
      <c r="AC151" s="53">
        <f t="shared" si="142"/>
        <v>8548.9393592533779</v>
      </c>
      <c r="AD151" s="53">
        <f t="shared" si="142"/>
        <v>8827.0118840976429</v>
      </c>
      <c r="AE151" s="53">
        <f t="shared" si="142"/>
        <v>9110.5659332663126</v>
      </c>
      <c r="AF151" s="53">
        <f t="shared" si="142"/>
        <v>9450.42683411295</v>
      </c>
      <c r="AG151" s="53">
        <f t="shared" si="142"/>
        <v>9746.1933358050901</v>
      </c>
      <c r="AH151" s="53">
        <f t="shared" si="142"/>
        <v>10075.483737056295</v>
      </c>
      <c r="AI151" s="53">
        <f t="shared" si="142"/>
        <v>10412.635863472889</v>
      </c>
      <c r="AJ151" s="53">
        <f t="shared" si="142"/>
        <v>10787.284762168056</v>
      </c>
      <c r="AK151" s="53">
        <f t="shared" si="142"/>
        <v>11111.174633141622</v>
      </c>
      <c r="AL151" s="53">
        <f t="shared" si="142"/>
        <v>11472.893434163319</v>
      </c>
      <c r="AM151" s="53">
        <f t="shared" si="142"/>
        <v>11843.138373617732</v>
      </c>
      <c r="AN151" s="53">
        <f t="shared" si="142"/>
        <v>12255.568398075549</v>
      </c>
      <c r="AO151" s="53">
        <f t="shared" si="142"/>
        <v>12786.572550150348</v>
      </c>
      <c r="AP151" s="53">
        <f t="shared" si="142"/>
        <v>13189.808674239994</v>
      </c>
      <c r="AQ151" s="53">
        <f t="shared" ref="AQ151:BV151" si="143" xml:space="preserve"> AQ126 * AQ$148</f>
        <v>13602.469022363495</v>
      </c>
      <c r="AR151" s="53">
        <f t="shared" si="143"/>
        <v>14063.169150637254</v>
      </c>
      <c r="AS151" s="53">
        <f t="shared" si="143"/>
        <v>14456.83227841661</v>
      </c>
      <c r="AT151" s="53">
        <f t="shared" si="143"/>
        <v>14898.928939258882</v>
      </c>
      <c r="AU151" s="53">
        <f t="shared" si="143"/>
        <v>15351.237444075006</v>
      </c>
      <c r="AV151" s="53">
        <f t="shared" si="143"/>
        <v>15857.289664499576</v>
      </c>
      <c r="AW151" s="53">
        <f t="shared" si="143"/>
        <v>16287.31749218072</v>
      </c>
      <c r="AX151" s="53">
        <f t="shared" si="143"/>
        <v>16771.512178937541</v>
      </c>
      <c r="AY151" s="53">
        <f t="shared" si="143"/>
        <v>17266.765116784067</v>
      </c>
      <c r="AZ151" s="53">
        <f t="shared" si="143"/>
        <v>17821.991505262868</v>
      </c>
      <c r="BA151" s="53">
        <f t="shared" si="143"/>
        <v>18291.334656117091</v>
      </c>
      <c r="BB151" s="53">
        <f t="shared" si="143"/>
        <v>18821.105714709127</v>
      </c>
      <c r="BC151" s="53">
        <f t="shared" si="143"/>
        <v>19362.844064996567</v>
      </c>
      <c r="BD151" s="53">
        <f t="shared" si="143"/>
        <v>20265.830765813065</v>
      </c>
      <c r="BE151" s="53">
        <f t="shared" si="143"/>
        <v>20786.524782877677</v>
      </c>
      <c r="BF151" s="53">
        <f t="shared" si="143"/>
        <v>21375.552160621606</v>
      </c>
      <c r="BG151" s="53">
        <f t="shared" si="143"/>
        <v>21977.799103549256</v>
      </c>
      <c r="BH151" s="53">
        <f t="shared" si="143"/>
        <v>22655.427614681441</v>
      </c>
      <c r="BI151" s="53">
        <f t="shared" si="143"/>
        <v>23223.004068354996</v>
      </c>
      <c r="BJ151" s="53">
        <f t="shared" si="143"/>
        <v>23866.500037981139</v>
      </c>
      <c r="BK151" s="53">
        <f t="shared" si="143"/>
        <v>24372.296114396529</v>
      </c>
      <c r="BL151" s="53">
        <f t="shared" si="143"/>
        <v>24902.944389071901</v>
      </c>
      <c r="BM151" s="53">
        <f t="shared" si="143"/>
        <v>25306.266538156466</v>
      </c>
      <c r="BN151" s="53">
        <f t="shared" si="143"/>
        <v>25786.550238343381</v>
      </c>
      <c r="BO151" s="53">
        <f t="shared" si="143"/>
        <v>26275.922944785612</v>
      </c>
      <c r="BP151" s="53">
        <f t="shared" si="143"/>
        <v>26847.911055789635</v>
      </c>
      <c r="BQ151" s="53">
        <f t="shared" si="143"/>
        <v>27282.624399168541</v>
      </c>
      <c r="BR151" s="53">
        <f t="shared" si="143"/>
        <v>27800.30577496062</v>
      </c>
      <c r="BS151" s="53">
        <f t="shared" si="143"/>
        <v>28754.404597962923</v>
      </c>
      <c r="BT151" s="53">
        <f t="shared" si="143"/>
        <v>29380.665588420252</v>
      </c>
      <c r="BU151" s="53">
        <f t="shared" si="143"/>
        <v>29856.714355432156</v>
      </c>
      <c r="BV151" s="53">
        <f t="shared" si="143"/>
        <v>30423.571150575266</v>
      </c>
      <c r="BW151" s="53">
        <f t="shared" ref="BW151:CO151" si="144" xml:space="preserve"> BW126 * BW$148</f>
        <v>31001.159724942601</v>
      </c>
      <c r="BX151" s="53">
        <f t="shared" si="144"/>
        <v>31676.229686493512</v>
      </c>
      <c r="BY151" s="53">
        <f t="shared" si="144"/>
        <v>32189.346149260797</v>
      </c>
      <c r="BZ151" s="53">
        <f t="shared" si="144"/>
        <v>32800.360561147209</v>
      </c>
      <c r="CA151" s="53">
        <f t="shared" si="144"/>
        <v>33422.940020128757</v>
      </c>
      <c r="CB151" s="53">
        <f t="shared" si="144"/>
        <v>34150.610405207844</v>
      </c>
      <c r="CC151" s="53">
        <f t="shared" si="144"/>
        <v>34703.670982652584</v>
      </c>
      <c r="CD151" s="53">
        <f t="shared" si="144"/>
        <v>35362.271269828983</v>
      </c>
      <c r="CE151" s="53">
        <f t="shared" si="144"/>
        <v>36033.334326409386</v>
      </c>
      <c r="CF151" s="53">
        <f t="shared" si="144"/>
        <v>36817.690009025617</v>
      </c>
      <c r="CG151" s="53">
        <f t="shared" si="144"/>
        <v>37413.793466518007</v>
      </c>
      <c r="CH151" s="53">
        <f t="shared" si="144"/>
        <v>38697.824534356383</v>
      </c>
      <c r="CI151" s="53">
        <f t="shared" si="144"/>
        <v>39432.615210920769</v>
      </c>
      <c r="CJ151" s="53">
        <f t="shared" si="144"/>
        <v>40181.318634598523</v>
      </c>
      <c r="CK151" s="53">
        <f t="shared" si="144"/>
        <v>40944.197403999628</v>
      </c>
      <c r="CL151" s="53">
        <f t="shared" si="144"/>
        <v>41721.519056679572</v>
      </c>
      <c r="CM151" s="53">
        <f t="shared" si="144"/>
        <v>42513.55616165961</v>
      </c>
      <c r="CN151" s="53">
        <f t="shared" si="144"/>
        <v>43439.272951792162</v>
      </c>
      <c r="CO151" s="53">
        <f t="shared" si="144"/>
        <v>44142.892729165411</v>
      </c>
    </row>
    <row r="152" spans="1:211" outlineLevel="2" x14ac:dyDescent="0.2">
      <c r="B152" s="58"/>
      <c r="D152" s="39"/>
      <c r="E152" t="str">
        <f xml:space="preserve"> E127</f>
        <v>Water taken unbilled</v>
      </c>
      <c r="H152" s="150" t="s">
        <v>133</v>
      </c>
      <c r="I152" s="53">
        <f t="shared" si="141"/>
        <v>255200.62232741161</v>
      </c>
      <c r="K152" s="53">
        <f t="shared" ref="K152:AP152" si="145" xml:space="preserve"> K127 * K$148</f>
        <v>0</v>
      </c>
      <c r="L152" s="53">
        <f t="shared" si="145"/>
        <v>80.857697743301543</v>
      </c>
      <c r="M152" s="53">
        <f t="shared" si="145"/>
        <v>185.08258514459664</v>
      </c>
      <c r="N152" s="53">
        <f t="shared" si="145"/>
        <v>266.90735531842853</v>
      </c>
      <c r="O152" s="53">
        <f t="shared" si="145"/>
        <v>335.33287646678673</v>
      </c>
      <c r="P152" s="53">
        <f t="shared" si="145"/>
        <v>416.82711589756752</v>
      </c>
      <c r="Q152" s="53">
        <f t="shared" si="145"/>
        <v>505.03540238998914</v>
      </c>
      <c r="R152" s="53">
        <f t="shared" si="145"/>
        <v>598.79530733904244</v>
      </c>
      <c r="S152" s="53">
        <f t="shared" si="145"/>
        <v>693.80451484363698</v>
      </c>
      <c r="T152" s="53">
        <f t="shared" si="145"/>
        <v>794.19260199984126</v>
      </c>
      <c r="U152" s="53">
        <f t="shared" si="145"/>
        <v>892.95811800846104</v>
      </c>
      <c r="V152" s="53">
        <f t="shared" si="145"/>
        <v>996.66130446123907</v>
      </c>
      <c r="W152" s="53">
        <f t="shared" si="145"/>
        <v>1103.1832123563879</v>
      </c>
      <c r="X152" s="53">
        <f t="shared" si="145"/>
        <v>1215.8974422445606</v>
      </c>
      <c r="Y152" s="53">
        <f t="shared" si="145"/>
        <v>1324.8895877309546</v>
      </c>
      <c r="Z152" s="53">
        <f t="shared" si="145"/>
        <v>1459.0912873740845</v>
      </c>
      <c r="AA152" s="53">
        <f t="shared" si="145"/>
        <v>1579.1030998469787</v>
      </c>
      <c r="AB152" s="53">
        <f t="shared" si="145"/>
        <v>1706.9238374210149</v>
      </c>
      <c r="AC152" s="53">
        <f t="shared" si="145"/>
        <v>1828.6181170760353</v>
      </c>
      <c r="AD152" s="53">
        <f t="shared" si="145"/>
        <v>1958.2333933907184</v>
      </c>
      <c r="AE152" s="53">
        <f t="shared" si="145"/>
        <v>2091.1626803775548</v>
      </c>
      <c r="AF152" s="53">
        <f t="shared" si="145"/>
        <v>2129.5996418178893</v>
      </c>
      <c r="AG152" s="53">
        <f t="shared" si="145"/>
        <v>2156.8998001370128</v>
      </c>
      <c r="AH152" s="53">
        <f t="shared" si="145"/>
        <v>2190.5262876914239</v>
      </c>
      <c r="AI152" s="53">
        <f t="shared" si="145"/>
        <v>2224.6680258178772</v>
      </c>
      <c r="AJ152" s="53">
        <f t="shared" si="145"/>
        <v>2265.5225697066376</v>
      </c>
      <c r="AK152" s="53">
        <f t="shared" si="145"/>
        <v>2294.5277694885822</v>
      </c>
      <c r="AL152" s="53">
        <f t="shared" si="145"/>
        <v>2330.2612952314571</v>
      </c>
      <c r="AM152" s="53">
        <f t="shared" si="145"/>
        <v>2366.5411144203727</v>
      </c>
      <c r="AN152" s="53">
        <f t="shared" si="145"/>
        <v>2409.9598448308848</v>
      </c>
      <c r="AO152" s="53">
        <f t="shared" si="145"/>
        <v>2474.967608793896</v>
      </c>
      <c r="AP152" s="53">
        <f t="shared" si="145"/>
        <v>2513.6187213745311</v>
      </c>
      <c r="AQ152" s="53">
        <f t="shared" ref="AQ152:BV152" si="146" xml:space="preserve"> AQ127 * AQ$148</f>
        <v>2552.8625751721979</v>
      </c>
      <c r="AR152" s="53">
        <f t="shared" si="146"/>
        <v>2599.8112264106544</v>
      </c>
      <c r="AS152" s="53">
        <f t="shared" si="146"/>
        <v>2633.1636138986155</v>
      </c>
      <c r="AT152" s="53">
        <f t="shared" si="146"/>
        <v>2674.2386540599377</v>
      </c>
      <c r="AU152" s="53">
        <f t="shared" si="146"/>
        <v>2715.9421487385762</v>
      </c>
      <c r="AV152" s="53">
        <f t="shared" si="146"/>
        <v>2765.8402740797396</v>
      </c>
      <c r="AW152" s="53">
        <f t="shared" si="146"/>
        <v>2801.2715694130238</v>
      </c>
      <c r="AX152" s="53">
        <f t="shared" si="146"/>
        <v>2844.9163451004274</v>
      </c>
      <c r="AY152" s="53">
        <f t="shared" si="146"/>
        <v>2889.2272776029013</v>
      </c>
      <c r="AZ152" s="53">
        <f t="shared" si="146"/>
        <v>2942.253056928168</v>
      </c>
      <c r="BA152" s="53">
        <f t="shared" si="146"/>
        <v>2979.886733579589</v>
      </c>
      <c r="BB152" s="53">
        <f t="shared" si="146"/>
        <v>3026.255147830967</v>
      </c>
      <c r="BC152" s="53">
        <f t="shared" si="146"/>
        <v>3073.3295034405501</v>
      </c>
      <c r="BD152" s="53">
        <f t="shared" si="146"/>
        <v>3175.8180018690778</v>
      </c>
      <c r="BE152" s="53">
        <f t="shared" si="146"/>
        <v>3216.5783967576617</v>
      </c>
      <c r="BF152" s="53">
        <f t="shared" si="146"/>
        <v>3266.7714961357301</v>
      </c>
      <c r="BG152" s="53">
        <f t="shared" si="146"/>
        <v>3317.7312697169859</v>
      </c>
      <c r="BH152" s="53">
        <f t="shared" si="146"/>
        <v>3378.700356898149</v>
      </c>
      <c r="BI152" s="53">
        <f t="shared" si="146"/>
        <v>3421.9958613870658</v>
      </c>
      <c r="BJ152" s="53">
        <f t="shared" si="146"/>
        <v>3475.3235703089867</v>
      </c>
      <c r="BK152" s="53">
        <f t="shared" si="146"/>
        <v>3538.2510542517321</v>
      </c>
      <c r="BL152" s="53">
        <f t="shared" si="146"/>
        <v>3615.2879821018619</v>
      </c>
      <c r="BM152" s="53">
        <f t="shared" si="146"/>
        <v>3673.8403241751562</v>
      </c>
      <c r="BN152" s="53">
        <f t="shared" si="146"/>
        <v>3743.5655687951112</v>
      </c>
      <c r="BO152" s="53">
        <f t="shared" si="146"/>
        <v>3814.610311004215</v>
      </c>
      <c r="BP152" s="53">
        <f t="shared" si="146"/>
        <v>3897.6487546239659</v>
      </c>
      <c r="BQ152" s="53">
        <f t="shared" si="146"/>
        <v>3960.75831714891</v>
      </c>
      <c r="BR152" s="53">
        <f t="shared" si="146"/>
        <v>4035.9127738757361</v>
      </c>
      <c r="BS152" s="53">
        <f t="shared" si="146"/>
        <v>4174.4241866085786</v>
      </c>
      <c r="BT152" s="53">
        <f t="shared" si="146"/>
        <v>4265.3417021073838</v>
      </c>
      <c r="BU152" s="53">
        <f t="shared" si="146"/>
        <v>4334.4521397883218</v>
      </c>
      <c r="BV152" s="53">
        <f t="shared" si="146"/>
        <v>4416.7456440035494</v>
      </c>
      <c r="BW152" s="53">
        <f t="shared" ref="BW152:CO152" si="147" xml:space="preserve"> BW127 * BW$148</f>
        <v>4500.5971355735956</v>
      </c>
      <c r="BX152" s="53">
        <f t="shared" si="147"/>
        <v>4598.6004993904326</v>
      </c>
      <c r="BY152" s="53">
        <f t="shared" si="147"/>
        <v>4673.0922443133959</v>
      </c>
      <c r="BZ152" s="53">
        <f t="shared" si="147"/>
        <v>4761.7963359128353</v>
      </c>
      <c r="CA152" s="53">
        <f t="shared" si="147"/>
        <v>4852.1793846316523</v>
      </c>
      <c r="CB152" s="53">
        <f t="shared" si="147"/>
        <v>4957.8190213350936</v>
      </c>
      <c r="CC152" s="53">
        <f t="shared" si="147"/>
        <v>5038.109657967123</v>
      </c>
      <c r="CD152" s="53">
        <f t="shared" si="147"/>
        <v>5133.7220348024721</v>
      </c>
      <c r="CE152" s="53">
        <f t="shared" si="147"/>
        <v>5231.1436957026308</v>
      </c>
      <c r="CF152" s="53">
        <f t="shared" si="147"/>
        <v>5345.0126273740116</v>
      </c>
      <c r="CG152" s="53">
        <f t="shared" si="147"/>
        <v>5431.5520193548109</v>
      </c>
      <c r="CH152" s="53">
        <f t="shared" si="147"/>
        <v>5617.9613858809089</v>
      </c>
      <c r="CI152" s="53">
        <f t="shared" si="147"/>
        <v>5724.6347117672021</v>
      </c>
      <c r="CJ152" s="53">
        <f t="shared" si="147"/>
        <v>5833.3278224087098</v>
      </c>
      <c r="CK152" s="53">
        <f t="shared" si="147"/>
        <v>5944.0788405905923</v>
      </c>
      <c r="CL152" s="53">
        <f t="shared" si="147"/>
        <v>6056.9266061100207</v>
      </c>
      <c r="CM152" s="53">
        <f t="shared" si="147"/>
        <v>6171.9106892078271</v>
      </c>
      <c r="CN152" s="53">
        <f t="shared" si="147"/>
        <v>6306.3017368650007</v>
      </c>
      <c r="CO152" s="53">
        <f t="shared" si="147"/>
        <v>6408.4498236680774</v>
      </c>
    </row>
    <row r="153" spans="1:211" outlineLevel="2" x14ac:dyDescent="0.2">
      <c r="B153" s="58"/>
      <c r="D153" s="39"/>
      <c r="E153" t="str">
        <f xml:space="preserve"> E128</f>
        <v>Distribution system operational use</v>
      </c>
      <c r="H153" s="150" t="s">
        <v>133</v>
      </c>
      <c r="I153" s="53">
        <f t="shared" ref="I153" si="148" xml:space="preserve"> SUM( K153:CO153 )</f>
        <v>40473.327662262491</v>
      </c>
      <c r="K153" s="53">
        <f t="shared" ref="K153:AP154" si="149" xml:space="preserve"> K128 * K$148</f>
        <v>75.572277261803109</v>
      </c>
      <c r="L153" s="53">
        <f t="shared" si="149"/>
        <v>246.70207636660217</v>
      </c>
      <c r="M153" s="53">
        <f t="shared" si="149"/>
        <v>281.93151661588263</v>
      </c>
      <c r="N153" s="53">
        <f t="shared" si="149"/>
        <v>270.64688461352864</v>
      </c>
      <c r="O153" s="53">
        <f t="shared" si="149"/>
        <v>254.64468111572072</v>
      </c>
      <c r="P153" s="53">
        <f t="shared" si="149"/>
        <v>252.8472220321338</v>
      </c>
      <c r="Q153" s="53">
        <f t="shared" si="149"/>
        <v>254.91512112981553</v>
      </c>
      <c r="R153" s="53">
        <f t="shared" si="149"/>
        <v>258.67663681183018</v>
      </c>
      <c r="S153" s="53">
        <f t="shared" si="149"/>
        <v>261.86343209132235</v>
      </c>
      <c r="T153" s="53">
        <f t="shared" si="149"/>
        <v>266.0485770181935</v>
      </c>
      <c r="U153" s="53">
        <f t="shared" si="149"/>
        <v>268.81755052039955</v>
      </c>
      <c r="V153" s="53">
        <f t="shared" si="149"/>
        <v>272.35125504474712</v>
      </c>
      <c r="W153" s="53">
        <f t="shared" si="149"/>
        <v>275.92295108993233</v>
      </c>
      <c r="X153" s="53">
        <f t="shared" si="149"/>
        <v>280.29864354882602</v>
      </c>
      <c r="Y153" s="53">
        <f t="shared" si="149"/>
        <v>283.18095622733904</v>
      </c>
      <c r="Z153" s="53">
        <f t="shared" si="149"/>
        <v>290.63478851635114</v>
      </c>
      <c r="AA153" s="53">
        <f t="shared" si="149"/>
        <v>294.43531794158241</v>
      </c>
      <c r="AB153" s="53">
        <f t="shared" si="149"/>
        <v>299.09326493983554</v>
      </c>
      <c r="AC153" s="53">
        <f t="shared" si="149"/>
        <v>302.15719361730862</v>
      </c>
      <c r="AD153" s="53">
        <f t="shared" si="149"/>
        <v>306.07882705947895</v>
      </c>
      <c r="AE153" s="53">
        <f t="shared" si="149"/>
        <v>310.04109978333042</v>
      </c>
      <c r="AF153" s="53">
        <f t="shared" si="149"/>
        <v>315.73986148614563</v>
      </c>
      <c r="AG153" s="53">
        <f t="shared" si="149"/>
        <v>319.78745242153406</v>
      </c>
      <c r="AH153" s="53">
        <f t="shared" si="149"/>
        <v>324.77300102616863</v>
      </c>
      <c r="AI153" s="53">
        <f t="shared" si="149"/>
        <v>329.83494199162658</v>
      </c>
      <c r="AJ153" s="53">
        <f t="shared" si="149"/>
        <v>335.89214061958415</v>
      </c>
      <c r="AK153" s="53">
        <f t="shared" si="149"/>
        <v>340.19252534058745</v>
      </c>
      <c r="AL153" s="53">
        <f t="shared" si="149"/>
        <v>345.4904687882281</v>
      </c>
      <c r="AM153" s="53">
        <f t="shared" si="149"/>
        <v>350.8694070921772</v>
      </c>
      <c r="AN153" s="53">
        <f t="shared" si="149"/>
        <v>357.30677853821032</v>
      </c>
      <c r="AO153" s="53">
        <f t="shared" si="149"/>
        <v>366.94499503024662</v>
      </c>
      <c r="AP153" s="53">
        <f t="shared" si="149"/>
        <v>372.67550732601205</v>
      </c>
      <c r="AQ153" s="53">
        <f t="shared" ref="AQ153:BV154" si="150" xml:space="preserve"> AQ128 * AQ$148</f>
        <v>378.49390094279568</v>
      </c>
      <c r="AR153" s="53">
        <f t="shared" si="150"/>
        <v>385.45462743237158</v>
      </c>
      <c r="AS153" s="53">
        <f t="shared" si="150"/>
        <v>390.39953726372846</v>
      </c>
      <c r="AT153" s="53">
        <f t="shared" si="150"/>
        <v>396.48942723008997</v>
      </c>
      <c r="AU153" s="53">
        <f t="shared" si="150"/>
        <v>402.67249346223929</v>
      </c>
      <c r="AV153" s="53">
        <f t="shared" si="150"/>
        <v>410.07051648697563</v>
      </c>
      <c r="AW153" s="53">
        <f t="shared" si="150"/>
        <v>415.32365048508922</v>
      </c>
      <c r="AX153" s="53">
        <f t="shared" si="150"/>
        <v>421.7945359790271</v>
      </c>
      <c r="AY153" s="53">
        <f t="shared" si="150"/>
        <v>428.36418757734828</v>
      </c>
      <c r="AZ153" s="53">
        <f t="shared" si="150"/>
        <v>436.2259245398248</v>
      </c>
      <c r="BA153" s="53">
        <f t="shared" si="150"/>
        <v>441.80558919594245</v>
      </c>
      <c r="BB153" s="53">
        <f t="shared" si="150"/>
        <v>448.6802882734483</v>
      </c>
      <c r="BC153" s="53">
        <f t="shared" si="150"/>
        <v>455.65965201293113</v>
      </c>
      <c r="BD153" s="53">
        <f t="shared" si="150"/>
        <v>470.85485756345668</v>
      </c>
      <c r="BE153" s="53">
        <f t="shared" si="150"/>
        <v>476.89809742109207</v>
      </c>
      <c r="BF153" s="53">
        <f t="shared" si="150"/>
        <v>484.33985404707619</v>
      </c>
      <c r="BG153" s="53">
        <f t="shared" si="150"/>
        <v>491.89527974116396</v>
      </c>
      <c r="BH153" s="53">
        <f t="shared" si="150"/>
        <v>500.93471173744592</v>
      </c>
      <c r="BI153" s="53">
        <f t="shared" si="150"/>
        <v>507.35381339480347</v>
      </c>
      <c r="BJ153" s="53">
        <f t="shared" si="150"/>
        <v>515.26031520751394</v>
      </c>
      <c r="BK153" s="53">
        <f t="shared" si="150"/>
        <v>524.59010409064581</v>
      </c>
      <c r="BL153" s="53">
        <f t="shared" si="150"/>
        <v>536.01179502780099</v>
      </c>
      <c r="BM153" s="53">
        <f t="shared" si="150"/>
        <v>544.69291424518019</v>
      </c>
      <c r="BN153" s="53">
        <f t="shared" si="150"/>
        <v>555.03055642265508</v>
      </c>
      <c r="BO153" s="53">
        <f t="shared" si="150"/>
        <v>565.56383067004981</v>
      </c>
      <c r="BP153" s="53">
        <f t="shared" si="150"/>
        <v>577.87532160556987</v>
      </c>
      <c r="BQ153" s="53">
        <f t="shared" si="150"/>
        <v>587.23210592258113</v>
      </c>
      <c r="BR153" s="53">
        <f t="shared" si="150"/>
        <v>598.37469690120224</v>
      </c>
      <c r="BS153" s="53">
        <f t="shared" si="150"/>
        <v>618.91075138381177</v>
      </c>
      <c r="BT153" s="53">
        <f t="shared" si="150"/>
        <v>632.39041356376742</v>
      </c>
      <c r="BU153" s="53">
        <f t="shared" si="150"/>
        <v>642.6369029001371</v>
      </c>
      <c r="BV153" s="53">
        <f t="shared" si="150"/>
        <v>654.8379472241046</v>
      </c>
      <c r="BW153" s="53">
        <f t="shared" ref="BW153:CO154" si="151" xml:space="preserve"> BW128 * BW$148</f>
        <v>667.26998271746754</v>
      </c>
      <c r="BX153" s="53">
        <f t="shared" si="151"/>
        <v>681.80021079841003</v>
      </c>
      <c r="BY153" s="53">
        <f t="shared" si="151"/>
        <v>692.84454643877359</v>
      </c>
      <c r="BZ153" s="53">
        <f t="shared" si="151"/>
        <v>705.99604075953403</v>
      </c>
      <c r="CA153" s="53">
        <f t="shared" si="151"/>
        <v>719.39646153478088</v>
      </c>
      <c r="CB153" s="53">
        <f t="shared" si="151"/>
        <v>735.05886286375642</v>
      </c>
      <c r="CC153" s="53">
        <f t="shared" si="151"/>
        <v>746.96295694370656</v>
      </c>
      <c r="CD153" s="53">
        <f t="shared" si="151"/>
        <v>761.13869121110349</v>
      </c>
      <c r="CE153" s="53">
        <f t="shared" si="151"/>
        <v>775.58267453752296</v>
      </c>
      <c r="CF153" s="53">
        <f t="shared" si="151"/>
        <v>792.46517207720603</v>
      </c>
      <c r="CG153" s="53">
        <f t="shared" si="151"/>
        <v>805.29572252460605</v>
      </c>
      <c r="CH153" s="53">
        <f t="shared" si="151"/>
        <v>832.93324950898705</v>
      </c>
      <c r="CI153" s="53">
        <f t="shared" si="151"/>
        <v>848.74890822634745</v>
      </c>
      <c r="CJ153" s="53">
        <f t="shared" si="151"/>
        <v>864.86402537069137</v>
      </c>
      <c r="CK153" s="53">
        <f t="shared" si="151"/>
        <v>881.28425312314653</v>
      </c>
      <c r="CL153" s="53">
        <f t="shared" si="151"/>
        <v>898.01534997086685</v>
      </c>
      <c r="CM153" s="53">
        <f t="shared" si="151"/>
        <v>915.06318269844076</v>
      </c>
      <c r="CN153" s="53">
        <f t="shared" si="151"/>
        <v>934.98834137100528</v>
      </c>
      <c r="CO153" s="53">
        <f t="shared" si="151"/>
        <v>950.13307662778936</v>
      </c>
    </row>
    <row r="154" spans="1:211" outlineLevel="2" x14ac:dyDescent="0.2">
      <c r="B154" s="58"/>
      <c r="D154" s="39"/>
      <c r="E154" t="str">
        <f xml:space="preserve"> E129</f>
        <v>Meter under-registration (assuming replacement)</v>
      </c>
      <c r="H154" s="150" t="s">
        <v>133</v>
      </c>
      <c r="I154" s="53">
        <f t="shared" si="141"/>
        <v>121294.43707785201</v>
      </c>
      <c r="K154" s="53">
        <f t="shared" si="149"/>
        <v>169.01418511714087</v>
      </c>
      <c r="L154" s="53">
        <f t="shared" si="149"/>
        <v>579.72072116149764</v>
      </c>
      <c r="M154" s="53">
        <f t="shared" si="149"/>
        <v>694.51608560300497</v>
      </c>
      <c r="N154" s="53">
        <f t="shared" si="149"/>
        <v>697.47757731073602</v>
      </c>
      <c r="O154" s="53">
        <f t="shared" si="149"/>
        <v>685.20965231419541</v>
      </c>
      <c r="P154" s="53">
        <f t="shared" si="149"/>
        <v>709.16867582999248</v>
      </c>
      <c r="Q154" s="53">
        <f t="shared" si="149"/>
        <v>744.02931395760936</v>
      </c>
      <c r="R154" s="53">
        <f t="shared" si="149"/>
        <v>784.52773349561392</v>
      </c>
      <c r="S154" s="53">
        <f t="shared" si="149"/>
        <v>824.10645537640778</v>
      </c>
      <c r="T154" s="53">
        <f t="shared" si="149"/>
        <v>867.7001454266649</v>
      </c>
      <c r="U154" s="53">
        <f t="shared" si="149"/>
        <v>907.50161111052853</v>
      </c>
      <c r="V154" s="53">
        <f t="shared" si="149"/>
        <v>950.63796259895776</v>
      </c>
      <c r="W154" s="53">
        <f t="shared" si="149"/>
        <v>994.75333221069832</v>
      </c>
      <c r="X154" s="53">
        <f t="shared" si="149"/>
        <v>1042.711635266865</v>
      </c>
      <c r="Y154" s="53">
        <f t="shared" si="149"/>
        <v>1085.9811047392993</v>
      </c>
      <c r="Z154" s="53">
        <f t="shared" si="149"/>
        <v>649.99234808834149</v>
      </c>
      <c r="AA154" s="53">
        <f t="shared" si="149"/>
        <v>691.88819715834586</v>
      </c>
      <c r="AB154" s="53">
        <f t="shared" si="149"/>
        <v>736.79270089995043</v>
      </c>
      <c r="AC154" s="53">
        <f t="shared" si="149"/>
        <v>778.68203682503031</v>
      </c>
      <c r="AD154" s="53">
        <f t="shared" si="149"/>
        <v>823.61102439384319</v>
      </c>
      <c r="AE154" s="53">
        <f t="shared" si="149"/>
        <v>869.58217068438682</v>
      </c>
      <c r="AF154" s="53">
        <f t="shared" si="149"/>
        <v>921.56052371241537</v>
      </c>
      <c r="AG154" s="53">
        <f t="shared" si="149"/>
        <v>969.86774043727212</v>
      </c>
      <c r="AH154" s="53">
        <f t="shared" si="149"/>
        <v>1022.0882104084495</v>
      </c>
      <c r="AI154" s="53">
        <f t="shared" si="149"/>
        <v>1075.7352297860959</v>
      </c>
      <c r="AJ154" s="53">
        <f t="shared" si="149"/>
        <v>1133.938830189981</v>
      </c>
      <c r="AK154" s="53">
        <f t="shared" si="149"/>
        <v>1187.436896988178</v>
      </c>
      <c r="AL154" s="53">
        <f t="shared" si="149"/>
        <v>1245.5571155518351</v>
      </c>
      <c r="AM154" s="53">
        <f t="shared" si="149"/>
        <v>1305.2350471702209</v>
      </c>
      <c r="AN154" s="53">
        <f t="shared" si="149"/>
        <v>1370.2489576179503</v>
      </c>
      <c r="AO154" s="53">
        <f t="shared" si="149"/>
        <v>820.65688060449145</v>
      </c>
      <c r="AP154" s="53">
        <f t="shared" si="149"/>
        <v>875.74339481931736</v>
      </c>
      <c r="AQ154" s="53">
        <f t="shared" si="150"/>
        <v>932.38991391497802</v>
      </c>
      <c r="AR154" s="53">
        <f t="shared" si="150"/>
        <v>993.34585021602425</v>
      </c>
      <c r="AS154" s="53">
        <f t="shared" si="150"/>
        <v>1050.5050803340241</v>
      </c>
      <c r="AT154" s="53">
        <f t="shared" si="150"/>
        <v>1112.0465545538882</v>
      </c>
      <c r="AU154" s="53">
        <f t="shared" si="150"/>
        <v>1175.2937124029552</v>
      </c>
      <c r="AV154" s="53">
        <f t="shared" si="150"/>
        <v>1243.682834437524</v>
      </c>
      <c r="AW154" s="53">
        <f t="shared" si="150"/>
        <v>1307.0587928286727</v>
      </c>
      <c r="AX154" s="53">
        <f t="shared" si="150"/>
        <v>1375.6554698059776</v>
      </c>
      <c r="AY154" s="53">
        <f t="shared" si="150"/>
        <v>1446.1153656669308</v>
      </c>
      <c r="AZ154" s="53">
        <f t="shared" si="150"/>
        <v>1522.6400336185498</v>
      </c>
      <c r="BA154" s="53">
        <f t="shared" si="150"/>
        <v>1592.7909595991935</v>
      </c>
      <c r="BB154" s="53">
        <f t="shared" si="150"/>
        <v>1669.0917628936809</v>
      </c>
      <c r="BC154" s="53">
        <f t="shared" si="150"/>
        <v>1747.4260235242289</v>
      </c>
      <c r="BD154" s="53">
        <f t="shared" si="150"/>
        <v>1053.0468703998752</v>
      </c>
      <c r="BE154" s="53">
        <f t="shared" si="150"/>
        <v>1120.6541632291223</v>
      </c>
      <c r="BF154" s="53">
        <f t="shared" si="150"/>
        <v>1193.1330827145844</v>
      </c>
      <c r="BG154" s="53">
        <f t="shared" si="150"/>
        <v>1267.6514953954295</v>
      </c>
      <c r="BH154" s="53">
        <f t="shared" si="150"/>
        <v>1347.9382257575694</v>
      </c>
      <c r="BI154" s="53">
        <f t="shared" si="150"/>
        <v>1422.9914377970322</v>
      </c>
      <c r="BJ154" s="53">
        <f t="shared" si="150"/>
        <v>1503.9075639541902</v>
      </c>
      <c r="BK154" s="53">
        <f t="shared" si="150"/>
        <v>1591.0036965411816</v>
      </c>
      <c r="BL154" s="53">
        <f t="shared" si="150"/>
        <v>1686.8746312247833</v>
      </c>
      <c r="BM154" s="53">
        <f t="shared" si="150"/>
        <v>1776.4805442695406</v>
      </c>
      <c r="BN154" s="53">
        <f t="shared" si="150"/>
        <v>1873.7285686669086</v>
      </c>
      <c r="BO154" s="53">
        <f t="shared" si="150"/>
        <v>1974.0920511620304</v>
      </c>
      <c r="BP154" s="53">
        <f t="shared" si="150"/>
        <v>2083.347541401547</v>
      </c>
      <c r="BQ154" s="53">
        <f t="shared" si="150"/>
        <v>2184.5048612983433</v>
      </c>
      <c r="BR154" s="53">
        <f t="shared" si="150"/>
        <v>2294.7292185394331</v>
      </c>
      <c r="BS154" s="53">
        <f t="shared" si="150"/>
        <v>1384.167582286698</v>
      </c>
      <c r="BT154" s="53">
        <f t="shared" si="150"/>
        <v>1486.0427281609916</v>
      </c>
      <c r="BU154" s="53">
        <f t="shared" si="150"/>
        <v>1583.0853947213438</v>
      </c>
      <c r="BV154" s="53">
        <f t="shared" si="150"/>
        <v>1687.5671250130979</v>
      </c>
      <c r="BW154" s="53">
        <f t="shared" si="151"/>
        <v>1795.5208443947672</v>
      </c>
      <c r="BX154" s="53">
        <f t="shared" si="151"/>
        <v>1912.2668178298979</v>
      </c>
      <c r="BY154" s="53">
        <f t="shared" si="151"/>
        <v>2022.22861586777</v>
      </c>
      <c r="BZ154" s="53">
        <f t="shared" si="151"/>
        <v>2141.1808988256639</v>
      </c>
      <c r="CA154" s="53">
        <f t="shared" si="151"/>
        <v>2264.0017477469114</v>
      </c>
      <c r="CB154" s="53">
        <f t="shared" si="151"/>
        <v>2397.3467152219509</v>
      </c>
      <c r="CC154" s="53">
        <f t="shared" si="151"/>
        <v>2521.6734753888663</v>
      </c>
      <c r="CD154" s="53">
        <f t="shared" si="151"/>
        <v>2656.7431626091793</v>
      </c>
      <c r="CE154" s="53">
        <f t="shared" si="151"/>
        <v>2796.1191588213514</v>
      </c>
      <c r="CF154" s="53">
        <f t="shared" si="151"/>
        <v>2947.9723662120518</v>
      </c>
      <c r="CG154" s="53">
        <f t="shared" si="151"/>
        <v>3088.258299710742</v>
      </c>
      <c r="CH154" s="53">
        <f t="shared" si="151"/>
        <v>1862.819800110542</v>
      </c>
      <c r="CI154" s="53">
        <f t="shared" si="151"/>
        <v>1994.4596186974877</v>
      </c>
      <c r="CJ154" s="53">
        <f t="shared" si="151"/>
        <v>2130.5244078039063</v>
      </c>
      <c r="CK154" s="53">
        <f t="shared" si="151"/>
        <v>2271.1364539376204</v>
      </c>
      <c r="CL154" s="53">
        <f t="shared" si="151"/>
        <v>2416.4211207172953</v>
      </c>
      <c r="CM154" s="53">
        <f t="shared" si="151"/>
        <v>2566.5069220834193</v>
      </c>
      <c r="CN154" s="53">
        <f t="shared" si="151"/>
        <v>2728.9818316990504</v>
      </c>
      <c r="CO154" s="53">
        <f t="shared" si="151"/>
        <v>2881.6121869879053</v>
      </c>
    </row>
    <row r="155" spans="1:211" s="243" customFormat="1" ht="2.1" customHeight="1" outlineLevel="2" x14ac:dyDescent="0.2">
      <c r="C155" s="406"/>
      <c r="E155" s="244"/>
      <c r="H155" s="245"/>
      <c r="K155" s="246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</row>
    <row r="156" spans="1:211" outlineLevel="2" x14ac:dyDescent="0.2">
      <c r="B156" s="58"/>
      <c r="D156" s="39"/>
      <c r="E156" t="s">
        <v>492</v>
      </c>
      <c r="H156" s="150" t="s">
        <v>133</v>
      </c>
      <c r="I156" s="53">
        <f xml:space="preserve"> SUM( K156:CO156 )</f>
        <v>2058713.3428501606</v>
      </c>
      <c r="K156" s="53">
        <f>SUM(K151:K155)</f>
        <v>244.58646237894396</v>
      </c>
      <c r="L156" s="53">
        <f t="shared" ref="L156:BW156" si="152">SUM(L151:L155)</f>
        <v>1611.6503085302584</v>
      </c>
      <c r="M156" s="53">
        <f t="shared" si="152"/>
        <v>2770.1939226010782</v>
      </c>
      <c r="N156" s="53">
        <f t="shared" si="152"/>
        <v>3551.6216115155657</v>
      </c>
      <c r="O156" s="53">
        <f t="shared" si="152"/>
        <v>4181.5689631812083</v>
      </c>
      <c r="P156" s="53">
        <f t="shared" si="152"/>
        <v>4986.4519752699471</v>
      </c>
      <c r="Q156" s="53">
        <f t="shared" si="152"/>
        <v>5868.8499580167299</v>
      </c>
      <c r="R156" s="53">
        <f t="shared" si="152"/>
        <v>6809.8858193850347</v>
      </c>
      <c r="S156" s="53">
        <f t="shared" si="152"/>
        <v>7759.148829567871</v>
      </c>
      <c r="T156" s="53">
        <f t="shared" si="152"/>
        <v>8148.0979788852419</v>
      </c>
      <c r="U156" s="53">
        <f t="shared" si="152"/>
        <v>8500.9064853299187</v>
      </c>
      <c r="V156" s="53">
        <f t="shared" si="152"/>
        <v>8884.4936255029916</v>
      </c>
      <c r="W156" s="53">
        <f t="shared" si="152"/>
        <v>9276.7292194768052</v>
      </c>
      <c r="X156" s="53">
        <f t="shared" si="152"/>
        <v>9704.2607745884452</v>
      </c>
      <c r="Y156" s="53">
        <f t="shared" si="152"/>
        <v>10087.67900775853</v>
      </c>
      <c r="Z156" s="53">
        <f t="shared" si="152"/>
        <v>10146.626097530017</v>
      </c>
      <c r="AA156" s="53">
        <f t="shared" si="152"/>
        <v>10574.384157759272</v>
      </c>
      <c r="AB156" s="53">
        <f t="shared" si="152"/>
        <v>11041.762555905112</v>
      </c>
      <c r="AC156" s="53">
        <f t="shared" si="152"/>
        <v>11458.396706771753</v>
      </c>
      <c r="AD156" s="53">
        <f t="shared" si="152"/>
        <v>11914.935128941683</v>
      </c>
      <c r="AE156" s="53">
        <f t="shared" si="152"/>
        <v>12381.351884111584</v>
      </c>
      <c r="AF156" s="53">
        <f t="shared" si="152"/>
        <v>12817.326861129399</v>
      </c>
      <c r="AG156" s="53">
        <f t="shared" si="152"/>
        <v>13192.74832880091</v>
      </c>
      <c r="AH156" s="53">
        <f t="shared" si="152"/>
        <v>13612.871236182338</v>
      </c>
      <c r="AI156" s="53">
        <f t="shared" si="152"/>
        <v>14042.874061068489</v>
      </c>
      <c r="AJ156" s="53">
        <f t="shared" si="152"/>
        <v>14522.63830268426</v>
      </c>
      <c r="AK156" s="53">
        <f t="shared" si="152"/>
        <v>14933.33182495897</v>
      </c>
      <c r="AL156" s="53">
        <f t="shared" si="152"/>
        <v>15394.202313734841</v>
      </c>
      <c r="AM156" s="53">
        <f t="shared" si="152"/>
        <v>15865.783942300504</v>
      </c>
      <c r="AN156" s="53">
        <f t="shared" si="152"/>
        <v>16393.083979062594</v>
      </c>
      <c r="AO156" s="53">
        <f t="shared" si="152"/>
        <v>16449.142034578981</v>
      </c>
      <c r="AP156" s="53">
        <f t="shared" si="152"/>
        <v>16951.846297759854</v>
      </c>
      <c r="AQ156" s="53">
        <f t="shared" si="152"/>
        <v>17466.215412393467</v>
      </c>
      <c r="AR156" s="53">
        <f t="shared" si="152"/>
        <v>18041.780854696306</v>
      </c>
      <c r="AS156" s="53">
        <f t="shared" si="152"/>
        <v>18530.900509912979</v>
      </c>
      <c r="AT156" s="53">
        <f t="shared" si="152"/>
        <v>19081.703575102802</v>
      </c>
      <c r="AU156" s="53">
        <f t="shared" si="152"/>
        <v>19645.145798678779</v>
      </c>
      <c r="AV156" s="53">
        <f t="shared" si="152"/>
        <v>20276.883289503818</v>
      </c>
      <c r="AW156" s="53">
        <f t="shared" si="152"/>
        <v>20810.971504907509</v>
      </c>
      <c r="AX156" s="53">
        <f t="shared" si="152"/>
        <v>21413.878529822974</v>
      </c>
      <c r="AY156" s="53">
        <f t="shared" si="152"/>
        <v>22030.471947631249</v>
      </c>
      <c r="AZ156" s="53">
        <f t="shared" si="152"/>
        <v>22723.110520349412</v>
      </c>
      <c r="BA156" s="53">
        <f t="shared" si="152"/>
        <v>23305.817938491815</v>
      </c>
      <c r="BB156" s="53">
        <f t="shared" si="152"/>
        <v>23965.132913707224</v>
      </c>
      <c r="BC156" s="53">
        <f t="shared" si="152"/>
        <v>24639.259243974277</v>
      </c>
      <c r="BD156" s="53">
        <f t="shared" si="152"/>
        <v>24965.550495645472</v>
      </c>
      <c r="BE156" s="53">
        <f t="shared" si="152"/>
        <v>25600.655440285555</v>
      </c>
      <c r="BF156" s="53">
        <f t="shared" si="152"/>
        <v>26319.796593518997</v>
      </c>
      <c r="BG156" s="53">
        <f t="shared" si="152"/>
        <v>27055.077148402837</v>
      </c>
      <c r="BH156" s="53">
        <f t="shared" si="152"/>
        <v>27883.000909074606</v>
      </c>
      <c r="BI156" s="53">
        <f t="shared" si="152"/>
        <v>28575.345180933895</v>
      </c>
      <c r="BJ156" s="53">
        <f t="shared" si="152"/>
        <v>29360.991487451833</v>
      </c>
      <c r="BK156" s="53">
        <f t="shared" si="152"/>
        <v>30026.140969280092</v>
      </c>
      <c r="BL156" s="53">
        <f t="shared" si="152"/>
        <v>30741.118797426345</v>
      </c>
      <c r="BM156" s="53">
        <f t="shared" si="152"/>
        <v>31301.280320846341</v>
      </c>
      <c r="BN156" s="53">
        <f t="shared" si="152"/>
        <v>31958.874932228056</v>
      </c>
      <c r="BO156" s="53">
        <f t="shared" si="152"/>
        <v>32630.18913762191</v>
      </c>
      <c r="BP156" s="53">
        <f t="shared" si="152"/>
        <v>33406.782673420719</v>
      </c>
      <c r="BQ156" s="53">
        <f t="shared" si="152"/>
        <v>34015.119683538374</v>
      </c>
      <c r="BR156" s="53">
        <f t="shared" si="152"/>
        <v>34729.322464276993</v>
      </c>
      <c r="BS156" s="53">
        <f t="shared" si="152"/>
        <v>34931.907118242008</v>
      </c>
      <c r="BT156" s="53">
        <f t="shared" si="152"/>
        <v>35764.440432252384</v>
      </c>
      <c r="BU156" s="53">
        <f t="shared" si="152"/>
        <v>36416.888792841957</v>
      </c>
      <c r="BV156" s="53">
        <f t="shared" si="152"/>
        <v>37182.72186681602</v>
      </c>
      <c r="BW156" s="53">
        <f t="shared" si="152"/>
        <v>37964.54768762843</v>
      </c>
      <c r="BX156" s="53">
        <f t="shared" ref="BX156:CO156" si="153">SUM(BX151:BX155)</f>
        <v>38868.897214512253</v>
      </c>
      <c r="BY156" s="53">
        <f t="shared" si="153"/>
        <v>39577.511555880737</v>
      </c>
      <c r="BZ156" s="53">
        <f t="shared" si="153"/>
        <v>40409.333836645244</v>
      </c>
      <c r="CA156" s="53">
        <f t="shared" si="153"/>
        <v>41258.517614042095</v>
      </c>
      <c r="CB156" s="53">
        <f t="shared" si="153"/>
        <v>42240.835004628643</v>
      </c>
      <c r="CC156" s="53">
        <f t="shared" si="153"/>
        <v>43010.417072952281</v>
      </c>
      <c r="CD156" s="53">
        <f t="shared" si="153"/>
        <v>43913.875158451738</v>
      </c>
      <c r="CE156" s="53">
        <f t="shared" si="153"/>
        <v>44836.179855470895</v>
      </c>
      <c r="CF156" s="53">
        <f t="shared" si="153"/>
        <v>45903.140174688888</v>
      </c>
      <c r="CG156" s="53">
        <f t="shared" si="153"/>
        <v>46738.899508108167</v>
      </c>
      <c r="CH156" s="53">
        <f t="shared" si="153"/>
        <v>47011.538969856818</v>
      </c>
      <c r="CI156" s="53">
        <f t="shared" si="153"/>
        <v>48000.458449611811</v>
      </c>
      <c r="CJ156" s="53">
        <f t="shared" si="153"/>
        <v>49010.034890181829</v>
      </c>
      <c r="CK156" s="53">
        <f t="shared" si="153"/>
        <v>50040.696951650985</v>
      </c>
      <c r="CL156" s="53">
        <f t="shared" si="153"/>
        <v>51092.882133477753</v>
      </c>
      <c r="CM156" s="53">
        <f t="shared" si="153"/>
        <v>52167.036955649295</v>
      </c>
      <c r="CN156" s="53">
        <f t="shared" si="153"/>
        <v>53409.54486172722</v>
      </c>
      <c r="CO156" s="53">
        <f t="shared" si="153"/>
        <v>54383.087816449188</v>
      </c>
    </row>
    <row r="157" spans="1:211" s="78" customFormat="1" outlineLevel="2" x14ac:dyDescent="0.2">
      <c r="B157" s="97"/>
      <c r="C157" s="44"/>
      <c r="D157" s="44"/>
      <c r="H157" s="249"/>
      <c r="I157" s="85"/>
    </row>
    <row r="158" spans="1:211" ht="13.5" thickBot="1" x14ac:dyDescent="0.25">
      <c r="A158" s="55" t="s">
        <v>289</v>
      </c>
      <c r="B158" s="9"/>
      <c r="C158" s="179"/>
      <c r="D158" s="68"/>
      <c r="E158" s="11"/>
      <c r="F158" s="12"/>
      <c r="G158" s="12"/>
      <c r="H158" s="145"/>
      <c r="I158" s="12"/>
      <c r="J158" s="13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</row>
    <row r="159" spans="1:211" ht="3" customHeight="1" outlineLevel="1" thickTop="1" x14ac:dyDescent="0.2">
      <c r="A159" s="14"/>
      <c r="B159" s="14"/>
      <c r="C159" s="180"/>
      <c r="D159" s="69"/>
      <c r="E159" s="16"/>
      <c r="F159" s="17"/>
      <c r="G159" s="16"/>
      <c r="H159" s="147"/>
      <c r="I159" s="72"/>
      <c r="J159" s="13"/>
      <c r="K159" s="16"/>
    </row>
    <row r="160" spans="1:211" outlineLevel="1" x14ac:dyDescent="0.2">
      <c r="B160" s="58" t="s">
        <v>493</v>
      </c>
      <c r="D160" s="39"/>
      <c r="H160" s="150"/>
      <c r="I160" s="74"/>
    </row>
    <row r="161" spans="2:93" outlineLevel="1" x14ac:dyDescent="0.2">
      <c r="B161" s="58"/>
      <c r="D161" s="39"/>
      <c r="H161" s="150"/>
      <c r="I161" s="74"/>
    </row>
    <row r="162" spans="2:93" outlineLevel="1" x14ac:dyDescent="0.2">
      <c r="B162" s="58"/>
      <c r="D162" s="39" t="s">
        <v>443</v>
      </c>
      <c r="H162" s="150"/>
      <c r="I162" s="74"/>
    </row>
    <row r="163" spans="2:93" outlineLevel="2" x14ac:dyDescent="0.2">
      <c r="B163" s="58"/>
      <c r="D163" s="39"/>
      <c r="E163" s="18" t="str">
        <f xml:space="preserve"> InpS!E40</f>
        <v>Waste: Household Standing charge</v>
      </c>
      <c r="G163" s="81">
        <f xml:space="preserve"> InpS!K40</f>
        <v>0.44</v>
      </c>
      <c r="H163" s="146" t="str">
        <f xml:space="preserve"> InpS!H40</f>
        <v>£</v>
      </c>
      <c r="I163" s="74"/>
      <c r="K163" s="79">
        <f xml:space="preserve"> IF( InpS!K40 &lt;&gt; "", InpS!K40, J163 * ( 1 + K$6) )</f>
        <v>0.44</v>
      </c>
      <c r="L163" s="79">
        <f xml:space="preserve"> IF( InpS!L40 &lt;&gt; "", InpS!L40, K163 * ( 1 + L$6) )</f>
        <v>0</v>
      </c>
      <c r="M163" s="79">
        <f xml:space="preserve"> IF( InpS!M40 &lt;&gt; "", InpS!M40, L163 * ( 1 + M$6) )</f>
        <v>0</v>
      </c>
      <c r="N163" s="79">
        <f xml:space="preserve"> IF( InpS!N40 &lt;&gt; "", InpS!N40, M163 * ( 1 + N$6) )</f>
        <v>0</v>
      </c>
      <c r="O163" s="79">
        <f xml:space="preserve"> IF( InpS!O40 &lt;&gt; "", InpS!O40, N163 * ( 1 + O$6) )</f>
        <v>0</v>
      </c>
      <c r="P163" s="79">
        <f xml:space="preserve"> IF( InpS!P40 &lt;&gt; "", InpS!P40, O163 * ( 1 + P$6) )</f>
        <v>0</v>
      </c>
      <c r="Q163" s="79">
        <f xml:space="preserve"> IF( InpS!Q40 &lt;&gt; "", InpS!Q40, P163 * ( 1 + Q$6) )</f>
        <v>0</v>
      </c>
      <c r="R163" s="79">
        <f xml:space="preserve"> IF( InpS!R40 &lt;&gt; "", InpS!R40, Q163 * ( 1 + R$6) )</f>
        <v>0</v>
      </c>
      <c r="S163" s="79">
        <f xml:space="preserve"> IF( InpS!S40 &lt;&gt; "", InpS!S40, R163 * ( 1 + S$6) )</f>
        <v>0</v>
      </c>
      <c r="T163" s="79">
        <f xml:space="preserve"> IF( InpS!T40 &lt;&gt; "", InpS!T40, S163 * ( 1 + T$6) )</f>
        <v>0</v>
      </c>
      <c r="U163" s="79">
        <f xml:space="preserve"> IF( InpS!U40 &lt;&gt; "", InpS!U40, T163 * ( 1 + U$6) )</f>
        <v>0</v>
      </c>
      <c r="V163" s="79">
        <f xml:space="preserve"> IF( InpS!V40 &lt;&gt; "", InpS!V40, U163 * ( 1 + V$6) )</f>
        <v>0</v>
      </c>
      <c r="W163" s="79">
        <f xml:space="preserve"> IF( InpS!W40 &lt;&gt; "", InpS!W40, V163 * ( 1 + W$6) )</f>
        <v>0</v>
      </c>
      <c r="X163" s="79">
        <f xml:space="preserve"> IF( InpS!X40 &lt;&gt; "", InpS!X40, W163 * ( 1 + X$6) )</f>
        <v>0</v>
      </c>
      <c r="Y163" s="79">
        <f xml:space="preserve"> IF( InpS!Y40 &lt;&gt; "", InpS!Y40, X163 * ( 1 + Y$6) )</f>
        <v>0</v>
      </c>
      <c r="Z163" s="79">
        <f xml:space="preserve"> IF( InpS!Z40 &lt;&gt; "", InpS!Z40, Y163 * ( 1 + Z$6) )</f>
        <v>0</v>
      </c>
      <c r="AA163" s="79">
        <f xml:space="preserve"> IF( InpS!AA40 &lt;&gt; "", InpS!AA40, Z163 * ( 1 + AA$6) )</f>
        <v>0</v>
      </c>
      <c r="AB163" s="79">
        <f xml:space="preserve"> IF( InpS!AB40 &lt;&gt; "", InpS!AB40, AA163 * ( 1 + AB$6) )</f>
        <v>0</v>
      </c>
      <c r="AC163" s="79">
        <f xml:space="preserve"> IF( InpS!AC40 &lt;&gt; "", InpS!AC40, AB163 * ( 1 + AC$6) )</f>
        <v>0</v>
      </c>
      <c r="AD163" s="79">
        <f xml:space="preserve"> IF( InpS!AD40 &lt;&gt; "", InpS!AD40, AC163 * ( 1 + AD$6) )</f>
        <v>0</v>
      </c>
      <c r="AE163" s="79">
        <f xml:space="preserve"> IF( InpS!AE40 &lt;&gt; "", InpS!AE40, AD163 * ( 1 + AE$6) )</f>
        <v>0</v>
      </c>
      <c r="AF163" s="79">
        <f xml:space="preserve"> IF( InpS!AF40 &lt;&gt; "", InpS!AF40, AE163 * ( 1 + AF$6) )</f>
        <v>0</v>
      </c>
      <c r="AG163" s="79">
        <f xml:space="preserve"> IF( InpS!AG40 &lt;&gt; "", InpS!AG40, AF163 * ( 1 + AG$6) )</f>
        <v>0</v>
      </c>
      <c r="AH163" s="79">
        <f xml:space="preserve"> IF( InpS!AH40 &lt;&gt; "", InpS!AH40, AG163 * ( 1 + AH$6) )</f>
        <v>0</v>
      </c>
      <c r="AI163" s="79">
        <f xml:space="preserve"> IF( InpS!AI40 &lt;&gt; "", InpS!AI40, AH163 * ( 1 + AI$6) )</f>
        <v>0</v>
      </c>
      <c r="AJ163" s="79">
        <f xml:space="preserve"> IF( InpS!AJ40 &lt;&gt; "", InpS!AJ40, AI163 * ( 1 + AJ$6) )</f>
        <v>0</v>
      </c>
      <c r="AK163" s="79">
        <f xml:space="preserve"> IF( InpS!AK40 &lt;&gt; "", InpS!AK40, AJ163 * ( 1 + AK$6) )</f>
        <v>0</v>
      </c>
      <c r="AL163" s="79">
        <f xml:space="preserve"> IF( InpS!AL40 &lt;&gt; "", InpS!AL40, AK163 * ( 1 + AL$6) )</f>
        <v>0</v>
      </c>
      <c r="AM163" s="79">
        <f xml:space="preserve"> IF( InpS!AM40 &lt;&gt; "", InpS!AM40, AL163 * ( 1 + AM$6) )</f>
        <v>0</v>
      </c>
      <c r="AN163" s="79">
        <f xml:space="preserve"> IF( InpS!AN40 &lt;&gt; "", InpS!AN40, AM163 * ( 1 + AN$6) )</f>
        <v>0</v>
      </c>
      <c r="AO163" s="79">
        <f xml:space="preserve"> IF( InpS!AO40 &lt;&gt; "", InpS!AO40, AN163 * ( 1 + AO$6) )</f>
        <v>0</v>
      </c>
      <c r="AP163" s="79">
        <f xml:space="preserve"> IF( InpS!AP40 &lt;&gt; "", InpS!AP40, AO163 * ( 1 + AP$6) )</f>
        <v>0</v>
      </c>
      <c r="AQ163" s="79">
        <f xml:space="preserve"> IF( InpS!AQ40 &lt;&gt; "", InpS!AQ40, AP163 * ( 1 + AQ$6) )</f>
        <v>0</v>
      </c>
      <c r="AR163" s="79">
        <f xml:space="preserve"> IF( InpS!AR40 &lt;&gt; "", InpS!AR40, AQ163 * ( 1 + AR$6) )</f>
        <v>0</v>
      </c>
      <c r="AS163" s="79">
        <f xml:space="preserve"> IF( InpS!AS40 &lt;&gt; "", InpS!AS40, AR163 * ( 1 + AS$6) )</f>
        <v>0</v>
      </c>
      <c r="AT163" s="79">
        <f xml:space="preserve"> IF( InpS!AT40 &lt;&gt; "", InpS!AT40, AS163 * ( 1 + AT$6) )</f>
        <v>0</v>
      </c>
      <c r="AU163" s="79">
        <f xml:space="preserve"> IF( InpS!AU40 &lt;&gt; "", InpS!AU40, AT163 * ( 1 + AU$6) )</f>
        <v>0</v>
      </c>
      <c r="AV163" s="79">
        <f xml:space="preserve"> IF( InpS!AV40 &lt;&gt; "", InpS!AV40, AU163 * ( 1 + AV$6) )</f>
        <v>0</v>
      </c>
      <c r="AW163" s="79">
        <f xml:space="preserve"> IF( InpS!AW40 &lt;&gt; "", InpS!AW40, AV163 * ( 1 + AW$6) )</f>
        <v>0</v>
      </c>
      <c r="AX163" s="79">
        <f xml:space="preserve"> IF( InpS!AX40 &lt;&gt; "", InpS!AX40, AW163 * ( 1 + AX$6) )</f>
        <v>0</v>
      </c>
      <c r="AY163" s="79">
        <f xml:space="preserve"> IF( InpS!AY40 &lt;&gt; "", InpS!AY40, AX163 * ( 1 + AY$6) )</f>
        <v>0</v>
      </c>
      <c r="AZ163" s="79">
        <f xml:space="preserve"> IF( InpS!AZ40 &lt;&gt; "", InpS!AZ40, AY163 * ( 1 + AZ$6) )</f>
        <v>0</v>
      </c>
      <c r="BA163" s="79">
        <f xml:space="preserve"> IF( InpS!BA40 &lt;&gt; "", InpS!BA40, AZ163 * ( 1 + BA$6) )</f>
        <v>0</v>
      </c>
      <c r="BB163" s="79">
        <f xml:space="preserve"> IF( InpS!BB40 &lt;&gt; "", InpS!BB40, BA163 * ( 1 + BB$6) )</f>
        <v>0</v>
      </c>
      <c r="BC163" s="79">
        <f xml:space="preserve"> IF( InpS!BC40 &lt;&gt; "", InpS!BC40, BB163 * ( 1 + BC$6) )</f>
        <v>0</v>
      </c>
      <c r="BD163" s="79">
        <f xml:space="preserve"> IF( InpS!BD40 &lt;&gt; "", InpS!BD40, BC163 * ( 1 + BD$6) )</f>
        <v>0</v>
      </c>
      <c r="BE163" s="79">
        <f xml:space="preserve"> IF( InpS!BE40 &lt;&gt; "", InpS!BE40, BD163 * ( 1 + BE$6) )</f>
        <v>0</v>
      </c>
      <c r="BF163" s="79">
        <f xml:space="preserve"> IF( InpS!BF40 &lt;&gt; "", InpS!BF40, BE163 * ( 1 + BF$6) )</f>
        <v>0</v>
      </c>
      <c r="BG163" s="79">
        <f xml:space="preserve"> IF( InpS!BG40 &lt;&gt; "", InpS!BG40, BF163 * ( 1 + BG$6) )</f>
        <v>0</v>
      </c>
      <c r="BH163" s="79">
        <f xml:space="preserve"> IF( InpS!BH40 &lt;&gt; "", InpS!BH40, BG163 * ( 1 + BH$6) )</f>
        <v>0</v>
      </c>
      <c r="BI163" s="79">
        <f xml:space="preserve"> IF( InpS!BI40 &lt;&gt; "", InpS!BI40, BH163 * ( 1 + BI$6) )</f>
        <v>0</v>
      </c>
      <c r="BJ163" s="79">
        <f xml:space="preserve"> IF( InpS!BJ40 &lt;&gt; "", InpS!BJ40, BI163 * ( 1 + BJ$6) )</f>
        <v>0</v>
      </c>
      <c r="BK163" s="79">
        <f xml:space="preserve"> IF( InpS!BK40 &lt;&gt; "", InpS!BK40, BJ163 * ( 1 + BK$6) )</f>
        <v>0</v>
      </c>
      <c r="BL163" s="79">
        <f xml:space="preserve"> IF( InpS!BL40 &lt;&gt; "", InpS!BL40, BK163 * ( 1 + BL$6) )</f>
        <v>0</v>
      </c>
      <c r="BM163" s="79">
        <f xml:space="preserve"> IF( InpS!BM40 &lt;&gt; "", InpS!BM40, BL163 * ( 1 + BM$6) )</f>
        <v>0</v>
      </c>
      <c r="BN163" s="79">
        <f xml:space="preserve"> IF( InpS!BN40 &lt;&gt; "", InpS!BN40, BM163 * ( 1 + BN$6) )</f>
        <v>0</v>
      </c>
      <c r="BO163" s="79">
        <f xml:space="preserve"> IF( InpS!BO40 &lt;&gt; "", InpS!BO40, BN163 * ( 1 + BO$6) )</f>
        <v>0</v>
      </c>
      <c r="BP163" s="79">
        <f xml:space="preserve"> IF( InpS!BP40 &lt;&gt; "", InpS!BP40, BO163 * ( 1 + BP$6) )</f>
        <v>0</v>
      </c>
      <c r="BQ163" s="79">
        <f xml:space="preserve"> IF( InpS!BQ40 &lt;&gt; "", InpS!BQ40, BP163 * ( 1 + BQ$6) )</f>
        <v>0</v>
      </c>
      <c r="BR163" s="79">
        <f xml:space="preserve"> IF( InpS!BR40 &lt;&gt; "", InpS!BR40, BQ163 * ( 1 + BR$6) )</f>
        <v>0</v>
      </c>
      <c r="BS163" s="79">
        <f xml:space="preserve"> IF( InpS!BS40 &lt;&gt; "", InpS!BS40, BR163 * ( 1 + BS$6) )</f>
        <v>0</v>
      </c>
      <c r="BT163" s="79">
        <f xml:space="preserve"> IF( InpS!BT40 &lt;&gt; "", InpS!BT40, BS163 * ( 1 + BT$6) )</f>
        <v>0</v>
      </c>
      <c r="BU163" s="79">
        <f xml:space="preserve"> IF( InpS!BU40 &lt;&gt; "", InpS!BU40, BT163 * ( 1 + BU$6) )</f>
        <v>0</v>
      </c>
      <c r="BV163" s="79">
        <f xml:space="preserve"> IF( InpS!BV40 &lt;&gt; "", InpS!BV40, BU163 * ( 1 + BV$6) )</f>
        <v>0</v>
      </c>
      <c r="BW163" s="79">
        <f xml:space="preserve"> IF( InpS!BW40 &lt;&gt; "", InpS!BW40, BV163 * ( 1 + BW$6) )</f>
        <v>0</v>
      </c>
      <c r="BX163" s="79">
        <f xml:space="preserve"> IF( InpS!BX40 &lt;&gt; "", InpS!BX40, BW163 * ( 1 + BX$6) )</f>
        <v>0</v>
      </c>
      <c r="BY163" s="79">
        <f xml:space="preserve"> IF( InpS!BY40 &lt;&gt; "", InpS!BY40, BX163 * ( 1 + BY$6) )</f>
        <v>0</v>
      </c>
      <c r="BZ163" s="79">
        <f xml:space="preserve"> IF( InpS!BZ40 &lt;&gt; "", InpS!BZ40, BY163 * ( 1 + BZ$6) )</f>
        <v>0</v>
      </c>
      <c r="CA163" s="79">
        <f xml:space="preserve"> IF( InpS!CA40 &lt;&gt; "", InpS!CA40, BZ163 * ( 1 + CA$6) )</f>
        <v>0</v>
      </c>
      <c r="CB163" s="79">
        <f xml:space="preserve"> IF( InpS!CB40 &lt;&gt; "", InpS!CB40, CA163 * ( 1 + CB$6) )</f>
        <v>0</v>
      </c>
      <c r="CC163" s="79">
        <f xml:space="preserve"> IF( InpS!CC40 &lt;&gt; "", InpS!CC40, CB163 * ( 1 + CC$6) )</f>
        <v>0</v>
      </c>
      <c r="CD163" s="79">
        <f xml:space="preserve"> IF( InpS!CD40 &lt;&gt; "", InpS!CD40, CC163 * ( 1 + CD$6) )</f>
        <v>0</v>
      </c>
      <c r="CE163" s="79">
        <f xml:space="preserve"> IF( InpS!CE40 &lt;&gt; "", InpS!CE40, CD163 * ( 1 + CE$6) )</f>
        <v>0</v>
      </c>
      <c r="CF163" s="79">
        <f xml:space="preserve"> IF( InpS!CF40 &lt;&gt; "", InpS!CF40, CE163 * ( 1 + CF$6) )</f>
        <v>0</v>
      </c>
      <c r="CG163" s="79">
        <f xml:space="preserve"> IF( InpS!CG40 &lt;&gt; "", InpS!CG40, CF163 * ( 1 + CG$6) )</f>
        <v>0</v>
      </c>
      <c r="CH163" s="79">
        <f xml:space="preserve"> IF( InpS!CH40 &lt;&gt; "", InpS!CH40, CG163 * ( 1 + CH$6) )</f>
        <v>0</v>
      </c>
      <c r="CI163" s="79">
        <f xml:space="preserve"> IF( InpS!CI40 &lt;&gt; "", InpS!CI40, CH163 * ( 1 + CI$6) )</f>
        <v>0</v>
      </c>
      <c r="CJ163" s="79">
        <f xml:space="preserve"> IF( InpS!CJ40 &lt;&gt; "", InpS!CJ40, CI163 * ( 1 + CJ$6) )</f>
        <v>0</v>
      </c>
      <c r="CK163" s="79">
        <f xml:space="preserve"> IF( InpS!CK40 &lt;&gt; "", InpS!CK40, CJ163 * ( 1 + CK$6) )</f>
        <v>0</v>
      </c>
      <c r="CL163" s="79">
        <f xml:space="preserve"> IF( InpS!CL40 &lt;&gt; "", InpS!CL40, CK163 * ( 1 + CL$6) )</f>
        <v>0</v>
      </c>
      <c r="CM163" s="79">
        <f xml:space="preserve"> IF( InpS!CM40 &lt;&gt; "", InpS!CM40, CL163 * ( 1 + CM$6) )</f>
        <v>0</v>
      </c>
      <c r="CN163" s="79">
        <f xml:space="preserve"> IF( InpS!CN40 &lt;&gt; "", InpS!CN40, CM163 * ( 1 + CN$6) )</f>
        <v>0</v>
      </c>
      <c r="CO163" s="79">
        <f xml:space="preserve"> IF( InpS!CO40 &lt;&gt; "", InpS!CO40, CN163 * ( 1 + CO$6) )</f>
        <v>0</v>
      </c>
    </row>
    <row r="164" spans="2:93" outlineLevel="2" x14ac:dyDescent="0.2">
      <c r="B164" s="58"/>
      <c r="D164" s="39"/>
      <c r="E164" s="18" t="str">
        <f xml:space="preserve"> InpS!E41</f>
        <v>Waste: Highway drainage charge</v>
      </c>
      <c r="G164" s="81">
        <f xml:space="preserve"> InpS!K41</f>
        <v>15</v>
      </c>
      <c r="H164" s="146" t="str">
        <f xml:space="preserve"> InpS!H41</f>
        <v>£</v>
      </c>
      <c r="I164" s="74"/>
      <c r="K164" s="79">
        <f xml:space="preserve"> IF( InpS!K41 &lt;&gt; "", InpS!K41, J164 * ( 1 + K$6) )</f>
        <v>15</v>
      </c>
      <c r="L164" s="79">
        <f xml:space="preserve"> IF( InpS!L41 &lt;&gt; "", InpS!L41, K164 * ( 1 + L$6) )</f>
        <v>16.41</v>
      </c>
      <c r="M164" s="79">
        <f xml:space="preserve"> IF( InpS!M41 &lt;&gt; "", InpS!M41, L164 * ( 1 + M$6) )</f>
        <v>17.149999999999999</v>
      </c>
      <c r="N164" s="79">
        <f xml:space="preserve"> IF( InpS!N41 &lt;&gt; "", InpS!N41, M164 * ( 1 + N$6) )</f>
        <v>17.5</v>
      </c>
      <c r="O164" s="79">
        <f xml:space="preserve"> IF( InpS!O41 &lt;&gt; "", InpS!O41, N164 * ( 1 + O$6) )</f>
        <v>17.68</v>
      </c>
      <c r="P164" s="79">
        <f xml:space="preserve"> IF( InpS!P41 &lt;&gt; "", InpS!P41, O164 * ( 1 + P$6) )</f>
        <v>17.91</v>
      </c>
      <c r="Q164" s="79">
        <f xml:space="preserve"> IF( InpS!Q41 &lt;&gt; "", InpS!Q41, P164 * ( 1 + Q$6) )</f>
        <v>18.170000000000002</v>
      </c>
      <c r="R164" s="79">
        <f xml:space="preserve"> IF( InpS!R41 &lt;&gt; "", InpS!R41, Q164 * ( 1 + R$6) )</f>
        <v>18.489999999999998</v>
      </c>
      <c r="S164" s="79">
        <f xml:space="preserve"> IF( InpS!S41 &lt;&gt; "", InpS!S41, R164 * ( 1 + S$6) )</f>
        <v>18.86</v>
      </c>
      <c r="T164" s="79">
        <f xml:space="preserve"> IF( InpS!T41 &lt;&gt; "", InpS!T41, S164 * ( 1 + T$6) )</f>
        <v>19.237139744713438</v>
      </c>
      <c r="U164" s="79">
        <f xml:space="preserve"> IF( InpS!U41 &lt;&gt; "", InpS!U41, T164 * ( 1 + U$6) )</f>
        <v>19.621821079407923</v>
      </c>
      <c r="V164" s="79">
        <f xml:space="preserve"> IF( InpS!V41 &lt;&gt; "", InpS!V41, U164 * ( 1 + V$6) )</f>
        <v>20.014194811788659</v>
      </c>
      <c r="W164" s="79">
        <f xml:space="preserve"> IF( InpS!W41 &lt;&gt; "", InpS!W41, V164 * ( 1 + W$6) )</f>
        <v>20.414414765233143</v>
      </c>
      <c r="X164" s="79">
        <f xml:space="preserve"> IF( InpS!X41 &lt;&gt; "", InpS!X41, W164 * ( 1 + X$6) )</f>
        <v>20.82263783909498</v>
      </c>
      <c r="Y164" s="79">
        <f xml:space="preserve"> IF( InpS!Y41 &lt;&gt; "", InpS!Y41, X164 * ( 1 + Y$6) )</f>
        <v>21.239024070213574</v>
      </c>
      <c r="Z164" s="79">
        <f xml:space="preserve"> IF( InpS!Z41 &lt;&gt; "", InpS!Z41, Y164 * ( 1 + Z$6) )</f>
        <v>21.663736695653814</v>
      </c>
      <c r="AA164" s="79">
        <f xml:space="preserve"> IF( InpS!AA41 &lt;&gt; "", InpS!AA41, Z164 * ( 1 + AA$6) )</f>
        <v>22.09694221670037</v>
      </c>
      <c r="AB164" s="79">
        <f xml:space="preserve"> IF( InpS!AB41 &lt;&gt; "", InpS!AB41, AA164 * ( 1 + AB$6) )</f>
        <v>22.53881046413165</v>
      </c>
      <c r="AC164" s="79">
        <f xml:space="preserve"> IF( InpS!AC41 &lt;&gt; "", InpS!AC41, AB164 * ( 1 + AC$6) )</f>
        <v>22.989514664799053</v>
      </c>
      <c r="AD164" s="79">
        <f xml:space="preserve"> IF( InpS!AD41 &lt;&gt; "", InpS!AD41, AC164 * ( 1 + AD$6) )</f>
        <v>23.449231509537555</v>
      </c>
      <c r="AE164" s="79">
        <f xml:space="preserve"> IF( InpS!AE41 &lt;&gt; "", InpS!AE41, AD164 * ( 1 + AE$6) )</f>
        <v>23.918141222434336</v>
      </c>
      <c r="AF164" s="79">
        <f xml:space="preserve"> IF( InpS!AF41 &lt;&gt; "", InpS!AF41, AE164 * ( 1 + AF$6) )</f>
        <v>24.396427631482524</v>
      </c>
      <c r="AG164" s="79">
        <f xml:space="preserve"> IF( InpS!AG41 &lt;&gt; "", InpS!AG41, AF164 * ( 1 + AG$6) )</f>
        <v>24.884278240647806</v>
      </c>
      <c r="AH164" s="79">
        <f xml:space="preserve"> IF( InpS!AH41 &lt;&gt; "", InpS!AH41, AG164 * ( 1 + AH$6) )</f>
        <v>25.381884303376125</v>
      </c>
      <c r="AI164" s="79">
        <f xml:space="preserve"> IF( InpS!AI41 &lt;&gt; "", InpS!AI41, AH164 * ( 1 + AI$6) )</f>
        <v>25.889440897571316</v>
      </c>
      <c r="AJ164" s="79">
        <f xml:space="preserve"> IF( InpS!AJ41 &lt;&gt; "", InpS!AJ41, AI164 * ( 1 + AJ$6) )</f>
        <v>26.40714700207204</v>
      </c>
      <c r="AK164" s="79">
        <f xml:space="preserve"> IF( InpS!AK41 &lt;&gt; "", InpS!AK41, AJ164 * ( 1 + AK$6) )</f>
        <v>26.935205574658028</v>
      </c>
      <c r="AL164" s="79">
        <f xml:space="preserve"> IF( InpS!AL41 &lt;&gt; "", InpS!AL41, AK164 * ( 1 + AL$6) )</f>
        <v>27.473823631616167</v>
      </c>
      <c r="AM164" s="79">
        <f xml:space="preserve"> IF( InpS!AM41 &lt;&gt; "", InpS!AM41, AL164 * ( 1 + AM$6) )</f>
        <v>28.023212328897703</v>
      </c>
      <c r="AN164" s="79">
        <f xml:space="preserve"> IF( InpS!AN41 &lt;&gt; "", InpS!AN41, AM164 * ( 1 + AN$6) )</f>
        <v>28.583587044898284</v>
      </c>
      <c r="AO164" s="79">
        <f xml:space="preserve"> IF( InpS!AO41 &lt;&gt; "", InpS!AO41, AN164 * ( 1 + AO$6) )</f>
        <v>29.155167464893367</v>
      </c>
      <c r="AP164" s="79">
        <f xml:space="preserve"> IF( InpS!AP41 &lt;&gt; "", InpS!AP41, AO164 * ( 1 + AP$6) )</f>
        <v>29.738177667162052</v>
      </c>
      <c r="AQ164" s="79">
        <f xml:space="preserve"> IF( InpS!AQ41 &lt;&gt; "", InpS!AQ41, AP164 * ( 1 + AQ$6) )</f>
        <v>30.332846210833122</v>
      </c>
      <c r="AR164" s="79">
        <f xml:space="preserve"> IF( InpS!AR41 &lt;&gt; "", InpS!AR41, AQ164 * ( 1 + AR$6) )</f>
        <v>30.939406225487712</v>
      </c>
      <c r="AS164" s="79">
        <f xml:space="preserve"> IF( InpS!AS41 &lt;&gt; "", InpS!AS41, AR164 * ( 1 + AS$6) )</f>
        <v>31.558095502553765</v>
      </c>
      <c r="AT164" s="79">
        <f xml:space="preserve"> IF( InpS!AT41 &lt;&gt; "", InpS!AT41, AS164 * ( 1 + AT$6) )</f>
        <v>32.189156588528071</v>
      </c>
      <c r="AU164" s="79">
        <f xml:space="preserve"> IF( InpS!AU41 &lt;&gt; "", InpS!AU41, AT164 * ( 1 + AU$6) )</f>
        <v>32.832836880062452</v>
      </c>
      <c r="AV164" s="79">
        <f xml:space="preserve"> IF( InpS!AV41 &lt;&gt; "", InpS!AV41, AU164 * ( 1 + AV$6) )</f>
        <v>33.489388720951354</v>
      </c>
      <c r="AW164" s="79">
        <f xml:space="preserve"> IF( InpS!AW41 &lt;&gt; "", InpS!AW41, AV164 * ( 1 + AW$6) )</f>
        <v>34.159069501058923</v>
      </c>
      <c r="AX164" s="79">
        <f xml:space="preserve"> IF( InpS!AX41 &lt;&gt; "", InpS!AX41, AW164 * ( 1 + AX$6) )</f>
        <v>34.842141757224248</v>
      </c>
      <c r="AY164" s="79">
        <f xml:space="preserve"> IF( InpS!AY41 &lt;&gt; "", InpS!AY41, AX164 * ( 1 + AY$6) )</f>
        <v>35.538873276184425</v>
      </c>
      <c r="AZ164" s="79">
        <f xml:space="preserve"> IF( InpS!AZ41 &lt;&gt; "", InpS!AZ41, AY164 * ( 1 + AZ$6) )</f>
        <v>36.24953719955576</v>
      </c>
      <c r="BA164" s="79">
        <f xml:space="preserve"> IF( InpS!BA41 &lt;&gt; "", InpS!BA41, AZ164 * ( 1 + BA$6) )</f>
        <v>36.974412130914232</v>
      </c>
      <c r="BB164" s="79">
        <f xml:space="preserve"> IF( InpS!BB41 &lt;&gt; "", InpS!BB41, BA164 * ( 1 + BB$6) )</f>
        <v>37.713782245017228</v>
      </c>
      <c r="BC164" s="79">
        <f xml:space="preserve"> IF( InpS!BC41 &lt;&gt; "", InpS!BC41, BB164 * ( 1 + BC$6) )</f>
        <v>38.467937399209383</v>
      </c>
      <c r="BD164" s="79">
        <f xml:space="preserve"> IF( InpS!BD41 &lt;&gt; "", InpS!BD41, BC164 * ( 1 + BD$6) )</f>
        <v>39.23717324705617</v>
      </c>
      <c r="BE164" s="79">
        <f xml:space="preserve"> IF( InpS!BE41 &lt;&gt; "", InpS!BE41, BD164 * ( 1 + BE$6) )</f>
        <v>40.021791354249793</v>
      </c>
      <c r="BF164" s="79">
        <f xml:space="preserve"> IF( InpS!BF41 &lt;&gt; "", InpS!BF41, BE164 * ( 1 + BF$6) )</f>
        <v>40.822099316832841</v>
      </c>
      <c r="BG164" s="79">
        <f xml:space="preserve"> IF( InpS!BG41 &lt;&gt; "", InpS!BG41, BF164 * ( 1 + BG$6) )</f>
        <v>41.638410881786022</v>
      </c>
      <c r="BH164" s="79">
        <f xml:space="preserve"> IF( InpS!BH41 &lt;&gt; "", InpS!BH41, BG164 * ( 1 + BH$6) )</f>
        <v>42.471046070027278</v>
      </c>
      <c r="BI164" s="79">
        <f xml:space="preserve"> IF( InpS!BI41 &lt;&gt; "", InpS!BI41, BH164 * ( 1 + BI$6) )</f>
        <v>43.320331301870482</v>
      </c>
      <c r="BJ164" s="79">
        <f xml:space="preserve"> IF( InpS!BJ41 &lt;&gt; "", InpS!BJ41, BI164 * ( 1 + BJ$6) )</f>
        <v>44.186599524992907</v>
      </c>
      <c r="BK164" s="79">
        <f xml:space="preserve"> IF( InpS!BK41 &lt;&gt; "", InpS!BK41, BJ164 * ( 1 + BK$6) )</f>
        <v>45.070190344961667</v>
      </c>
      <c r="BL164" s="79">
        <f xml:space="preserve"> IF( InpS!BL41 &lt;&gt; "", InpS!BL41, BK164 * ( 1 + BL$6) )</f>
        <v>45.971450158370196</v>
      </c>
      <c r="BM164" s="79">
        <f xml:space="preserve"> IF( InpS!BM41 &lt;&gt; "", InpS!BM41, BL164 * ( 1 + BM$6) )</f>
        <v>46.890732288637125</v>
      </c>
      <c r="BN164" s="79">
        <f xml:space="preserve"> IF( InpS!BN41 &lt;&gt; "", InpS!BN41, BM164 * ( 1 + BN$6) )</f>
        <v>47.82839712452062</v>
      </c>
      <c r="BO164" s="79">
        <f xml:space="preserve"> IF( InpS!BO41 &lt;&gt; "", InpS!BO41, BN164 * ( 1 + BO$6) )</f>
        <v>48.784812261402628</v>
      </c>
      <c r="BP164" s="79">
        <f xml:space="preserve"> IF( InpS!BP41 &lt;&gt; "", InpS!BP41, BO164 * ( 1 + BP$6) )</f>
        <v>49.760352645398299</v>
      </c>
      <c r="BQ164" s="79">
        <f xml:space="preserve"> IF( InpS!BQ41 &lt;&gt; "", InpS!BQ41, BP164 * ( 1 + BQ$6) )</f>
        <v>50.755400720347197</v>
      </c>
      <c r="BR164" s="79">
        <f xml:space="preserve"> IF( InpS!BR41 &lt;&gt; "", InpS!BR41, BQ164 * ( 1 + BR$6) )</f>
        <v>51.770346577743801</v>
      </c>
      <c r="BS164" s="79">
        <f xml:space="preserve"> IF( InpS!BS41 &lt;&gt; "", InpS!BS41, BR164 * ( 1 + BS$6) )</f>
        <v>52.805588109666203</v>
      </c>
      <c r="BT164" s="79">
        <f xml:space="preserve"> IF( InpS!BT41 &lt;&gt; "", InpS!BT41, BS164 * ( 1 + BT$6) )</f>
        <v>53.861531164762837</v>
      </c>
      <c r="BU164" s="79">
        <f xml:space="preserve"> IF( InpS!BU41 &lt;&gt; "", InpS!BU41, BT164 * ( 1 + BU$6) )</f>
        <v>54.938589707358467</v>
      </c>
      <c r="BV164" s="79">
        <f xml:space="preserve"> IF( InpS!BV41 &lt;&gt; "", InpS!BV41, BU164 * ( 1 + BV$6) )</f>
        <v>56.037185979741793</v>
      </c>
      <c r="BW164" s="79">
        <f xml:space="preserve"> IF( InpS!BW41 &lt;&gt; "", InpS!BW41, BV164 * ( 1 + BW$6) )</f>
        <v>57.157750667698274</v>
      </c>
      <c r="BX164" s="79">
        <f xml:space="preserve"> IF( InpS!BX41 &lt;&gt; "", InpS!BX41, BW164 * ( 1 + BX$6) )</f>
        <v>58.300723069353104</v>
      </c>
      <c r="BY164" s="79">
        <f xml:space="preserve"> IF( InpS!BY41 &lt;&gt; "", InpS!BY41, BX164 * ( 1 + BY$6) )</f>
        <v>59.466551267390471</v>
      </c>
      <c r="BZ164" s="79">
        <f xml:space="preserve"> IF( InpS!BZ41 &lt;&gt; "", InpS!BZ41, BY164 * ( 1 + BZ$6) )</f>
        <v>60.65569230471668</v>
      </c>
      <c r="CA164" s="79">
        <f xml:space="preserve"> IF( InpS!CA41 &lt;&gt; "", InpS!CA41, BZ164 * ( 1 + CA$6) )</f>
        <v>61.868612363635968</v>
      </c>
      <c r="CB164" s="79">
        <f xml:space="preserve"> IF( InpS!CB41 &lt;&gt; "", InpS!CB41, CA164 * ( 1 + CB$6) )</f>
        <v>63.105786948609264</v>
      </c>
      <c r="CC164" s="79">
        <f xml:space="preserve"> IF( InpS!CC41 &lt;&gt; "", InpS!CC41, CB164 * ( 1 + CC$6) )</f>
        <v>64.367701072667543</v>
      </c>
      <c r="CD164" s="79">
        <f xml:space="preserve"> IF( InpS!CD41 &lt;&gt; "", InpS!CD41, CC164 * ( 1 + CD$6) )</f>
        <v>65.654849447552849</v>
      </c>
      <c r="CE164" s="79">
        <f xml:space="preserve"> IF( InpS!CE41 &lt;&gt; "", InpS!CE41, CD164 * ( 1 + CE$6) )</f>
        <v>66.967736677661506</v>
      </c>
      <c r="CF164" s="79">
        <f xml:space="preserve"> IF( InpS!CF41 &lt;&gt; "", InpS!CF41, CE164 * ( 1 + CF$6) )</f>
        <v>68.306877457865639</v>
      </c>
      <c r="CG164" s="79">
        <f xml:space="preserve"> IF( InpS!CG41 &lt;&gt; "", InpS!CG41, CF164 * ( 1 + CG$6) )</f>
        <v>69.672796775290436</v>
      </c>
      <c r="CH164" s="79">
        <f xml:space="preserve"> IF( InpS!CH41 &lt;&gt; "", InpS!CH41, CG164 * ( 1 + CH$6) )</f>
        <v>71.066030115126296</v>
      </c>
      <c r="CI164" s="79">
        <f xml:space="preserve"> IF( InpS!CI41 &lt;&gt; "", InpS!CI41, CH164 * ( 1 + CI$6) )</f>
        <v>72.487123670556642</v>
      </c>
      <c r="CJ164" s="79">
        <f xml:space="preserve"> IF( InpS!CJ41 &lt;&gt; "", InpS!CJ41, CI164 * ( 1 + CJ$6) )</f>
        <v>73.936634556883533</v>
      </c>
      <c r="CK164" s="79">
        <f xml:space="preserve"> IF( InpS!CK41 &lt;&gt; "", InpS!CK41, CJ164 * ( 1 + CK$6) )</f>
        <v>75.415131029935168</v>
      </c>
      <c r="CL164" s="79">
        <f xml:space="preserve"> IF( InpS!CL41 &lt;&gt; "", InpS!CL41, CK164 * ( 1 + CL$6) )</f>
        <v>76.923192708840801</v>
      </c>
      <c r="CM164" s="79">
        <f xml:space="preserve"> IF( InpS!CM41 &lt;&gt; "", InpS!CM41, CL164 * ( 1 + CM$6) )</f>
        <v>78.461410803260463</v>
      </c>
      <c r="CN164" s="79">
        <f xml:space="preserve"> IF( InpS!CN41 &lt;&gt; "", InpS!CN41, CM164 * ( 1 + CN$6) )</f>
        <v>80.030388345158542</v>
      </c>
      <c r="CO164" s="79">
        <f xml:space="preserve"> IF( InpS!CO41 &lt;&gt; "", InpS!CO41, CN164 * ( 1 + CO$6) )</f>
        <v>81.63074042521211</v>
      </c>
    </row>
    <row r="165" spans="2:93" outlineLevel="2" x14ac:dyDescent="0.2">
      <c r="B165" s="58"/>
      <c r="D165" s="39"/>
      <c r="E165" s="18" t="str">
        <f xml:space="preserve"> InpS!E42</f>
        <v>Waste: standard volumetric rate</v>
      </c>
      <c r="G165" s="142">
        <f xml:space="preserve"> InpS!K42</f>
        <v>1.0779000000000001</v>
      </c>
      <c r="H165" s="146" t="str">
        <f xml:space="preserve"> InpS!H42</f>
        <v>£/m3</v>
      </c>
      <c r="I165" s="74"/>
      <c r="K165" s="79">
        <f xml:space="preserve"> IF( InpS!K42 &lt;&gt; "", InpS!K42, J165 * ( 1 + K$6) )</f>
        <v>1.0779000000000001</v>
      </c>
      <c r="L165" s="79">
        <f xml:space="preserve"> IF( InpS!L42 &lt;&gt; "", InpS!L42, K165 * ( 1 + L$6) )</f>
        <v>1.2774999999999999</v>
      </c>
      <c r="M165" s="79">
        <f xml:space="preserve"> IF( InpS!M42 &lt;&gt; "", InpS!M42, L165 * ( 1 + M$6) )</f>
        <v>1.3455999999999999</v>
      </c>
      <c r="N165" s="79">
        <f xml:space="preserve"> IF( InpS!N42 &lt;&gt; "", InpS!N42, M165 * ( 1 + N$6) )</f>
        <v>1.0270999999999999</v>
      </c>
      <c r="O165" s="79">
        <f xml:space="preserve"> IF( InpS!O42 &lt;&gt; "", InpS!O42, N165 * ( 1 + O$6) )</f>
        <v>1.0105</v>
      </c>
      <c r="P165" s="79">
        <f xml:space="preserve"> IF( InpS!P42 &lt;&gt; "", InpS!P42, O165 * ( 1 + P$6) )</f>
        <v>1.02</v>
      </c>
      <c r="Q165" s="79">
        <f xml:space="preserve"> IF( InpS!Q42 &lt;&gt; "", InpS!Q42, P165 * ( 1 + Q$6) )</f>
        <v>1.0223</v>
      </c>
      <c r="R165" s="79">
        <f xml:space="preserve"> IF( InpS!R42 &lt;&gt; "", InpS!R42, Q165 * ( 1 + R$6) )</f>
        <v>1.0171999999999999</v>
      </c>
      <c r="S165" s="79">
        <f xml:space="preserve"> IF( InpS!S42 &lt;&gt; "", InpS!S42, R165 * ( 1 + S$6) )</f>
        <v>1.0061</v>
      </c>
      <c r="T165" s="79">
        <f xml:space="preserve"> IF( InpS!T42 &lt;&gt; "", InpS!T42, S165 * ( 1 + T$6) )</f>
        <v>1.0262187856392466</v>
      </c>
      <c r="U165" s="79">
        <f xml:space="preserve"> IF( InpS!U42 &lt;&gt; "", InpS!U42, T165 * ( 1 + U$6) )</f>
        <v>1.0467398827143326</v>
      </c>
      <c r="V165" s="79">
        <f xml:space="preserve"> IF( InpS!V42 &lt;&gt; "", InpS!V42, U165 * ( 1 + V$6) )</f>
        <v>1.0676713361686412</v>
      </c>
      <c r="W165" s="79">
        <f xml:space="preserve"> IF( InpS!W42 &lt;&gt; "", InpS!W42, V165 * ( 1 + W$6) )</f>
        <v>1.0890213518187206</v>
      </c>
      <c r="X165" s="79">
        <f xml:space="preserve"> IF( InpS!X42 &lt;&gt; "", InpS!X42, W165 * ( 1 + X$6) )</f>
        <v>1.1107982995712335</v>
      </c>
      <c r="Y165" s="79">
        <f xml:space="preserve"> IF( InpS!Y42 &lt;&gt; "", InpS!Y42, X165 * ( 1 + Y$6) )</f>
        <v>1.1330107167042356</v>
      </c>
      <c r="Z165" s="79">
        <f xml:space="preserve"> IF( InpS!Z42 &lt;&gt; "", InpS!Z42, Y165 * ( 1 + Z$6) )</f>
        <v>1.1556673112140672</v>
      </c>
      <c r="AA165" s="79">
        <f xml:space="preserve"> IF( InpS!AA42 &lt;&gt; "", InpS!AA42, Z165 * ( 1 + AA$6) )</f>
        <v>1.1787769652291753</v>
      </c>
      <c r="AB165" s="79">
        <f xml:space="preserve"> IF( InpS!AB42 &lt;&gt; "", InpS!AB42, AA165 * ( 1 + AB$6) )</f>
        <v>1.2023487384921983</v>
      </c>
      <c r="AC165" s="79">
        <f xml:space="preserve"> IF( InpS!AC42 &lt;&gt; "", InpS!AC42, AB165 * ( 1 + AC$6) )</f>
        <v>1.2263918719116824</v>
      </c>
      <c r="AD165" s="79">
        <f xml:space="preserve"> IF( InpS!AD42 &lt;&gt; "", InpS!AD42, AC165 * ( 1 + AD$6) )</f>
        <v>1.2509157911848217</v>
      </c>
      <c r="AE165" s="79">
        <f xml:space="preserve"> IF( InpS!AE42 &lt;&gt; "", InpS!AE42, AD165 * ( 1 + AE$6) )</f>
        <v>1.2759301104926399</v>
      </c>
      <c r="AF165" s="79">
        <f xml:space="preserve"> IF( InpS!AF42 &lt;&gt; "", InpS!AF42, AE165 * ( 1 + AF$6) )</f>
        <v>1.3014446362690653</v>
      </c>
      <c r="AG165" s="79">
        <f xml:space="preserve"> IF( InpS!AG42 &lt;&gt; "", InpS!AG42, AF165 * ( 1 + AG$6) )</f>
        <v>1.3274693710453742</v>
      </c>
      <c r="AH165" s="79">
        <f xml:space="preserve"> IF( InpS!AH42 &lt;&gt; "", InpS!AH42, AG165 * ( 1 + AH$6) )</f>
        <v>1.3540145173715121</v>
      </c>
      <c r="AI165" s="79">
        <f xml:space="preserve"> IF( InpS!AI42 &lt;&gt; "", InpS!AI42, AH165 * ( 1 + AI$6) )</f>
        <v>1.3810904818158272</v>
      </c>
      <c r="AJ165" s="79">
        <f xml:space="preserve"> IF( InpS!AJ42 &lt;&gt; "", InpS!AJ42, AI165 * ( 1 + AJ$6) )</f>
        <v>1.4087078790447869</v>
      </c>
      <c r="AK165" s="79">
        <f xml:space="preserve"> IF( InpS!AK42 &lt;&gt; "", InpS!AK42, AJ165 * ( 1 + AK$6) )</f>
        <v>1.4368775359842758</v>
      </c>
      <c r="AL165" s="79">
        <f xml:space="preserve"> IF( InpS!AL42 &lt;&gt; "", InpS!AL42, AK165 * ( 1 + AL$6) )</f>
        <v>1.4656104960641052</v>
      </c>
      <c r="AM165" s="79">
        <f xml:space="preserve"> IF( InpS!AM42 &lt;&gt; "", InpS!AM42, AL165 * ( 1 + AM$6) )</f>
        <v>1.4949180235474007</v>
      </c>
      <c r="AN165" s="79">
        <f xml:space="preserve"> IF( InpS!AN42 &lt;&gt; "", InpS!AN42, AM165 * ( 1 + AN$6) )</f>
        <v>1.5248116079465621</v>
      </c>
      <c r="AO165" s="79">
        <f xml:space="preserve"> IF( InpS!AO42 &lt;&gt; "", InpS!AO42, AN165 * ( 1 + AO$6) )</f>
        <v>1.5553029685275299</v>
      </c>
      <c r="AP165" s="79">
        <f xml:space="preserve"> IF( InpS!AP42 &lt;&gt; "", InpS!AP42, AO165 * ( 1 + AP$6) )</f>
        <v>1.5864040589041219</v>
      </c>
      <c r="AQ165" s="79">
        <f xml:space="preserve"> IF( InpS!AQ42 &lt;&gt; "", InpS!AQ42, AP165 * ( 1 + AQ$6) )</f>
        <v>1.618127071724242</v>
      </c>
      <c r="AR165" s="79">
        <f xml:space="preserve"> IF( InpS!AR42 &lt;&gt; "", InpS!AR42, AQ165 * ( 1 + AR$6) )</f>
        <v>1.6504844434497978</v>
      </c>
      <c r="AS165" s="79">
        <f xml:space="preserve"> IF( InpS!AS42 &lt;&gt; "", InpS!AS42, AR165 * ( 1 + AS$6) )</f>
        <v>1.6834888592322028</v>
      </c>
      <c r="AT165" s="79">
        <f xml:space="preserve"> IF( InpS!AT42 &lt;&gt; "", InpS!AT42, AS165 * ( 1 + AT$6) )</f>
        <v>1.717153257885371</v>
      </c>
      <c r="AU165" s="79">
        <f xml:space="preserve"> IF( InpS!AU42 &lt;&gt; "", InpS!AU42, AT165 * ( 1 + AU$6) )</f>
        <v>1.7514908369581565</v>
      </c>
      <c r="AV165" s="79">
        <f xml:space="preserve"> IF( InpS!AV42 &lt;&gt; "", InpS!AV42, AU165 * ( 1 + AV$6) )</f>
        <v>1.7865150579082267</v>
      </c>
      <c r="AW165" s="79">
        <f xml:space="preserve"> IF( InpS!AW42 &lt;&gt; "", InpS!AW42, AV165 * ( 1 + AW$6) )</f>
        <v>1.8222396513793944</v>
      </c>
      <c r="AX165" s="79">
        <f xml:space="preserve"> IF( InpS!AX42 &lt;&gt; "", InpS!AX42, AW165 * ( 1 + AX$6) )</f>
        <v>1.8586786225844807</v>
      </c>
      <c r="AY165" s="79">
        <f xml:space="preserve"> IF( InpS!AY42 &lt;&gt; "", InpS!AY42, AX165 * ( 1 + AY$6) )</f>
        <v>1.8958462567958188</v>
      </c>
      <c r="AZ165" s="79">
        <f xml:space="preserve"> IF( InpS!AZ42 &lt;&gt; "", InpS!AZ42, AY165 * ( 1 + AZ$6) )</f>
        <v>1.9337571249455485</v>
      </c>
      <c r="BA165" s="79">
        <f xml:space="preserve"> IF( InpS!BA42 &lt;&gt; "", InpS!BA42, AZ165 * ( 1 + BA$6) )</f>
        <v>1.9724260893379004</v>
      </c>
      <c r="BB165" s="79">
        <f xml:space="preserve"> IF( InpS!BB42 &lt;&gt; "", InpS!BB42, BA165 * ( 1 + BB$6) )</f>
        <v>2.0118683094757066</v>
      </c>
      <c r="BC165" s="79">
        <f xml:space="preserve"> IF( InpS!BC42 &lt;&gt; "", InpS!BC42, BB165 * ( 1 + BC$6) )</f>
        <v>2.0520992480034228</v>
      </c>
      <c r="BD165" s="79">
        <f xml:space="preserve"> IF( InpS!BD42 &lt;&gt; "", InpS!BD42, BC165 * ( 1 + BD$6) )</f>
        <v>2.0931346767689929</v>
      </c>
      <c r="BE165" s="79">
        <f xml:space="preserve"> IF( InpS!BE42 &lt;&gt; "", InpS!BE42, BD165 * ( 1 + BE$6) )</f>
        <v>2.1349906830069303</v>
      </c>
      <c r="BF165" s="79">
        <f xml:space="preserve"> IF( InpS!BF42 &lt;&gt; "", InpS!BF42, BE165 * ( 1 + BF$6) )</f>
        <v>2.1776836756450431</v>
      </c>
      <c r="BG165" s="79">
        <f xml:space="preserve"> IF( InpS!BG42 &lt;&gt; "", InpS!BG42, BF165 * ( 1 + BG$6) )</f>
        <v>2.2212303917372695</v>
      </c>
      <c r="BH165" s="79">
        <f xml:space="preserve"> IF( InpS!BH42 &lt;&gt; "", InpS!BH42, BG165 * ( 1 + BH$6) )</f>
        <v>2.2656479030251551</v>
      </c>
      <c r="BI165" s="79">
        <f xml:space="preserve"> IF( InpS!BI42 &lt;&gt; "", InpS!BI42, BH165 * ( 1 + BI$6) )</f>
        <v>2.3109536226305338</v>
      </c>
      <c r="BJ165" s="79">
        <f xml:space="preserve"> IF( InpS!BJ42 &lt;&gt; "", InpS!BJ42, BI165 * ( 1 + BJ$6) )</f>
        <v>2.3571653118820435</v>
      </c>
      <c r="BK165" s="79">
        <f xml:space="preserve"> IF( InpS!BK42 &lt;&gt; "", InpS!BK42, BJ165 * ( 1 + BK$6) )</f>
        <v>2.4043010872781498</v>
      </c>
      <c r="BL165" s="79">
        <f xml:space="preserve"> IF( InpS!BL42 &lt;&gt; "", InpS!BL42, BK165 * ( 1 + BL$6) )</f>
        <v>2.4523794275894075</v>
      </c>
      <c r="BM165" s="79">
        <f xml:space="preserve"> IF( InpS!BM42 &lt;&gt; "", InpS!BM42, BL165 * ( 1 + BM$6) )</f>
        <v>2.5014191811027455</v>
      </c>
      <c r="BN165" s="79">
        <f xml:space="preserve"> IF( InpS!BN42 &lt;&gt; "", InpS!BN42, BM165 * ( 1 + BN$6) )</f>
        <v>2.5514395730106134</v>
      </c>
      <c r="BO165" s="79">
        <f xml:space="preserve"> IF( InpS!BO42 &lt;&gt; "", InpS!BO42, BN165 * ( 1 + BO$6) )</f>
        <v>2.6024602129478875</v>
      </c>
      <c r="BP165" s="79">
        <f xml:space="preserve"> IF( InpS!BP42 &lt;&gt; "", InpS!BP42, BO165 * ( 1 + BP$6) )</f>
        <v>2.6545011026794914</v>
      </c>
      <c r="BQ165" s="79">
        <f xml:space="preserve"> IF( InpS!BQ42 &lt;&gt; "", InpS!BQ42, BP165 * ( 1 + BQ$6) )</f>
        <v>2.7075826439417439</v>
      </c>
      <c r="BR165" s="79">
        <f xml:space="preserve"> IF( InpS!BR42 &lt;&gt; "", InpS!BR42, BQ165 * ( 1 + BR$6) )</f>
        <v>2.7617256464405098</v>
      </c>
      <c r="BS165" s="79">
        <f xml:space="preserve"> IF( InpS!BS42 &lt;&gt; "", InpS!BS42, BR165 * ( 1 + BS$6) )</f>
        <v>2.8169513360092866</v>
      </c>
      <c r="BT165" s="79">
        <f xml:space="preserve"> IF( InpS!BT42 &lt;&gt; "", InpS!BT42, BS165 * ( 1 + BT$6) )</f>
        <v>2.8732813629304279</v>
      </c>
      <c r="BU165" s="79">
        <f xml:space="preserve"> IF( InpS!BU42 &lt;&gt; "", InpS!BU42, BT165 * ( 1 + BU$6) )</f>
        <v>2.9307378104227642</v>
      </c>
      <c r="BV165" s="79">
        <f xml:space="preserve"> IF( InpS!BV42 &lt;&gt; "", InpS!BV42, BU165 * ( 1 + BV$6) )</f>
        <v>2.98934320329895</v>
      </c>
      <c r="BW165" s="79">
        <f xml:space="preserve"> IF( InpS!BW42 &lt;&gt; "", InpS!BW42, BV165 * ( 1 + BW$6) )</f>
        <v>3.0491205167959285</v>
      </c>
      <c r="BX165" s="79">
        <f xml:space="preserve"> IF( InpS!BX42 &lt;&gt; "", InpS!BX42, BW165 * ( 1 + BX$6) )</f>
        <v>3.1100931855819796</v>
      </c>
      <c r="BY165" s="79">
        <f xml:space="preserve"> IF( InpS!BY42 &lt;&gt; "", InpS!BY42, BX165 * ( 1 + BY$6) )</f>
        <v>3.1722851129438774</v>
      </c>
      <c r="BZ165" s="79">
        <f xml:space="preserve"> IF( InpS!BZ42 &lt;&gt; "", InpS!BZ42, BY165 * ( 1 + BZ$6) )</f>
        <v>3.2357206801577636</v>
      </c>
      <c r="CA165" s="79">
        <f xml:space="preserve"> IF( InpS!CA42 &lt;&gt; "", InpS!CA42, BZ165 * ( 1 + CA$6) )</f>
        <v>3.3004247560474078</v>
      </c>
      <c r="CB165" s="79">
        <f xml:space="preserve"> IF( InpS!CB42 &lt;&gt; "", InpS!CB42, CA165 * ( 1 + CB$6) )</f>
        <v>3.3664227067336023</v>
      </c>
      <c r="CC165" s="79">
        <f xml:space="preserve"> IF( InpS!CC42 &lt;&gt; "", InpS!CC42, CB165 * ( 1 + CC$6) )</f>
        <v>3.4337404055785141</v>
      </c>
      <c r="CD165" s="79">
        <f xml:space="preserve"> IF( InpS!CD42 &lt;&gt; "", InpS!CD42, CC165 * ( 1 + CD$6) )</f>
        <v>3.5024042433288907</v>
      </c>
      <c r="CE165" s="79">
        <f xml:space="preserve"> IF( InpS!CE42 &lt;&gt; "", InpS!CE42, CD165 * ( 1 + CE$6) )</f>
        <v>3.5724411384620995</v>
      </c>
      <c r="CF165" s="79">
        <f xml:space="preserve"> IF( InpS!CF42 &lt;&gt; "", InpS!CF42, CE165 * ( 1 + CF$6) )</f>
        <v>3.643878547739055</v>
      </c>
      <c r="CG165" s="79">
        <f xml:space="preserve"> IF( InpS!CG42 &lt;&gt; "", InpS!CG42, CF165 * ( 1 + CG$6) )</f>
        <v>3.7167444769681683</v>
      </c>
      <c r="CH165" s="79">
        <f xml:space="preserve"> IF( InpS!CH42 &lt;&gt; "", InpS!CH42, CG165 * ( 1 + CH$6) )</f>
        <v>3.7910674919845446</v>
      </c>
      <c r="CI165" s="79">
        <f xml:space="preserve"> IF( InpS!CI42 &lt;&gt; "", InpS!CI42, CH165 * ( 1 + CI$6) )</f>
        <v>3.8668767298487263</v>
      </c>
      <c r="CJ165" s="79">
        <f xml:space="preserve"> IF( InpS!CJ42 &lt;&gt; "", InpS!CJ42, CI165 * ( 1 + CJ$6) )</f>
        <v>3.9442019102693777</v>
      </c>
      <c r="CK165" s="79">
        <f xml:space="preserve"> IF( InpS!CK42 &lt;&gt; "", InpS!CK42, CJ165 * ( 1 + CK$6) )</f>
        <v>4.0230733472543854</v>
      </c>
      <c r="CL165" s="79">
        <f xml:space="preserve"> IF( InpS!CL42 &lt;&gt; "", InpS!CL42, CK165 * ( 1 + CL$6) )</f>
        <v>4.1035219609949447</v>
      </c>
      <c r="CM165" s="79">
        <f xml:space="preserve"> IF( InpS!CM42 &lt;&gt; "", InpS!CM42, CL165 * ( 1 + CM$6) )</f>
        <v>4.185579289987289</v>
      </c>
      <c r="CN165" s="79">
        <f xml:space="preserve"> IF( InpS!CN42 &lt;&gt; "", InpS!CN42, CM165 * ( 1 + CN$6) )</f>
        <v>4.2692775033968147</v>
      </c>
      <c r="CO165" s="79">
        <f xml:space="preserve"> IF( InpS!CO42 &lt;&gt; "", InpS!CO42, CN165 * ( 1 + CO$6) )</f>
        <v>4.35464941366945</v>
      </c>
    </row>
    <row r="166" spans="2:93" outlineLevel="2" x14ac:dyDescent="0.2">
      <c r="B166" s="58"/>
      <c r="D166" s="39"/>
      <c r="E166" s="18" t="str">
        <f xml:space="preserve"> InpS!E43</f>
        <v>Surface water - other</v>
      </c>
      <c r="G166" s="62">
        <f xml:space="preserve"> InpS!K43</f>
        <v>19.14</v>
      </c>
      <c r="H166" s="154" t="str">
        <f xml:space="preserve"> InpS!H43</f>
        <v>£</v>
      </c>
      <c r="I166" s="74"/>
      <c r="K166" s="79">
        <f xml:space="preserve"> IF( InpS!K43 &lt;&gt; "", InpS!K43, J166 * ( 1 + K$6) )</f>
        <v>19.14</v>
      </c>
      <c r="L166" s="79">
        <f xml:space="preserve"> IF( InpS!L43 &lt;&gt; "", InpS!L43, K166 * ( 1 + L$6) )</f>
        <v>24.76</v>
      </c>
      <c r="M166" s="79">
        <f xml:space="preserve"> IF( InpS!M43 &lt;&gt; "", InpS!M43, L166 * ( 1 + M$6) )</f>
        <v>30.82</v>
      </c>
      <c r="N166" s="79">
        <f xml:space="preserve"> IF( InpS!N43 &lt;&gt; "", InpS!N43, M166 * ( 1 + N$6) )</f>
        <v>34.53</v>
      </c>
      <c r="O166" s="79">
        <f xml:space="preserve"> IF( InpS!O43 &lt;&gt; "", InpS!O43, N166 * ( 1 + O$6) )</f>
        <v>38.33</v>
      </c>
      <c r="P166" s="79">
        <f xml:space="preserve"> IF( InpS!P43 &lt;&gt; "", InpS!P43, O166 * ( 1 + P$6) )</f>
        <v>42.66</v>
      </c>
      <c r="Q166" s="79">
        <f xml:space="preserve"> IF( InpS!Q43 &lt;&gt; "", InpS!Q43, P166 * ( 1 + Q$6) )</f>
        <v>47.55</v>
      </c>
      <c r="R166" s="79">
        <f xml:space="preserve"> IF( InpS!R43 &lt;&gt; "", InpS!R43, Q166 * ( 1 + R$6) )</f>
        <v>53.15</v>
      </c>
      <c r="S166" s="79">
        <f xml:space="preserve"> IF( InpS!S43 &lt;&gt; "", InpS!S43, R166 * ( 1 + S$6) )</f>
        <v>59.52</v>
      </c>
      <c r="T166" s="79">
        <f xml:space="preserve"> IF( InpS!T43 &lt;&gt; "", InpS!T43, S166 * ( 1 + T$6) )</f>
        <v>60.710209841216539</v>
      </c>
      <c r="U166" s="79">
        <f xml:space="preserve"> IF( InpS!U43 &lt;&gt; "", InpS!U43, T166 * ( 1 + U$6) )</f>
        <v>61.924220076689267</v>
      </c>
      <c r="V166" s="79">
        <f xml:space="preserve"> IF( InpS!V43 &lt;&gt; "", InpS!V43, U166 * ( 1 + V$6) )</f>
        <v>63.162506638264098</v>
      </c>
      <c r="W166" s="79">
        <f xml:space="preserve"> IF( InpS!W43 &lt;&gt; "", InpS!W43, V166 * ( 1 + W$6) )</f>
        <v>64.425554974903321</v>
      </c>
      <c r="X166" s="79">
        <f xml:space="preserve"> IF( InpS!X43 &lt;&gt; "", InpS!X43, W166 * ( 1 + X$6) )</f>
        <v>65.713860242997526</v>
      </c>
      <c r="Y166" s="79">
        <f xml:space="preserve"> IF( InpS!Y43 &lt;&gt; "", InpS!Y43, X166 * ( 1 + Y$6) )</f>
        <v>67.027927500483145</v>
      </c>
      <c r="Z166" s="79">
        <f xml:space="preserve"> IF( InpS!Z43 &lt;&gt; "", InpS!Z43, Y166 * ( 1 + Z$6) )</f>
        <v>68.368271904841734</v>
      </c>
      <c r="AA166" s="79">
        <f xml:space="preserve"> IF( InpS!AA43 &lt;&gt; "", InpS!AA43, Z166 * ( 1 + AA$6) )</f>
        <v>69.735418915058645</v>
      </c>
      <c r="AB166" s="79">
        <f xml:space="preserve"> IF( InpS!AB43 &lt;&gt; "", InpS!AB43, AA166 * ( 1 + AB$6) )</f>
        <v>71.129904497620146</v>
      </c>
      <c r="AC166" s="79">
        <f xml:space="preserve"> IF( InpS!AC43 &lt;&gt; "", InpS!AC43, AB166 * ( 1 + AC$6) )</f>
        <v>72.55227533662989</v>
      </c>
      <c r="AD166" s="79">
        <f xml:space="preserve"> IF( InpS!AD43 &lt;&gt; "", InpS!AD43, AC166 * ( 1 + AD$6) )</f>
        <v>74.003089048127009</v>
      </c>
      <c r="AE166" s="79">
        <f xml:space="preserve"> IF( InpS!AE43 &lt;&gt; "", InpS!AE43, AD166 * ( 1 + AE$6) )</f>
        <v>75.482914398689914</v>
      </c>
      <c r="AF166" s="79">
        <f xml:space="preserve"> IF( InpS!AF43 &lt;&gt; "", InpS!AF43, AE166 * ( 1 + AF$6) )</f>
        <v>76.992331528411455</v>
      </c>
      <c r="AG166" s="79">
        <f xml:space="preserve"> IF( InpS!AG43 &lt;&gt; "", InpS!AG43, AF166 * ( 1 + AG$6) )</f>
        <v>78.531932178332852</v>
      </c>
      <c r="AH166" s="79">
        <f xml:space="preserve"> IF( InpS!AH43 &lt;&gt; "", InpS!AH43, AG166 * ( 1 + AH$6) )</f>
        <v>80.102319922425622</v>
      </c>
      <c r="AI166" s="79">
        <f xml:space="preserve"> IF( InpS!AI43 &lt;&gt; "", InpS!AI43, AH166 * ( 1 + AI$6) )</f>
        <v>81.704110404212358</v>
      </c>
      <c r="AJ166" s="79">
        <f xml:space="preserve"> IF( InpS!AJ43 &lt;&gt; "", InpS!AJ43, AI166 * ( 1 + AJ$6) )</f>
        <v>83.33793157811921</v>
      </c>
      <c r="AK166" s="79">
        <f xml:space="preserve"> IF( InpS!AK43 &lt;&gt; "", InpS!AK43, AJ166 * ( 1 + AK$6) )</f>
        <v>85.004423955654616</v>
      </c>
      <c r="AL166" s="79">
        <f xml:space="preserve"> IF( InpS!AL43 &lt;&gt; "", InpS!AL43, AK166 * ( 1 + AL$6) )</f>
        <v>86.70424085651085</v>
      </c>
      <c r="AM166" s="79">
        <f xml:space="preserve"> IF( InpS!AM43 &lt;&gt; "", InpS!AM43, AL166 * ( 1 + AM$6) )</f>
        <v>88.438048664686718</v>
      </c>
      <c r="AN166" s="79">
        <f xml:space="preserve"> IF( InpS!AN43 &lt;&gt; "", InpS!AN43, AM166 * ( 1 + AN$6) )</f>
        <v>90.206527089732035</v>
      </c>
      <c r="AO166" s="79">
        <f xml:space="preserve"> IF( InpS!AO43 &lt;&gt; "", InpS!AO43, AN166 * ( 1 + AO$6) )</f>
        <v>92.010369433215985</v>
      </c>
      <c r="AP166" s="79">
        <f xml:space="preserve"> IF( InpS!AP43 &lt;&gt; "", InpS!AP43, AO166 * ( 1 + AP$6) )</f>
        <v>93.85028286052416</v>
      </c>
      <c r="AQ166" s="79">
        <f xml:space="preserve"> IF( InpS!AQ43 &lt;&gt; "", InpS!AQ43, AP166 * ( 1 + AQ$6) )</f>
        <v>95.726988678090549</v>
      </c>
      <c r="AR166" s="79">
        <f xml:space="preserve"> IF( InpS!AR43 &lt;&gt; "", InpS!AR43, AQ166 * ( 1 + AR$6) )</f>
        <v>97.641222616173337</v>
      </c>
      <c r="AS166" s="79">
        <f xml:space="preserve"> IF( InpS!AS43 &lt;&gt; "", InpS!AS43, AR166 * ( 1 + AS$6) )</f>
        <v>99.593735117285306</v>
      </c>
      <c r="AT166" s="79">
        <f xml:space="preserve"> IF( InpS!AT43 &lt;&gt; "", InpS!AT43, AS166 * ( 1 + AT$6) )</f>
        <v>101.58529163039192</v>
      </c>
      <c r="AU166" s="79">
        <f xml:space="preserve"> IF( InpS!AU43 &lt;&gt; "", InpS!AU43, AT166 * ( 1 + AU$6) )</f>
        <v>103.61667291099246</v>
      </c>
      <c r="AV166" s="79">
        <f xml:space="preserve"> IF( InpS!AV43 &lt;&gt; "", InpS!AV43, AU166 * ( 1 + AV$6) )</f>
        <v>105.68867532720176</v>
      </c>
      <c r="AW166" s="79">
        <f xml:space="preserve"> IF( InpS!AW43 &lt;&gt; "", InpS!AW43, AV166 * ( 1 + AW$6) )</f>
        <v>107.80211117195269</v>
      </c>
      <c r="AX166" s="79">
        <f xml:space="preserve"> IF( InpS!AX43 &lt;&gt; "", InpS!AX43, AW166 * ( 1 + AX$6) )</f>
        <v>109.95780898144154</v>
      </c>
      <c r="AY166" s="79">
        <f xml:space="preserve"> IF( InpS!AY43 &lt;&gt; "", InpS!AY43, AX166 * ( 1 + AY$6) )</f>
        <v>112.15661385994154</v>
      </c>
      <c r="AZ166" s="79">
        <f xml:space="preserve"> IF( InpS!AZ43 &lt;&gt; "", InpS!AZ43, AY166 * ( 1 + AZ$6) )</f>
        <v>114.39938781111132</v>
      </c>
      <c r="BA166" s="79">
        <f xml:space="preserve"> IF( InpS!BA43 &lt;&gt; "", InpS!BA43, AZ166 * ( 1 + BA$6) )</f>
        <v>116.68701007592873</v>
      </c>
      <c r="BB166" s="79">
        <f xml:space="preserve"> IF( InpS!BB43 &lt;&gt; "", InpS!BB43, BA166 * ( 1 + BB$6) )</f>
        <v>119.02037747738207</v>
      </c>
      <c r="BC166" s="79">
        <f xml:space="preserve"> IF( InpS!BC43 &lt;&gt; "", InpS!BC43, BB166 * ( 1 + BC$6) )</f>
        <v>121.40040477205423</v>
      </c>
      <c r="BD166" s="79">
        <f xml:space="preserve"> IF( InpS!BD43 &lt;&gt; "", InpS!BD43, BC166 * ( 1 + BD$6) )</f>
        <v>123.82802500873719</v>
      </c>
      <c r="BE166" s="79">
        <f xml:space="preserve"> IF( InpS!BE43 &lt;&gt; "", InpS!BE43, BD166 * ( 1 + BE$6) )</f>
        <v>126.3041898942178</v>
      </c>
      <c r="BF166" s="79">
        <f xml:space="preserve"> IF( InpS!BF43 &lt;&gt; "", InpS!BF43, BE166 * ( 1 + BF$6) )</f>
        <v>128.82987016637807</v>
      </c>
      <c r="BG166" s="79">
        <f xml:space="preserve"> IF( InpS!BG43 &lt;&gt; "", InpS!BG43, BF166 * ( 1 + BG$6) )</f>
        <v>131.4060559747563</v>
      </c>
      <c r="BH166" s="79">
        <f xml:space="preserve"> IF( InpS!BH43 &lt;&gt; "", InpS!BH43, BG166 * ( 1 + BH$6) )</f>
        <v>134.03375726871809</v>
      </c>
      <c r="BI166" s="79">
        <f xml:space="preserve"> IF( InpS!BI43 &lt;&gt; "", InpS!BI43, BH166 * ( 1 + BI$6) )</f>
        <v>136.71400419338974</v>
      </c>
      <c r="BJ166" s="79">
        <f xml:space="preserve"> IF( InpS!BJ43 &lt;&gt; "", InpS!BJ43, BI166 * ( 1 + BJ$6) )</f>
        <v>139.44784749350887</v>
      </c>
      <c r="BK166" s="79">
        <f xml:space="preserve"> IF( InpS!BK43 &lt;&gt; "", InpS!BK43, BJ166 * ( 1 + BK$6) )</f>
        <v>142.23635892535088</v>
      </c>
      <c r="BL166" s="79">
        <f xml:space="preserve"> IF( InpS!BL43 &lt;&gt; "", InpS!BL43, BK166 * ( 1 + BL$6) )</f>
        <v>145.08063167689255</v>
      </c>
      <c r="BM166" s="79">
        <f xml:space="preserve"> IF( InpS!BM43 &lt;&gt; "", InpS!BM43, BL166 * ( 1 + BM$6) )</f>
        <v>147.98178079637759</v>
      </c>
      <c r="BN166" s="79">
        <f xml:space="preserve"> IF( InpS!BN43 &lt;&gt; "", InpS!BN43, BM166 * ( 1 + BN$6) )</f>
        <v>150.94094362945214</v>
      </c>
      <c r="BO166" s="79">
        <f xml:space="preserve"> IF( InpS!BO43 &lt;&gt; "", InpS!BO43, BN166 * ( 1 + BO$6) )</f>
        <v>153.9592802650416</v>
      </c>
      <c r="BP166" s="79">
        <f xml:space="preserve"> IF( InpS!BP43 &lt;&gt; "", InpS!BP43, BO166 * ( 1 + BP$6) )</f>
        <v>157.03797399014354</v>
      </c>
      <c r="BQ166" s="79">
        <f xml:space="preserve"> IF( InpS!BQ43 &lt;&gt; "", InpS!BQ43, BP166 * ( 1 + BQ$6) )</f>
        <v>160.17823175371504</v>
      </c>
      <c r="BR166" s="79">
        <f xml:space="preserve"> IF( InpS!BR43 &lt;&gt; "", InpS!BR43, BQ166 * ( 1 + BR$6) )</f>
        <v>163.38128463983625</v>
      </c>
      <c r="BS166" s="79">
        <f xml:space="preserve"> IF( InpS!BS43 &lt;&gt; "", InpS!BS43, BR166 * ( 1 + BS$6) )</f>
        <v>166.64838835033581</v>
      </c>
      <c r="BT166" s="79">
        <f xml:space="preserve"> IF( InpS!BT43 &lt;&gt; "", InpS!BT43, BS166 * ( 1 + BT$6) )</f>
        <v>169.98082369706708</v>
      </c>
      <c r="BU166" s="79">
        <f xml:space="preserve"> IF( InpS!BU43 &lt;&gt; "", InpS!BU43, BT166 * ( 1 + BU$6) )</f>
        <v>173.37989710402846</v>
      </c>
      <c r="BV166" s="79">
        <f xml:space="preserve"> IF( InpS!BV43 &lt;&gt; "", InpS!BV43, BU166 * ( 1 + BV$6) )</f>
        <v>176.8469411195245</v>
      </c>
      <c r="BW166" s="79">
        <f xml:space="preserve"> IF( InpS!BW43 &lt;&gt; "", InpS!BW43, BV166 * ( 1 + BW$6) )</f>
        <v>180.3833149385685</v>
      </c>
      <c r="BX166" s="79">
        <f xml:space="preserve"> IF( InpS!BX43 &lt;&gt; "", InpS!BX43, BW166 * ( 1 + BX$6) )</f>
        <v>183.99040493573156</v>
      </c>
      <c r="BY166" s="79">
        <f xml:space="preserve"> IF( InpS!BY43 &lt;&gt; "", InpS!BY43, BX166 * ( 1 + BY$6) )</f>
        <v>187.66962520864695</v>
      </c>
      <c r="BZ166" s="79">
        <f xml:space="preserve"> IF( InpS!BZ43 &lt;&gt; "", InpS!BZ43, BY166 * ( 1 + BZ$6) )</f>
        <v>191.42241813238266</v>
      </c>
      <c r="CA166" s="79">
        <f xml:space="preserve"> IF( InpS!CA43 &lt;&gt; "", InpS!CA43, BZ166 * ( 1 + CA$6) )</f>
        <v>195.25025492489993</v>
      </c>
      <c r="CB166" s="79">
        <f xml:space="preserve"> IF( InpS!CB43 &lt;&gt; "", InpS!CB43, CA166 * ( 1 + CB$6) )</f>
        <v>199.15463622381884</v>
      </c>
      <c r="CC166" s="79">
        <f xml:space="preserve"> IF( InpS!CC43 &lt;&gt; "", InpS!CC43, CB166 * ( 1 + CC$6) )</f>
        <v>203.13709267471751</v>
      </c>
      <c r="CD166" s="79">
        <f xml:space="preserve"> IF( InpS!CD43 &lt;&gt; "", InpS!CD43, CC166 * ( 1 + CD$6) )</f>
        <v>207.19918553119541</v>
      </c>
      <c r="CE166" s="79">
        <f xml:space="preserve"> IF( InpS!CE43 &lt;&gt; "", InpS!CE43, CD166 * ( 1 + CE$6) )</f>
        <v>211.342507266936</v>
      </c>
      <c r="CF166" s="79">
        <f xml:space="preserve"> IF( InpS!CF43 &lt;&gt; "", InpS!CF43, CE166 * ( 1 + CF$6) )</f>
        <v>215.56868220000865</v>
      </c>
      <c r="CG166" s="79">
        <f xml:space="preserve"> IF( InpS!CG43 &lt;&gt; "", InpS!CG43, CF166 * ( 1 + CG$6) )</f>
        <v>219.87936712965464</v>
      </c>
      <c r="CH166" s="79">
        <f xml:space="preserve"> IF( InpS!CH43 &lt;&gt; "", InpS!CH43, CG166 * ( 1 + CH$6) )</f>
        <v>224.27625198580682</v>
      </c>
      <c r="CI166" s="79">
        <f xml:space="preserve"> IF( InpS!CI43 &lt;&gt; "", InpS!CI43, CH166 * ( 1 + CI$6) )</f>
        <v>228.76106049159759</v>
      </c>
      <c r="CJ166" s="79">
        <f xml:space="preserve"> IF( InpS!CJ43 &lt;&gt; "", InpS!CJ43, CI166 * ( 1 + CJ$6) )</f>
        <v>233.33555083911492</v>
      </c>
      <c r="CK166" s="79">
        <f xml:space="preserve"> IF( InpS!CK43 &lt;&gt; "", InpS!CK43, CJ166 * ( 1 + CK$6) )</f>
        <v>238.00151637867128</v>
      </c>
      <c r="CL166" s="79">
        <f xml:space="preserve"> IF( InpS!CL43 &lt;&gt; "", InpS!CL43, CK166 * ( 1 + CL$6) )</f>
        <v>242.76078632185599</v>
      </c>
      <c r="CM166" s="79">
        <f xml:space="preserve"> IF( InpS!CM43 &lt;&gt; "", InpS!CM43, CL166 * ( 1 + CM$6) )</f>
        <v>247.61522645864594</v>
      </c>
      <c r="CN166" s="79">
        <f xml:space="preserve"> IF( InpS!CN43 &lt;&gt; "", InpS!CN43, CM166 * ( 1 + CN$6) )</f>
        <v>252.56673988885663</v>
      </c>
      <c r="CO166" s="79">
        <f xml:space="preserve"> IF( InpS!CO43 &lt;&gt; "", InpS!CO43, CN166 * ( 1 + CO$6) )</f>
        <v>257.61726776821979</v>
      </c>
    </row>
    <row r="167" spans="2:93" outlineLevel="2" x14ac:dyDescent="0.2">
      <c r="B167" s="58"/>
      <c r="D167" s="39"/>
      <c r="E167" s="18" t="str">
        <f xml:space="preserve"> InpS!E44</f>
        <v>Surface water - semi detached</v>
      </c>
      <c r="G167" s="62">
        <f xml:space="preserve"> InpS!K44</f>
        <v>38.270000000000003</v>
      </c>
      <c r="H167" s="154" t="str">
        <f xml:space="preserve"> InpS!H44</f>
        <v>£</v>
      </c>
      <c r="I167" s="74"/>
      <c r="K167" s="79">
        <f xml:space="preserve"> IF( InpS!K44 &lt;&gt; "", InpS!K44, J167 * ( 1 + K$6) )</f>
        <v>38.270000000000003</v>
      </c>
      <c r="L167" s="79">
        <f xml:space="preserve"> IF( InpS!L44 &lt;&gt; "", InpS!L44, K167 * ( 1 + L$6) )</f>
        <v>49.51</v>
      </c>
      <c r="M167" s="79">
        <f xml:space="preserve"> IF( InpS!M44 &lt;&gt; "", InpS!M44, L167 * ( 1 + M$6) )</f>
        <v>61.64</v>
      </c>
      <c r="N167" s="79">
        <f xml:space="preserve"> IF( InpS!N44 &lt;&gt; "", InpS!N44, M167 * ( 1 + N$6) )</f>
        <v>69.05</v>
      </c>
      <c r="O167" s="79">
        <f xml:space="preserve"> IF( InpS!O44 &lt;&gt; "", InpS!O44, N167 * ( 1 + O$6) )</f>
        <v>76.650000000000006</v>
      </c>
      <c r="P167" s="79">
        <f xml:space="preserve"> IF( InpS!P44 &lt;&gt; "", InpS!P44, O167 * ( 1 + P$6) )</f>
        <v>85.32</v>
      </c>
      <c r="Q167" s="79">
        <f xml:space="preserve"> IF( InpS!Q44 &lt;&gt; "", InpS!Q44, P167 * ( 1 + Q$6) )</f>
        <v>95.09</v>
      </c>
      <c r="R167" s="79">
        <f xml:space="preserve"> IF( InpS!R44 &lt;&gt; "", InpS!R44, Q167 * ( 1 + R$6) )</f>
        <v>106.29</v>
      </c>
      <c r="S167" s="79">
        <f xml:space="preserve"> IF( InpS!S44 &lt;&gt; "", InpS!S44, R167 * ( 1 + S$6) )</f>
        <v>119.04</v>
      </c>
      <c r="T167" s="79">
        <f xml:space="preserve"> IF( InpS!T44 &lt;&gt; "", InpS!T44, S167 * ( 1 + T$6) )</f>
        <v>121.42041968243308</v>
      </c>
      <c r="U167" s="79">
        <f xml:space="preserve"> IF( InpS!U44 &lt;&gt; "", InpS!U44, T167 * ( 1 + U$6) )</f>
        <v>123.84844015337853</v>
      </c>
      <c r="V167" s="79">
        <f xml:space="preserve"> IF( InpS!V44 &lt;&gt; "", InpS!V44, U167 * ( 1 + V$6) )</f>
        <v>126.3250132765282</v>
      </c>
      <c r="W167" s="79">
        <f xml:space="preserve"> IF( InpS!W44 &lt;&gt; "", InpS!W44, V167 * ( 1 + W$6) )</f>
        <v>128.85110994980664</v>
      </c>
      <c r="X167" s="79">
        <f xml:space="preserve"> IF( InpS!X44 &lt;&gt; "", InpS!X44, W167 * ( 1 + X$6) )</f>
        <v>131.42772048599505</v>
      </c>
      <c r="Y167" s="79">
        <f xml:space="preserve"> IF( InpS!Y44 &lt;&gt; "", InpS!Y44, X167 * ( 1 + Y$6) )</f>
        <v>134.05585500096629</v>
      </c>
      <c r="Z167" s="79">
        <f xml:space="preserve"> IF( InpS!Z44 &lt;&gt; "", InpS!Z44, Y167 * ( 1 + Z$6) )</f>
        <v>136.73654380968347</v>
      </c>
      <c r="AA167" s="79">
        <f xml:space="preserve"> IF( InpS!AA44 &lt;&gt; "", InpS!AA44, Z167 * ( 1 + AA$6) )</f>
        <v>139.47083783011729</v>
      </c>
      <c r="AB167" s="79">
        <f xml:space="preserve"> IF( InpS!AB44 &lt;&gt; "", InpS!AB44, AA167 * ( 1 + AB$6) )</f>
        <v>142.25980899524029</v>
      </c>
      <c r="AC167" s="79">
        <f xml:space="preserve"> IF( InpS!AC44 &lt;&gt; "", InpS!AC44, AB167 * ( 1 + AC$6) )</f>
        <v>145.10455067325978</v>
      </c>
      <c r="AD167" s="79">
        <f xml:space="preserve"> IF( InpS!AD44 &lt;&gt; "", InpS!AD44, AC167 * ( 1 + AD$6) )</f>
        <v>148.00617809625402</v>
      </c>
      <c r="AE167" s="79">
        <f xml:space="preserve"> IF( InpS!AE44 &lt;&gt; "", InpS!AE44, AD167 * ( 1 + AE$6) )</f>
        <v>150.96582879737983</v>
      </c>
      <c r="AF167" s="79">
        <f xml:space="preserve"> IF( InpS!AF44 &lt;&gt; "", InpS!AF44, AE167 * ( 1 + AF$6) )</f>
        <v>153.98466305682291</v>
      </c>
      <c r="AG167" s="79">
        <f xml:space="preserve"> IF( InpS!AG44 &lt;&gt; "", InpS!AG44, AF167 * ( 1 + AG$6) )</f>
        <v>157.0638643566657</v>
      </c>
      <c r="AH167" s="79">
        <f xml:space="preserve"> IF( InpS!AH44 &lt;&gt; "", InpS!AH44, AG167 * ( 1 + AH$6) )</f>
        <v>160.20463984485124</v>
      </c>
      <c r="AI167" s="79">
        <f xml:space="preserve"> IF( InpS!AI44 &lt;&gt; "", InpS!AI44, AH167 * ( 1 + AI$6) )</f>
        <v>163.40822080842472</v>
      </c>
      <c r="AJ167" s="79">
        <f xml:space="preserve"> IF( InpS!AJ44 &lt;&gt; "", InpS!AJ44, AI167 * ( 1 + AJ$6) )</f>
        <v>166.67586315623842</v>
      </c>
      <c r="AK167" s="79">
        <f xml:space="preserve"> IF( InpS!AK44 &lt;&gt; "", InpS!AK44, AJ167 * ( 1 + AK$6) )</f>
        <v>170.00884791130923</v>
      </c>
      <c r="AL167" s="79">
        <f xml:space="preserve"> IF( InpS!AL44 &lt;&gt; "", InpS!AL44, AK167 * ( 1 + AL$6) )</f>
        <v>173.4084817130217</v>
      </c>
      <c r="AM167" s="79">
        <f xml:space="preserve"> IF( InpS!AM44 &lt;&gt; "", InpS!AM44, AL167 * ( 1 + AM$6) )</f>
        <v>176.87609732937344</v>
      </c>
      <c r="AN167" s="79">
        <f xml:space="preserve"> IF( InpS!AN44 &lt;&gt; "", InpS!AN44, AM167 * ( 1 + AN$6) )</f>
        <v>180.41305417946407</v>
      </c>
      <c r="AO167" s="79">
        <f xml:space="preserve"> IF( InpS!AO44 &lt;&gt; "", InpS!AO44, AN167 * ( 1 + AO$6) )</f>
        <v>184.02073886643197</v>
      </c>
      <c r="AP167" s="79">
        <f xml:space="preserve"> IF( InpS!AP44 &lt;&gt; "", InpS!AP44, AO167 * ( 1 + AP$6) )</f>
        <v>187.70056572104832</v>
      </c>
      <c r="AQ167" s="79">
        <f xml:space="preserve"> IF( InpS!AQ44 &lt;&gt; "", InpS!AQ44, AP167 * ( 1 + AQ$6) )</f>
        <v>191.4539773561811</v>
      </c>
      <c r="AR167" s="79">
        <f xml:space="preserve"> IF( InpS!AR44 &lt;&gt; "", InpS!AR44, AQ167 * ( 1 + AR$6) )</f>
        <v>195.28244523234667</v>
      </c>
      <c r="AS167" s="79">
        <f xml:space="preserve"> IF( InpS!AS44 &lt;&gt; "", InpS!AS44, AR167 * ( 1 + AS$6) )</f>
        <v>199.18747023457061</v>
      </c>
      <c r="AT167" s="79">
        <f xml:space="preserve"> IF( InpS!AT44 &lt;&gt; "", InpS!AT44, AS167 * ( 1 + AT$6) )</f>
        <v>203.17058326078384</v>
      </c>
      <c r="AU167" s="79">
        <f xml:space="preserve"> IF( InpS!AU44 &lt;&gt; "", InpS!AU44, AT167 * ( 1 + AU$6) )</f>
        <v>207.23334582198493</v>
      </c>
      <c r="AV167" s="79">
        <f xml:space="preserve"> IF( InpS!AV44 &lt;&gt; "", InpS!AV44, AU167 * ( 1 + AV$6) )</f>
        <v>211.37735065440353</v>
      </c>
      <c r="AW167" s="79">
        <f xml:space="preserve"> IF( InpS!AW44 &lt;&gt; "", InpS!AW44, AV167 * ( 1 + AW$6) )</f>
        <v>215.60422234390538</v>
      </c>
      <c r="AX167" s="79">
        <f xml:space="preserve"> IF( InpS!AX44 &lt;&gt; "", InpS!AX44, AW167 * ( 1 + AX$6) )</f>
        <v>219.91561796288309</v>
      </c>
      <c r="AY167" s="79">
        <f xml:space="preserve"> IF( InpS!AY44 &lt;&gt; "", InpS!AY44, AX167 * ( 1 + AY$6) )</f>
        <v>224.31322771988309</v>
      </c>
      <c r="AZ167" s="79">
        <f xml:space="preserve"> IF( InpS!AZ44 &lt;&gt; "", InpS!AZ44, AY167 * ( 1 + AZ$6) )</f>
        <v>228.79877562222265</v>
      </c>
      <c r="BA167" s="79">
        <f xml:space="preserve"> IF( InpS!BA44 &lt;&gt; "", InpS!BA44, AZ167 * ( 1 + BA$6) )</f>
        <v>233.37402015185745</v>
      </c>
      <c r="BB167" s="79">
        <f xml:space="preserve"> IF( InpS!BB44 &lt;&gt; "", InpS!BB44, BA167 * ( 1 + BB$6) )</f>
        <v>238.04075495476414</v>
      </c>
      <c r="BC167" s="79">
        <f xml:space="preserve"> IF( InpS!BC44 &lt;&gt; "", InpS!BC44, BB167 * ( 1 + BC$6) )</f>
        <v>242.80080954410846</v>
      </c>
      <c r="BD167" s="79">
        <f xml:space="preserve"> IF( InpS!BD44 &lt;&gt; "", InpS!BD44, BC167 * ( 1 + BD$6) )</f>
        <v>247.65605001747437</v>
      </c>
      <c r="BE167" s="79">
        <f xml:space="preserve"> IF( InpS!BE44 &lt;&gt; "", InpS!BE44, BD167 * ( 1 + BE$6) )</f>
        <v>252.6083797884356</v>
      </c>
      <c r="BF167" s="79">
        <f xml:space="preserve"> IF( InpS!BF44 &lt;&gt; "", InpS!BF44, BE167 * ( 1 + BF$6) )</f>
        <v>257.65974033275614</v>
      </c>
      <c r="BG167" s="79">
        <f xml:space="preserve"> IF( InpS!BG44 &lt;&gt; "", InpS!BG44, BF167 * ( 1 + BG$6) )</f>
        <v>262.8121119495126</v>
      </c>
      <c r="BH167" s="79">
        <f xml:space="preserve"> IF( InpS!BH44 &lt;&gt; "", InpS!BH44, BG167 * ( 1 + BH$6) )</f>
        <v>268.06751453743618</v>
      </c>
      <c r="BI167" s="79">
        <f xml:space="preserve"> IF( InpS!BI44 &lt;&gt; "", InpS!BI44, BH167 * ( 1 + BI$6) )</f>
        <v>273.42800838677948</v>
      </c>
      <c r="BJ167" s="79">
        <f xml:space="preserve"> IF( InpS!BJ44 &lt;&gt; "", InpS!BJ44, BI167 * ( 1 + BJ$6) )</f>
        <v>278.89569498701775</v>
      </c>
      <c r="BK167" s="79">
        <f xml:space="preserve"> IF( InpS!BK44 &lt;&gt; "", InpS!BK44, BJ167 * ( 1 + BK$6) )</f>
        <v>284.47271785070177</v>
      </c>
      <c r="BL167" s="79">
        <f xml:space="preserve"> IF( InpS!BL44 &lt;&gt; "", InpS!BL44, BK167 * ( 1 + BL$6) )</f>
        <v>290.1612633537851</v>
      </c>
      <c r="BM167" s="79">
        <f xml:space="preserve"> IF( InpS!BM44 &lt;&gt; "", InpS!BM44, BL167 * ( 1 + BM$6) )</f>
        <v>295.96356159275518</v>
      </c>
      <c r="BN167" s="79">
        <f xml:space="preserve"> IF( InpS!BN44 &lt;&gt; "", InpS!BN44, BM167 * ( 1 + BN$6) )</f>
        <v>301.88188725890427</v>
      </c>
      <c r="BO167" s="79">
        <f xml:space="preserve"> IF( InpS!BO44 &lt;&gt; "", InpS!BO44, BN167 * ( 1 + BO$6) )</f>
        <v>307.9185605300832</v>
      </c>
      <c r="BP167" s="79">
        <f xml:space="preserve"> IF( InpS!BP44 &lt;&gt; "", InpS!BP44, BO167 * ( 1 + BP$6) )</f>
        <v>314.07594798028708</v>
      </c>
      <c r="BQ167" s="79">
        <f xml:space="preserve"> IF( InpS!BQ44 &lt;&gt; "", InpS!BQ44, BP167 * ( 1 + BQ$6) )</f>
        <v>320.35646350743008</v>
      </c>
      <c r="BR167" s="79">
        <f xml:space="preserve"> IF( InpS!BR44 &lt;&gt; "", InpS!BR44, BQ167 * ( 1 + BR$6) )</f>
        <v>326.7625692796725</v>
      </c>
      <c r="BS167" s="79">
        <f xml:space="preserve"> IF( InpS!BS44 &lt;&gt; "", InpS!BS44, BR167 * ( 1 + BS$6) )</f>
        <v>333.29677670067161</v>
      </c>
      <c r="BT167" s="79">
        <f xml:space="preserve"> IF( InpS!BT44 &lt;&gt; "", InpS!BT44, BS167 * ( 1 + BT$6) )</f>
        <v>339.96164739413416</v>
      </c>
      <c r="BU167" s="79">
        <f xml:space="preserve"> IF( InpS!BU44 &lt;&gt; "", InpS!BU44, BT167 * ( 1 + BU$6) )</f>
        <v>346.75979420805692</v>
      </c>
      <c r="BV167" s="79">
        <f xml:space="preserve"> IF( InpS!BV44 &lt;&gt; "", InpS!BV44, BU167 * ( 1 + BV$6) )</f>
        <v>353.693882239049</v>
      </c>
      <c r="BW167" s="79">
        <f xml:space="preserve"> IF( InpS!BW44 &lt;&gt; "", InpS!BW44, BV167 * ( 1 + BW$6) )</f>
        <v>360.76662987713701</v>
      </c>
      <c r="BX167" s="79">
        <f xml:space="preserve"> IF( InpS!BX44 &lt;&gt; "", InpS!BX44, BW167 * ( 1 + BX$6) )</f>
        <v>367.98080987146312</v>
      </c>
      <c r="BY167" s="79">
        <f xml:space="preserve"> IF( InpS!BY44 &lt;&gt; "", InpS!BY44, BX167 * ( 1 + BY$6) )</f>
        <v>375.3392504172939</v>
      </c>
      <c r="BZ167" s="79">
        <f xml:space="preserve"> IF( InpS!BZ44 &lt;&gt; "", InpS!BZ44, BY167 * ( 1 + BZ$6) )</f>
        <v>382.84483626476532</v>
      </c>
      <c r="CA167" s="79">
        <f xml:space="preserve"> IF( InpS!CA44 &lt;&gt; "", InpS!CA44, BZ167 * ( 1 + CA$6) )</f>
        <v>390.50050984979987</v>
      </c>
      <c r="CB167" s="79">
        <f xml:space="preserve"> IF( InpS!CB44 &lt;&gt; "", InpS!CB44, CA167 * ( 1 + CB$6) )</f>
        <v>398.30927244763768</v>
      </c>
      <c r="CC167" s="79">
        <f xml:space="preserve"> IF( InpS!CC44 &lt;&gt; "", InpS!CC44, CB167 * ( 1 + CC$6) )</f>
        <v>406.27418534943502</v>
      </c>
      <c r="CD167" s="79">
        <f xml:space="preserve"> IF( InpS!CD44 &lt;&gt; "", InpS!CD44, CC167 * ( 1 + CD$6) )</f>
        <v>414.39837106239082</v>
      </c>
      <c r="CE167" s="79">
        <f xml:space="preserve"> IF( InpS!CE44 &lt;&gt; "", InpS!CE44, CD167 * ( 1 + CE$6) )</f>
        <v>422.68501453387199</v>
      </c>
      <c r="CF167" s="79">
        <f xml:space="preserve"> IF( InpS!CF44 &lt;&gt; "", InpS!CF44, CE167 * ( 1 + CF$6) )</f>
        <v>431.1373644000173</v>
      </c>
      <c r="CG167" s="79">
        <f xml:space="preserve"> IF( InpS!CG44 &lt;&gt; "", InpS!CG44, CF167 * ( 1 + CG$6) )</f>
        <v>439.75873425930928</v>
      </c>
      <c r="CH167" s="79">
        <f xml:space="preserve"> IF( InpS!CH44 &lt;&gt; "", InpS!CH44, CG167 * ( 1 + CH$6) )</f>
        <v>448.55250397161365</v>
      </c>
      <c r="CI167" s="79">
        <f xml:space="preserve"> IF( InpS!CI44 &lt;&gt; "", InpS!CI44, CH167 * ( 1 + CI$6) )</f>
        <v>457.52212098319518</v>
      </c>
      <c r="CJ167" s="79">
        <f xml:space="preserve"> IF( InpS!CJ44 &lt;&gt; "", InpS!CJ44, CI167 * ( 1 + CJ$6) )</f>
        <v>466.67110167822983</v>
      </c>
      <c r="CK167" s="79">
        <f xml:space="preserve"> IF( InpS!CK44 &lt;&gt; "", InpS!CK44, CJ167 * ( 1 + CK$6) )</f>
        <v>476.00303275734257</v>
      </c>
      <c r="CL167" s="79">
        <f xml:space="preserve"> IF( InpS!CL44 &lt;&gt; "", InpS!CL44, CK167 * ( 1 + CL$6) )</f>
        <v>485.52157264371198</v>
      </c>
      <c r="CM167" s="79">
        <f xml:space="preserve"> IF( InpS!CM44 &lt;&gt; "", InpS!CM44, CL167 * ( 1 + CM$6) )</f>
        <v>495.23045291729187</v>
      </c>
      <c r="CN167" s="79">
        <f xml:space="preserve"> IF( InpS!CN44 &lt;&gt; "", InpS!CN44, CM167 * ( 1 + CN$6) )</f>
        <v>505.13347977771326</v>
      </c>
      <c r="CO167" s="79">
        <f xml:space="preserve"> IF( InpS!CO44 &lt;&gt; "", InpS!CO44, CN167 * ( 1 + CO$6) )</f>
        <v>515.23453553643958</v>
      </c>
    </row>
    <row r="168" spans="2:93" outlineLevel="2" x14ac:dyDescent="0.2">
      <c r="B168" s="58"/>
      <c r="D168" s="39"/>
      <c r="E168" s="18" t="str">
        <f xml:space="preserve"> InpS!E45</f>
        <v>Surface water - detached</v>
      </c>
      <c r="G168" s="62">
        <f xml:space="preserve"> InpS!K45</f>
        <v>57.41</v>
      </c>
      <c r="H168" s="154" t="str">
        <f xml:space="preserve"> InpS!H45</f>
        <v>£</v>
      </c>
      <c r="I168" s="74"/>
      <c r="K168" s="79">
        <f xml:space="preserve"> IF( InpS!K45 &lt;&gt; "", InpS!K45, J168 * ( 1 + K$6) )</f>
        <v>57.41</v>
      </c>
      <c r="L168" s="79">
        <f xml:space="preserve"> IF( InpS!L45 &lt;&gt; "", InpS!L45, K168 * ( 1 + L$6) )</f>
        <v>74.27</v>
      </c>
      <c r="M168" s="79">
        <f xml:space="preserve"> IF( InpS!M45 &lt;&gt; "", InpS!M45, L168 * ( 1 + M$6) )</f>
        <v>92.46</v>
      </c>
      <c r="N168" s="79">
        <f xml:space="preserve"> IF( InpS!N45 &lt;&gt; "", InpS!N45, M168 * ( 1 + N$6) )</f>
        <v>103.58</v>
      </c>
      <c r="O168" s="79">
        <f xml:space="preserve"> IF( InpS!O45 &lt;&gt; "", InpS!O45, N168 * ( 1 + O$6) )</f>
        <v>114.98</v>
      </c>
      <c r="P168" s="79">
        <f xml:space="preserve"> IF( InpS!P45 &lt;&gt; "", InpS!P45, O168 * ( 1 + P$6) )</f>
        <v>127.98</v>
      </c>
      <c r="Q168" s="79">
        <f xml:space="preserve"> IF( InpS!Q45 &lt;&gt; "", InpS!Q45, P168 * ( 1 + Q$6) )</f>
        <v>142.63999999999999</v>
      </c>
      <c r="R168" s="79">
        <f xml:space="preserve"> IF( InpS!R45 &lt;&gt; "", InpS!R45, Q168 * ( 1 + R$6) )</f>
        <v>159.44</v>
      </c>
      <c r="S168" s="79">
        <f xml:space="preserve"> IF( InpS!S45 &lt;&gt; "", InpS!S45, R168 * ( 1 + S$6) )</f>
        <v>178.56</v>
      </c>
      <c r="T168" s="79">
        <f xml:space="preserve"> IF( InpS!T45 &lt;&gt; "", InpS!T45, S168 * ( 1 + T$6) )</f>
        <v>182.13062952364962</v>
      </c>
      <c r="U168" s="79">
        <f xml:space="preserve"> IF( InpS!U45 &lt;&gt; "", InpS!U45, T168 * ( 1 + U$6) )</f>
        <v>185.7726602300678</v>
      </c>
      <c r="V168" s="79">
        <f xml:space="preserve"> IF( InpS!V45 &lt;&gt; "", InpS!V45, U168 * ( 1 + V$6) )</f>
        <v>189.4875199147923</v>
      </c>
      <c r="W168" s="79">
        <f xml:space="preserve"> IF( InpS!W45 &lt;&gt; "", InpS!W45, V168 * ( 1 + W$6) )</f>
        <v>193.27666492470996</v>
      </c>
      <c r="X168" s="79">
        <f xml:space="preserve"> IF( InpS!X45 &lt;&gt; "", InpS!X45, W168 * ( 1 + X$6) )</f>
        <v>197.14158072899255</v>
      </c>
      <c r="Y168" s="79">
        <f xml:space="preserve"> IF( InpS!Y45 &lt;&gt; "", InpS!Y45, X168 * ( 1 + Y$6) )</f>
        <v>201.08378250144938</v>
      </c>
      <c r="Z168" s="79">
        <f xml:space="preserve"> IF( InpS!Z45 &lt;&gt; "", InpS!Z45, Y168 * ( 1 + Z$6) )</f>
        <v>205.10481571452516</v>
      </c>
      <c r="AA168" s="79">
        <f xml:space="preserve"> IF( InpS!AA45 &lt;&gt; "", InpS!AA45, Z168 * ( 1 + AA$6) )</f>
        <v>209.20625674517589</v>
      </c>
      <c r="AB168" s="79">
        <f xml:space="preserve"> IF( InpS!AB45 &lt;&gt; "", InpS!AB45, AA168 * ( 1 + AB$6) )</f>
        <v>213.38971349286038</v>
      </c>
      <c r="AC168" s="79">
        <f xml:space="preserve"> IF( InpS!AC45 &lt;&gt; "", InpS!AC45, AB168 * ( 1 + AC$6) )</f>
        <v>217.65682600988961</v>
      </c>
      <c r="AD168" s="79">
        <f xml:space="preserve"> IF( InpS!AD45 &lt;&gt; "", InpS!AD45, AC168 * ( 1 + AD$6) )</f>
        <v>222.00926714438097</v>
      </c>
      <c r="AE168" s="79">
        <f xml:space="preserve"> IF( InpS!AE45 &lt;&gt; "", InpS!AE45, AD168 * ( 1 + AE$6) )</f>
        <v>226.4487431960697</v>
      </c>
      <c r="AF168" s="79">
        <f xml:space="preserve"> IF( InpS!AF45 &lt;&gt; "", InpS!AF45, AE168 * ( 1 + AF$6) )</f>
        <v>230.97699458523431</v>
      </c>
      <c r="AG168" s="79">
        <f xml:space="preserve"> IF( InpS!AG45 &lt;&gt; "", InpS!AG45, AF168 * ( 1 + AG$6) )</f>
        <v>235.5957965349985</v>
      </c>
      <c r="AH168" s="79">
        <f xml:space="preserve"> IF( InpS!AH45 &lt;&gt; "", InpS!AH45, AG168 * ( 1 + AH$6) )</f>
        <v>240.30695976727679</v>
      </c>
      <c r="AI168" s="79">
        <f xml:space="preserve"> IF( InpS!AI45 &lt;&gt; "", InpS!AI45, AH168 * ( 1 + AI$6) )</f>
        <v>245.112331212637</v>
      </c>
      <c r="AJ168" s="79">
        <f xml:space="preserve"> IF( InpS!AJ45 &lt;&gt; "", InpS!AJ45, AI168 * ( 1 + AJ$6) )</f>
        <v>250.01379473435756</v>
      </c>
      <c r="AK168" s="79">
        <f xml:space="preserve"> IF( InpS!AK45 &lt;&gt; "", InpS!AK45, AJ168 * ( 1 + AK$6) )</f>
        <v>255.01327186696381</v>
      </c>
      <c r="AL168" s="79">
        <f xml:space="preserve"> IF( InpS!AL45 &lt;&gt; "", InpS!AL45, AK168 * ( 1 + AL$6) )</f>
        <v>260.11272256953248</v>
      </c>
      <c r="AM168" s="79">
        <f xml:space="preserve"> IF( InpS!AM45 &lt;&gt; "", InpS!AM45, AL168 * ( 1 + AM$6) )</f>
        <v>265.31414599406008</v>
      </c>
      <c r="AN168" s="79">
        <f xml:space="preserve"> IF( InpS!AN45 &lt;&gt; "", InpS!AN45, AM168 * ( 1 + AN$6) )</f>
        <v>270.61958126919603</v>
      </c>
      <c r="AO168" s="79">
        <f xml:space="preserve"> IF( InpS!AO45 &lt;&gt; "", InpS!AO45, AN168 * ( 1 + AO$6) )</f>
        <v>276.03110829964788</v>
      </c>
      <c r="AP168" s="79">
        <f xml:space="preserve"> IF( InpS!AP45 &lt;&gt; "", InpS!AP45, AO168 * ( 1 + AP$6) )</f>
        <v>281.55084858157244</v>
      </c>
      <c r="AQ168" s="79">
        <f xml:space="preserve"> IF( InpS!AQ45 &lt;&gt; "", InpS!AQ45, AP168 * ( 1 + AQ$6) )</f>
        <v>287.18096603427159</v>
      </c>
      <c r="AR168" s="79">
        <f xml:space="preserve"> IF( InpS!AR45 &lt;&gt; "", InpS!AR45, AQ168 * ( 1 + AR$6) )</f>
        <v>292.92366784851993</v>
      </c>
      <c r="AS168" s="79">
        <f xml:space="preserve"> IF( InpS!AS45 &lt;&gt; "", InpS!AS45, AR168 * ( 1 + AS$6) )</f>
        <v>298.78120535185582</v>
      </c>
      <c r="AT168" s="79">
        <f xml:space="preserve"> IF( InpS!AT45 &lt;&gt; "", InpS!AT45, AS168 * ( 1 + AT$6) )</f>
        <v>304.75587489117567</v>
      </c>
      <c r="AU168" s="79">
        <f xml:space="preserve"> IF( InpS!AU45 &lt;&gt; "", InpS!AU45, AT168 * ( 1 + AU$6) )</f>
        <v>310.85001873297728</v>
      </c>
      <c r="AV168" s="79">
        <f xml:space="preserve"> IF( InpS!AV45 &lt;&gt; "", InpS!AV45, AU168 * ( 1 + AV$6) )</f>
        <v>317.06602598160521</v>
      </c>
      <c r="AW168" s="79">
        <f xml:space="preserve"> IF( InpS!AW45 &lt;&gt; "", InpS!AW45, AV168 * ( 1 + AW$6) )</f>
        <v>323.40633351585797</v>
      </c>
      <c r="AX168" s="79">
        <f xml:space="preserve"> IF( InpS!AX45 &lt;&gt; "", InpS!AX45, AW168 * ( 1 + AX$6) )</f>
        <v>329.87342694432454</v>
      </c>
      <c r="AY168" s="79">
        <f xml:space="preserve"> IF( InpS!AY45 &lt;&gt; "", InpS!AY45, AX168 * ( 1 + AY$6) )</f>
        <v>336.4698415798245</v>
      </c>
      <c r="AZ168" s="79">
        <f xml:space="preserve"> IF( InpS!AZ45 &lt;&gt; "", InpS!AZ45, AY168 * ( 1 + AZ$6) )</f>
        <v>343.19816343333383</v>
      </c>
      <c r="BA168" s="79">
        <f xml:space="preserve"> IF( InpS!BA45 &lt;&gt; "", InpS!BA45, AZ168 * ( 1 + BA$6) )</f>
        <v>350.06103022778603</v>
      </c>
      <c r="BB168" s="79">
        <f xml:space="preserve"> IF( InpS!BB45 &lt;&gt; "", InpS!BB45, BA168 * ( 1 + BB$6) )</f>
        <v>357.06113243214605</v>
      </c>
      <c r="BC168" s="79">
        <f xml:space="preserve"> IF( InpS!BC45 &lt;&gt; "", InpS!BC45, BB168 * ( 1 + BC$6) )</f>
        <v>364.20121431616252</v>
      </c>
      <c r="BD168" s="79">
        <f xml:space="preserve"> IF( InpS!BD45 &lt;&gt; "", InpS!BD45, BC168 * ( 1 + BD$6) )</f>
        <v>371.48407502621137</v>
      </c>
      <c r="BE168" s="79">
        <f xml:space="preserve"> IF( InpS!BE45 &lt;&gt; "", InpS!BE45, BD168 * ( 1 + BE$6) )</f>
        <v>378.91256968265321</v>
      </c>
      <c r="BF168" s="79">
        <f xml:space="preserve"> IF( InpS!BF45 &lt;&gt; "", InpS!BF45, BE168 * ( 1 + BF$6) )</f>
        <v>386.48961049913407</v>
      </c>
      <c r="BG168" s="79">
        <f xml:space="preserve"> IF( InpS!BG45 &lt;&gt; "", InpS!BG45, BF168 * ( 1 + BG$6) )</f>
        <v>394.21816792426876</v>
      </c>
      <c r="BH168" s="79">
        <f xml:space="preserve"> IF( InpS!BH45 &lt;&gt; "", InpS!BH45, BG168 * ( 1 + BH$6) )</f>
        <v>402.1012718061541</v>
      </c>
      <c r="BI168" s="79">
        <f xml:space="preserve"> IF( InpS!BI45 &lt;&gt; "", InpS!BI45, BH168 * ( 1 + BI$6) )</f>
        <v>410.14201258016902</v>
      </c>
      <c r="BJ168" s="79">
        <f xml:space="preserve"> IF( InpS!BJ45 &lt;&gt; "", InpS!BJ45, BI168 * ( 1 + BJ$6) )</f>
        <v>418.34354248052642</v>
      </c>
      <c r="BK168" s="79">
        <f xml:space="preserve"> IF( InpS!BK45 &lt;&gt; "", InpS!BK45, BJ168 * ( 1 + BK$6) )</f>
        <v>426.70907677605248</v>
      </c>
      <c r="BL168" s="79">
        <f xml:space="preserve"> IF( InpS!BL45 &lt;&gt; "", InpS!BL45, BK168 * ( 1 + BL$6) )</f>
        <v>435.24189503067748</v>
      </c>
      <c r="BM168" s="79">
        <f xml:space="preserve"> IF( InpS!BM45 &lt;&gt; "", InpS!BM45, BL168 * ( 1 + BM$6) )</f>
        <v>443.94534238913258</v>
      </c>
      <c r="BN168" s="79">
        <f xml:space="preserve"> IF( InpS!BN45 &lt;&gt; "", InpS!BN45, BM168 * ( 1 + BN$6) )</f>
        <v>452.82283088835618</v>
      </c>
      <c r="BO168" s="79">
        <f xml:space="preserve"> IF( InpS!BO45 &lt;&gt; "", InpS!BO45, BN168 * ( 1 + BO$6) )</f>
        <v>461.87784079512454</v>
      </c>
      <c r="BP168" s="79">
        <f xml:space="preserve"> IF( InpS!BP45 &lt;&gt; "", InpS!BP45, BO168 * ( 1 + BP$6) )</f>
        <v>471.11392197043034</v>
      </c>
      <c r="BQ168" s="79">
        <f xml:space="preserve"> IF( InpS!BQ45 &lt;&gt; "", InpS!BQ45, BP168 * ( 1 + BQ$6) )</f>
        <v>480.5346952611448</v>
      </c>
      <c r="BR168" s="79">
        <f xml:space="preserve"> IF( InpS!BR45 &lt;&gt; "", InpS!BR45, BQ168 * ( 1 + BR$6) )</f>
        <v>490.14385391950844</v>
      </c>
      <c r="BS168" s="79">
        <f xml:space="preserve"> IF( InpS!BS45 &lt;&gt; "", InpS!BS45, BR168 * ( 1 + BS$6) )</f>
        <v>499.94516505100705</v>
      </c>
      <c r="BT168" s="79">
        <f xml:space="preserve"> IF( InpS!BT45 &lt;&gt; "", InpS!BT45, BS168 * ( 1 + BT$6) )</f>
        <v>509.94247109120084</v>
      </c>
      <c r="BU168" s="79">
        <f xml:space="preserve"> IF( InpS!BU45 &lt;&gt; "", InpS!BU45, BT168 * ( 1 + BU$6) )</f>
        <v>520.13969131208501</v>
      </c>
      <c r="BV168" s="79">
        <f xml:space="preserve"> IF( InpS!BV45 &lt;&gt; "", InpS!BV45, BU168 * ( 1 + BV$6) )</f>
        <v>530.54082335857311</v>
      </c>
      <c r="BW168" s="79">
        <f xml:space="preserve"> IF( InpS!BW45 &lt;&gt; "", InpS!BW45, BV168 * ( 1 + BW$6) )</f>
        <v>541.14994481570511</v>
      </c>
      <c r="BX168" s="79">
        <f xml:space="preserve"> IF( InpS!BX45 &lt;&gt; "", InpS!BX45, BW168 * ( 1 + BX$6) )</f>
        <v>551.97121480719431</v>
      </c>
      <c r="BY168" s="79">
        <f xml:space="preserve"> IF( InpS!BY45 &lt;&gt; "", InpS!BY45, BX168 * ( 1 + BY$6) )</f>
        <v>563.00887562594039</v>
      </c>
      <c r="BZ168" s="79">
        <f xml:space="preserve"> IF( InpS!BZ45 &lt;&gt; "", InpS!BZ45, BY168 * ( 1 + BZ$6) )</f>
        <v>574.26725439714755</v>
      </c>
      <c r="CA168" s="79">
        <f xml:space="preserve"> IF( InpS!CA45 &lt;&gt; "", InpS!CA45, BZ168 * ( 1 + CA$6) )</f>
        <v>585.75076477469941</v>
      </c>
      <c r="CB168" s="79">
        <f xml:space="preserve"> IF( InpS!CB45 &lt;&gt; "", InpS!CB45, CA168 * ( 1 + CB$6) )</f>
        <v>597.46390867145612</v>
      </c>
      <c r="CC168" s="79">
        <f xml:space="preserve"> IF( InpS!CC45 &lt;&gt; "", InpS!CC45, CB168 * ( 1 + CC$6) )</f>
        <v>609.41127802415212</v>
      </c>
      <c r="CD168" s="79">
        <f xml:space="preserve"> IF( InpS!CD45 &lt;&gt; "", InpS!CD45, CC168 * ( 1 + CD$6) )</f>
        <v>621.59755659358575</v>
      </c>
      <c r="CE168" s="79">
        <f xml:space="preserve"> IF( InpS!CE45 &lt;&gt; "", InpS!CE45, CD168 * ( 1 + CE$6) )</f>
        <v>634.02752180080745</v>
      </c>
      <c r="CF168" s="79">
        <f xml:space="preserve"> IF( InpS!CF45 &lt;&gt; "", InpS!CF45, CE168 * ( 1 + CF$6) )</f>
        <v>646.70604660002539</v>
      </c>
      <c r="CG168" s="79">
        <f xml:space="preserve"> IF( InpS!CG45 &lt;&gt; "", InpS!CG45, CF168 * ( 1 + CG$6) )</f>
        <v>659.63810138896338</v>
      </c>
      <c r="CH168" s="79">
        <f xml:space="preserve"> IF( InpS!CH45 &lt;&gt; "", InpS!CH45, CG168 * ( 1 + CH$6) )</f>
        <v>672.82875595741996</v>
      </c>
      <c r="CI168" s="79">
        <f xml:space="preserve"> IF( InpS!CI45 &lt;&gt; "", InpS!CI45, CH168 * ( 1 + CI$6) )</f>
        <v>686.28318147479229</v>
      </c>
      <c r="CJ168" s="79">
        <f xml:space="preserve"> IF( InpS!CJ45 &lt;&gt; "", InpS!CJ45, CI168 * ( 1 + CJ$6) )</f>
        <v>700.00665251734426</v>
      </c>
      <c r="CK168" s="79">
        <f xml:space="preserve"> IF( InpS!CK45 &lt;&gt; "", InpS!CK45, CJ168 * ( 1 + CK$6) )</f>
        <v>714.00454913601334</v>
      </c>
      <c r="CL168" s="79">
        <f xml:space="preserve"> IF( InpS!CL45 &lt;&gt; "", InpS!CL45, CK168 * ( 1 + CL$6) )</f>
        <v>728.28235896556737</v>
      </c>
      <c r="CM168" s="79">
        <f xml:space="preserve"> IF( InpS!CM45 &lt;&gt; "", InpS!CM45, CL168 * ( 1 + CM$6) )</f>
        <v>742.84567937593715</v>
      </c>
      <c r="CN168" s="79">
        <f xml:space="preserve"> IF( InpS!CN45 &lt;&gt; "", InpS!CN45, CM168 * ( 1 + CN$6) )</f>
        <v>757.7002196665693</v>
      </c>
      <c r="CO168" s="79">
        <f xml:space="preserve"> IF( InpS!CO45 &lt;&gt; "", InpS!CO45, CN168 * ( 1 + CO$6) )</f>
        <v>772.85180330465869</v>
      </c>
    </row>
    <row r="169" spans="2:93" outlineLevel="2" x14ac:dyDescent="0.2">
      <c r="B169" s="58"/>
      <c r="D169" s="39"/>
      <c r="E169" s="18"/>
      <c r="H169" s="150"/>
      <c r="I169" s="74"/>
    </row>
    <row r="170" spans="2:93" outlineLevel="2" x14ac:dyDescent="0.2">
      <c r="B170" s="58"/>
      <c r="D170" s="39"/>
      <c r="E170" s="18" t="str">
        <f>Costs!E45</f>
        <v>Flats</v>
      </c>
      <c r="F170" s="18"/>
      <c r="G170" s="19">
        <f>Costs!G45</f>
        <v>33</v>
      </c>
      <c r="H170" s="18" t="str">
        <f>Costs!H45</f>
        <v>Properties</v>
      </c>
      <c r="I170" s="18"/>
      <c r="J170" t="s">
        <v>368</v>
      </c>
    </row>
    <row r="171" spans="2:93" outlineLevel="2" x14ac:dyDescent="0.2">
      <c r="B171" s="58"/>
      <c r="D171" s="39"/>
      <c r="E171" s="18" t="str">
        <f>Costs!E46</f>
        <v>Terraced houses</v>
      </c>
      <c r="F171" s="18"/>
      <c r="G171" s="19">
        <f>Costs!G46</f>
        <v>161</v>
      </c>
      <c r="H171" s="18" t="str">
        <f>Costs!H46</f>
        <v>Properties</v>
      </c>
      <c r="I171" s="18"/>
    </row>
    <row r="172" spans="2:93" outlineLevel="2" x14ac:dyDescent="0.2">
      <c r="B172" s="58"/>
      <c r="D172" s="39"/>
      <c r="E172" s="18" t="str">
        <f>Costs!E47</f>
        <v>Semi-detached houses</v>
      </c>
      <c r="F172" s="18"/>
      <c r="G172" s="19">
        <f>Costs!G47</f>
        <v>148</v>
      </c>
      <c r="H172" s="18" t="str">
        <f>Costs!H47</f>
        <v>Properties</v>
      </c>
      <c r="I172" s="18"/>
    </row>
    <row r="173" spans="2:93" outlineLevel="2" x14ac:dyDescent="0.2">
      <c r="B173" s="58"/>
      <c r="D173" s="39"/>
      <c r="E173" s="18" t="str">
        <f>Costs!E48</f>
        <v>Detached houses</v>
      </c>
      <c r="F173" s="18"/>
      <c r="G173" s="19">
        <f>Costs!G48</f>
        <v>158</v>
      </c>
      <c r="H173" s="18" t="str">
        <f>Costs!H48</f>
        <v>Properties</v>
      </c>
      <c r="I173" s="18"/>
    </row>
    <row r="174" spans="2:93" outlineLevel="2" x14ac:dyDescent="0.2">
      <c r="B174" s="58"/>
      <c r="D174" s="39"/>
      <c r="E174" s="18"/>
      <c r="H174" s="150"/>
      <c r="I174" s="74"/>
    </row>
    <row r="175" spans="2:93" outlineLevel="2" x14ac:dyDescent="0.2">
      <c r="B175" s="58"/>
      <c r="D175" s="39"/>
      <c r="E175" s="20" t="str">
        <f xml:space="preserve"> E23</f>
        <v>Consumption by households (scaled for occupancy)</v>
      </c>
      <c r="F175" s="18"/>
      <c r="G175" s="146"/>
      <c r="H175" s="93" t="str">
        <f xml:space="preserve"> H23</f>
        <v>m3</v>
      </c>
      <c r="I175" s="90">
        <f xml:space="preserve"> I23</f>
        <v>4620133.8380876714</v>
      </c>
      <c r="J175" s="20"/>
      <c r="K175" s="90">
        <f t="shared" ref="K175:AP175" si="154" xml:space="preserve"> K23</f>
        <v>17885.231735128811</v>
      </c>
      <c r="L175" s="90">
        <f t="shared" si="154"/>
        <v>56193.928092728012</v>
      </c>
      <c r="M175" s="90">
        <f t="shared" si="154"/>
        <v>56088.086721363958</v>
      </c>
      <c r="N175" s="90">
        <f t="shared" si="154"/>
        <v>56088.086721363958</v>
      </c>
      <c r="O175" s="90">
        <f t="shared" si="154"/>
        <v>56088.086721363958</v>
      </c>
      <c r="P175" s="90">
        <f t="shared" si="154"/>
        <v>56241.7527123814</v>
      </c>
      <c r="Q175" s="90">
        <f t="shared" si="154"/>
        <v>56088.086721363958</v>
      </c>
      <c r="R175" s="90">
        <f t="shared" si="154"/>
        <v>56088.086721363958</v>
      </c>
      <c r="S175" s="90">
        <f t="shared" si="154"/>
        <v>56088.086721363958</v>
      </c>
      <c r="T175" s="90">
        <f t="shared" si="154"/>
        <v>56241.7527123814</v>
      </c>
      <c r="U175" s="90">
        <f t="shared" si="154"/>
        <v>56088.086721363958</v>
      </c>
      <c r="V175" s="90">
        <f t="shared" si="154"/>
        <v>56088.086721363958</v>
      </c>
      <c r="W175" s="90">
        <f t="shared" si="154"/>
        <v>56088.086721363958</v>
      </c>
      <c r="X175" s="90">
        <f t="shared" si="154"/>
        <v>56241.7527123814</v>
      </c>
      <c r="Y175" s="90">
        <f t="shared" si="154"/>
        <v>56088.086721363958</v>
      </c>
      <c r="Z175" s="90">
        <f t="shared" si="154"/>
        <v>56088.086721363958</v>
      </c>
      <c r="AA175" s="90">
        <f t="shared" si="154"/>
        <v>56088.086721363958</v>
      </c>
      <c r="AB175" s="90">
        <f t="shared" si="154"/>
        <v>56241.7527123814</v>
      </c>
      <c r="AC175" s="90">
        <f t="shared" si="154"/>
        <v>56088.086721363958</v>
      </c>
      <c r="AD175" s="90">
        <f t="shared" si="154"/>
        <v>56088.086721363958</v>
      </c>
      <c r="AE175" s="90">
        <f t="shared" si="154"/>
        <v>56088.086721363958</v>
      </c>
      <c r="AF175" s="90">
        <f t="shared" si="154"/>
        <v>56241.7527123814</v>
      </c>
      <c r="AG175" s="90">
        <f t="shared" si="154"/>
        <v>56088.086721363958</v>
      </c>
      <c r="AH175" s="90">
        <f t="shared" si="154"/>
        <v>56088.086721363958</v>
      </c>
      <c r="AI175" s="90">
        <f t="shared" si="154"/>
        <v>56088.086721363958</v>
      </c>
      <c r="AJ175" s="90">
        <f t="shared" si="154"/>
        <v>56241.7527123814</v>
      </c>
      <c r="AK175" s="90">
        <f t="shared" si="154"/>
        <v>56088.086721363958</v>
      </c>
      <c r="AL175" s="90">
        <f t="shared" si="154"/>
        <v>56088.086721363958</v>
      </c>
      <c r="AM175" s="90">
        <f t="shared" si="154"/>
        <v>56088.086721363958</v>
      </c>
      <c r="AN175" s="90">
        <f t="shared" si="154"/>
        <v>56241.7527123814</v>
      </c>
      <c r="AO175" s="90">
        <f t="shared" si="154"/>
        <v>56088.086721363958</v>
      </c>
      <c r="AP175" s="90">
        <f t="shared" si="154"/>
        <v>56088.086721363958</v>
      </c>
      <c r="AQ175" s="90">
        <f t="shared" ref="AQ175:BV175" si="155" xml:space="preserve"> AQ23</f>
        <v>56088.086721363958</v>
      </c>
      <c r="AR175" s="90">
        <f t="shared" si="155"/>
        <v>56241.7527123814</v>
      </c>
      <c r="AS175" s="90">
        <f t="shared" si="155"/>
        <v>56088.086721363958</v>
      </c>
      <c r="AT175" s="90">
        <f t="shared" si="155"/>
        <v>56088.086721363958</v>
      </c>
      <c r="AU175" s="90">
        <f t="shared" si="155"/>
        <v>56088.086721363958</v>
      </c>
      <c r="AV175" s="90">
        <f t="shared" si="155"/>
        <v>56241.7527123814</v>
      </c>
      <c r="AW175" s="90">
        <f t="shared" si="155"/>
        <v>56088.086721363958</v>
      </c>
      <c r="AX175" s="90">
        <f t="shared" si="155"/>
        <v>56088.086721363958</v>
      </c>
      <c r="AY175" s="90">
        <f t="shared" si="155"/>
        <v>56088.086721363958</v>
      </c>
      <c r="AZ175" s="90">
        <f t="shared" si="155"/>
        <v>56241.7527123814</v>
      </c>
      <c r="BA175" s="90">
        <f t="shared" si="155"/>
        <v>56088.086721363958</v>
      </c>
      <c r="BB175" s="90">
        <f t="shared" si="155"/>
        <v>56088.086721363958</v>
      </c>
      <c r="BC175" s="90">
        <f t="shared" si="155"/>
        <v>56088.086721363958</v>
      </c>
      <c r="BD175" s="90">
        <f t="shared" si="155"/>
        <v>56241.7527123814</v>
      </c>
      <c r="BE175" s="90">
        <f t="shared" si="155"/>
        <v>56088.086721363958</v>
      </c>
      <c r="BF175" s="90">
        <f t="shared" si="155"/>
        <v>56088.086721363958</v>
      </c>
      <c r="BG175" s="90">
        <f t="shared" si="155"/>
        <v>56088.086721363958</v>
      </c>
      <c r="BH175" s="90">
        <f t="shared" si="155"/>
        <v>56241.7527123814</v>
      </c>
      <c r="BI175" s="90">
        <f t="shared" si="155"/>
        <v>56088.086721363958</v>
      </c>
      <c r="BJ175" s="90">
        <f t="shared" si="155"/>
        <v>56088.086721363958</v>
      </c>
      <c r="BK175" s="90">
        <f t="shared" si="155"/>
        <v>56088.086721363958</v>
      </c>
      <c r="BL175" s="90">
        <f t="shared" si="155"/>
        <v>56241.7527123814</v>
      </c>
      <c r="BM175" s="90">
        <f t="shared" si="155"/>
        <v>56088.086721363958</v>
      </c>
      <c r="BN175" s="90">
        <f t="shared" si="155"/>
        <v>56088.086721363958</v>
      </c>
      <c r="BO175" s="90">
        <f t="shared" si="155"/>
        <v>56088.086721363958</v>
      </c>
      <c r="BP175" s="90">
        <f t="shared" si="155"/>
        <v>56241.7527123814</v>
      </c>
      <c r="BQ175" s="90">
        <f t="shared" si="155"/>
        <v>56088.086721363958</v>
      </c>
      <c r="BR175" s="90">
        <f t="shared" si="155"/>
        <v>56088.086721363958</v>
      </c>
      <c r="BS175" s="90">
        <f t="shared" si="155"/>
        <v>56088.086721363958</v>
      </c>
      <c r="BT175" s="90">
        <f t="shared" si="155"/>
        <v>56241.7527123814</v>
      </c>
      <c r="BU175" s="90">
        <f t="shared" si="155"/>
        <v>56088.086721363958</v>
      </c>
      <c r="BV175" s="90">
        <f t="shared" si="155"/>
        <v>56088.086721363958</v>
      </c>
      <c r="BW175" s="90">
        <f t="shared" ref="BW175:CO175" si="156" xml:space="preserve"> BW23</f>
        <v>56088.086721363958</v>
      </c>
      <c r="BX175" s="90">
        <f t="shared" si="156"/>
        <v>56241.7527123814</v>
      </c>
      <c r="BY175" s="90">
        <f t="shared" si="156"/>
        <v>56088.086721363958</v>
      </c>
      <c r="BZ175" s="90">
        <f t="shared" si="156"/>
        <v>56088.086721363958</v>
      </c>
      <c r="CA175" s="90">
        <f t="shared" si="156"/>
        <v>56088.086721363958</v>
      </c>
      <c r="CB175" s="90">
        <f t="shared" si="156"/>
        <v>56241.7527123814</v>
      </c>
      <c r="CC175" s="90">
        <f t="shared" si="156"/>
        <v>56088.086721363958</v>
      </c>
      <c r="CD175" s="90">
        <f t="shared" si="156"/>
        <v>56088.086721363958</v>
      </c>
      <c r="CE175" s="90">
        <f t="shared" si="156"/>
        <v>56088.086721363958</v>
      </c>
      <c r="CF175" s="90">
        <f t="shared" si="156"/>
        <v>56241.7527123814</v>
      </c>
      <c r="CG175" s="90">
        <f t="shared" si="156"/>
        <v>56088.086721363958</v>
      </c>
      <c r="CH175" s="90">
        <f t="shared" si="156"/>
        <v>56088.086721363958</v>
      </c>
      <c r="CI175" s="90">
        <f t="shared" si="156"/>
        <v>56088.086721363958</v>
      </c>
      <c r="CJ175" s="90">
        <f t="shared" si="156"/>
        <v>56088.086721363958</v>
      </c>
      <c r="CK175" s="90">
        <f t="shared" si="156"/>
        <v>56088.086721363958</v>
      </c>
      <c r="CL175" s="90">
        <f t="shared" si="156"/>
        <v>56088.086721363958</v>
      </c>
      <c r="CM175" s="90">
        <f t="shared" si="156"/>
        <v>56088.086721363958</v>
      </c>
      <c r="CN175" s="90">
        <f t="shared" si="156"/>
        <v>56241.7527123814</v>
      </c>
      <c r="CO175" s="90">
        <f t="shared" si="156"/>
        <v>56088.086721363958</v>
      </c>
    </row>
    <row r="176" spans="2:93" outlineLevel="2" x14ac:dyDescent="0.2">
      <c r="B176" s="58"/>
      <c r="D176" s="39"/>
      <c r="E176" s="18"/>
      <c r="F176" s="18"/>
      <c r="G176" s="146"/>
      <c r="H176" s="146"/>
      <c r="I176" s="18"/>
    </row>
    <row r="177" spans="2:93" outlineLevel="2" x14ac:dyDescent="0.2">
      <c r="B177" s="58"/>
      <c r="D177" s="39"/>
      <c r="E177" s="20" t="str">
        <f xml:space="preserve"> E22</f>
        <v xml:space="preserve">Proportion of full charge </v>
      </c>
      <c r="F177" s="18"/>
      <c r="G177" s="146"/>
      <c r="H177" s="93" t="str">
        <f xml:space="preserve"> H22</f>
        <v>%</v>
      </c>
      <c r="I177" s="18"/>
      <c r="K177" s="94">
        <f t="shared" ref="K177:AP177" si="157" xml:space="preserve"> K22</f>
        <v>0.31249999999999994</v>
      </c>
      <c r="L177" s="94">
        <f t="shared" si="157"/>
        <v>0.97916666666666663</v>
      </c>
      <c r="M177" s="94">
        <f t="shared" si="157"/>
        <v>0.98</v>
      </c>
      <c r="N177" s="94">
        <f t="shared" si="157"/>
        <v>0.98</v>
      </c>
      <c r="O177" s="94">
        <f t="shared" si="157"/>
        <v>0.98</v>
      </c>
      <c r="P177" s="94">
        <f t="shared" si="157"/>
        <v>0.98</v>
      </c>
      <c r="Q177" s="94">
        <f t="shared" si="157"/>
        <v>0.98</v>
      </c>
      <c r="R177" s="94">
        <f t="shared" si="157"/>
        <v>0.98</v>
      </c>
      <c r="S177" s="94">
        <f t="shared" si="157"/>
        <v>0.98</v>
      </c>
      <c r="T177" s="94">
        <f t="shared" si="157"/>
        <v>0.98</v>
      </c>
      <c r="U177" s="94">
        <f t="shared" si="157"/>
        <v>0.98</v>
      </c>
      <c r="V177" s="94">
        <f t="shared" si="157"/>
        <v>0.98</v>
      </c>
      <c r="W177" s="94">
        <f t="shared" si="157"/>
        <v>0.98</v>
      </c>
      <c r="X177" s="94">
        <f t="shared" si="157"/>
        <v>0.98</v>
      </c>
      <c r="Y177" s="94">
        <f t="shared" si="157"/>
        <v>0.98</v>
      </c>
      <c r="Z177" s="94">
        <f t="shared" si="157"/>
        <v>0.98</v>
      </c>
      <c r="AA177" s="94">
        <f t="shared" si="157"/>
        <v>0.98</v>
      </c>
      <c r="AB177" s="94">
        <f t="shared" si="157"/>
        <v>0.98</v>
      </c>
      <c r="AC177" s="94">
        <f t="shared" si="157"/>
        <v>0.98</v>
      </c>
      <c r="AD177" s="94">
        <f t="shared" si="157"/>
        <v>0.98</v>
      </c>
      <c r="AE177" s="94">
        <f t="shared" si="157"/>
        <v>0.98</v>
      </c>
      <c r="AF177" s="94">
        <f t="shared" si="157"/>
        <v>0.98</v>
      </c>
      <c r="AG177" s="94">
        <f t="shared" si="157"/>
        <v>0.98</v>
      </c>
      <c r="AH177" s="94">
        <f t="shared" si="157"/>
        <v>0.98</v>
      </c>
      <c r="AI177" s="94">
        <f t="shared" si="157"/>
        <v>0.98</v>
      </c>
      <c r="AJ177" s="94">
        <f t="shared" si="157"/>
        <v>0.98</v>
      </c>
      <c r="AK177" s="94">
        <f t="shared" si="157"/>
        <v>0.98</v>
      </c>
      <c r="AL177" s="94">
        <f t="shared" si="157"/>
        <v>0.98</v>
      </c>
      <c r="AM177" s="94">
        <f t="shared" si="157"/>
        <v>0.98</v>
      </c>
      <c r="AN177" s="94">
        <f t="shared" si="157"/>
        <v>0.98</v>
      </c>
      <c r="AO177" s="94">
        <f t="shared" si="157"/>
        <v>0.98</v>
      </c>
      <c r="AP177" s="94">
        <f t="shared" si="157"/>
        <v>0.98</v>
      </c>
      <c r="AQ177" s="94">
        <f t="shared" ref="AQ177:BV177" si="158" xml:space="preserve"> AQ22</f>
        <v>0.98</v>
      </c>
      <c r="AR177" s="94">
        <f t="shared" si="158"/>
        <v>0.98</v>
      </c>
      <c r="AS177" s="94">
        <f t="shared" si="158"/>
        <v>0.98</v>
      </c>
      <c r="AT177" s="94">
        <f t="shared" si="158"/>
        <v>0.98</v>
      </c>
      <c r="AU177" s="94">
        <f t="shared" si="158"/>
        <v>0.98</v>
      </c>
      <c r="AV177" s="94">
        <f t="shared" si="158"/>
        <v>0.98</v>
      </c>
      <c r="AW177" s="94">
        <f t="shared" si="158"/>
        <v>0.98</v>
      </c>
      <c r="AX177" s="94">
        <f t="shared" si="158"/>
        <v>0.98</v>
      </c>
      <c r="AY177" s="94">
        <f t="shared" si="158"/>
        <v>0.98</v>
      </c>
      <c r="AZ177" s="94">
        <f t="shared" si="158"/>
        <v>0.98</v>
      </c>
      <c r="BA177" s="94">
        <f t="shared" si="158"/>
        <v>0.98</v>
      </c>
      <c r="BB177" s="94">
        <f t="shared" si="158"/>
        <v>0.98</v>
      </c>
      <c r="BC177" s="94">
        <f t="shared" si="158"/>
        <v>0.98</v>
      </c>
      <c r="BD177" s="94">
        <f t="shared" si="158"/>
        <v>0.98</v>
      </c>
      <c r="BE177" s="94">
        <f t="shared" si="158"/>
        <v>0.98</v>
      </c>
      <c r="BF177" s="94">
        <f t="shared" si="158"/>
        <v>0.98</v>
      </c>
      <c r="BG177" s="94">
        <f t="shared" si="158"/>
        <v>0.98</v>
      </c>
      <c r="BH177" s="94">
        <f t="shared" si="158"/>
        <v>0.98</v>
      </c>
      <c r="BI177" s="94">
        <f t="shared" si="158"/>
        <v>0.98</v>
      </c>
      <c r="BJ177" s="94">
        <f t="shared" si="158"/>
        <v>0.98</v>
      </c>
      <c r="BK177" s="94">
        <f t="shared" si="158"/>
        <v>0.98</v>
      </c>
      <c r="BL177" s="94">
        <f t="shared" si="158"/>
        <v>0.98</v>
      </c>
      <c r="BM177" s="94">
        <f t="shared" si="158"/>
        <v>0.98</v>
      </c>
      <c r="BN177" s="94">
        <f t="shared" si="158"/>
        <v>0.98</v>
      </c>
      <c r="BO177" s="94">
        <f t="shared" si="158"/>
        <v>0.98</v>
      </c>
      <c r="BP177" s="94">
        <f t="shared" si="158"/>
        <v>0.98</v>
      </c>
      <c r="BQ177" s="94">
        <f t="shared" si="158"/>
        <v>0.98</v>
      </c>
      <c r="BR177" s="94">
        <f t="shared" si="158"/>
        <v>0.98</v>
      </c>
      <c r="BS177" s="94">
        <f t="shared" si="158"/>
        <v>0.98</v>
      </c>
      <c r="BT177" s="94">
        <f t="shared" si="158"/>
        <v>0.98</v>
      </c>
      <c r="BU177" s="94">
        <f t="shared" si="158"/>
        <v>0.98</v>
      </c>
      <c r="BV177" s="94">
        <f t="shared" si="158"/>
        <v>0.98</v>
      </c>
      <c r="BW177" s="94">
        <f t="shared" ref="BW177:CO177" si="159" xml:space="preserve"> BW22</f>
        <v>0.98</v>
      </c>
      <c r="BX177" s="94">
        <f t="shared" si="159"/>
        <v>0.98</v>
      </c>
      <c r="BY177" s="94">
        <f t="shared" si="159"/>
        <v>0.98</v>
      </c>
      <c r="BZ177" s="94">
        <f t="shared" si="159"/>
        <v>0.98</v>
      </c>
      <c r="CA177" s="94">
        <f t="shared" si="159"/>
        <v>0.98</v>
      </c>
      <c r="CB177" s="94">
        <f t="shared" si="159"/>
        <v>0.98</v>
      </c>
      <c r="CC177" s="94">
        <f t="shared" si="159"/>
        <v>0.98</v>
      </c>
      <c r="CD177" s="94">
        <f t="shared" si="159"/>
        <v>0.98</v>
      </c>
      <c r="CE177" s="94">
        <f t="shared" si="159"/>
        <v>0.98</v>
      </c>
      <c r="CF177" s="94">
        <f t="shared" si="159"/>
        <v>0.98</v>
      </c>
      <c r="CG177" s="94">
        <f t="shared" si="159"/>
        <v>0.98</v>
      </c>
      <c r="CH177" s="94">
        <f t="shared" si="159"/>
        <v>0.98</v>
      </c>
      <c r="CI177" s="94">
        <f t="shared" si="159"/>
        <v>0.98</v>
      </c>
      <c r="CJ177" s="94">
        <f t="shared" si="159"/>
        <v>0.98</v>
      </c>
      <c r="CK177" s="94">
        <f t="shared" si="159"/>
        <v>0.98</v>
      </c>
      <c r="CL177" s="94">
        <f t="shared" si="159"/>
        <v>0.98</v>
      </c>
      <c r="CM177" s="94">
        <f t="shared" si="159"/>
        <v>0.98</v>
      </c>
      <c r="CN177" s="94">
        <f t="shared" si="159"/>
        <v>0.98</v>
      </c>
      <c r="CO177" s="94">
        <f t="shared" si="159"/>
        <v>0.98</v>
      </c>
    </row>
    <row r="178" spans="2:93" s="18" customFormat="1" outlineLevel="2" x14ac:dyDescent="0.2">
      <c r="B178" s="301"/>
      <c r="C178" s="302"/>
      <c r="D178" s="302"/>
      <c r="E178" s="18" t="str">
        <f xml:space="preserve"> InpC!E96</f>
        <v>Non-return to sewer allowance</v>
      </c>
      <c r="G178" s="57">
        <f xml:space="preserve"> InpC!G96</f>
        <v>0.95</v>
      </c>
      <c r="H178" s="76" t="str">
        <f xml:space="preserve"> InpC!H96</f>
        <v>%</v>
      </c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  <c r="CB178" s="118"/>
      <c r="CC178" s="118"/>
      <c r="CD178" s="118"/>
      <c r="CE178" s="118"/>
      <c r="CF178" s="118"/>
      <c r="CG178" s="118"/>
      <c r="CH178" s="118"/>
      <c r="CI178" s="118"/>
      <c r="CJ178" s="118"/>
      <c r="CK178" s="118"/>
      <c r="CL178" s="118"/>
      <c r="CM178" s="118"/>
      <c r="CN178" s="118"/>
      <c r="CO178" s="118"/>
    </row>
    <row r="179" spans="2:93" outlineLevel="2" x14ac:dyDescent="0.2">
      <c r="B179" s="58"/>
      <c r="D179" s="39"/>
      <c r="E179" s="18"/>
      <c r="F179" s="18"/>
      <c r="G179" s="146"/>
      <c r="H179" s="146"/>
      <c r="I179" s="18"/>
    </row>
    <row r="180" spans="2:93" outlineLevel="2" x14ac:dyDescent="0.2">
      <c r="B180" s="58"/>
      <c r="D180" s="39"/>
      <c r="E180" t="s">
        <v>494</v>
      </c>
      <c r="G180" s="84">
        <f xml:space="preserve"> SUM( G170:G173 )</f>
        <v>500</v>
      </c>
      <c r="H180" s="150" t="s">
        <v>133</v>
      </c>
      <c r="I180" s="53">
        <f xml:space="preserve"> SUM( K180:CO180 )</f>
        <v>68.749999999999986</v>
      </c>
      <c r="K180" s="84">
        <f xml:space="preserve"> $G180 * K163 *K$177</f>
        <v>68.749999999999986</v>
      </c>
      <c r="L180" s="84">
        <f t="shared" ref="L180:BW180" si="160" xml:space="preserve"> $G180 * L163 *L$177</f>
        <v>0</v>
      </c>
      <c r="M180" s="84">
        <f t="shared" si="160"/>
        <v>0</v>
      </c>
      <c r="N180" s="84">
        <f t="shared" si="160"/>
        <v>0</v>
      </c>
      <c r="O180" s="84">
        <f t="shared" si="160"/>
        <v>0</v>
      </c>
      <c r="P180" s="84">
        <f t="shared" si="160"/>
        <v>0</v>
      </c>
      <c r="Q180" s="84">
        <f t="shared" si="160"/>
        <v>0</v>
      </c>
      <c r="R180" s="84">
        <f t="shared" si="160"/>
        <v>0</v>
      </c>
      <c r="S180" s="84">
        <f t="shared" si="160"/>
        <v>0</v>
      </c>
      <c r="T180" s="84">
        <f t="shared" si="160"/>
        <v>0</v>
      </c>
      <c r="U180" s="84">
        <f t="shared" si="160"/>
        <v>0</v>
      </c>
      <c r="V180" s="84">
        <f t="shared" si="160"/>
        <v>0</v>
      </c>
      <c r="W180" s="84">
        <f t="shared" si="160"/>
        <v>0</v>
      </c>
      <c r="X180" s="84">
        <f t="shared" si="160"/>
        <v>0</v>
      </c>
      <c r="Y180" s="84">
        <f t="shared" si="160"/>
        <v>0</v>
      </c>
      <c r="Z180" s="84">
        <f t="shared" si="160"/>
        <v>0</v>
      </c>
      <c r="AA180" s="84">
        <f t="shared" si="160"/>
        <v>0</v>
      </c>
      <c r="AB180" s="84">
        <f t="shared" si="160"/>
        <v>0</v>
      </c>
      <c r="AC180" s="84">
        <f t="shared" si="160"/>
        <v>0</v>
      </c>
      <c r="AD180" s="84">
        <f t="shared" si="160"/>
        <v>0</v>
      </c>
      <c r="AE180" s="84">
        <f t="shared" si="160"/>
        <v>0</v>
      </c>
      <c r="AF180" s="84">
        <f t="shared" si="160"/>
        <v>0</v>
      </c>
      <c r="AG180" s="84">
        <f t="shared" si="160"/>
        <v>0</v>
      </c>
      <c r="AH180" s="84">
        <f t="shared" si="160"/>
        <v>0</v>
      </c>
      <c r="AI180" s="84">
        <f t="shared" si="160"/>
        <v>0</v>
      </c>
      <c r="AJ180" s="84">
        <f t="shared" si="160"/>
        <v>0</v>
      </c>
      <c r="AK180" s="84">
        <f t="shared" si="160"/>
        <v>0</v>
      </c>
      <c r="AL180" s="84">
        <f t="shared" si="160"/>
        <v>0</v>
      </c>
      <c r="AM180" s="84">
        <f t="shared" si="160"/>
        <v>0</v>
      </c>
      <c r="AN180" s="84">
        <f t="shared" si="160"/>
        <v>0</v>
      </c>
      <c r="AO180" s="84">
        <f t="shared" si="160"/>
        <v>0</v>
      </c>
      <c r="AP180" s="84">
        <f t="shared" si="160"/>
        <v>0</v>
      </c>
      <c r="AQ180" s="84">
        <f t="shared" si="160"/>
        <v>0</v>
      </c>
      <c r="AR180" s="84">
        <f t="shared" si="160"/>
        <v>0</v>
      </c>
      <c r="AS180" s="84">
        <f t="shared" si="160"/>
        <v>0</v>
      </c>
      <c r="AT180" s="84">
        <f t="shared" si="160"/>
        <v>0</v>
      </c>
      <c r="AU180" s="84">
        <f t="shared" si="160"/>
        <v>0</v>
      </c>
      <c r="AV180" s="84">
        <f t="shared" si="160"/>
        <v>0</v>
      </c>
      <c r="AW180" s="84">
        <f t="shared" si="160"/>
        <v>0</v>
      </c>
      <c r="AX180" s="84">
        <f t="shared" si="160"/>
        <v>0</v>
      </c>
      <c r="AY180" s="84">
        <f t="shared" si="160"/>
        <v>0</v>
      </c>
      <c r="AZ180" s="84">
        <f t="shared" si="160"/>
        <v>0</v>
      </c>
      <c r="BA180" s="84">
        <f t="shared" si="160"/>
        <v>0</v>
      </c>
      <c r="BB180" s="84">
        <f t="shared" si="160"/>
        <v>0</v>
      </c>
      <c r="BC180" s="84">
        <f t="shared" si="160"/>
        <v>0</v>
      </c>
      <c r="BD180" s="84">
        <f t="shared" si="160"/>
        <v>0</v>
      </c>
      <c r="BE180" s="84">
        <f t="shared" si="160"/>
        <v>0</v>
      </c>
      <c r="BF180" s="84">
        <f t="shared" si="160"/>
        <v>0</v>
      </c>
      <c r="BG180" s="84">
        <f t="shared" si="160"/>
        <v>0</v>
      </c>
      <c r="BH180" s="84">
        <f t="shared" si="160"/>
        <v>0</v>
      </c>
      <c r="BI180" s="84">
        <f t="shared" si="160"/>
        <v>0</v>
      </c>
      <c r="BJ180" s="84">
        <f t="shared" si="160"/>
        <v>0</v>
      </c>
      <c r="BK180" s="84">
        <f t="shared" si="160"/>
        <v>0</v>
      </c>
      <c r="BL180" s="84">
        <f t="shared" si="160"/>
        <v>0</v>
      </c>
      <c r="BM180" s="84">
        <f t="shared" si="160"/>
        <v>0</v>
      </c>
      <c r="BN180" s="84">
        <f t="shared" si="160"/>
        <v>0</v>
      </c>
      <c r="BO180" s="84">
        <f t="shared" si="160"/>
        <v>0</v>
      </c>
      <c r="BP180" s="84">
        <f t="shared" si="160"/>
        <v>0</v>
      </c>
      <c r="BQ180" s="84">
        <f t="shared" si="160"/>
        <v>0</v>
      </c>
      <c r="BR180" s="84">
        <f t="shared" si="160"/>
        <v>0</v>
      </c>
      <c r="BS180" s="84">
        <f t="shared" si="160"/>
        <v>0</v>
      </c>
      <c r="BT180" s="84">
        <f t="shared" si="160"/>
        <v>0</v>
      </c>
      <c r="BU180" s="84">
        <f t="shared" si="160"/>
        <v>0</v>
      </c>
      <c r="BV180" s="84">
        <f t="shared" si="160"/>
        <v>0</v>
      </c>
      <c r="BW180" s="84">
        <f t="shared" si="160"/>
        <v>0</v>
      </c>
      <c r="BX180" s="84">
        <f t="shared" ref="BX180:CO180" si="161" xml:space="preserve"> $G180 * BX163 *BX$177</f>
        <v>0</v>
      </c>
      <c r="BY180" s="84">
        <f t="shared" si="161"/>
        <v>0</v>
      </c>
      <c r="BZ180" s="84">
        <f t="shared" si="161"/>
        <v>0</v>
      </c>
      <c r="CA180" s="84">
        <f t="shared" si="161"/>
        <v>0</v>
      </c>
      <c r="CB180" s="84">
        <f t="shared" si="161"/>
        <v>0</v>
      </c>
      <c r="CC180" s="84">
        <f t="shared" si="161"/>
        <v>0</v>
      </c>
      <c r="CD180" s="84">
        <f t="shared" si="161"/>
        <v>0</v>
      </c>
      <c r="CE180" s="84">
        <f t="shared" si="161"/>
        <v>0</v>
      </c>
      <c r="CF180" s="84">
        <f t="shared" si="161"/>
        <v>0</v>
      </c>
      <c r="CG180" s="84">
        <f t="shared" si="161"/>
        <v>0</v>
      </c>
      <c r="CH180" s="84">
        <f t="shared" si="161"/>
        <v>0</v>
      </c>
      <c r="CI180" s="84">
        <f t="shared" si="161"/>
        <v>0</v>
      </c>
      <c r="CJ180" s="84">
        <f t="shared" si="161"/>
        <v>0</v>
      </c>
      <c r="CK180" s="84">
        <f t="shared" si="161"/>
        <v>0</v>
      </c>
      <c r="CL180" s="84">
        <f t="shared" si="161"/>
        <v>0</v>
      </c>
      <c r="CM180" s="84">
        <f t="shared" si="161"/>
        <v>0</v>
      </c>
      <c r="CN180" s="84">
        <f t="shared" si="161"/>
        <v>0</v>
      </c>
      <c r="CO180" s="84">
        <f t="shared" si="161"/>
        <v>0</v>
      </c>
    </row>
    <row r="181" spans="2:93" outlineLevel="2" x14ac:dyDescent="0.2">
      <c r="B181" s="58"/>
      <c r="D181" s="39"/>
      <c r="E181" t="s">
        <v>495</v>
      </c>
      <c r="G181" s="53">
        <f xml:space="preserve"> G180</f>
        <v>500</v>
      </c>
      <c r="H181" s="150" t="s">
        <v>133</v>
      </c>
      <c r="I181" s="53">
        <f xml:space="preserve"> SUM( K181:CO181 )</f>
        <v>1640886.721967896</v>
      </c>
      <c r="K181" s="84">
        <f xml:space="preserve"> $G181 * K164 * K$177</f>
        <v>2343.7499999999995</v>
      </c>
      <c r="L181" s="84">
        <f t="shared" ref="L181:BW181" si="162" xml:space="preserve"> $G181 * L164 * L$177</f>
        <v>8034.0625</v>
      </c>
      <c r="M181" s="84">
        <f t="shared" si="162"/>
        <v>8403.5</v>
      </c>
      <c r="N181" s="84">
        <f t="shared" si="162"/>
        <v>8575</v>
      </c>
      <c r="O181" s="84">
        <f t="shared" si="162"/>
        <v>8663.2000000000007</v>
      </c>
      <c r="P181" s="84">
        <f t="shared" si="162"/>
        <v>8775.9</v>
      </c>
      <c r="Q181" s="84">
        <f t="shared" si="162"/>
        <v>8903.2999999999993</v>
      </c>
      <c r="R181" s="84">
        <f t="shared" si="162"/>
        <v>9060.1</v>
      </c>
      <c r="S181" s="84">
        <f t="shared" si="162"/>
        <v>9241.4</v>
      </c>
      <c r="T181" s="84">
        <f t="shared" si="162"/>
        <v>9426.1984749095845</v>
      </c>
      <c r="U181" s="84">
        <f t="shared" si="162"/>
        <v>9614.6923289098831</v>
      </c>
      <c r="V181" s="84">
        <f t="shared" si="162"/>
        <v>9806.9554577764429</v>
      </c>
      <c r="W181" s="84">
        <f t="shared" si="162"/>
        <v>10003.06323496424</v>
      </c>
      <c r="X181" s="84">
        <f t="shared" si="162"/>
        <v>10203.09254115654</v>
      </c>
      <c r="Y181" s="84">
        <f t="shared" si="162"/>
        <v>10407.121794404651</v>
      </c>
      <c r="Z181" s="84">
        <f t="shared" si="162"/>
        <v>10615.230980870369</v>
      </c>
      <c r="AA181" s="84">
        <f t="shared" si="162"/>
        <v>10827.501686183181</v>
      </c>
      <c r="AB181" s="84">
        <f t="shared" si="162"/>
        <v>11044.017127424508</v>
      </c>
      <c r="AC181" s="84">
        <f t="shared" si="162"/>
        <v>11264.862185751535</v>
      </c>
      <c r="AD181" s="84">
        <f t="shared" si="162"/>
        <v>11490.123439673402</v>
      </c>
      <c r="AE181" s="84">
        <f t="shared" si="162"/>
        <v>11719.889198992825</v>
      </c>
      <c r="AF181" s="84">
        <f t="shared" si="162"/>
        <v>11954.249539426437</v>
      </c>
      <c r="AG181" s="84">
        <f t="shared" si="162"/>
        <v>12193.296337917425</v>
      </c>
      <c r="AH181" s="84">
        <f t="shared" si="162"/>
        <v>12437.123308654302</v>
      </c>
      <c r="AI181" s="84">
        <f t="shared" si="162"/>
        <v>12685.826039809945</v>
      </c>
      <c r="AJ181" s="84">
        <f t="shared" si="162"/>
        <v>12939.5020310153</v>
      </c>
      <c r="AK181" s="84">
        <f t="shared" si="162"/>
        <v>13198.250731582433</v>
      </c>
      <c r="AL181" s="84">
        <f t="shared" si="162"/>
        <v>13462.173579491922</v>
      </c>
      <c r="AM181" s="84">
        <f t="shared" si="162"/>
        <v>13731.374041159874</v>
      </c>
      <c r="AN181" s="84">
        <f t="shared" si="162"/>
        <v>14005.957652000157</v>
      </c>
      <c r="AO181" s="84">
        <f t="shared" si="162"/>
        <v>14286.032057797749</v>
      </c>
      <c r="AP181" s="84">
        <f t="shared" si="162"/>
        <v>14571.707056909407</v>
      </c>
      <c r="AQ181" s="84">
        <f t="shared" si="162"/>
        <v>14863.09464330823</v>
      </c>
      <c r="AR181" s="84">
        <f t="shared" si="162"/>
        <v>15160.309050488979</v>
      </c>
      <c r="AS181" s="84">
        <f t="shared" si="162"/>
        <v>15463.466796251345</v>
      </c>
      <c r="AT181" s="84">
        <f t="shared" si="162"/>
        <v>15772.686728378756</v>
      </c>
      <c r="AU181" s="84">
        <f t="shared" si="162"/>
        <v>16088.090071230601</v>
      </c>
      <c r="AV181" s="84">
        <f t="shared" si="162"/>
        <v>16409.800473266165</v>
      </c>
      <c r="AW181" s="84">
        <f t="shared" si="162"/>
        <v>16737.944055518874</v>
      </c>
      <c r="AX181" s="84">
        <f t="shared" si="162"/>
        <v>17072.64946103988</v>
      </c>
      <c r="AY181" s="84">
        <f t="shared" si="162"/>
        <v>17414.047905330368</v>
      </c>
      <c r="AZ181" s="84">
        <f t="shared" si="162"/>
        <v>17762.27322778232</v>
      </c>
      <c r="BA181" s="84">
        <f t="shared" si="162"/>
        <v>18117.46194414797</v>
      </c>
      <c r="BB181" s="84">
        <f t="shared" si="162"/>
        <v>18479.753300058441</v>
      </c>
      <c r="BC181" s="84">
        <f t="shared" si="162"/>
        <v>18849.289325612597</v>
      </c>
      <c r="BD181" s="84">
        <f t="shared" si="162"/>
        <v>19226.214891057523</v>
      </c>
      <c r="BE181" s="84">
        <f t="shared" si="162"/>
        <v>19610.677763582396</v>
      </c>
      <c r="BF181" s="84">
        <f t="shared" si="162"/>
        <v>20002.828665248093</v>
      </c>
      <c r="BG181" s="84">
        <f t="shared" si="162"/>
        <v>20402.821332075153</v>
      </c>
      <c r="BH181" s="84">
        <f t="shared" si="162"/>
        <v>20810.812574313364</v>
      </c>
      <c r="BI181" s="84">
        <f t="shared" si="162"/>
        <v>21226.962337916535</v>
      </c>
      <c r="BJ181" s="84">
        <f t="shared" si="162"/>
        <v>21651.433767246523</v>
      </c>
      <c r="BK181" s="84">
        <f t="shared" si="162"/>
        <v>22084.393269031214</v>
      </c>
      <c r="BL181" s="84">
        <f t="shared" si="162"/>
        <v>22526.010577601395</v>
      </c>
      <c r="BM181" s="84">
        <f t="shared" si="162"/>
        <v>22976.458821432192</v>
      </c>
      <c r="BN181" s="84">
        <f t="shared" si="162"/>
        <v>23435.914591015102</v>
      </c>
      <c r="BO181" s="84">
        <f t="shared" si="162"/>
        <v>23904.558008087286</v>
      </c>
      <c r="BP181" s="84">
        <f t="shared" si="162"/>
        <v>24382.572796245167</v>
      </c>
      <c r="BQ181" s="84">
        <f t="shared" si="162"/>
        <v>24870.146352970129</v>
      </c>
      <c r="BR181" s="84">
        <f t="shared" si="162"/>
        <v>25367.469823094463</v>
      </c>
      <c r="BS181" s="84">
        <f t="shared" si="162"/>
        <v>25874.738173736441</v>
      </c>
      <c r="BT181" s="84">
        <f t="shared" si="162"/>
        <v>26392.150270733793</v>
      </c>
      <c r="BU181" s="84">
        <f t="shared" si="162"/>
        <v>26919.908956605646</v>
      </c>
      <c r="BV181" s="84">
        <f t="shared" si="162"/>
        <v>27458.221130073478</v>
      </c>
      <c r="BW181" s="84">
        <f t="shared" si="162"/>
        <v>28007.297827172155</v>
      </c>
      <c r="BX181" s="84">
        <f t="shared" ref="BX181:CO181" si="163" xml:space="preserve"> $G181 * BX164 * BX$177</f>
        <v>28567.354303983018</v>
      </c>
      <c r="BY181" s="84">
        <f t="shared" si="163"/>
        <v>29138.610121021331</v>
      </c>
      <c r="BZ181" s="84">
        <f t="shared" si="163"/>
        <v>29721.289229311173</v>
      </c>
      <c r="CA181" s="84">
        <f t="shared" si="163"/>
        <v>30315.620058181623</v>
      </c>
      <c r="CB181" s="84">
        <f t="shared" si="163"/>
        <v>30921.835604818541</v>
      </c>
      <c r="CC181" s="84">
        <f t="shared" si="163"/>
        <v>31540.173525607097</v>
      </c>
      <c r="CD181" s="84">
        <f t="shared" si="163"/>
        <v>32170.876229300891</v>
      </c>
      <c r="CE181" s="84">
        <f t="shared" si="163"/>
        <v>32814.190972054137</v>
      </c>
      <c r="CF181" s="84">
        <f t="shared" si="163"/>
        <v>33470.369954354166</v>
      </c>
      <c r="CG181" s="84">
        <f t="shared" si="163"/>
        <v>34139.670419892311</v>
      </c>
      <c r="CH181" s="84">
        <f t="shared" si="163"/>
        <v>34822.354756411885</v>
      </c>
      <c r="CI181" s="84">
        <f t="shared" si="163"/>
        <v>35518.69059857275</v>
      </c>
      <c r="CJ181" s="84">
        <f t="shared" si="163"/>
        <v>36228.950932872933</v>
      </c>
      <c r="CK181" s="84">
        <f t="shared" si="163"/>
        <v>36953.414204668225</v>
      </c>
      <c r="CL181" s="84">
        <f t="shared" si="163"/>
        <v>37692.364427331988</v>
      </c>
      <c r="CM181" s="84">
        <f t="shared" si="163"/>
        <v>38446.091293597623</v>
      </c>
      <c r="CN181" s="84">
        <f t="shared" si="163"/>
        <v>39214.890289127688</v>
      </c>
      <c r="CO181" s="84">
        <f t="shared" si="163"/>
        <v>39999.062808353934</v>
      </c>
    </row>
    <row r="182" spans="2:93" outlineLevel="2" x14ac:dyDescent="0.2">
      <c r="B182" s="58"/>
      <c r="D182" s="39"/>
      <c r="E182" t="s">
        <v>496</v>
      </c>
      <c r="G182" s="78"/>
      <c r="H182" s="150" t="s">
        <v>133</v>
      </c>
      <c r="I182" s="53">
        <f xml:space="preserve"> SUM( K182:CO182 )</f>
        <v>9864698.7194956318</v>
      </c>
      <c r="K182" s="84">
        <f xml:space="preserve"> ( ( $G170 + $G171 ) * K166 + $G172 * K167 + $G173 * K168 ) * K$177</f>
        <v>5764.9687499999991</v>
      </c>
      <c r="L182" s="84">
        <f t="shared" ref="L182:BW182" si="164" xml:space="preserve"> ( ( $G170 + $G171 ) * L166 + $G172 * L167 + $G173 * L168 ) * L$177</f>
        <v>23368.380416666667</v>
      </c>
      <c r="M182" s="84">
        <f t="shared" si="164"/>
        <v>29116.270399999994</v>
      </c>
      <c r="N182" s="84">
        <f t="shared" si="164"/>
        <v>32618.182799999999</v>
      </c>
      <c r="O182" s="84">
        <f t="shared" si="164"/>
        <v>36208.118799999997</v>
      </c>
      <c r="P182" s="84">
        <f t="shared" si="164"/>
        <v>40301.7552</v>
      </c>
      <c r="Q182" s="84">
        <f t="shared" si="164"/>
        <v>44918.4372</v>
      </c>
      <c r="R182" s="84">
        <f t="shared" si="164"/>
        <v>50208.869200000001</v>
      </c>
      <c r="S182" s="84">
        <f t="shared" si="164"/>
        <v>56229.734400000001</v>
      </c>
      <c r="T182" s="84">
        <f t="shared" si="164"/>
        <v>57354.149441194088</v>
      </c>
      <c r="U182" s="84">
        <f t="shared" si="164"/>
        <v>58501.049190849881</v>
      </c>
      <c r="V182" s="84">
        <f t="shared" si="164"/>
        <v>59670.88327130086</v>
      </c>
      <c r="W182" s="84">
        <f t="shared" si="164"/>
        <v>60864.110295890663</v>
      </c>
      <c r="X182" s="84">
        <f t="shared" si="164"/>
        <v>62081.198048764614</v>
      </c>
      <c r="Y182" s="84">
        <f t="shared" si="164"/>
        <v>63322.623668256427</v>
      </c>
      <c r="Z182" s="84">
        <f t="shared" si="164"/>
        <v>64588.873833942074</v>
      </c>
      <c r="AA182" s="84">
        <f t="shared" si="164"/>
        <v>65880.444957434185</v>
      </c>
      <c r="AB182" s="84">
        <f t="shared" si="164"/>
        <v>67197.843376991703</v>
      </c>
      <c r="AC182" s="84">
        <f t="shared" si="164"/>
        <v>68541.585556020975</v>
      </c>
      <c r="AD182" s="84">
        <f t="shared" si="164"/>
        <v>69912.198285546532</v>
      </c>
      <c r="AE182" s="84">
        <f t="shared" si="164"/>
        <v>71310.218890730335</v>
      </c>
      <c r="AF182" s="84">
        <f t="shared" si="164"/>
        <v>72736.19544152086</v>
      </c>
      <c r="AG182" s="84">
        <f t="shared" si="164"/>
        <v>74190.686967514601</v>
      </c>
      <c r="AH182" s="84">
        <f t="shared" si="164"/>
        <v>75674.263677113922</v>
      </c>
      <c r="AI182" s="84">
        <f t="shared" si="164"/>
        <v>77187.5071810675</v>
      </c>
      <c r="AJ182" s="84">
        <f t="shared" si="164"/>
        <v>78731.010720480757</v>
      </c>
      <c r="AK182" s="84">
        <f t="shared" si="164"/>
        <v>80305.379399386016</v>
      </c>
      <c r="AL182" s="84">
        <f t="shared" si="164"/>
        <v>81911.230421962915</v>
      </c>
      <c r="AM182" s="84">
        <f t="shared" si="164"/>
        <v>83549.193334502823</v>
      </c>
      <c r="AN182" s="84">
        <f t="shared" si="164"/>
        <v>85219.910272211622</v>
      </c>
      <c r="AO182" s="84">
        <f t="shared" si="164"/>
        <v>86924.036210947786</v>
      </c>
      <c r="AP182" s="84">
        <f t="shared" si="164"/>
        <v>88662.239223994373</v>
      </c>
      <c r="AQ182" s="84">
        <f t="shared" si="164"/>
        <v>90435.200743965703</v>
      </c>
      <c r="AR182" s="84">
        <f t="shared" si="164"/>
        <v>92243.615829951261</v>
      </c>
      <c r="AS182" s="84">
        <f t="shared" si="164"/>
        <v>94088.193440001764</v>
      </c>
      <c r="AT182" s="84">
        <f t="shared" si="164"/>
        <v>95969.656709063827</v>
      </c>
      <c r="AU182" s="84">
        <f t="shared" si="164"/>
        <v>97888.743232472771</v>
      </c>
      <c r="AV182" s="84">
        <f t="shared" si="164"/>
        <v>99846.205355114027</v>
      </c>
      <c r="AW182" s="84">
        <f t="shared" si="164"/>
        <v>101842.81046636711</v>
      </c>
      <c r="AX182" s="84">
        <f t="shared" si="164"/>
        <v>103879.34130094745</v>
      </c>
      <c r="AY182" s="84">
        <f t="shared" si="164"/>
        <v>105956.59624576395</v>
      </c>
      <c r="AZ182" s="84">
        <f t="shared" si="164"/>
        <v>108075.38965291307</v>
      </c>
      <c r="BA182" s="84">
        <f t="shared" si="164"/>
        <v>110236.55215893137</v>
      </c>
      <c r="BB182" s="84">
        <f t="shared" si="164"/>
        <v>112440.93101043237</v>
      </c>
      <c r="BC182" s="84">
        <f t="shared" si="164"/>
        <v>114689.39039625504</v>
      </c>
      <c r="BD182" s="84">
        <f t="shared" si="164"/>
        <v>116982.81178625415</v>
      </c>
      <c r="BE182" s="84">
        <f t="shared" si="164"/>
        <v>119322.09427686542</v>
      </c>
      <c r="BF182" s="84">
        <f t="shared" si="164"/>
        <v>121708.15494358068</v>
      </c>
      <c r="BG182" s="84">
        <f t="shared" si="164"/>
        <v>124141.92920047176</v>
      </c>
      <c r="BH182" s="84">
        <f t="shared" si="164"/>
        <v>126624.37116690334</v>
      </c>
      <c r="BI182" s="84">
        <f t="shared" si="164"/>
        <v>129156.45404157911</v>
      </c>
      <c r="BJ182" s="84">
        <f t="shared" si="164"/>
        <v>131739.17048406767</v>
      </c>
      <c r="BK182" s="84">
        <f t="shared" si="164"/>
        <v>134373.53300395745</v>
      </c>
      <c r="BL182" s="84">
        <f t="shared" si="164"/>
        <v>137060.5743577939</v>
      </c>
      <c r="BM182" s="84">
        <f t="shared" si="164"/>
        <v>139801.34795395381</v>
      </c>
      <c r="BN182" s="84">
        <f t="shared" si="164"/>
        <v>142596.92826561598</v>
      </c>
      <c r="BO182" s="84">
        <f t="shared" si="164"/>
        <v>145448.41125199004</v>
      </c>
      <c r="BP182" s="84">
        <f t="shared" si="164"/>
        <v>148356.91478796836</v>
      </c>
      <c r="BQ182" s="84">
        <f t="shared" si="164"/>
        <v>151323.57910236961</v>
      </c>
      <c r="BR182" s="84">
        <f t="shared" si="164"/>
        <v>154349.56722494608</v>
      </c>
      <c r="BS182" s="84">
        <f t="shared" si="164"/>
        <v>157436.06544232921</v>
      </c>
      <c r="BT182" s="84">
        <f t="shared" si="164"/>
        <v>160584.28376309315</v>
      </c>
      <c r="BU182" s="84">
        <f t="shared" si="164"/>
        <v>163795.45639211769</v>
      </c>
      <c r="BV182" s="84">
        <f t="shared" si="164"/>
        <v>167070.84221443711</v>
      </c>
      <c r="BW182" s="84">
        <f t="shared" si="164"/>
        <v>170411.72528876437</v>
      </c>
      <c r="BX182" s="84">
        <f t="shared" ref="BX182:CO182" si="165" xml:space="preserve"> ( ( $G170 + $G171 ) * BX166 + $G172 * BX167 + $G173 * BX168 ) * BX$177</f>
        <v>173819.41535088426</v>
      </c>
      <c r="BY182" s="84">
        <f t="shared" si="165"/>
        <v>177295.24832711287</v>
      </c>
      <c r="BZ182" s="84">
        <f t="shared" si="165"/>
        <v>180840.58685802447</v>
      </c>
      <c r="CA182" s="84">
        <f t="shared" si="165"/>
        <v>184456.8208326514</v>
      </c>
      <c r="CB182" s="84">
        <f t="shared" si="165"/>
        <v>188145.36793336607</v>
      </c>
      <c r="CC182" s="84">
        <f t="shared" si="165"/>
        <v>191907.67419165905</v>
      </c>
      <c r="CD182" s="84">
        <f t="shared" si="165"/>
        <v>195745.21455503083</v>
      </c>
      <c r="CE182" s="84">
        <f t="shared" si="165"/>
        <v>199659.49346521968</v>
      </c>
      <c r="CF182" s="84">
        <f t="shared" si="165"/>
        <v>203652.0454479921</v>
      </c>
      <c r="CG182" s="84">
        <f t="shared" si="165"/>
        <v>207724.43571472724</v>
      </c>
      <c r="CH182" s="84">
        <f t="shared" si="165"/>
        <v>211878.26077603135</v>
      </c>
      <c r="CI182" s="84">
        <f t="shared" si="165"/>
        <v>216115.149067622</v>
      </c>
      <c r="CJ182" s="84">
        <f t="shared" si="165"/>
        <v>220436.76158872855</v>
      </c>
      <c r="CK182" s="84">
        <f t="shared" si="165"/>
        <v>224844.79255325824</v>
      </c>
      <c r="CL182" s="84">
        <f t="shared" si="165"/>
        <v>229340.97005398368</v>
      </c>
      <c r="CM182" s="84">
        <f t="shared" si="165"/>
        <v>233927.05674001187</v>
      </c>
      <c r="CN182" s="84">
        <f t="shared" si="165"/>
        <v>238604.85050780053</v>
      </c>
      <c r="CO182" s="84">
        <f t="shared" si="165"/>
        <v>243376.18520599249</v>
      </c>
    </row>
    <row r="183" spans="2:93" outlineLevel="2" x14ac:dyDescent="0.2">
      <c r="B183" s="58"/>
      <c r="D183" s="39"/>
      <c r="E183" t="s">
        <v>497</v>
      </c>
      <c r="G183" s="102">
        <f xml:space="preserve"> G178</f>
        <v>0.95</v>
      </c>
      <c r="H183" s="150" t="s">
        <v>133</v>
      </c>
      <c r="I183" s="84">
        <f xml:space="preserve"> SUM( K183:CO183 )</f>
        <v>9386264.6550220847</v>
      </c>
      <c r="K183" s="53">
        <f xml:space="preserve"> K165 * K175 * K$177 * $G183</f>
        <v>5723.3021009158047</v>
      </c>
      <c r="L183" s="53">
        <f t="shared" ref="L183:BW183" si="166" xml:space="preserve"> L165 * L175 * L$177 * $G183</f>
        <v>66777.556898588344</v>
      </c>
      <c r="M183" s="53">
        <f t="shared" si="166"/>
        <v>70264.552557300893</v>
      </c>
      <c r="N183" s="53">
        <f t="shared" si="166"/>
        <v>53633.116774378519</v>
      </c>
      <c r="O183" s="53">
        <f t="shared" si="166"/>
        <v>52766.297829334537</v>
      </c>
      <c r="P183" s="53">
        <f t="shared" si="166"/>
        <v>53408.293210731616</v>
      </c>
      <c r="Q183" s="53">
        <f t="shared" si="166"/>
        <v>53382.47033243809</v>
      </c>
      <c r="R183" s="53">
        <f t="shared" si="166"/>
        <v>53116.158487876382</v>
      </c>
      <c r="S183" s="53">
        <f t="shared" si="166"/>
        <v>52536.53859088914</v>
      </c>
      <c r="T183" s="53">
        <f t="shared" si="166"/>
        <v>53733.915491942971</v>
      </c>
      <c r="U183" s="53">
        <f t="shared" si="166"/>
        <v>54658.672341560785</v>
      </c>
      <c r="V183" s="53">
        <f t="shared" si="166"/>
        <v>55751.671160928323</v>
      </c>
      <c r="W183" s="53">
        <f t="shared" si="166"/>
        <v>56866.526464691859</v>
      </c>
      <c r="X183" s="53">
        <f t="shared" si="166"/>
        <v>58162.589491649553</v>
      </c>
      <c r="Y183" s="53">
        <f t="shared" si="166"/>
        <v>59163.563504644699</v>
      </c>
      <c r="Z183" s="53">
        <f t="shared" si="166"/>
        <v>60346.645754723111</v>
      </c>
      <c r="AA183" s="53">
        <f t="shared" si="166"/>
        <v>61553.385870006707</v>
      </c>
      <c r="AB183" s="53">
        <f t="shared" si="166"/>
        <v>62956.268595043715</v>
      </c>
      <c r="AC183" s="53">
        <f t="shared" si="166"/>
        <v>64039.741483193378</v>
      </c>
      <c r="AD183" s="53">
        <f t="shared" si="166"/>
        <v>65320.331714078122</v>
      </c>
      <c r="AE183" s="53">
        <f t="shared" si="166"/>
        <v>66626.529658258645</v>
      </c>
      <c r="AF183" s="53">
        <f t="shared" si="166"/>
        <v>68145.036011168821</v>
      </c>
      <c r="AG183" s="53">
        <f t="shared" si="166"/>
        <v>69317.807216130241</v>
      </c>
      <c r="AH183" s="53">
        <f t="shared" si="166"/>
        <v>70703.941898929101</v>
      </c>
      <c r="AI183" s="53">
        <f t="shared" si="166"/>
        <v>72117.794846861027</v>
      </c>
      <c r="AJ183" s="53">
        <f t="shared" si="166"/>
        <v>73761.454364991994</v>
      </c>
      <c r="AK183" s="53">
        <f t="shared" si="166"/>
        <v>75030.883728873479</v>
      </c>
      <c r="AL183" s="53">
        <f t="shared" si="166"/>
        <v>76531.261689378836</v>
      </c>
      <c r="AM183" s="53">
        <f t="shared" si="166"/>
        <v>78061.642415578695</v>
      </c>
      <c r="AN183" s="53">
        <f t="shared" si="166"/>
        <v>79840.770047389349</v>
      </c>
      <c r="AO183" s="53">
        <f t="shared" si="166"/>
        <v>81214.824000169974</v>
      </c>
      <c r="AP183" s="53">
        <f t="shared" si="166"/>
        <v>82838.861009203421</v>
      </c>
      <c r="AQ183" s="53">
        <f t="shared" si="166"/>
        <v>84495.373569827134</v>
      </c>
      <c r="AR183" s="53">
        <f t="shared" si="166"/>
        <v>86421.134407370584</v>
      </c>
      <c r="AS183" s="53">
        <f t="shared" si="166"/>
        <v>87908.435961022333</v>
      </c>
      <c r="AT183" s="53">
        <f t="shared" si="166"/>
        <v>89666.323824039166</v>
      </c>
      <c r="AU183" s="53">
        <f t="shared" si="166"/>
        <v>91459.363828089568</v>
      </c>
      <c r="AV183" s="53">
        <f t="shared" si="166"/>
        <v>93543.84317465662</v>
      </c>
      <c r="AW183" s="53">
        <f t="shared" si="166"/>
        <v>95153.72603771188</v>
      </c>
      <c r="AX183" s="53">
        <f t="shared" si="166"/>
        <v>97056.496554487865</v>
      </c>
      <c r="AY183" s="53">
        <f t="shared" si="166"/>
        <v>98997.316402491051</v>
      </c>
      <c r="AZ183" s="53">
        <f t="shared" si="166"/>
        <v>101253.59561513063</v>
      </c>
      <c r="BA183" s="53">
        <f t="shared" si="166"/>
        <v>102996.16276729664</v>
      </c>
      <c r="BB183" s="53">
        <f t="shared" si="166"/>
        <v>105055.75696308255</v>
      </c>
      <c r="BC183" s="53">
        <f t="shared" si="166"/>
        <v>107156.53646264426</v>
      </c>
      <c r="BD183" s="53">
        <f t="shared" si="166"/>
        <v>109598.77504551796</v>
      </c>
      <c r="BE183" s="53">
        <f t="shared" si="166"/>
        <v>111484.96213992879</v>
      </c>
      <c r="BF183" s="53">
        <f t="shared" si="166"/>
        <v>113714.30520253962</v>
      </c>
      <c r="BG183" s="53">
        <f t="shared" si="166"/>
        <v>115988.22800393685</v>
      </c>
      <c r="BH183" s="53">
        <f t="shared" si="166"/>
        <v>118631.75246769287</v>
      </c>
      <c r="BI183" s="53">
        <f t="shared" si="166"/>
        <v>120673.39645868611</v>
      </c>
      <c r="BJ183" s="53">
        <f t="shared" si="166"/>
        <v>123086.47885180023</v>
      </c>
      <c r="BK183" s="53">
        <f t="shared" si="166"/>
        <v>125547.81518328718</v>
      </c>
      <c r="BL183" s="53">
        <f t="shared" si="166"/>
        <v>128409.21522809929</v>
      </c>
      <c r="BM183" s="53">
        <f t="shared" si="166"/>
        <v>130619.128655198</v>
      </c>
      <c r="BN183" s="53">
        <f t="shared" si="166"/>
        <v>133231.09391690072</v>
      </c>
      <c r="BO183" s="53">
        <f t="shared" si="166"/>
        <v>135895.29013894271</v>
      </c>
      <c r="BP183" s="53">
        <f t="shared" si="166"/>
        <v>138992.52276482029</v>
      </c>
      <c r="BQ183" s="53">
        <f t="shared" si="166"/>
        <v>141384.57415909661</v>
      </c>
      <c r="BR183" s="53">
        <f t="shared" si="166"/>
        <v>144211.81393665649</v>
      </c>
      <c r="BS183" s="53">
        <f t="shared" si="166"/>
        <v>147095.58947709831</v>
      </c>
      <c r="BT183" s="53">
        <f t="shared" si="166"/>
        <v>150448.09167482241</v>
      </c>
      <c r="BU183" s="53">
        <f t="shared" si="166"/>
        <v>153037.29259224082</v>
      </c>
      <c r="BV183" s="53">
        <f t="shared" si="166"/>
        <v>156097.54950951939</v>
      </c>
      <c r="BW183" s="53">
        <f t="shared" si="166"/>
        <v>159219.00178801423</v>
      </c>
      <c r="BX183" s="53">
        <f t="shared" ref="BX183:CO183" si="167" xml:space="preserve"> BX165 * BX175 * BX$177 * $G183</f>
        <v>162847.81251790267</v>
      </c>
      <c r="BY183" s="53">
        <f t="shared" si="167"/>
        <v>165650.41174582957</v>
      </c>
      <c r="BZ183" s="53">
        <f t="shared" si="167"/>
        <v>168962.89074887824</v>
      </c>
      <c r="CA183" s="53">
        <f t="shared" si="167"/>
        <v>172341.60874904136</v>
      </c>
      <c r="CB183" s="53">
        <f t="shared" si="167"/>
        <v>176269.50097303235</v>
      </c>
      <c r="CC183" s="53">
        <f t="shared" si="167"/>
        <v>179303.08650111413</v>
      </c>
      <c r="CD183" s="53">
        <f t="shared" si="167"/>
        <v>182888.57538071976</v>
      </c>
      <c r="CE183" s="53">
        <f t="shared" si="167"/>
        <v>186545.76258273929</v>
      </c>
      <c r="CF183" s="53">
        <f t="shared" si="167"/>
        <v>190797.3861783749</v>
      </c>
      <c r="CG183" s="53">
        <f t="shared" si="167"/>
        <v>194080.9955737126</v>
      </c>
      <c r="CH183" s="53">
        <f t="shared" si="167"/>
        <v>197961.99542124177</v>
      </c>
      <c r="CI183" s="53">
        <f t="shared" si="167"/>
        <v>201920.60286642364</v>
      </c>
      <c r="CJ183" s="53">
        <f t="shared" si="167"/>
        <v>205958.3698132649</v>
      </c>
      <c r="CK183" s="53">
        <f t="shared" si="167"/>
        <v>210076.87919889428</v>
      </c>
      <c r="CL183" s="53">
        <f t="shared" si="167"/>
        <v>214277.7456141258</v>
      </c>
      <c r="CM183" s="53">
        <f t="shared" si="167"/>
        <v>218562.61593643134</v>
      </c>
      <c r="CN183" s="53">
        <f t="shared" si="167"/>
        <v>223543.94578372288</v>
      </c>
      <c r="CO183" s="53">
        <f t="shared" si="167"/>
        <v>227391.12113213181</v>
      </c>
    </row>
    <row r="184" spans="2:93" s="20" customFormat="1" outlineLevel="2" x14ac:dyDescent="0.2">
      <c r="B184" s="34"/>
      <c r="C184" s="83"/>
      <c r="D184" s="83"/>
      <c r="E184" s="20" t="s">
        <v>498</v>
      </c>
      <c r="H184" s="161" t="s">
        <v>133</v>
      </c>
      <c r="I184" s="285">
        <f xml:space="preserve"> SUM( K184:CO184 )</f>
        <v>20891918.846485596</v>
      </c>
      <c r="K184" s="285">
        <f xml:space="preserve"> SUBTOTAL( 9, K180:K183 )</f>
        <v>13900.770850915804</v>
      </c>
      <c r="L184" s="285">
        <f t="shared" ref="L184:BW184" si="168" xml:space="preserve"> SUBTOTAL( 9, L180:L183 )</f>
        <v>98179.999815255011</v>
      </c>
      <c r="M184" s="285">
        <f t="shared" si="168"/>
        <v>107784.32295730089</v>
      </c>
      <c r="N184" s="285">
        <f t="shared" si="168"/>
        <v>94826.299574378514</v>
      </c>
      <c r="O184" s="285">
        <f t="shared" si="168"/>
        <v>97637.61662933453</v>
      </c>
      <c r="P184" s="285">
        <f t="shared" si="168"/>
        <v>102485.94841073162</v>
      </c>
      <c r="Q184" s="285">
        <f t="shared" si="168"/>
        <v>107204.2075324381</v>
      </c>
      <c r="R184" s="285">
        <f t="shared" si="168"/>
        <v>112385.12768787637</v>
      </c>
      <c r="S184" s="285">
        <f t="shared" si="168"/>
        <v>118007.67299088914</v>
      </c>
      <c r="T184" s="285">
        <f t="shared" si="168"/>
        <v>120514.26340804664</v>
      </c>
      <c r="U184" s="285">
        <f t="shared" si="168"/>
        <v>122774.41386132054</v>
      </c>
      <c r="V184" s="285">
        <f t="shared" si="168"/>
        <v>125229.50989000563</v>
      </c>
      <c r="W184" s="285">
        <f t="shared" si="168"/>
        <v>127733.69999554675</v>
      </c>
      <c r="X184" s="285">
        <f t="shared" si="168"/>
        <v>130446.88008157071</v>
      </c>
      <c r="Y184" s="285">
        <f t="shared" si="168"/>
        <v>132893.30896730578</v>
      </c>
      <c r="Z184" s="285">
        <f t="shared" si="168"/>
        <v>135550.75056953554</v>
      </c>
      <c r="AA184" s="285">
        <f t="shared" si="168"/>
        <v>138261.33251362407</v>
      </c>
      <c r="AB184" s="285">
        <f t="shared" si="168"/>
        <v>141198.12909945991</v>
      </c>
      <c r="AC184" s="285">
        <f t="shared" si="168"/>
        <v>143846.1892249659</v>
      </c>
      <c r="AD184" s="285">
        <f t="shared" si="168"/>
        <v>146722.65343929807</v>
      </c>
      <c r="AE184" s="285">
        <f t="shared" si="168"/>
        <v>149656.63774798182</v>
      </c>
      <c r="AF184" s="285">
        <f t="shared" si="168"/>
        <v>152835.48099211612</v>
      </c>
      <c r="AG184" s="285">
        <f t="shared" si="168"/>
        <v>155701.79052156227</v>
      </c>
      <c r="AH184" s="285">
        <f t="shared" si="168"/>
        <v>158815.32888469734</v>
      </c>
      <c r="AI184" s="285">
        <f t="shared" si="168"/>
        <v>161991.12806773849</v>
      </c>
      <c r="AJ184" s="285">
        <f t="shared" si="168"/>
        <v>165431.96711648806</v>
      </c>
      <c r="AK184" s="285">
        <f t="shared" si="168"/>
        <v>168534.51385984191</v>
      </c>
      <c r="AL184" s="285">
        <f t="shared" si="168"/>
        <v>171904.66569083367</v>
      </c>
      <c r="AM184" s="285">
        <f t="shared" si="168"/>
        <v>175342.20979124139</v>
      </c>
      <c r="AN184" s="285">
        <f t="shared" si="168"/>
        <v>179066.63797160113</v>
      </c>
      <c r="AO184" s="285">
        <f t="shared" si="168"/>
        <v>182424.89226891552</v>
      </c>
      <c r="AP184" s="285">
        <f t="shared" si="168"/>
        <v>186072.80729010719</v>
      </c>
      <c r="AQ184" s="285">
        <f t="shared" si="168"/>
        <v>189793.66895710106</v>
      </c>
      <c r="AR184" s="285">
        <f t="shared" si="168"/>
        <v>193825.05928781081</v>
      </c>
      <c r="AS184" s="285">
        <f t="shared" si="168"/>
        <v>197460.09619727544</v>
      </c>
      <c r="AT184" s="285">
        <f t="shared" si="168"/>
        <v>201408.66726148175</v>
      </c>
      <c r="AU184" s="285">
        <f t="shared" si="168"/>
        <v>205436.19713179296</v>
      </c>
      <c r="AV184" s="285">
        <f t="shared" si="168"/>
        <v>209799.8490030368</v>
      </c>
      <c r="AW184" s="285">
        <f t="shared" si="168"/>
        <v>213734.48055959787</v>
      </c>
      <c r="AX184" s="285">
        <f t="shared" si="168"/>
        <v>218008.48731647519</v>
      </c>
      <c r="AY184" s="285">
        <f t="shared" si="168"/>
        <v>222367.96055358538</v>
      </c>
      <c r="AZ184" s="285">
        <f t="shared" si="168"/>
        <v>227091.25849582604</v>
      </c>
      <c r="BA184" s="285">
        <f t="shared" si="168"/>
        <v>231350.17687037599</v>
      </c>
      <c r="BB184" s="285">
        <f t="shared" si="168"/>
        <v>235976.44127357335</v>
      </c>
      <c r="BC184" s="285">
        <f t="shared" si="168"/>
        <v>240695.2161845119</v>
      </c>
      <c r="BD184" s="285">
        <f t="shared" si="168"/>
        <v>245807.80172282964</v>
      </c>
      <c r="BE184" s="285">
        <f t="shared" si="168"/>
        <v>250417.73418037657</v>
      </c>
      <c r="BF184" s="285">
        <f t="shared" si="168"/>
        <v>255425.2888113684</v>
      </c>
      <c r="BG184" s="285">
        <f t="shared" si="168"/>
        <v>260532.97853648374</v>
      </c>
      <c r="BH184" s="285">
        <f t="shared" si="168"/>
        <v>266066.93620890955</v>
      </c>
      <c r="BI184" s="285">
        <f t="shared" si="168"/>
        <v>271056.81283818174</v>
      </c>
      <c r="BJ184" s="285">
        <f t="shared" si="168"/>
        <v>276477.08310311439</v>
      </c>
      <c r="BK184" s="285">
        <f t="shared" si="168"/>
        <v>282005.74145627586</v>
      </c>
      <c r="BL184" s="285">
        <f t="shared" si="168"/>
        <v>287995.80016349454</v>
      </c>
      <c r="BM184" s="285">
        <f t="shared" si="168"/>
        <v>293396.93543058401</v>
      </c>
      <c r="BN184" s="285">
        <f t="shared" si="168"/>
        <v>299263.93677353184</v>
      </c>
      <c r="BO184" s="285">
        <f t="shared" si="168"/>
        <v>305248.25939902</v>
      </c>
      <c r="BP184" s="285">
        <f t="shared" si="168"/>
        <v>311732.01034903381</v>
      </c>
      <c r="BQ184" s="285">
        <f t="shared" si="168"/>
        <v>317578.29961443634</v>
      </c>
      <c r="BR184" s="285">
        <f t="shared" si="168"/>
        <v>323928.850984697</v>
      </c>
      <c r="BS184" s="285">
        <f t="shared" si="168"/>
        <v>330406.39309316396</v>
      </c>
      <c r="BT184" s="285">
        <f t="shared" si="168"/>
        <v>337424.52570864931</v>
      </c>
      <c r="BU184" s="285">
        <f t="shared" si="168"/>
        <v>343752.65794096416</v>
      </c>
      <c r="BV184" s="285">
        <f t="shared" si="168"/>
        <v>350626.61285402998</v>
      </c>
      <c r="BW184" s="285">
        <f t="shared" si="168"/>
        <v>357638.02490395075</v>
      </c>
      <c r="BX184" s="285">
        <f t="shared" ref="BX184:CO184" si="169" xml:space="preserve"> SUBTOTAL( 9, BX180:BX183 )</f>
        <v>365234.58217276994</v>
      </c>
      <c r="BY184" s="285">
        <f t="shared" si="169"/>
        <v>372084.27019396378</v>
      </c>
      <c r="BZ184" s="285">
        <f t="shared" si="169"/>
        <v>379524.76683621388</v>
      </c>
      <c r="CA184" s="285">
        <f t="shared" si="169"/>
        <v>387114.04963987437</v>
      </c>
      <c r="CB184" s="285">
        <f t="shared" si="169"/>
        <v>395336.70451121696</v>
      </c>
      <c r="CC184" s="285">
        <f t="shared" si="169"/>
        <v>402750.93421838025</v>
      </c>
      <c r="CD184" s="285">
        <f t="shared" si="169"/>
        <v>410804.66616505152</v>
      </c>
      <c r="CE184" s="285">
        <f t="shared" si="169"/>
        <v>419019.44702001312</v>
      </c>
      <c r="CF184" s="285">
        <f t="shared" si="169"/>
        <v>427919.80158072116</v>
      </c>
      <c r="CG184" s="285">
        <f t="shared" si="169"/>
        <v>435945.10170833219</v>
      </c>
      <c r="CH184" s="285">
        <f t="shared" si="169"/>
        <v>444662.61095368501</v>
      </c>
      <c r="CI184" s="285">
        <f t="shared" si="169"/>
        <v>453554.44253261841</v>
      </c>
      <c r="CJ184" s="285">
        <f t="shared" si="169"/>
        <v>462624.0823348664</v>
      </c>
      <c r="CK184" s="285">
        <f t="shared" si="169"/>
        <v>471875.08595682075</v>
      </c>
      <c r="CL184" s="285">
        <f t="shared" si="169"/>
        <v>481311.08009544149</v>
      </c>
      <c r="CM184" s="285">
        <f t="shared" si="169"/>
        <v>490935.76397004083</v>
      </c>
      <c r="CN184" s="285">
        <f t="shared" si="169"/>
        <v>501363.68658065109</v>
      </c>
      <c r="CO184" s="285">
        <f t="shared" si="169"/>
        <v>510766.36914647825</v>
      </c>
    </row>
    <row r="185" spans="2:93" outlineLevel="2" x14ac:dyDescent="0.2">
      <c r="B185" s="58"/>
      <c r="D185" s="39"/>
      <c r="H185" s="150"/>
      <c r="I185" s="74"/>
    </row>
    <row r="186" spans="2:93" outlineLevel="1" x14ac:dyDescent="0.2">
      <c r="B186" s="58"/>
      <c r="D186" s="39" t="s">
        <v>88</v>
      </c>
      <c r="H186" s="150"/>
      <c r="I186" s="74"/>
    </row>
    <row r="187" spans="2:93" outlineLevel="2" x14ac:dyDescent="0.2">
      <c r="B187" s="58"/>
      <c r="D187" s="39"/>
      <c r="E187" s="18" t="str">
        <f xml:space="preserve"> UserInput!E42</f>
        <v>Number of standard users</v>
      </c>
      <c r="G187" s="19">
        <f xml:space="preserve"> UserInput!G42</f>
        <v>0</v>
      </c>
      <c r="H187" s="150"/>
      <c r="I187" s="74"/>
    </row>
    <row r="188" spans="2:93" outlineLevel="2" x14ac:dyDescent="0.2">
      <c r="B188" s="58"/>
      <c r="D188" s="39"/>
      <c r="E188" s="18" t="str">
        <f xml:space="preserve"> InpS!E80</f>
        <v>NHH Highway drainage</v>
      </c>
      <c r="G188" s="318">
        <f xml:space="preserve"> G187 + G196 + G199</f>
        <v>0</v>
      </c>
      <c r="H188" s="76" t="str">
        <f xml:space="preserve"> InpS!H80</f>
        <v>£</v>
      </c>
      <c r="I188" s="74"/>
      <c r="K188" s="79">
        <f xml:space="preserve"> IF( InpS!K80, InpS!K80, J188 * ( 1 + K$6) )</f>
        <v>15</v>
      </c>
      <c r="L188" s="79">
        <f xml:space="preserve"> IF( InpS!L80, InpS!L80, K188 * ( 1 + L$6) )</f>
        <v>16.41</v>
      </c>
      <c r="M188" s="79">
        <f xml:space="preserve"> IF( InpS!M80, InpS!M80, L188 * ( 1 + M$6) )</f>
        <v>17.149999999999999</v>
      </c>
      <c r="N188" s="79">
        <f xml:space="preserve"> IF( InpS!N80, InpS!N80, M188 * ( 1 + N$6) )</f>
        <v>17.5</v>
      </c>
      <c r="O188" s="79">
        <f xml:space="preserve"> IF( InpS!O80, InpS!O80, N188 * ( 1 + O$6) )</f>
        <v>17.68</v>
      </c>
      <c r="P188" s="79">
        <f xml:space="preserve"> IF( InpS!P80, InpS!P80, O188 * ( 1 + P$6) )</f>
        <v>17.91</v>
      </c>
      <c r="Q188" s="79">
        <f xml:space="preserve"> IF( InpS!Q80, InpS!Q80, P188 * ( 1 + Q$6) )</f>
        <v>18.170000000000002</v>
      </c>
      <c r="R188" s="79">
        <f xml:space="preserve"> IF( InpS!R80, InpS!R80, Q188 * ( 1 + R$6) )</f>
        <v>18.489999999999998</v>
      </c>
      <c r="S188" s="79">
        <f xml:space="preserve"> IF( InpS!S80, InpS!S80, R188 * ( 1 + S$6) )</f>
        <v>18.86</v>
      </c>
      <c r="T188" s="79">
        <f xml:space="preserve"> IF( InpS!T80, InpS!T80, S188 * ( 1 + T$6) )</f>
        <v>19.237139744713438</v>
      </c>
      <c r="U188" s="79">
        <f xml:space="preserve"> IF( InpS!U80, InpS!U80, T188 * ( 1 + U$6) )</f>
        <v>19.621821079407923</v>
      </c>
      <c r="V188" s="79">
        <f xml:space="preserve"> IF( InpS!V80, InpS!V80, U188 * ( 1 + V$6) )</f>
        <v>20.014194811788659</v>
      </c>
      <c r="W188" s="79">
        <f xml:space="preserve"> IF( InpS!W80, InpS!W80, V188 * ( 1 + W$6) )</f>
        <v>20.414414765233143</v>
      </c>
      <c r="X188" s="79">
        <f xml:space="preserve"> IF( InpS!X80, InpS!X80, W188 * ( 1 + X$6) )</f>
        <v>20.82263783909498</v>
      </c>
      <c r="Y188" s="79">
        <f xml:space="preserve"> IF( InpS!Y80, InpS!Y80, X188 * ( 1 + Y$6) )</f>
        <v>21.239024070213574</v>
      </c>
      <c r="Z188" s="79">
        <f xml:space="preserve"> IF( InpS!Z80, InpS!Z80, Y188 * ( 1 + Z$6) )</f>
        <v>21.663736695653814</v>
      </c>
      <c r="AA188" s="79">
        <f xml:space="preserve"> IF( InpS!AA80, InpS!AA80, Z188 * ( 1 + AA$6) )</f>
        <v>22.09694221670037</v>
      </c>
      <c r="AB188" s="79">
        <f xml:space="preserve"> IF( InpS!AB80, InpS!AB80, AA188 * ( 1 + AB$6) )</f>
        <v>22.53881046413165</v>
      </c>
      <c r="AC188" s="79">
        <f xml:space="preserve"> IF( InpS!AC80, InpS!AC80, AB188 * ( 1 + AC$6) )</f>
        <v>22.989514664799053</v>
      </c>
      <c r="AD188" s="79">
        <f xml:space="preserve"> IF( InpS!AD80, InpS!AD80, AC188 * ( 1 + AD$6) )</f>
        <v>23.449231509537555</v>
      </c>
      <c r="AE188" s="79">
        <f xml:space="preserve"> IF( InpS!AE80, InpS!AE80, AD188 * ( 1 + AE$6) )</f>
        <v>23.918141222434336</v>
      </c>
      <c r="AF188" s="79">
        <f xml:space="preserve"> IF( InpS!AF80, InpS!AF80, AE188 * ( 1 + AF$6) )</f>
        <v>24.396427631482524</v>
      </c>
      <c r="AG188" s="79">
        <f xml:space="preserve"> IF( InpS!AG80, InpS!AG80, AF188 * ( 1 + AG$6) )</f>
        <v>24.884278240647806</v>
      </c>
      <c r="AH188" s="79">
        <f xml:space="preserve"> IF( InpS!AH80, InpS!AH80, AG188 * ( 1 + AH$6) )</f>
        <v>25.381884303376125</v>
      </c>
      <c r="AI188" s="79">
        <f xml:space="preserve"> IF( InpS!AI80, InpS!AI80, AH188 * ( 1 + AI$6) )</f>
        <v>25.889440897571316</v>
      </c>
      <c r="AJ188" s="79">
        <f xml:space="preserve"> IF( InpS!AJ80, InpS!AJ80, AI188 * ( 1 + AJ$6) )</f>
        <v>26.40714700207204</v>
      </c>
      <c r="AK188" s="79">
        <f xml:space="preserve"> IF( InpS!AK80, InpS!AK80, AJ188 * ( 1 + AK$6) )</f>
        <v>26.935205574658028</v>
      </c>
      <c r="AL188" s="79">
        <f xml:space="preserve"> IF( InpS!AL80, InpS!AL80, AK188 * ( 1 + AL$6) )</f>
        <v>27.473823631616167</v>
      </c>
      <c r="AM188" s="79">
        <f xml:space="preserve"> IF( InpS!AM80, InpS!AM80, AL188 * ( 1 + AM$6) )</f>
        <v>28.023212328897703</v>
      </c>
      <c r="AN188" s="79">
        <f xml:space="preserve"> IF( InpS!AN80, InpS!AN80, AM188 * ( 1 + AN$6) )</f>
        <v>28.583587044898284</v>
      </c>
      <c r="AO188" s="79">
        <f xml:space="preserve"> IF( InpS!AO80, InpS!AO80, AN188 * ( 1 + AO$6) )</f>
        <v>29.155167464893367</v>
      </c>
      <c r="AP188" s="79">
        <f xml:space="preserve"> IF( InpS!AP80, InpS!AP80, AO188 * ( 1 + AP$6) )</f>
        <v>29.738177667162052</v>
      </c>
      <c r="AQ188" s="79">
        <f xml:space="preserve"> IF( InpS!AQ80, InpS!AQ80, AP188 * ( 1 + AQ$6) )</f>
        <v>30.332846210833122</v>
      </c>
      <c r="AR188" s="79">
        <f xml:space="preserve"> IF( InpS!AR80, InpS!AR80, AQ188 * ( 1 + AR$6) )</f>
        <v>30.939406225487712</v>
      </c>
      <c r="AS188" s="79">
        <f xml:space="preserve"> IF( InpS!AS80, InpS!AS80, AR188 * ( 1 + AS$6) )</f>
        <v>31.558095502553765</v>
      </c>
      <c r="AT188" s="79">
        <f xml:space="preserve"> IF( InpS!AT80, InpS!AT80, AS188 * ( 1 + AT$6) )</f>
        <v>32.189156588528071</v>
      </c>
      <c r="AU188" s="79">
        <f xml:space="preserve"> IF( InpS!AU80, InpS!AU80, AT188 * ( 1 + AU$6) )</f>
        <v>32.832836880062452</v>
      </c>
      <c r="AV188" s="79">
        <f xml:space="preserve"> IF( InpS!AV80, InpS!AV80, AU188 * ( 1 + AV$6) )</f>
        <v>33.489388720951354</v>
      </c>
      <c r="AW188" s="79">
        <f xml:space="preserve"> IF( InpS!AW80, InpS!AW80, AV188 * ( 1 + AW$6) )</f>
        <v>34.159069501058923</v>
      </c>
      <c r="AX188" s="79">
        <f xml:space="preserve"> IF( InpS!AX80, InpS!AX80, AW188 * ( 1 + AX$6) )</f>
        <v>34.842141757224248</v>
      </c>
      <c r="AY188" s="79">
        <f xml:space="preserve"> IF( InpS!AY80, InpS!AY80, AX188 * ( 1 + AY$6) )</f>
        <v>35.538873276184425</v>
      </c>
      <c r="AZ188" s="79">
        <f xml:space="preserve"> IF( InpS!AZ80, InpS!AZ80, AY188 * ( 1 + AZ$6) )</f>
        <v>36.24953719955576</v>
      </c>
      <c r="BA188" s="79">
        <f xml:space="preserve"> IF( InpS!BA80, InpS!BA80, AZ188 * ( 1 + BA$6) )</f>
        <v>36.974412130914232</v>
      </c>
      <c r="BB188" s="79">
        <f xml:space="preserve"> IF( InpS!BB80, InpS!BB80, BA188 * ( 1 + BB$6) )</f>
        <v>37.713782245017228</v>
      </c>
      <c r="BC188" s="79">
        <f xml:space="preserve"> IF( InpS!BC80, InpS!BC80, BB188 * ( 1 + BC$6) )</f>
        <v>38.467937399209383</v>
      </c>
      <c r="BD188" s="79">
        <f xml:space="preserve"> IF( InpS!BD80, InpS!BD80, BC188 * ( 1 + BD$6) )</f>
        <v>39.23717324705617</v>
      </c>
      <c r="BE188" s="79">
        <f xml:space="preserve"> IF( InpS!BE80, InpS!BE80, BD188 * ( 1 + BE$6) )</f>
        <v>40.021791354249793</v>
      </c>
      <c r="BF188" s="79">
        <f xml:space="preserve"> IF( InpS!BF80, InpS!BF80, BE188 * ( 1 + BF$6) )</f>
        <v>40.822099316832841</v>
      </c>
      <c r="BG188" s="79">
        <f xml:space="preserve"> IF( InpS!BG80, InpS!BG80, BF188 * ( 1 + BG$6) )</f>
        <v>41.638410881786022</v>
      </c>
      <c r="BH188" s="79">
        <f xml:space="preserve"> IF( InpS!BH80, InpS!BH80, BG188 * ( 1 + BH$6) )</f>
        <v>42.471046070027278</v>
      </c>
      <c r="BI188" s="79">
        <f xml:space="preserve"> IF( InpS!BI80, InpS!BI80, BH188 * ( 1 + BI$6) )</f>
        <v>43.320331301870482</v>
      </c>
      <c r="BJ188" s="79">
        <f xml:space="preserve"> IF( InpS!BJ80, InpS!BJ80, BI188 * ( 1 + BJ$6) )</f>
        <v>44.186599524992907</v>
      </c>
      <c r="BK188" s="79">
        <f xml:space="preserve"> IF( InpS!BK80, InpS!BK80, BJ188 * ( 1 + BK$6) )</f>
        <v>45.070190344961667</v>
      </c>
      <c r="BL188" s="79">
        <f xml:space="preserve"> IF( InpS!BL80, InpS!BL80, BK188 * ( 1 + BL$6) )</f>
        <v>45.971450158370196</v>
      </c>
      <c r="BM188" s="79">
        <f xml:space="preserve"> IF( InpS!BM80, InpS!BM80, BL188 * ( 1 + BM$6) )</f>
        <v>46.890732288637125</v>
      </c>
      <c r="BN188" s="79">
        <f xml:space="preserve"> IF( InpS!BN80, InpS!BN80, BM188 * ( 1 + BN$6) )</f>
        <v>47.82839712452062</v>
      </c>
      <c r="BO188" s="79">
        <f xml:space="preserve"> IF( InpS!BO80, InpS!BO80, BN188 * ( 1 + BO$6) )</f>
        <v>48.784812261402628</v>
      </c>
      <c r="BP188" s="79">
        <f xml:space="preserve"> IF( InpS!BP80, InpS!BP80, BO188 * ( 1 + BP$6) )</f>
        <v>49.760352645398299</v>
      </c>
      <c r="BQ188" s="79">
        <f xml:space="preserve"> IF( InpS!BQ80, InpS!BQ80, BP188 * ( 1 + BQ$6) )</f>
        <v>50.755400720347197</v>
      </c>
      <c r="BR188" s="79">
        <f xml:space="preserve"> IF( InpS!BR80, InpS!BR80, BQ188 * ( 1 + BR$6) )</f>
        <v>51.770346577743801</v>
      </c>
      <c r="BS188" s="79">
        <f xml:space="preserve"> IF( InpS!BS80, InpS!BS80, BR188 * ( 1 + BS$6) )</f>
        <v>52.805588109666203</v>
      </c>
      <c r="BT188" s="79">
        <f xml:space="preserve"> IF( InpS!BT80, InpS!BT80, BS188 * ( 1 + BT$6) )</f>
        <v>53.861531164762837</v>
      </c>
      <c r="BU188" s="79">
        <f xml:space="preserve"> IF( InpS!BU80, InpS!BU80, BT188 * ( 1 + BU$6) )</f>
        <v>54.938589707358467</v>
      </c>
      <c r="BV188" s="79">
        <f xml:space="preserve"> IF( InpS!BV80, InpS!BV80, BU188 * ( 1 + BV$6) )</f>
        <v>56.037185979741793</v>
      </c>
      <c r="BW188" s="79">
        <f xml:space="preserve"> IF( InpS!BW80, InpS!BW80, BV188 * ( 1 + BW$6) )</f>
        <v>57.157750667698274</v>
      </c>
      <c r="BX188" s="79">
        <f xml:space="preserve"> IF( InpS!BX80, InpS!BX80, BW188 * ( 1 + BX$6) )</f>
        <v>58.300723069353104</v>
      </c>
      <c r="BY188" s="79">
        <f xml:space="preserve"> IF( InpS!BY80, InpS!BY80, BX188 * ( 1 + BY$6) )</f>
        <v>59.466551267390471</v>
      </c>
      <c r="BZ188" s="79">
        <f xml:space="preserve"> IF( InpS!BZ80, InpS!BZ80, BY188 * ( 1 + BZ$6) )</f>
        <v>60.65569230471668</v>
      </c>
      <c r="CA188" s="79">
        <f xml:space="preserve"> IF( InpS!CA80, InpS!CA80, BZ188 * ( 1 + CA$6) )</f>
        <v>61.868612363635968</v>
      </c>
      <c r="CB188" s="79">
        <f xml:space="preserve"> IF( InpS!CB80, InpS!CB80, CA188 * ( 1 + CB$6) )</f>
        <v>63.105786948609264</v>
      </c>
      <c r="CC188" s="79">
        <f xml:space="preserve"> IF( InpS!CC80, InpS!CC80, CB188 * ( 1 + CC$6) )</f>
        <v>64.367701072667543</v>
      </c>
      <c r="CD188" s="79">
        <f xml:space="preserve"> IF( InpS!CD80, InpS!CD80, CC188 * ( 1 + CD$6) )</f>
        <v>65.654849447552849</v>
      </c>
      <c r="CE188" s="79">
        <f xml:space="preserve"> IF( InpS!CE80, InpS!CE80, CD188 * ( 1 + CE$6) )</f>
        <v>66.967736677661506</v>
      </c>
      <c r="CF188" s="79">
        <f xml:space="preserve"> IF( InpS!CF80, InpS!CF80, CE188 * ( 1 + CF$6) )</f>
        <v>68.306877457865639</v>
      </c>
      <c r="CG188" s="79">
        <f xml:space="preserve"> IF( InpS!CG80, InpS!CG80, CF188 * ( 1 + CG$6) )</f>
        <v>69.672796775290436</v>
      </c>
      <c r="CH188" s="79">
        <f xml:space="preserve"> IF( InpS!CH80, InpS!CH80, CG188 * ( 1 + CH$6) )</f>
        <v>71.066030115126296</v>
      </c>
      <c r="CI188" s="79">
        <f xml:space="preserve"> IF( InpS!CI80, InpS!CI80, CH188 * ( 1 + CI$6) )</f>
        <v>72.487123670556642</v>
      </c>
      <c r="CJ188" s="79">
        <f xml:space="preserve"> IF( InpS!CJ80, InpS!CJ80, CI188 * ( 1 + CJ$6) )</f>
        <v>73.936634556883533</v>
      </c>
      <c r="CK188" s="79">
        <f xml:space="preserve"> IF( InpS!CK80, InpS!CK80, CJ188 * ( 1 + CK$6) )</f>
        <v>75.415131029935168</v>
      </c>
      <c r="CL188" s="79">
        <f xml:space="preserve"> IF( InpS!CL80, InpS!CL80, CK188 * ( 1 + CL$6) )</f>
        <v>76.923192708840801</v>
      </c>
      <c r="CM188" s="79">
        <f xml:space="preserve"> IF( InpS!CM80, InpS!CM80, CL188 * ( 1 + CM$6) )</f>
        <v>78.461410803260463</v>
      </c>
      <c r="CN188" s="79">
        <f xml:space="preserve"> IF( InpS!CN80, InpS!CN80, CM188 * ( 1 + CN$6) )</f>
        <v>80.030388345158542</v>
      </c>
      <c r="CO188" s="79">
        <f xml:space="preserve"> IF( InpS!CO80, InpS!CO80, CN188 * ( 1 + CO$6) )</f>
        <v>81.63074042521211</v>
      </c>
    </row>
    <row r="189" spans="2:93" s="78" customFormat="1" outlineLevel="2" x14ac:dyDescent="0.2">
      <c r="B189" s="97"/>
      <c r="C189" s="44"/>
      <c r="D189" s="44"/>
      <c r="E189" s="45"/>
      <c r="G189" s="82"/>
      <c r="H189" s="222"/>
      <c r="I189" s="8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6"/>
      <c r="BN189" s="226"/>
      <c r="BO189" s="226"/>
      <c r="BP189" s="226"/>
      <c r="BQ189" s="226"/>
      <c r="BR189" s="226"/>
      <c r="BS189" s="226"/>
      <c r="BT189" s="226"/>
      <c r="BU189" s="226"/>
      <c r="BV189" s="226"/>
      <c r="BW189" s="226"/>
      <c r="BX189" s="226"/>
      <c r="BY189" s="226"/>
      <c r="BZ189" s="226"/>
      <c r="CA189" s="226"/>
      <c r="CB189" s="226"/>
      <c r="CC189" s="226"/>
      <c r="CD189" s="226"/>
      <c r="CE189" s="226"/>
      <c r="CF189" s="226"/>
      <c r="CG189" s="226"/>
      <c r="CH189" s="226"/>
      <c r="CI189" s="226"/>
      <c r="CJ189" s="226"/>
      <c r="CK189" s="226"/>
      <c r="CL189" s="226"/>
      <c r="CM189" s="226"/>
      <c r="CN189" s="226"/>
      <c r="CO189" s="226"/>
    </row>
    <row r="190" spans="2:93" outlineLevel="2" x14ac:dyDescent="0.2">
      <c r="B190" s="58"/>
      <c r="D190" s="39"/>
      <c r="E190" s="18" t="str">
        <f xml:space="preserve"> InpS!E81</f>
        <v>Fixed charge: Measured standard</v>
      </c>
      <c r="G190" s="162">
        <f xml:space="preserve"> $G$188</f>
        <v>0</v>
      </c>
      <c r="H190" s="76" t="str">
        <f xml:space="preserve"> InpS!H81</f>
        <v>£</v>
      </c>
      <c r="I190" s="74"/>
      <c r="K190" s="79">
        <f xml:space="preserve"> IF( InpS!K81, InpS!K81, J190 * ( 1 + K$6) )</f>
        <v>0</v>
      </c>
      <c r="L190" s="79">
        <f xml:space="preserve"> IF( InpS!L81, InpS!L81, K190 * ( 1 + L$6) )</f>
        <v>0</v>
      </c>
      <c r="M190" s="79">
        <f xml:space="preserve"> IF( InpS!M81, InpS!M81, L190 * ( 1 + M$6) )</f>
        <v>0</v>
      </c>
      <c r="N190" s="79">
        <f xml:space="preserve"> IF( InpS!N81, InpS!N81, M190 * ( 1 + N$6) )</f>
        <v>0</v>
      </c>
      <c r="O190" s="79">
        <f xml:space="preserve"> IF( InpS!O81, InpS!O81, N190 * ( 1 + O$6) )</f>
        <v>0</v>
      </c>
      <c r="P190" s="79">
        <f xml:space="preserve"> IF( InpS!P81, InpS!P81, O190 * ( 1 + P$6) )</f>
        <v>0</v>
      </c>
      <c r="Q190" s="79">
        <f xml:space="preserve"> IF( InpS!Q81, InpS!Q81, P190 * ( 1 + Q$6) )</f>
        <v>0</v>
      </c>
      <c r="R190" s="79">
        <f xml:space="preserve"> IF( InpS!R81, InpS!R81, Q190 * ( 1 + R$6) )</f>
        <v>0</v>
      </c>
      <c r="S190" s="79">
        <f xml:space="preserve"> IF( InpS!S81, InpS!S81, R190 * ( 1 + S$6) )</f>
        <v>0</v>
      </c>
      <c r="T190" s="79">
        <f xml:space="preserve"> IF( InpS!T81, InpS!T81, S190 * ( 1 + T$6) )</f>
        <v>0</v>
      </c>
      <c r="U190" s="79">
        <f xml:space="preserve"> IF( InpS!U81, InpS!U81, T190 * ( 1 + U$6) )</f>
        <v>0</v>
      </c>
      <c r="V190" s="79">
        <f xml:space="preserve"> IF( InpS!V81, InpS!V81, U190 * ( 1 + V$6) )</f>
        <v>0</v>
      </c>
      <c r="W190" s="79">
        <f xml:space="preserve"> IF( InpS!W81, InpS!W81, V190 * ( 1 + W$6) )</f>
        <v>0</v>
      </c>
      <c r="X190" s="79">
        <f xml:space="preserve"> IF( InpS!X81, InpS!X81, W190 * ( 1 + X$6) )</f>
        <v>0</v>
      </c>
      <c r="Y190" s="79">
        <f xml:space="preserve"> IF( InpS!Y81, InpS!Y81, X190 * ( 1 + Y$6) )</f>
        <v>0</v>
      </c>
      <c r="Z190" s="79">
        <f xml:space="preserve"> IF( InpS!Z81, InpS!Z81, Y190 * ( 1 + Z$6) )</f>
        <v>0</v>
      </c>
      <c r="AA190" s="79">
        <f xml:space="preserve"> IF( InpS!AA81, InpS!AA81, Z190 * ( 1 + AA$6) )</f>
        <v>0</v>
      </c>
      <c r="AB190" s="79">
        <f xml:space="preserve"> IF( InpS!AB81, InpS!AB81, AA190 * ( 1 + AB$6) )</f>
        <v>0</v>
      </c>
      <c r="AC190" s="79">
        <f xml:space="preserve"> IF( InpS!AC81, InpS!AC81, AB190 * ( 1 + AC$6) )</f>
        <v>0</v>
      </c>
      <c r="AD190" s="79">
        <f xml:space="preserve"> IF( InpS!AD81, InpS!AD81, AC190 * ( 1 + AD$6) )</f>
        <v>0</v>
      </c>
      <c r="AE190" s="79">
        <f xml:space="preserve"> IF( InpS!AE81, InpS!AE81, AD190 * ( 1 + AE$6) )</f>
        <v>0</v>
      </c>
      <c r="AF190" s="79">
        <f xml:space="preserve"> IF( InpS!AF81, InpS!AF81, AE190 * ( 1 + AF$6) )</f>
        <v>0</v>
      </c>
      <c r="AG190" s="79">
        <f xml:space="preserve"> IF( InpS!AG81, InpS!AG81, AF190 * ( 1 + AG$6) )</f>
        <v>0</v>
      </c>
      <c r="AH190" s="79">
        <f xml:space="preserve"> IF( InpS!AH81, InpS!AH81, AG190 * ( 1 + AH$6) )</f>
        <v>0</v>
      </c>
      <c r="AI190" s="79">
        <f xml:space="preserve"> IF( InpS!AI81, InpS!AI81, AH190 * ( 1 + AI$6) )</f>
        <v>0</v>
      </c>
      <c r="AJ190" s="79">
        <f xml:space="preserve"> IF( InpS!AJ81, InpS!AJ81, AI190 * ( 1 + AJ$6) )</f>
        <v>0</v>
      </c>
      <c r="AK190" s="79">
        <f xml:space="preserve"> IF( InpS!AK81, InpS!AK81, AJ190 * ( 1 + AK$6) )</f>
        <v>0</v>
      </c>
      <c r="AL190" s="79">
        <f xml:space="preserve"> IF( InpS!AL81, InpS!AL81, AK190 * ( 1 + AL$6) )</f>
        <v>0</v>
      </c>
      <c r="AM190" s="79">
        <f xml:space="preserve"> IF( InpS!AM81, InpS!AM81, AL190 * ( 1 + AM$6) )</f>
        <v>0</v>
      </c>
      <c r="AN190" s="79">
        <f xml:space="preserve"> IF( InpS!AN81, InpS!AN81, AM190 * ( 1 + AN$6) )</f>
        <v>0</v>
      </c>
      <c r="AO190" s="79">
        <f xml:space="preserve"> IF( InpS!AO81, InpS!AO81, AN190 * ( 1 + AO$6) )</f>
        <v>0</v>
      </c>
      <c r="AP190" s="79">
        <f xml:space="preserve"> IF( InpS!AP81, InpS!AP81, AO190 * ( 1 + AP$6) )</f>
        <v>0</v>
      </c>
      <c r="AQ190" s="79">
        <f xml:space="preserve"> IF( InpS!AQ81, InpS!AQ81, AP190 * ( 1 + AQ$6) )</f>
        <v>0</v>
      </c>
      <c r="AR190" s="79">
        <f xml:space="preserve"> IF( InpS!AR81, InpS!AR81, AQ190 * ( 1 + AR$6) )</f>
        <v>0</v>
      </c>
      <c r="AS190" s="79">
        <f xml:space="preserve"> IF( InpS!AS81, InpS!AS81, AR190 * ( 1 + AS$6) )</f>
        <v>0</v>
      </c>
      <c r="AT190" s="79">
        <f xml:space="preserve"> IF( InpS!AT81, InpS!AT81, AS190 * ( 1 + AT$6) )</f>
        <v>0</v>
      </c>
      <c r="AU190" s="79">
        <f xml:space="preserve"> IF( InpS!AU81, InpS!AU81, AT190 * ( 1 + AU$6) )</f>
        <v>0</v>
      </c>
      <c r="AV190" s="79">
        <f xml:space="preserve"> IF( InpS!AV81, InpS!AV81, AU190 * ( 1 + AV$6) )</f>
        <v>0</v>
      </c>
      <c r="AW190" s="79">
        <f xml:space="preserve"> IF( InpS!AW81, InpS!AW81, AV190 * ( 1 + AW$6) )</f>
        <v>0</v>
      </c>
      <c r="AX190" s="79">
        <f xml:space="preserve"> IF( InpS!AX81, InpS!AX81, AW190 * ( 1 + AX$6) )</f>
        <v>0</v>
      </c>
      <c r="AY190" s="79">
        <f xml:space="preserve"> IF( InpS!AY81, InpS!AY81, AX190 * ( 1 + AY$6) )</f>
        <v>0</v>
      </c>
      <c r="AZ190" s="79">
        <f xml:space="preserve"> IF( InpS!AZ81, InpS!AZ81, AY190 * ( 1 + AZ$6) )</f>
        <v>0</v>
      </c>
      <c r="BA190" s="79">
        <f xml:space="preserve"> IF( InpS!BA81, InpS!BA81, AZ190 * ( 1 + BA$6) )</f>
        <v>0</v>
      </c>
      <c r="BB190" s="79">
        <f xml:space="preserve"> IF( InpS!BB81, InpS!BB81, BA190 * ( 1 + BB$6) )</f>
        <v>0</v>
      </c>
      <c r="BC190" s="79">
        <f xml:space="preserve"> IF( InpS!BC81, InpS!BC81, BB190 * ( 1 + BC$6) )</f>
        <v>0</v>
      </c>
      <c r="BD190" s="79">
        <f xml:space="preserve"> IF( InpS!BD81, InpS!BD81, BC190 * ( 1 + BD$6) )</f>
        <v>0</v>
      </c>
      <c r="BE190" s="79">
        <f xml:space="preserve"> IF( InpS!BE81, InpS!BE81, BD190 * ( 1 + BE$6) )</f>
        <v>0</v>
      </c>
      <c r="BF190" s="79">
        <f xml:space="preserve"> IF( InpS!BF81, InpS!BF81, BE190 * ( 1 + BF$6) )</f>
        <v>0</v>
      </c>
      <c r="BG190" s="79">
        <f xml:space="preserve"> IF( InpS!BG81, InpS!BG81, BF190 * ( 1 + BG$6) )</f>
        <v>0</v>
      </c>
      <c r="BH190" s="79">
        <f xml:space="preserve"> IF( InpS!BH81, InpS!BH81, BG190 * ( 1 + BH$6) )</f>
        <v>0</v>
      </c>
      <c r="BI190" s="79">
        <f xml:space="preserve"> IF( InpS!BI81, InpS!BI81, BH190 * ( 1 + BI$6) )</f>
        <v>0</v>
      </c>
      <c r="BJ190" s="79">
        <f xml:space="preserve"> IF( InpS!BJ81, InpS!BJ81, BI190 * ( 1 + BJ$6) )</f>
        <v>0</v>
      </c>
      <c r="BK190" s="79">
        <f xml:space="preserve"> IF( InpS!BK81, InpS!BK81, BJ190 * ( 1 + BK$6) )</f>
        <v>0</v>
      </c>
      <c r="BL190" s="79">
        <f xml:space="preserve"> IF( InpS!BL81, InpS!BL81, BK190 * ( 1 + BL$6) )</f>
        <v>0</v>
      </c>
      <c r="BM190" s="79">
        <f xml:space="preserve"> IF( InpS!BM81, InpS!BM81, BL190 * ( 1 + BM$6) )</f>
        <v>0</v>
      </c>
      <c r="BN190" s="79">
        <f xml:space="preserve"> IF( InpS!BN81, InpS!BN81, BM190 * ( 1 + BN$6) )</f>
        <v>0</v>
      </c>
      <c r="BO190" s="79">
        <f xml:space="preserve"> IF( InpS!BO81, InpS!BO81, BN190 * ( 1 + BO$6) )</f>
        <v>0</v>
      </c>
      <c r="BP190" s="79">
        <f xml:space="preserve"> IF( InpS!BP81, InpS!BP81, BO190 * ( 1 + BP$6) )</f>
        <v>0</v>
      </c>
      <c r="BQ190" s="79">
        <f xml:space="preserve"> IF( InpS!BQ81, InpS!BQ81, BP190 * ( 1 + BQ$6) )</f>
        <v>0</v>
      </c>
      <c r="BR190" s="79">
        <f xml:space="preserve"> IF( InpS!BR81, InpS!BR81, BQ190 * ( 1 + BR$6) )</f>
        <v>0</v>
      </c>
      <c r="BS190" s="79">
        <f xml:space="preserve"> IF( InpS!BS81, InpS!BS81, BR190 * ( 1 + BS$6) )</f>
        <v>0</v>
      </c>
      <c r="BT190" s="79">
        <f xml:space="preserve"> IF( InpS!BT81, InpS!BT81, BS190 * ( 1 + BT$6) )</f>
        <v>0</v>
      </c>
      <c r="BU190" s="79">
        <f xml:space="preserve"> IF( InpS!BU81, InpS!BU81, BT190 * ( 1 + BU$6) )</f>
        <v>0</v>
      </c>
      <c r="BV190" s="79">
        <f xml:space="preserve"> IF( InpS!BV81, InpS!BV81, BU190 * ( 1 + BV$6) )</f>
        <v>0</v>
      </c>
      <c r="BW190" s="79">
        <f xml:space="preserve"> IF( InpS!BW81, InpS!BW81, BV190 * ( 1 + BW$6) )</f>
        <v>0</v>
      </c>
      <c r="BX190" s="79">
        <f xml:space="preserve"> IF( InpS!BX81, InpS!BX81, BW190 * ( 1 + BX$6) )</f>
        <v>0</v>
      </c>
      <c r="BY190" s="79">
        <f xml:space="preserve"> IF( InpS!BY81, InpS!BY81, BX190 * ( 1 + BY$6) )</f>
        <v>0</v>
      </c>
      <c r="BZ190" s="79">
        <f xml:space="preserve"> IF( InpS!BZ81, InpS!BZ81, BY190 * ( 1 + BZ$6) )</f>
        <v>0</v>
      </c>
      <c r="CA190" s="79">
        <f xml:space="preserve"> IF( InpS!CA81, InpS!CA81, BZ190 * ( 1 + CA$6) )</f>
        <v>0</v>
      </c>
      <c r="CB190" s="79">
        <f xml:space="preserve"> IF( InpS!CB81, InpS!CB81, CA190 * ( 1 + CB$6) )</f>
        <v>0</v>
      </c>
      <c r="CC190" s="79">
        <f xml:space="preserve"> IF( InpS!CC81, InpS!CC81, CB190 * ( 1 + CC$6) )</f>
        <v>0</v>
      </c>
      <c r="CD190" s="79">
        <f xml:space="preserve"> IF( InpS!CD81, InpS!CD81, CC190 * ( 1 + CD$6) )</f>
        <v>0</v>
      </c>
      <c r="CE190" s="79">
        <f xml:space="preserve"> IF( InpS!CE81, InpS!CE81, CD190 * ( 1 + CE$6) )</f>
        <v>0</v>
      </c>
      <c r="CF190" s="79">
        <f xml:space="preserve"> IF( InpS!CF81, InpS!CF81, CE190 * ( 1 + CF$6) )</f>
        <v>0</v>
      </c>
      <c r="CG190" s="79">
        <f xml:space="preserve"> IF( InpS!CG81, InpS!CG81, CF190 * ( 1 + CG$6) )</f>
        <v>0</v>
      </c>
      <c r="CH190" s="79">
        <f xml:space="preserve"> IF( InpS!CH81, InpS!CH81, CG190 * ( 1 + CH$6) )</f>
        <v>0</v>
      </c>
      <c r="CI190" s="79">
        <f xml:space="preserve"> IF( InpS!CI81, InpS!CI81, CH190 * ( 1 + CI$6) )</f>
        <v>0</v>
      </c>
      <c r="CJ190" s="79">
        <f xml:space="preserve"> IF( InpS!CJ81, InpS!CJ81, CI190 * ( 1 + CJ$6) )</f>
        <v>0</v>
      </c>
      <c r="CK190" s="79">
        <f xml:space="preserve"> IF( InpS!CK81, InpS!CK81, CJ190 * ( 1 + CK$6) )</f>
        <v>0</v>
      </c>
      <c r="CL190" s="79">
        <f xml:space="preserve"> IF( InpS!CL81, InpS!CL81, CK190 * ( 1 + CL$6) )</f>
        <v>0</v>
      </c>
      <c r="CM190" s="79">
        <f xml:space="preserve"> IF( InpS!CM81, InpS!CM81, CL190 * ( 1 + CM$6) )</f>
        <v>0</v>
      </c>
      <c r="CN190" s="79">
        <f xml:space="preserve"> IF( InpS!CN81, InpS!CN81, CM190 * ( 1 + CN$6) )</f>
        <v>0</v>
      </c>
      <c r="CO190" s="79">
        <f xml:space="preserve"> IF( InpS!CO81, InpS!CO81, CN190 * ( 1 + CO$6) )</f>
        <v>0</v>
      </c>
    </row>
    <row r="191" spans="2:93" outlineLevel="2" x14ac:dyDescent="0.2">
      <c r="B191" s="58"/>
      <c r="D191" s="39"/>
      <c r="E191" s="18" t="str">
        <f xml:space="preserve"> InpS!E82</f>
        <v>Fixed charge: Measured Surface Water Drainage standard</v>
      </c>
      <c r="G191" s="90">
        <f xml:space="preserve"> $G$188</f>
        <v>0</v>
      </c>
      <c r="H191" s="76" t="str">
        <f xml:space="preserve"> InpS!H82</f>
        <v>£</v>
      </c>
      <c r="I191" s="74"/>
      <c r="K191" s="79">
        <f xml:space="preserve"> IF( InpS!K82, InpS!K82, J191 * ( 1 + K$6) )</f>
        <v>0</v>
      </c>
      <c r="L191" s="79">
        <f xml:space="preserve"> IF( InpS!L82, InpS!L82, K191 * ( 1 + L$6) )</f>
        <v>0</v>
      </c>
      <c r="M191" s="79">
        <f xml:space="preserve"> IF( InpS!M82, InpS!M82, L191 * ( 1 + M$6) )</f>
        <v>0</v>
      </c>
      <c r="N191" s="79">
        <f xml:space="preserve"> IF( InpS!N82, InpS!N82, M191 * ( 1 + N$6) )</f>
        <v>0</v>
      </c>
      <c r="O191" s="79">
        <f xml:space="preserve"> IF( InpS!O82, InpS!O82, N191 * ( 1 + O$6) )</f>
        <v>0</v>
      </c>
      <c r="P191" s="79">
        <f xml:space="preserve"> IF( InpS!P82, InpS!P82, O191 * ( 1 + P$6) )</f>
        <v>0</v>
      </c>
      <c r="Q191" s="79">
        <f xml:space="preserve"> IF( InpS!Q82, InpS!Q82, P191 * ( 1 + Q$6) )</f>
        <v>0</v>
      </c>
      <c r="R191" s="79">
        <f xml:space="preserve"> IF( InpS!R82, InpS!R82, Q191 * ( 1 + R$6) )</f>
        <v>0</v>
      </c>
      <c r="S191" s="79">
        <f xml:space="preserve"> IF( InpS!S82, InpS!S82, R191 * ( 1 + S$6) )</f>
        <v>0</v>
      </c>
      <c r="T191" s="79">
        <f xml:space="preserve"> IF( InpS!T82, InpS!T82, S191 * ( 1 + T$6) )</f>
        <v>0</v>
      </c>
      <c r="U191" s="79">
        <f xml:space="preserve"> IF( InpS!U82, InpS!U82, T191 * ( 1 + U$6) )</f>
        <v>0</v>
      </c>
      <c r="V191" s="79">
        <f xml:space="preserve"> IF( InpS!V82, InpS!V82, U191 * ( 1 + V$6) )</f>
        <v>0</v>
      </c>
      <c r="W191" s="79">
        <f xml:space="preserve"> IF( InpS!W82, InpS!W82, V191 * ( 1 + W$6) )</f>
        <v>0</v>
      </c>
      <c r="X191" s="79">
        <f xml:space="preserve"> IF( InpS!X82, InpS!X82, W191 * ( 1 + X$6) )</f>
        <v>0</v>
      </c>
      <c r="Y191" s="79">
        <f xml:space="preserve"> IF( InpS!Y82, InpS!Y82, X191 * ( 1 + Y$6) )</f>
        <v>0</v>
      </c>
      <c r="Z191" s="79">
        <f xml:space="preserve"> IF( InpS!Z82, InpS!Z82, Y191 * ( 1 + Z$6) )</f>
        <v>0</v>
      </c>
      <c r="AA191" s="79">
        <f xml:space="preserve"> IF( InpS!AA82, InpS!AA82, Z191 * ( 1 + AA$6) )</f>
        <v>0</v>
      </c>
      <c r="AB191" s="79">
        <f xml:space="preserve"> IF( InpS!AB82, InpS!AB82, AA191 * ( 1 + AB$6) )</f>
        <v>0</v>
      </c>
      <c r="AC191" s="79">
        <f xml:space="preserve"> IF( InpS!AC82, InpS!AC82, AB191 * ( 1 + AC$6) )</f>
        <v>0</v>
      </c>
      <c r="AD191" s="79">
        <f xml:space="preserve"> IF( InpS!AD82, InpS!AD82, AC191 * ( 1 + AD$6) )</f>
        <v>0</v>
      </c>
      <c r="AE191" s="79">
        <f xml:space="preserve"> IF( InpS!AE82, InpS!AE82, AD191 * ( 1 + AE$6) )</f>
        <v>0</v>
      </c>
      <c r="AF191" s="79">
        <f xml:space="preserve"> IF( InpS!AF82, InpS!AF82, AE191 * ( 1 + AF$6) )</f>
        <v>0</v>
      </c>
      <c r="AG191" s="79">
        <f xml:space="preserve"> IF( InpS!AG82, InpS!AG82, AF191 * ( 1 + AG$6) )</f>
        <v>0</v>
      </c>
      <c r="AH191" s="79">
        <f xml:space="preserve"> IF( InpS!AH82, InpS!AH82, AG191 * ( 1 + AH$6) )</f>
        <v>0</v>
      </c>
      <c r="AI191" s="79">
        <f xml:space="preserve"> IF( InpS!AI82, InpS!AI82, AH191 * ( 1 + AI$6) )</f>
        <v>0</v>
      </c>
      <c r="AJ191" s="79">
        <f xml:space="preserve"> IF( InpS!AJ82, InpS!AJ82, AI191 * ( 1 + AJ$6) )</f>
        <v>0</v>
      </c>
      <c r="AK191" s="79">
        <f xml:space="preserve"> IF( InpS!AK82, InpS!AK82, AJ191 * ( 1 + AK$6) )</f>
        <v>0</v>
      </c>
      <c r="AL191" s="79">
        <f xml:space="preserve"> IF( InpS!AL82, InpS!AL82, AK191 * ( 1 + AL$6) )</f>
        <v>0</v>
      </c>
      <c r="AM191" s="79">
        <f xml:space="preserve"> IF( InpS!AM82, InpS!AM82, AL191 * ( 1 + AM$6) )</f>
        <v>0</v>
      </c>
      <c r="AN191" s="79">
        <f xml:space="preserve"> IF( InpS!AN82, InpS!AN82, AM191 * ( 1 + AN$6) )</f>
        <v>0</v>
      </c>
      <c r="AO191" s="79">
        <f xml:space="preserve"> IF( InpS!AO82, InpS!AO82, AN191 * ( 1 + AO$6) )</f>
        <v>0</v>
      </c>
      <c r="AP191" s="79">
        <f xml:space="preserve"> IF( InpS!AP82, InpS!AP82, AO191 * ( 1 + AP$6) )</f>
        <v>0</v>
      </c>
      <c r="AQ191" s="79">
        <f xml:space="preserve"> IF( InpS!AQ82, InpS!AQ82, AP191 * ( 1 + AQ$6) )</f>
        <v>0</v>
      </c>
      <c r="AR191" s="79">
        <f xml:space="preserve"> IF( InpS!AR82, InpS!AR82, AQ191 * ( 1 + AR$6) )</f>
        <v>0</v>
      </c>
      <c r="AS191" s="79">
        <f xml:space="preserve"> IF( InpS!AS82, InpS!AS82, AR191 * ( 1 + AS$6) )</f>
        <v>0</v>
      </c>
      <c r="AT191" s="79">
        <f xml:space="preserve"> IF( InpS!AT82, InpS!AT82, AS191 * ( 1 + AT$6) )</f>
        <v>0</v>
      </c>
      <c r="AU191" s="79">
        <f xml:space="preserve"> IF( InpS!AU82, InpS!AU82, AT191 * ( 1 + AU$6) )</f>
        <v>0</v>
      </c>
      <c r="AV191" s="79">
        <f xml:space="preserve"> IF( InpS!AV82, InpS!AV82, AU191 * ( 1 + AV$6) )</f>
        <v>0</v>
      </c>
      <c r="AW191" s="79">
        <f xml:space="preserve"> IF( InpS!AW82, InpS!AW82, AV191 * ( 1 + AW$6) )</f>
        <v>0</v>
      </c>
      <c r="AX191" s="79">
        <f xml:space="preserve"> IF( InpS!AX82, InpS!AX82, AW191 * ( 1 + AX$6) )</f>
        <v>0</v>
      </c>
      <c r="AY191" s="79">
        <f xml:space="preserve"> IF( InpS!AY82, InpS!AY82, AX191 * ( 1 + AY$6) )</f>
        <v>0</v>
      </c>
      <c r="AZ191" s="79">
        <f xml:space="preserve"> IF( InpS!AZ82, InpS!AZ82, AY191 * ( 1 + AZ$6) )</f>
        <v>0</v>
      </c>
      <c r="BA191" s="79">
        <f xml:space="preserve"> IF( InpS!BA82, InpS!BA82, AZ191 * ( 1 + BA$6) )</f>
        <v>0</v>
      </c>
      <c r="BB191" s="79">
        <f xml:space="preserve"> IF( InpS!BB82, InpS!BB82, BA191 * ( 1 + BB$6) )</f>
        <v>0</v>
      </c>
      <c r="BC191" s="79">
        <f xml:space="preserve"> IF( InpS!BC82, InpS!BC82, BB191 * ( 1 + BC$6) )</f>
        <v>0</v>
      </c>
      <c r="BD191" s="79">
        <f xml:space="preserve"> IF( InpS!BD82, InpS!BD82, BC191 * ( 1 + BD$6) )</f>
        <v>0</v>
      </c>
      <c r="BE191" s="79">
        <f xml:space="preserve"> IF( InpS!BE82, InpS!BE82, BD191 * ( 1 + BE$6) )</f>
        <v>0</v>
      </c>
      <c r="BF191" s="79">
        <f xml:space="preserve"> IF( InpS!BF82, InpS!BF82, BE191 * ( 1 + BF$6) )</f>
        <v>0</v>
      </c>
      <c r="BG191" s="79">
        <f xml:space="preserve"> IF( InpS!BG82, InpS!BG82, BF191 * ( 1 + BG$6) )</f>
        <v>0</v>
      </c>
      <c r="BH191" s="79">
        <f xml:space="preserve"> IF( InpS!BH82, InpS!BH82, BG191 * ( 1 + BH$6) )</f>
        <v>0</v>
      </c>
      <c r="BI191" s="79">
        <f xml:space="preserve"> IF( InpS!BI82, InpS!BI82, BH191 * ( 1 + BI$6) )</f>
        <v>0</v>
      </c>
      <c r="BJ191" s="79">
        <f xml:space="preserve"> IF( InpS!BJ82, InpS!BJ82, BI191 * ( 1 + BJ$6) )</f>
        <v>0</v>
      </c>
      <c r="BK191" s="79">
        <f xml:space="preserve"> IF( InpS!BK82, InpS!BK82, BJ191 * ( 1 + BK$6) )</f>
        <v>0</v>
      </c>
      <c r="BL191" s="79">
        <f xml:space="preserve"> IF( InpS!BL82, InpS!BL82, BK191 * ( 1 + BL$6) )</f>
        <v>0</v>
      </c>
      <c r="BM191" s="79">
        <f xml:space="preserve"> IF( InpS!BM82, InpS!BM82, BL191 * ( 1 + BM$6) )</f>
        <v>0</v>
      </c>
      <c r="BN191" s="79">
        <f xml:space="preserve"> IF( InpS!BN82, InpS!BN82, BM191 * ( 1 + BN$6) )</f>
        <v>0</v>
      </c>
      <c r="BO191" s="79">
        <f xml:space="preserve"> IF( InpS!BO82, InpS!BO82, BN191 * ( 1 + BO$6) )</f>
        <v>0</v>
      </c>
      <c r="BP191" s="79">
        <f xml:space="preserve"> IF( InpS!BP82, InpS!BP82, BO191 * ( 1 + BP$6) )</f>
        <v>0</v>
      </c>
      <c r="BQ191" s="79">
        <f xml:space="preserve"> IF( InpS!BQ82, InpS!BQ82, BP191 * ( 1 + BQ$6) )</f>
        <v>0</v>
      </c>
      <c r="BR191" s="79">
        <f xml:space="preserve"> IF( InpS!BR82, InpS!BR82, BQ191 * ( 1 + BR$6) )</f>
        <v>0</v>
      </c>
      <c r="BS191" s="79">
        <f xml:space="preserve"> IF( InpS!BS82, InpS!BS82, BR191 * ( 1 + BS$6) )</f>
        <v>0</v>
      </c>
      <c r="BT191" s="79">
        <f xml:space="preserve"> IF( InpS!BT82, InpS!BT82, BS191 * ( 1 + BT$6) )</f>
        <v>0</v>
      </c>
      <c r="BU191" s="79">
        <f xml:space="preserve"> IF( InpS!BU82, InpS!BU82, BT191 * ( 1 + BU$6) )</f>
        <v>0</v>
      </c>
      <c r="BV191" s="79">
        <f xml:space="preserve"> IF( InpS!BV82, InpS!BV82, BU191 * ( 1 + BV$6) )</f>
        <v>0</v>
      </c>
      <c r="BW191" s="79">
        <f xml:space="preserve"> IF( InpS!BW82, InpS!BW82, BV191 * ( 1 + BW$6) )</f>
        <v>0</v>
      </c>
      <c r="BX191" s="79">
        <f xml:space="preserve"> IF( InpS!BX82, InpS!BX82, BW191 * ( 1 + BX$6) )</f>
        <v>0</v>
      </c>
      <c r="BY191" s="79">
        <f xml:space="preserve"> IF( InpS!BY82, InpS!BY82, BX191 * ( 1 + BY$6) )</f>
        <v>0</v>
      </c>
      <c r="BZ191" s="79">
        <f xml:space="preserve"> IF( InpS!BZ82, InpS!BZ82, BY191 * ( 1 + BZ$6) )</f>
        <v>0</v>
      </c>
      <c r="CA191" s="79">
        <f xml:space="preserve"> IF( InpS!CA82, InpS!CA82, BZ191 * ( 1 + CA$6) )</f>
        <v>0</v>
      </c>
      <c r="CB191" s="79">
        <f xml:space="preserve"> IF( InpS!CB82, InpS!CB82, CA191 * ( 1 + CB$6) )</f>
        <v>0</v>
      </c>
      <c r="CC191" s="79">
        <f xml:space="preserve"> IF( InpS!CC82, InpS!CC82, CB191 * ( 1 + CC$6) )</f>
        <v>0</v>
      </c>
      <c r="CD191" s="79">
        <f xml:space="preserve"> IF( InpS!CD82, InpS!CD82, CC191 * ( 1 + CD$6) )</f>
        <v>0</v>
      </c>
      <c r="CE191" s="79">
        <f xml:space="preserve"> IF( InpS!CE82, InpS!CE82, CD191 * ( 1 + CE$6) )</f>
        <v>0</v>
      </c>
      <c r="CF191" s="79">
        <f xml:space="preserve"> IF( InpS!CF82, InpS!CF82, CE191 * ( 1 + CF$6) )</f>
        <v>0</v>
      </c>
      <c r="CG191" s="79">
        <f xml:space="preserve"> IF( InpS!CG82, InpS!CG82, CF191 * ( 1 + CG$6) )</f>
        <v>0</v>
      </c>
      <c r="CH191" s="79">
        <f xml:space="preserve"> IF( InpS!CH82, InpS!CH82, CG191 * ( 1 + CH$6) )</f>
        <v>0</v>
      </c>
      <c r="CI191" s="79">
        <f xml:space="preserve"> IF( InpS!CI82, InpS!CI82, CH191 * ( 1 + CI$6) )</f>
        <v>0</v>
      </c>
      <c r="CJ191" s="79">
        <f xml:space="preserve"> IF( InpS!CJ82, InpS!CJ82, CI191 * ( 1 + CJ$6) )</f>
        <v>0</v>
      </c>
      <c r="CK191" s="79">
        <f xml:space="preserve"> IF( InpS!CK82, InpS!CK82, CJ191 * ( 1 + CK$6) )</f>
        <v>0</v>
      </c>
      <c r="CL191" s="79">
        <f xml:space="preserve"> IF( InpS!CL82, InpS!CL82, CK191 * ( 1 + CL$6) )</f>
        <v>0</v>
      </c>
      <c r="CM191" s="79">
        <f xml:space="preserve"> IF( InpS!CM82, InpS!CM82, CL191 * ( 1 + CM$6) )</f>
        <v>0</v>
      </c>
      <c r="CN191" s="79">
        <f xml:space="preserve"> IF( InpS!CN82, InpS!CN82, CM191 * ( 1 + CN$6) )</f>
        <v>0</v>
      </c>
      <c r="CO191" s="79">
        <f xml:space="preserve"> IF( InpS!CO82, InpS!CO82, CN191 * ( 1 + CO$6) )</f>
        <v>0</v>
      </c>
    </row>
    <row r="192" spans="2:93" s="78" customFormat="1" outlineLevel="2" x14ac:dyDescent="0.2">
      <c r="B192" s="97"/>
      <c r="C192" s="44"/>
      <c r="D192" s="44"/>
      <c r="E192" s="45"/>
      <c r="G192" s="82"/>
      <c r="H192" s="222"/>
      <c r="I192" s="8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/>
      <c r="CO192" s="226"/>
    </row>
    <row r="193" spans="2:93" outlineLevel="2" x14ac:dyDescent="0.2">
      <c r="B193" s="58"/>
      <c r="D193" s="39"/>
      <c r="E193" s="18" t="str">
        <f xml:space="preserve"> InpS!E83</f>
        <v>Waste: standard volumetric rate</v>
      </c>
      <c r="G193" s="19">
        <f xml:space="preserve"> UserInput!$G$46</f>
        <v>0</v>
      </c>
      <c r="H193" s="76" t="str">
        <f xml:space="preserve"> InpS!H83</f>
        <v>£/m3</v>
      </c>
      <c r="I193" s="74"/>
      <c r="K193" s="103">
        <f xml:space="preserve"> IF( InpS!K83, InpS!K83, J193 * ( 1 + K$6) )</f>
        <v>1.0779000000000001</v>
      </c>
      <c r="L193" s="103">
        <f xml:space="preserve"> IF( InpS!L83, InpS!L83, K193 * ( 1 + L$6) )</f>
        <v>1.2774999999999999</v>
      </c>
      <c r="M193" s="103">
        <f xml:space="preserve"> IF( InpS!M83, InpS!M83, L193 * ( 1 + M$6) )</f>
        <v>1.3455999999999999</v>
      </c>
      <c r="N193" s="103">
        <f xml:space="preserve"> IF( InpS!N83, InpS!N83, M193 * ( 1 + N$6) )</f>
        <v>1.0270999999999999</v>
      </c>
      <c r="O193" s="103">
        <f xml:space="preserve"> IF( InpS!O83, InpS!O83, N193 * ( 1 + O$6) )</f>
        <v>1.0105</v>
      </c>
      <c r="P193" s="103">
        <f xml:space="preserve"> IF( InpS!P83, InpS!P83, O193 * ( 1 + P$6) )</f>
        <v>1.02</v>
      </c>
      <c r="Q193" s="103">
        <f xml:space="preserve"> IF( InpS!Q83, InpS!Q83, P193 * ( 1 + Q$6) )</f>
        <v>1.0223</v>
      </c>
      <c r="R193" s="103">
        <f xml:space="preserve"> IF( InpS!R83, InpS!R83, Q193 * ( 1 + R$6) )</f>
        <v>1.0171999999999999</v>
      </c>
      <c r="S193" s="103">
        <f xml:space="preserve"> IF( InpS!S83, InpS!S83, R193 * ( 1 + S$6) )</f>
        <v>1.0061</v>
      </c>
      <c r="T193" s="103">
        <f xml:space="preserve"> IF( InpS!T83, InpS!T83, S193 * ( 1 + T$6) )</f>
        <v>1.0262187856392466</v>
      </c>
      <c r="U193" s="103">
        <f xml:space="preserve"> IF( InpS!U83, InpS!U83, T193 * ( 1 + U$6) )</f>
        <v>1.0467398827143326</v>
      </c>
      <c r="V193" s="103">
        <f xml:space="preserve"> IF( InpS!V83, InpS!V83, U193 * ( 1 + V$6) )</f>
        <v>1.0676713361686412</v>
      </c>
      <c r="W193" s="103">
        <f xml:space="preserve"> IF( InpS!W83, InpS!W83, V193 * ( 1 + W$6) )</f>
        <v>1.0890213518187206</v>
      </c>
      <c r="X193" s="103">
        <f xml:space="preserve"> IF( InpS!X83, InpS!X83, W193 * ( 1 + X$6) )</f>
        <v>1.1107982995712335</v>
      </c>
      <c r="Y193" s="103">
        <f xml:space="preserve"> IF( InpS!Y83, InpS!Y83, X193 * ( 1 + Y$6) )</f>
        <v>1.1330107167042356</v>
      </c>
      <c r="Z193" s="103">
        <f xml:space="preserve"> IF( InpS!Z83, InpS!Z83, Y193 * ( 1 + Z$6) )</f>
        <v>1.1556673112140672</v>
      </c>
      <c r="AA193" s="103">
        <f xml:space="preserve"> IF( InpS!AA83, InpS!AA83, Z193 * ( 1 + AA$6) )</f>
        <v>1.1787769652291753</v>
      </c>
      <c r="AB193" s="103">
        <f xml:space="preserve"> IF( InpS!AB83, InpS!AB83, AA193 * ( 1 + AB$6) )</f>
        <v>1.2023487384921983</v>
      </c>
      <c r="AC193" s="103">
        <f xml:space="preserve"> IF( InpS!AC83, InpS!AC83, AB193 * ( 1 + AC$6) )</f>
        <v>1.2263918719116824</v>
      </c>
      <c r="AD193" s="103">
        <f xml:space="preserve"> IF( InpS!AD83, InpS!AD83, AC193 * ( 1 + AD$6) )</f>
        <v>1.2509157911848217</v>
      </c>
      <c r="AE193" s="103">
        <f xml:space="preserve"> IF( InpS!AE83, InpS!AE83, AD193 * ( 1 + AE$6) )</f>
        <v>1.2759301104926399</v>
      </c>
      <c r="AF193" s="103">
        <f xml:space="preserve"> IF( InpS!AF83, InpS!AF83, AE193 * ( 1 + AF$6) )</f>
        <v>1.3014446362690653</v>
      </c>
      <c r="AG193" s="103">
        <f xml:space="preserve"> IF( InpS!AG83, InpS!AG83, AF193 * ( 1 + AG$6) )</f>
        <v>1.3274693710453742</v>
      </c>
      <c r="AH193" s="103">
        <f xml:space="preserve"> IF( InpS!AH83, InpS!AH83, AG193 * ( 1 + AH$6) )</f>
        <v>1.3540145173715121</v>
      </c>
      <c r="AI193" s="103">
        <f xml:space="preserve"> IF( InpS!AI83, InpS!AI83, AH193 * ( 1 + AI$6) )</f>
        <v>1.3810904818158272</v>
      </c>
      <c r="AJ193" s="103">
        <f xml:space="preserve"> IF( InpS!AJ83, InpS!AJ83, AI193 * ( 1 + AJ$6) )</f>
        <v>1.4087078790447869</v>
      </c>
      <c r="AK193" s="103">
        <f xml:space="preserve"> IF( InpS!AK83, InpS!AK83, AJ193 * ( 1 + AK$6) )</f>
        <v>1.4368775359842758</v>
      </c>
      <c r="AL193" s="103">
        <f xml:space="preserve"> IF( InpS!AL83, InpS!AL83, AK193 * ( 1 + AL$6) )</f>
        <v>1.4656104960641052</v>
      </c>
      <c r="AM193" s="103">
        <f xml:space="preserve"> IF( InpS!AM83, InpS!AM83, AL193 * ( 1 + AM$6) )</f>
        <v>1.4949180235474007</v>
      </c>
      <c r="AN193" s="103">
        <f xml:space="preserve"> IF( InpS!AN83, InpS!AN83, AM193 * ( 1 + AN$6) )</f>
        <v>1.5248116079465621</v>
      </c>
      <c r="AO193" s="103">
        <f xml:space="preserve"> IF( InpS!AO83, InpS!AO83, AN193 * ( 1 + AO$6) )</f>
        <v>1.5553029685275299</v>
      </c>
      <c r="AP193" s="103">
        <f xml:space="preserve"> IF( InpS!AP83, InpS!AP83, AO193 * ( 1 + AP$6) )</f>
        <v>1.5864040589041219</v>
      </c>
      <c r="AQ193" s="103">
        <f xml:space="preserve"> IF( InpS!AQ83, InpS!AQ83, AP193 * ( 1 + AQ$6) )</f>
        <v>1.618127071724242</v>
      </c>
      <c r="AR193" s="103">
        <f xml:space="preserve"> IF( InpS!AR83, InpS!AR83, AQ193 * ( 1 + AR$6) )</f>
        <v>1.6504844434497978</v>
      </c>
      <c r="AS193" s="103">
        <f xml:space="preserve"> IF( InpS!AS83, InpS!AS83, AR193 * ( 1 + AS$6) )</f>
        <v>1.6834888592322028</v>
      </c>
      <c r="AT193" s="103">
        <f xml:space="preserve"> IF( InpS!AT83, InpS!AT83, AS193 * ( 1 + AT$6) )</f>
        <v>1.717153257885371</v>
      </c>
      <c r="AU193" s="103">
        <f xml:space="preserve"> IF( InpS!AU83, InpS!AU83, AT193 * ( 1 + AU$6) )</f>
        <v>1.7514908369581565</v>
      </c>
      <c r="AV193" s="103">
        <f xml:space="preserve"> IF( InpS!AV83, InpS!AV83, AU193 * ( 1 + AV$6) )</f>
        <v>1.7865150579082267</v>
      </c>
      <c r="AW193" s="103">
        <f xml:space="preserve"> IF( InpS!AW83, InpS!AW83, AV193 * ( 1 + AW$6) )</f>
        <v>1.8222396513793944</v>
      </c>
      <c r="AX193" s="103">
        <f xml:space="preserve"> IF( InpS!AX83, InpS!AX83, AW193 * ( 1 + AX$6) )</f>
        <v>1.8586786225844807</v>
      </c>
      <c r="AY193" s="103">
        <f xml:space="preserve"> IF( InpS!AY83, InpS!AY83, AX193 * ( 1 + AY$6) )</f>
        <v>1.8958462567958188</v>
      </c>
      <c r="AZ193" s="103">
        <f xml:space="preserve"> IF( InpS!AZ83, InpS!AZ83, AY193 * ( 1 + AZ$6) )</f>
        <v>1.9337571249455485</v>
      </c>
      <c r="BA193" s="103">
        <f xml:space="preserve"> IF( InpS!BA83, InpS!BA83, AZ193 * ( 1 + BA$6) )</f>
        <v>1.9724260893379004</v>
      </c>
      <c r="BB193" s="103">
        <f xml:space="preserve"> IF( InpS!BB83, InpS!BB83, BA193 * ( 1 + BB$6) )</f>
        <v>2.0118683094757066</v>
      </c>
      <c r="BC193" s="103">
        <f xml:space="preserve"> IF( InpS!BC83, InpS!BC83, BB193 * ( 1 + BC$6) )</f>
        <v>2.0520992480034228</v>
      </c>
      <c r="BD193" s="103">
        <f xml:space="preserve"> IF( InpS!BD83, InpS!BD83, BC193 * ( 1 + BD$6) )</f>
        <v>2.0931346767689929</v>
      </c>
      <c r="BE193" s="103">
        <f xml:space="preserve"> IF( InpS!BE83, InpS!BE83, BD193 * ( 1 + BE$6) )</f>
        <v>2.1349906830069303</v>
      </c>
      <c r="BF193" s="103">
        <f xml:space="preserve"> IF( InpS!BF83, InpS!BF83, BE193 * ( 1 + BF$6) )</f>
        <v>2.1776836756450431</v>
      </c>
      <c r="BG193" s="103">
        <f xml:space="preserve"> IF( InpS!BG83, InpS!BG83, BF193 * ( 1 + BG$6) )</f>
        <v>2.2212303917372695</v>
      </c>
      <c r="BH193" s="103">
        <f xml:space="preserve"> IF( InpS!BH83, InpS!BH83, BG193 * ( 1 + BH$6) )</f>
        <v>2.2656479030251551</v>
      </c>
      <c r="BI193" s="103">
        <f xml:space="preserve"> IF( InpS!BI83, InpS!BI83, BH193 * ( 1 + BI$6) )</f>
        <v>2.3109536226305338</v>
      </c>
      <c r="BJ193" s="103">
        <f xml:space="preserve"> IF( InpS!BJ83, InpS!BJ83, BI193 * ( 1 + BJ$6) )</f>
        <v>2.3571653118820435</v>
      </c>
      <c r="BK193" s="103">
        <f xml:space="preserve"> IF( InpS!BK83, InpS!BK83, BJ193 * ( 1 + BK$6) )</f>
        <v>2.4043010872781498</v>
      </c>
      <c r="BL193" s="103">
        <f xml:space="preserve"> IF( InpS!BL83, InpS!BL83, BK193 * ( 1 + BL$6) )</f>
        <v>2.4523794275894075</v>
      </c>
      <c r="BM193" s="103">
        <f xml:space="preserve"> IF( InpS!BM83, InpS!BM83, BL193 * ( 1 + BM$6) )</f>
        <v>2.5014191811027455</v>
      </c>
      <c r="BN193" s="103">
        <f xml:space="preserve"> IF( InpS!BN83, InpS!BN83, BM193 * ( 1 + BN$6) )</f>
        <v>2.5514395730106134</v>
      </c>
      <c r="BO193" s="103">
        <f xml:space="preserve"> IF( InpS!BO83, InpS!BO83, BN193 * ( 1 + BO$6) )</f>
        <v>2.6024602129478875</v>
      </c>
      <c r="BP193" s="103">
        <f xml:space="preserve"> IF( InpS!BP83, InpS!BP83, BO193 * ( 1 + BP$6) )</f>
        <v>2.6545011026794914</v>
      </c>
      <c r="BQ193" s="103">
        <f xml:space="preserve"> IF( InpS!BQ83, InpS!BQ83, BP193 * ( 1 + BQ$6) )</f>
        <v>2.7075826439417439</v>
      </c>
      <c r="BR193" s="103">
        <f xml:space="preserve"> IF( InpS!BR83, InpS!BR83, BQ193 * ( 1 + BR$6) )</f>
        <v>2.7617256464405098</v>
      </c>
      <c r="BS193" s="103">
        <f xml:space="preserve"> IF( InpS!BS83, InpS!BS83, BR193 * ( 1 + BS$6) )</f>
        <v>2.8169513360092866</v>
      </c>
      <c r="BT193" s="103">
        <f xml:space="preserve"> IF( InpS!BT83, InpS!BT83, BS193 * ( 1 + BT$6) )</f>
        <v>2.8732813629304279</v>
      </c>
      <c r="BU193" s="103">
        <f xml:space="preserve"> IF( InpS!BU83, InpS!BU83, BT193 * ( 1 + BU$6) )</f>
        <v>2.9307378104227642</v>
      </c>
      <c r="BV193" s="103">
        <f xml:space="preserve"> IF( InpS!BV83, InpS!BV83, BU193 * ( 1 + BV$6) )</f>
        <v>2.98934320329895</v>
      </c>
      <c r="BW193" s="103">
        <f xml:space="preserve"> IF( InpS!BW83, InpS!BW83, BV193 * ( 1 + BW$6) )</f>
        <v>3.0491205167959285</v>
      </c>
      <c r="BX193" s="103">
        <f xml:space="preserve"> IF( InpS!BX83, InpS!BX83, BW193 * ( 1 + BX$6) )</f>
        <v>3.1100931855819796</v>
      </c>
      <c r="BY193" s="103">
        <f xml:space="preserve"> IF( InpS!BY83, InpS!BY83, BX193 * ( 1 + BY$6) )</f>
        <v>3.1722851129438774</v>
      </c>
      <c r="BZ193" s="103">
        <f xml:space="preserve"> IF( InpS!BZ83, InpS!BZ83, BY193 * ( 1 + BZ$6) )</f>
        <v>3.2357206801577636</v>
      </c>
      <c r="CA193" s="103">
        <f xml:space="preserve"> IF( InpS!CA83, InpS!CA83, BZ193 * ( 1 + CA$6) )</f>
        <v>3.3004247560474078</v>
      </c>
      <c r="CB193" s="103">
        <f xml:space="preserve"> IF( InpS!CB83, InpS!CB83, CA193 * ( 1 + CB$6) )</f>
        <v>3.3664227067336023</v>
      </c>
      <c r="CC193" s="103">
        <f xml:space="preserve"> IF( InpS!CC83, InpS!CC83, CB193 * ( 1 + CC$6) )</f>
        <v>3.4337404055785141</v>
      </c>
      <c r="CD193" s="103">
        <f xml:space="preserve"> IF( InpS!CD83, InpS!CD83, CC193 * ( 1 + CD$6) )</f>
        <v>3.5024042433288907</v>
      </c>
      <c r="CE193" s="103">
        <f xml:space="preserve"> IF( InpS!CE83, InpS!CE83, CD193 * ( 1 + CE$6) )</f>
        <v>3.5724411384620995</v>
      </c>
      <c r="CF193" s="103">
        <f xml:space="preserve"> IF( InpS!CF83, InpS!CF83, CE193 * ( 1 + CF$6) )</f>
        <v>3.643878547739055</v>
      </c>
      <c r="CG193" s="103">
        <f xml:space="preserve"> IF( InpS!CG83, InpS!CG83, CF193 * ( 1 + CG$6) )</f>
        <v>3.7167444769681683</v>
      </c>
      <c r="CH193" s="103">
        <f xml:space="preserve"> IF( InpS!CH83, InpS!CH83, CG193 * ( 1 + CH$6) )</f>
        <v>3.7910674919845446</v>
      </c>
      <c r="CI193" s="103">
        <f xml:space="preserve"> IF( InpS!CI83, InpS!CI83, CH193 * ( 1 + CI$6) )</f>
        <v>3.8668767298487263</v>
      </c>
      <c r="CJ193" s="103">
        <f xml:space="preserve"> IF( InpS!CJ83, InpS!CJ83, CI193 * ( 1 + CJ$6) )</f>
        <v>3.9442019102693777</v>
      </c>
      <c r="CK193" s="103">
        <f xml:space="preserve"> IF( InpS!CK83, InpS!CK83, CJ193 * ( 1 + CK$6) )</f>
        <v>4.0230733472543854</v>
      </c>
      <c r="CL193" s="103">
        <f xml:space="preserve"> IF( InpS!CL83, InpS!CL83, CK193 * ( 1 + CL$6) )</f>
        <v>4.1035219609949447</v>
      </c>
      <c r="CM193" s="103">
        <f xml:space="preserve"> IF( InpS!CM83, InpS!CM83, CL193 * ( 1 + CM$6) )</f>
        <v>4.185579289987289</v>
      </c>
      <c r="CN193" s="103">
        <f xml:space="preserve"> IF( InpS!CN83, InpS!CN83, CM193 * ( 1 + CN$6) )</f>
        <v>4.2692775033968147</v>
      </c>
      <c r="CO193" s="103">
        <f xml:space="preserve"> IF( InpS!CO83, InpS!CO83, CN193 * ( 1 + CO$6) )</f>
        <v>4.35464941366945</v>
      </c>
    </row>
    <row r="194" spans="2:93" s="78" customFormat="1" outlineLevel="2" x14ac:dyDescent="0.2">
      <c r="B194" s="97"/>
      <c r="C194" s="44"/>
      <c r="D194" s="44"/>
      <c r="E194" s="45"/>
      <c r="G194" s="82"/>
      <c r="H194" s="222"/>
      <c r="I194" s="8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  <c r="BN194" s="226"/>
      <c r="BO194" s="226"/>
      <c r="BP194" s="226"/>
      <c r="BQ194" s="226"/>
      <c r="BR194" s="226"/>
      <c r="BS194" s="226"/>
      <c r="BT194" s="226"/>
      <c r="BU194" s="226"/>
      <c r="BV194" s="226"/>
      <c r="BW194" s="226"/>
      <c r="BX194" s="226"/>
      <c r="BY194" s="226"/>
      <c r="BZ194" s="226"/>
      <c r="CA194" s="226"/>
      <c r="CB194" s="226"/>
      <c r="CC194" s="226"/>
      <c r="CD194" s="226"/>
      <c r="CE194" s="226"/>
      <c r="CF194" s="226"/>
      <c r="CG194" s="226"/>
      <c r="CH194" s="226"/>
      <c r="CI194" s="226"/>
      <c r="CJ194" s="226"/>
      <c r="CK194" s="226"/>
      <c r="CL194" s="226"/>
      <c r="CM194" s="226"/>
      <c r="CN194" s="226"/>
      <c r="CO194" s="226"/>
    </row>
    <row r="195" spans="2:93" outlineLevel="2" x14ac:dyDescent="0.2">
      <c r="B195" s="58"/>
      <c r="D195" s="39"/>
      <c r="E195" s="18" t="str">
        <f xml:space="preserve"> InpS!E85</f>
        <v>Waste: Intermediate volumetric rate</v>
      </c>
      <c r="G195" s="19">
        <f xml:space="preserve"> UserInput!$G$47</f>
        <v>0</v>
      </c>
      <c r="H195" s="76" t="str">
        <f xml:space="preserve"> InpS!H85</f>
        <v>£/m3</v>
      </c>
      <c r="I195" s="74"/>
      <c r="K195" s="103">
        <f xml:space="preserve"> IF( InpS!K85, InpS!K85, J195 * ( 1 + K$6) )</f>
        <v>1.0726</v>
      </c>
      <c r="L195" s="103">
        <f xml:space="preserve"> IF( InpS!L85, InpS!L85, K195 * ( 1 + L$6) )</f>
        <v>1.2706</v>
      </c>
      <c r="M195" s="103">
        <f xml:space="preserve"> IF( InpS!M85, InpS!M85, L195 * ( 1 + M$6) )</f>
        <v>1.3339000000000001</v>
      </c>
      <c r="N195" s="103">
        <f xml:space="preserve"> IF( InpS!N85, InpS!N85, M195 * ( 1 + N$6) )</f>
        <v>1.0144</v>
      </c>
      <c r="O195" s="103">
        <f xml:space="preserve"> IF( InpS!O85, InpS!O85, N195 * ( 1 + O$6) )</f>
        <v>0.99419999999999997</v>
      </c>
      <c r="P195" s="103">
        <f xml:space="preserve"> IF( InpS!P85, InpS!P85, O195 * ( 1 + P$6) )</f>
        <v>0.99939999999999996</v>
      </c>
      <c r="Q195" s="103">
        <f xml:space="preserve"> IF( InpS!Q85, InpS!Q85, P195 * ( 1 + Q$6) )</f>
        <v>0.99770000000000003</v>
      </c>
      <c r="R195" s="103">
        <f xml:space="preserve"> IF( InpS!R85, InpS!R85, Q195 * ( 1 + R$6) )</f>
        <v>0.9889</v>
      </c>
      <c r="S195" s="103">
        <f xml:space="preserve"> IF( InpS!S85, InpS!S85, R195 * ( 1 + S$6) )</f>
        <v>0.97460000000000002</v>
      </c>
      <c r="T195" s="103">
        <f xml:space="preserve"> IF( InpS!T85, InpS!T85, S195 * ( 1 + T$6) )</f>
        <v>0.99408888627771563</v>
      </c>
      <c r="U195" s="103">
        <f xml:space="preserve"> IF( InpS!U85, InpS!U85, T195 * ( 1 + U$6) )</f>
        <v>1.013967488016488</v>
      </c>
      <c r="V195" s="103">
        <f xml:space="preserve"> IF( InpS!V85, InpS!V85, U195 * ( 1 + V$6) )</f>
        <v>1.0342435982804468</v>
      </c>
      <c r="W195" s="103">
        <f xml:space="preserve"> IF( InpS!W85, InpS!W85, V195 * ( 1 + W$6) )</f>
        <v>1.0549251659701071</v>
      </c>
      <c r="X195" s="103">
        <f xml:space="preserve"> IF( InpS!X85, InpS!X85, W195 * ( 1 + X$6) )</f>
        <v>1.0760202989385985</v>
      </c>
      <c r="Y195" s="103">
        <f xml:space="preserve"> IF( InpS!Y85, InpS!Y85, X195 * ( 1 + Y$6) )</f>
        <v>1.0975372671702093</v>
      </c>
      <c r="Z195" s="103">
        <f xml:space="preserve"> IF( InpS!Z85, InpS!Z85, Y195 * ( 1 + Z$6) )</f>
        <v>1.1194845060224923</v>
      </c>
      <c r="AA195" s="103">
        <f xml:space="preserve"> IF( InpS!AA85, InpS!AA85, Z195 * ( 1 + AA$6) )</f>
        <v>1.1418706195332013</v>
      </c>
      <c r="AB195" s="103">
        <f xml:space="preserve"> IF( InpS!AB85, InpS!AB85, AA195 * ( 1 + AB$6) )</f>
        <v>1.1647043837933566</v>
      </c>
      <c r="AC195" s="103">
        <f xml:space="preserve"> IF( InpS!AC85, InpS!AC85, AB195 * ( 1 + AC$6) )</f>
        <v>1.1879947503877601</v>
      </c>
      <c r="AD195" s="103">
        <f xml:space="preserve"> IF( InpS!AD85, InpS!AD85, AC195 * ( 1 + AD$6) )</f>
        <v>1.2117508499043108</v>
      </c>
      <c r="AE195" s="103">
        <f xml:space="preserve"> IF( InpS!AE85, InpS!AE85, AD195 * ( 1 + AE$6) )</f>
        <v>1.2359819955134945</v>
      </c>
      <c r="AF195" s="103">
        <f xml:space="preserve"> IF( InpS!AF85, InpS!AF85, AE195 * ( 1 + AF$6) )</f>
        <v>1.2606976866194524</v>
      </c>
      <c r="AG195" s="103">
        <f xml:space="preserve"> IF( InpS!AG85, InpS!AG85, AF195 * ( 1 + AG$6) )</f>
        <v>1.2859076125840592</v>
      </c>
      <c r="AH195" s="103">
        <f xml:space="preserve"> IF( InpS!AH85, InpS!AH85, AG195 * ( 1 + AH$6) )</f>
        <v>1.3116216565254706</v>
      </c>
      <c r="AI195" s="103">
        <f xml:space="preserve"> IF( InpS!AI85, InpS!AI85, AH195 * ( 1 + AI$6) )</f>
        <v>1.3378498991926304</v>
      </c>
      <c r="AJ195" s="103">
        <f xml:space="preserve"> IF( InpS!AJ85, InpS!AJ85, AI195 * ( 1 + AJ$6) )</f>
        <v>1.3646026229172543</v>
      </c>
      <c r="AK195" s="103">
        <f xml:space="preserve"> IF( InpS!AK85, InpS!AK85, AJ195 * ( 1 + AK$6) )</f>
        <v>1.3918903156448419</v>
      </c>
      <c r="AL195" s="103">
        <f xml:space="preserve"> IF( InpS!AL85, InpS!AL85, AK195 * ( 1 + AL$6) )</f>
        <v>1.4197236750462949</v>
      </c>
      <c r="AM195" s="103">
        <f xml:space="preserve"> IF( InpS!AM85, InpS!AM85, AL195 * ( 1 + AM$6) )</f>
        <v>1.4481136127117553</v>
      </c>
      <c r="AN195" s="103">
        <f xml:space="preserve"> IF( InpS!AN85, InpS!AN85, AM195 * ( 1 + AN$6) )</f>
        <v>1.477071258428307</v>
      </c>
      <c r="AO195" s="103">
        <f xml:space="preserve"> IF( InpS!AO85, InpS!AO85, AN195 * ( 1 + AO$6) )</f>
        <v>1.5066079645432173</v>
      </c>
      <c r="AP195" s="103">
        <f xml:space="preserve"> IF( InpS!AP85, InpS!AP85, AO195 * ( 1 + AP$6) )</f>
        <v>1.5367353104144295</v>
      </c>
      <c r="AQ195" s="103">
        <f xml:space="preserve"> IF( InpS!AQ85, InpS!AQ85, AP195 * ( 1 + AQ$6) )</f>
        <v>1.5674651069500511</v>
      </c>
      <c r="AR195" s="103">
        <f xml:space="preserve"> IF( InpS!AR85, InpS!AR85, AQ195 * ( 1 + AR$6) )</f>
        <v>1.5988094012386176</v>
      </c>
      <c r="AS195" s="103">
        <f xml:space="preserve"> IF( InpS!AS85, InpS!AS85, AR195 * ( 1 + AS$6) )</f>
        <v>1.6307804812719462</v>
      </c>
      <c r="AT195" s="103">
        <f xml:space="preserve"> IF( InpS!AT85, InpS!AT85, AS195 * ( 1 + AT$6) )</f>
        <v>1.6633908807624318</v>
      </c>
      <c r="AU195" s="103">
        <f xml:space="preserve"> IF( InpS!AU85, InpS!AU85, AT195 * ( 1 + AU$6) )</f>
        <v>1.6966533840566738</v>
      </c>
      <c r="AV195" s="103">
        <f xml:space="preserve"> IF( InpS!AV85, InpS!AV85, AU195 * ( 1 + AV$6) )</f>
        <v>1.7305810311473591</v>
      </c>
      <c r="AW195" s="103">
        <f xml:space="preserve"> IF( InpS!AW85, InpS!AW85, AV195 * ( 1 + AW$6) )</f>
        <v>1.7651871227853673</v>
      </c>
      <c r="AX195" s="103">
        <f xml:space="preserve"> IF( InpS!AX85, InpS!AX85, AW195 * ( 1 + AX$6) )</f>
        <v>1.8004852256941013</v>
      </c>
      <c r="AY195" s="103">
        <f xml:space="preserve"> IF( InpS!AY85, InpS!AY85, AX195 * ( 1 + AY$6) )</f>
        <v>1.8364891778880881</v>
      </c>
      <c r="AZ195" s="103">
        <f xml:space="preserve"> IF( InpS!AZ85, InpS!AZ85, AY195 * ( 1 + AZ$6) )</f>
        <v>1.8732130940979346</v>
      </c>
      <c r="BA195" s="103">
        <f xml:space="preserve"> IF( InpS!BA85, InpS!BA85, AZ195 * ( 1 + BA$6) )</f>
        <v>1.9106713713037651</v>
      </c>
      <c r="BB195" s="103">
        <f xml:space="preserve"> IF( InpS!BB85, InpS!BB85, BA195 * ( 1 + BB$6) )</f>
        <v>1.9488786943793099</v>
      </c>
      <c r="BC195" s="103">
        <f xml:space="preserve"> IF( InpS!BC85, InpS!BC85, BB195 * ( 1 + BC$6) )</f>
        <v>1.9878500418488578</v>
      </c>
      <c r="BD195" s="103">
        <f xml:space="preserve"> IF( InpS!BD85, InpS!BD85, BC195 * ( 1 + BD$6) )</f>
        <v>2.0276006917593286</v>
      </c>
      <c r="BE195" s="103">
        <f xml:space="preserve"> IF( InpS!BE85, InpS!BE85, BD195 * ( 1 + BE$6) )</f>
        <v>2.0681462276697689</v>
      </c>
      <c r="BF195" s="103">
        <f xml:space="preserve"> IF( InpS!BF85, InpS!BF85, BE195 * ( 1 + BF$6) )</f>
        <v>2.1095025447606193</v>
      </c>
      <c r="BG195" s="103">
        <f xml:space="preserve"> IF( InpS!BG85, InpS!BG85, BF195 * ( 1 + BG$6) )</f>
        <v>2.1516858560651455</v>
      </c>
      <c r="BH195" s="103">
        <f xml:space="preserve"> IF( InpS!BH85, InpS!BH85, BG195 * ( 1 + BH$6) )</f>
        <v>2.194712698825481</v>
      </c>
      <c r="BI195" s="103">
        <f xml:space="preserve"> IF( InpS!BI85, InpS!BI85, BH195 * ( 1 + BI$6) )</f>
        <v>2.2385999409757664</v>
      </c>
      <c r="BJ195" s="103">
        <f xml:space="preserve"> IF( InpS!BJ85, InpS!BJ85, BI195 * ( 1 + BJ$6) )</f>
        <v>2.2833647877549348</v>
      </c>
      <c r="BK195" s="103">
        <f xml:space="preserve"> IF( InpS!BK85, InpS!BK85, BJ195 * ( 1 + BK$6) )</f>
        <v>2.3290247884517297</v>
      </c>
      <c r="BL195" s="103">
        <f xml:space="preserve"> IF( InpS!BL85, InpS!BL85, BK195 * ( 1 + BL$6) )</f>
        <v>2.3755978432846012</v>
      </c>
      <c r="BM195" s="103">
        <f xml:space="preserve"> IF( InpS!BM85, InpS!BM85, BL195 * ( 1 + BM$6) )</f>
        <v>2.4231022104191795</v>
      </c>
      <c r="BN195" s="103">
        <f xml:space="preserve"> IF( InpS!BN85, InpS!BN85, BM195 * ( 1 + BN$6) )</f>
        <v>2.4715565131260755</v>
      </c>
      <c r="BO195" s="103">
        <f xml:space="preserve"> IF( InpS!BO85, InpS!BO85, BN195 * ( 1 + BO$6) )</f>
        <v>2.5209797470818125</v>
      </c>
      <c r="BP195" s="103">
        <f xml:space="preserve"> IF( InpS!BP85, InpS!BP85, BO195 * ( 1 + BP$6) )</f>
        <v>2.5713912878157563</v>
      </c>
      <c r="BQ195" s="103">
        <f xml:space="preserve"> IF( InpS!BQ85, InpS!BQ85, BP195 * ( 1 + BQ$6) )</f>
        <v>2.6228108983059575</v>
      </c>
      <c r="BR195" s="103">
        <f xml:space="preserve"> IF( InpS!BR85, InpS!BR85, BQ195 * ( 1 + BR$6) )</f>
        <v>2.675258736726887</v>
      </c>
      <c r="BS195" s="103">
        <f xml:space="preserve"> IF( InpS!BS85, InpS!BS85, BR195 * ( 1 + BS$6) )</f>
        <v>2.7287553643521028</v>
      </c>
      <c r="BT195" s="103">
        <f xml:space="preserve"> IF( InpS!BT85, InpS!BT85, BS195 * ( 1 + BT$6) )</f>
        <v>2.7833217536149437</v>
      </c>
      <c r="BU195" s="103">
        <f xml:space="preserve"> IF( InpS!BU85, InpS!BU85, BT195 * ( 1 + BU$6) )</f>
        <v>2.8389792963304101</v>
      </c>
      <c r="BV195" s="103">
        <f xml:space="preserve"> IF( InpS!BV85, InpS!BV85, BU195 * ( 1 + BV$6) )</f>
        <v>2.8957498120814593</v>
      </c>
      <c r="BW195" s="103">
        <f xml:space="preserve"> IF( InpS!BW85, InpS!BW85, BV195 * ( 1 + BW$6) )</f>
        <v>2.9536555567729965</v>
      </c>
      <c r="BX195" s="103">
        <f xml:space="preserve"> IF( InpS!BX85, InpS!BX85, BW195 * ( 1 + BX$6) )</f>
        <v>3.01271923135692</v>
      </c>
      <c r="BY195" s="103">
        <f xml:space="preserve"> IF( InpS!BY85, InpS!BY85, BX195 * ( 1 + BY$6) )</f>
        <v>3.0729639907316399</v>
      </c>
      <c r="BZ195" s="103">
        <f xml:space="preserve"> IF( InpS!BZ85, InpS!BZ85, BY195 * ( 1 + BZ$6) )</f>
        <v>3.1344134528195573</v>
      </c>
      <c r="CA195" s="103">
        <f xml:space="preserve"> IF( InpS!CA85, InpS!CA85, BZ195 * ( 1 + CA$6) )</f>
        <v>3.1970917078260648</v>
      </c>
      <c r="CB195" s="103">
        <f xml:space="preserve"> IF( InpS!CB85, InpS!CB85, CA195 * ( 1 + CB$6) )</f>
        <v>3.2610233276836986</v>
      </c>
      <c r="CC195" s="103">
        <f xml:space="preserve"> IF( InpS!CC85, InpS!CC85, CB195 * ( 1 + CC$6) )</f>
        <v>3.3262333756851405</v>
      </c>
      <c r="CD195" s="103">
        <f xml:space="preserve"> IF( InpS!CD85, InpS!CD85, CC195 * ( 1 + CD$6) )</f>
        <v>3.3927474163088527</v>
      </c>
      <c r="CE195" s="103">
        <f xml:space="preserve"> IF( InpS!CE85, InpS!CE85, CD195 * ( 1 + CE$6) )</f>
        <v>3.460591525241191</v>
      </c>
      <c r="CF195" s="103">
        <f xml:space="preserve"> IF( InpS!CF85, InpS!CF85, CE195 * ( 1 + CF$6) )</f>
        <v>3.5297922995989297</v>
      </c>
      <c r="CG195" s="103">
        <f xml:space="preserve"> IF( InpS!CG85, InpS!CG85, CF195 * ( 1 + CG$6) )</f>
        <v>3.6003768683562045</v>
      </c>
      <c r="CH195" s="103">
        <f xml:space="preserve"> IF( InpS!CH85, InpS!CH85, CG195 * ( 1 + CH$6) )</f>
        <v>3.6723729029799599</v>
      </c>
      <c r="CI195" s="103">
        <f xml:space="preserve"> IF( InpS!CI85, InpS!CI85, CH195 * ( 1 + CI$6) )</f>
        <v>3.7458086282780729</v>
      </c>
      <c r="CJ195" s="103">
        <f xml:space="preserve"> IF( InpS!CJ85, InpS!CJ85, CI195 * ( 1 + CJ$6) )</f>
        <v>3.8207128334644032</v>
      </c>
      <c r="CK195" s="103">
        <f xml:space="preserve"> IF( InpS!CK85, InpS!CK85, CJ195 * ( 1 + CK$6) )</f>
        <v>3.8971148834451097</v>
      </c>
      <c r="CL195" s="103">
        <f xml:space="preserve"> IF( InpS!CL85, InpS!CL85, CK195 * ( 1 + CL$6) )</f>
        <v>3.9750447303306573</v>
      </c>
      <c r="CM195" s="103">
        <f xml:space="preserve"> IF( InpS!CM85, InpS!CM85, CL195 * ( 1 + CM$6) )</f>
        <v>4.0545329251780275</v>
      </c>
      <c r="CN195" s="103">
        <f xml:space="preserve"> IF( InpS!CN85, InpS!CN85, CM195 * ( 1 + CN$6) )</f>
        <v>4.1356106299677347</v>
      </c>
      <c r="CO195" s="103">
        <f xml:space="preserve"> IF( InpS!CO85, InpS!CO85, CN195 * ( 1 + CO$6) )</f>
        <v>4.218309629820344</v>
      </c>
    </row>
    <row r="196" spans="2:93" outlineLevel="2" x14ac:dyDescent="0.2">
      <c r="B196" s="58"/>
      <c r="D196" s="39"/>
      <c r="E196" s="18" t="str">
        <f xml:space="preserve"> InpS!E86</f>
        <v>Waste: Intermediate fixed charge</v>
      </c>
      <c r="G196" s="19">
        <f xml:space="preserve"> UserInput!$G$43</f>
        <v>0</v>
      </c>
      <c r="H196" s="76" t="str">
        <f xml:space="preserve"> InpS!H86</f>
        <v>£</v>
      </c>
      <c r="I196" s="74"/>
      <c r="K196" s="279">
        <f xml:space="preserve"> IF( InpS!K86, InpS!K86, J196 * ( 1 + K$6) )</f>
        <v>53.11</v>
      </c>
      <c r="L196" s="279">
        <f xml:space="preserve"> IF( InpS!L86, InpS!L86, K196 * ( 1 + L$6) )</f>
        <v>69.09</v>
      </c>
      <c r="M196" s="279">
        <f xml:space="preserve"> IF( InpS!M86, InpS!M86, L196 * ( 1 + M$6) )</f>
        <v>117.3</v>
      </c>
      <c r="N196" s="279">
        <f xml:space="preserve"> IF( InpS!N86, InpS!N86, M196 * ( 1 + N$6) )</f>
        <v>126.38</v>
      </c>
      <c r="O196" s="279">
        <f xml:space="preserve"> IF( InpS!O86, InpS!O86, N196 * ( 1 + O$6) )</f>
        <v>163.6</v>
      </c>
      <c r="P196" s="279">
        <f xml:space="preserve"> IF( InpS!P86, InpS!P86, O196 * ( 1 + P$6) )</f>
        <v>205.88</v>
      </c>
      <c r="Q196" s="279">
        <f xml:space="preserve"> IF( InpS!Q86, InpS!Q86, P196 * ( 1 + Q$6) )</f>
        <v>246</v>
      </c>
      <c r="R196" s="279">
        <f xml:space="preserve"> IF( InpS!R86, InpS!R86, Q196 * ( 1 + R$6) )</f>
        <v>282.63</v>
      </c>
      <c r="S196" s="279">
        <f xml:space="preserve"> IF( InpS!S86, InpS!S86, R196 * ( 1 + S$6) )</f>
        <v>315</v>
      </c>
      <c r="T196" s="279">
        <f xml:space="preserve"> IF( InpS!T86, InpS!T86, S196 * ( 1 + T$6) )</f>
        <v>321.29899361530926</v>
      </c>
      <c r="U196" s="279">
        <f xml:space="preserve"> IF( InpS!U86, InpS!U86, T196 * ( 1 + U$6) )</f>
        <v>327.72394697844618</v>
      </c>
      <c r="V196" s="279">
        <f xml:space="preserve"> IF( InpS!V86, InpS!V86, U196 * ( 1 + V$6) )</f>
        <v>334.27737888194201</v>
      </c>
      <c r="W196" s="279">
        <f xml:space="preserve"> IF( InpS!W86, InpS!W86, V196 * ( 1 + W$6) )</f>
        <v>340.96185848613146</v>
      </c>
      <c r="X196" s="279">
        <f xml:space="preserve"> IF( InpS!X86, InpS!X86, W196 * ( 1 + X$6) )</f>
        <v>347.78000632634775</v>
      </c>
      <c r="Y196" s="279">
        <f xml:space="preserve"> IF( InpS!Y86, InpS!Y86, X196 * ( 1 + Y$6) )</f>
        <v>354.73449534025849</v>
      </c>
      <c r="Z196" s="279">
        <f xml:space="preserve"> IF( InpS!Z86, InpS!Z86, Y196 * ( 1 + Z$6) )</f>
        <v>361.82805191574499</v>
      </c>
      <c r="AA196" s="279">
        <f xml:space="preserve"> IF( InpS!AA86, InpS!AA86, Z196 * ( 1 + AA$6) )</f>
        <v>369.06345695973567</v>
      </c>
      <c r="AB196" s="279">
        <f xml:space="preserve"> IF( InpS!AB86, InpS!AB86, AA196 * ( 1 + AB$6) )</f>
        <v>376.44354698841295</v>
      </c>
      <c r="AC196" s="279">
        <f xml:space="preserve"> IF( InpS!AC86, InpS!AC86, AB196 * ( 1 + AC$6) )</f>
        <v>383.97121523922056</v>
      </c>
      <c r="AD196" s="279">
        <f xml:space="preserve"> IF( InpS!AD86, InpS!AD86, AC196 * ( 1 + AD$6) )</f>
        <v>391.64941280510754</v>
      </c>
      <c r="AE196" s="279">
        <f xml:space="preserve"> IF( InpS!AE86, InpS!AE86, AD196 * ( 1 + AE$6) )</f>
        <v>399.48114979145356</v>
      </c>
      <c r="AF196" s="279">
        <f xml:space="preserve"> IF( InpS!AF86, InpS!AF86, AE196 * ( 1 + AF$6) )</f>
        <v>407.46949649612907</v>
      </c>
      <c r="AG196" s="279">
        <f xml:space="preserve"> IF( InpS!AG86, InpS!AG86, AF196 * ( 1 + AG$6) )</f>
        <v>415.61758461315259</v>
      </c>
      <c r="AH196" s="279">
        <f xml:space="preserve"> IF( InpS!AH86, InpS!AH86, AG196 * ( 1 + AH$6) )</f>
        <v>423.92860846041771</v>
      </c>
      <c r="AI196" s="279">
        <f xml:space="preserve"> IF( InpS!AI86, InpS!AI86, AH196 * ( 1 + AI$6) )</f>
        <v>432.40582623197048</v>
      </c>
      <c r="AJ196" s="279">
        <f xml:space="preserve"> IF( InpS!AJ86, InpS!AJ86, AI196 * ( 1 + AJ$6) )</f>
        <v>441.05256127532829</v>
      </c>
      <c r="AK196" s="279">
        <f xml:space="preserve"> IF( InpS!AK86, InpS!AK86, AJ196 * ( 1 + AK$6) )</f>
        <v>449.87220339434128</v>
      </c>
      <c r="AL196" s="279">
        <f xml:space="preserve"> IF( InpS!AL86, InpS!AL86, AK196 * ( 1 + AL$6) )</f>
        <v>458.86821017810661</v>
      </c>
      <c r="AM196" s="279">
        <f xml:space="preserve"> IF( InpS!AM86, InpS!AM86, AL196 * ( 1 + AM$6) )</f>
        <v>468.04410835645672</v>
      </c>
      <c r="AN196" s="279">
        <f xml:space="preserve"> IF( InpS!AN86, InpS!AN86, AM196 * ( 1 + AN$6) )</f>
        <v>477.4034951825534</v>
      </c>
      <c r="AO196" s="279">
        <f xml:space="preserve"> IF( InpS!AO86, InpS!AO86, AN196 * ( 1 + AO$6) )</f>
        <v>486.95003984312876</v>
      </c>
      <c r="AP196" s="279">
        <f xml:space="preserve"> IF( InpS!AP86, InpS!AP86, AO196 * ( 1 + AP$6) )</f>
        <v>496.68748489692706</v>
      </c>
      <c r="AQ196" s="279">
        <f xml:space="preserve"> IF( InpS!AQ86, InpS!AQ86, AP196 * ( 1 + AQ$6) )</f>
        <v>506.61964774191046</v>
      </c>
      <c r="AR196" s="279">
        <f xml:space="preserve"> IF( InpS!AR86, InpS!AR86, AQ196 * ( 1 + AR$6) )</f>
        <v>516.75042211180426</v>
      </c>
      <c r="AS196" s="279">
        <f xml:space="preserve"> IF( InpS!AS86, InpS!AS86, AR196 * ( 1 + AS$6) )</f>
        <v>527.08377960256814</v>
      </c>
      <c r="AT196" s="279">
        <f xml:space="preserve"> IF( InpS!AT86, InpS!AT86, AS196 * ( 1 + AT$6) )</f>
        <v>537.62377122939245</v>
      </c>
      <c r="AU196" s="279">
        <f xml:space="preserve"> IF( InpS!AU86, InpS!AU86, AT196 * ( 1 + AU$6) )</f>
        <v>548.37452901482879</v>
      </c>
      <c r="AV196" s="279">
        <f xml:space="preserve"> IF( InpS!AV86, InpS!AV86, AU196 * ( 1 + AV$6) )</f>
        <v>559.34026760867846</v>
      </c>
      <c r="AW196" s="279">
        <f xml:space="preserve"> IF( InpS!AW86, InpS!AW86, AV196 * ( 1 + AW$6) )</f>
        <v>570.52528594027353</v>
      </c>
      <c r="AX196" s="279">
        <f xml:space="preserve"> IF( InpS!AX86, InpS!AX86, AW196 * ( 1 + AX$6) )</f>
        <v>581.93396890379825</v>
      </c>
      <c r="AY196" s="279">
        <f xml:space="preserve"> IF( InpS!AY86, InpS!AY86, AX196 * ( 1 + AY$6) )</f>
        <v>593.57078907731136</v>
      </c>
      <c r="AZ196" s="279">
        <f xml:space="preserve"> IF( InpS!AZ86, InpS!AZ86, AY196 * ( 1 + AZ$6) )</f>
        <v>605.4403084761434</v>
      </c>
      <c r="BA196" s="279">
        <f xml:space="preserve"> IF( InpS!BA86, InpS!BA86, AZ196 * ( 1 + BA$6) )</f>
        <v>617.54718034135647</v>
      </c>
      <c r="BB196" s="279">
        <f xml:space="preserve"> IF( InpS!BB86, InpS!BB86, BA196 * ( 1 + BB$6) )</f>
        <v>629.89615096396744</v>
      </c>
      <c r="BC196" s="279">
        <f xml:space="preserve"> IF( InpS!BC86, InpS!BC86, BB196 * ( 1 + BC$6) )</f>
        <v>642.49206154564979</v>
      </c>
      <c r="BD196" s="279">
        <f xml:space="preserve"> IF( InpS!BD86, InpS!BD86, BC196 * ( 1 + BD$6) )</f>
        <v>655.33985009664332</v>
      </c>
      <c r="BE196" s="279">
        <f xml:space="preserve"> IF( InpS!BE86, InpS!BE86, BD196 * ( 1 + BE$6) )</f>
        <v>668.44455337161628</v>
      </c>
      <c r="BF196" s="279">
        <f xml:space="preserve"> IF( InpS!BF86, InpS!BF86, BE196 * ( 1 + BF$6) )</f>
        <v>681.81130884423874</v>
      </c>
      <c r="BG196" s="279">
        <f xml:space="preserve"> IF( InpS!BG86, InpS!BG86, BF196 * ( 1 + BG$6) )</f>
        <v>695.44535672124039</v>
      </c>
      <c r="BH196" s="279">
        <f xml:space="preserve"> IF( InpS!BH86, InpS!BH86, BG196 * ( 1 + BH$6) )</f>
        <v>709.35204199674376</v>
      </c>
      <c r="BI196" s="279">
        <f xml:space="preserve"> IF( InpS!BI86, InpS!BI86, BH196 * ( 1 + BI$6) )</f>
        <v>723.5368165476774</v>
      </c>
      <c r="BJ196" s="279">
        <f xml:space="preserve"> IF( InpS!BJ86, InpS!BJ86, BI196 * ( 1 + BJ$6) )</f>
        <v>738.0052412710902</v>
      </c>
      <c r="BK196" s="279">
        <f xml:space="preserve"> IF( InpS!BK86, InpS!BK86, BJ196 * ( 1 + BK$6) )</f>
        <v>752.76298826420566</v>
      </c>
      <c r="BL196" s="279">
        <f xml:space="preserve"> IF( InpS!BL86, InpS!BL86, BK196 * ( 1 + BL$6) )</f>
        <v>767.81584304807029</v>
      </c>
      <c r="BM196" s="279">
        <f xml:space="preserve"> IF( InpS!BM86, InpS!BM86, BL196 * ( 1 + BM$6) )</f>
        <v>783.16970683566751</v>
      </c>
      <c r="BN196" s="279">
        <f xml:space="preserve"> IF( InpS!BN86, InpS!BN86, BM196 * ( 1 + BN$6) )</f>
        <v>798.83059884538659</v>
      </c>
      <c r="BO196" s="279">
        <f xml:space="preserve"> IF( InpS!BO86, InpS!BO86, BN196 * ( 1 + BO$6) )</f>
        <v>814.80465866075417</v>
      </c>
      <c r="BP196" s="279">
        <f xml:space="preserve"> IF( InpS!BP86, InpS!BP86, BO196 * ( 1 + BP$6) )</f>
        <v>831.0981486373521</v>
      </c>
      <c r="BQ196" s="279">
        <f xml:space="preserve"> IF( InpS!BQ86, InpS!BQ86, BP196 * ( 1 + BQ$6) )</f>
        <v>847.71745635786658</v>
      </c>
      <c r="BR196" s="279">
        <f xml:space="preserve"> IF( InpS!BR86, InpS!BR86, BQ196 * ( 1 + BR$6) )</f>
        <v>864.66909713622988</v>
      </c>
      <c r="BS196" s="279">
        <f xml:space="preserve"> IF( InpS!BS86, InpS!BS86, BR196 * ( 1 + BS$6) )</f>
        <v>881.95971657183736</v>
      </c>
      <c r="BT196" s="279">
        <f xml:space="preserve"> IF( InpS!BT86, InpS!BT86, BS196 * ( 1 + BT$6) )</f>
        <v>899.59609315484045</v>
      </c>
      <c r="BU196" s="279">
        <f xml:space="preserve"> IF( InpS!BU86, InpS!BU86, BT196 * ( 1 + BU$6) )</f>
        <v>917.58514092353732</v>
      </c>
      <c r="BV196" s="279">
        <f xml:space="preserve"> IF( InpS!BV86, InpS!BV86, BU196 * ( 1 + BV$6) )</f>
        <v>935.9339121749025</v>
      </c>
      <c r="BW196" s="279">
        <f xml:space="preserve"> IF( InpS!BW86, InpS!BW86, BV196 * ( 1 + BW$6) )</f>
        <v>954.64960022931882</v>
      </c>
      <c r="BX196" s="279">
        <f xml:space="preserve"> IF( InpS!BX86, InpS!BX86, BW196 * ( 1 + BX$6) )</f>
        <v>973.73954225059515</v>
      </c>
      <c r="BY196" s="279">
        <f xml:space="preserve"> IF( InpS!BY86, InpS!BY86, BX196 * ( 1 + BY$6) )</f>
        <v>993.21122212237515</v>
      </c>
      <c r="BZ196" s="279">
        <f xml:space="preserve"> IF( InpS!BZ86, InpS!BZ86, BY196 * ( 1 + BZ$6) )</f>
        <v>1013.0722733820652</v>
      </c>
      <c r="CA196" s="279">
        <f xml:space="preserve"> IF( InpS!CA86, InpS!CA86, BZ196 * ( 1 + CA$6) )</f>
        <v>1033.3304822134319</v>
      </c>
      <c r="CB196" s="279">
        <f xml:space="preserve"> IF( InpS!CB86, InpS!CB86, CA196 * ( 1 + CB$6) )</f>
        <v>1053.9937904990411</v>
      </c>
      <c r="CC196" s="279">
        <f xml:space="preserve"> IF( InpS!CC86, InpS!CC86, CB196 * ( 1 + CC$6) )</f>
        <v>1075.0702989337367</v>
      </c>
      <c r="CD196" s="279">
        <f xml:space="preserve"> IF( InpS!CD86, InpS!CD86, CC196 * ( 1 + CD$6) )</f>
        <v>1096.5682702003787</v>
      </c>
      <c r="CE196" s="279">
        <f xml:space="preserve"> IF( InpS!CE86, InpS!CE86, CD196 * ( 1 + CE$6) )</f>
        <v>1118.4961322090865</v>
      </c>
      <c r="CF196" s="279">
        <f xml:space="preserve"> IF( InpS!CF86, InpS!CF86, CE196 * ( 1 + CF$6) )</f>
        <v>1140.8624814012553</v>
      </c>
      <c r="CG196" s="279">
        <f xml:space="preserve"> IF( InpS!CG86, InpS!CG86, CF196 * ( 1 + CG$6) )</f>
        <v>1163.676086119644</v>
      </c>
      <c r="CH196" s="279">
        <f xml:space="preserve"> IF( InpS!CH86, InpS!CH86, CG196 * ( 1 + CH$6) )</f>
        <v>1186.9458900458526</v>
      </c>
      <c r="CI196" s="279">
        <f xml:space="preserve"> IF( InpS!CI86, InpS!CI86, CH196 * ( 1 + CI$6) )</f>
        <v>1210.6810157065397</v>
      </c>
      <c r="CJ196" s="279">
        <f xml:space="preserve"> IF( InpS!CJ86, InpS!CJ86, CI196 * ( 1 + CJ$6) )</f>
        <v>1234.8907680497514</v>
      </c>
      <c r="CK196" s="279">
        <f xml:space="preserve"> IF( InpS!CK86, InpS!CK86, CJ196 * ( 1 + CK$6) )</f>
        <v>1259.5846380927665</v>
      </c>
      <c r="CL196" s="279">
        <f xml:space="preserve"> IF( InpS!CL86, InpS!CL86, CK196 * ( 1 + CL$6) )</f>
        <v>1284.7723066428871</v>
      </c>
      <c r="CM196" s="279">
        <f xml:space="preserve"> IF( InpS!CM86, InpS!CM86, CL196 * ( 1 + CM$6) )</f>
        <v>1310.4636480926322</v>
      </c>
      <c r="CN196" s="279">
        <f xml:space="preserve"> IF( InpS!CN86, InpS!CN86, CM196 * ( 1 + CN$6) )</f>
        <v>1336.668734290824</v>
      </c>
      <c r="CO196" s="279">
        <f xml:space="preserve"> IF( InpS!CO86, InpS!CO86, CN196 * ( 1 + CO$6) )</f>
        <v>1363.3978384910824</v>
      </c>
    </row>
    <row r="197" spans="2:93" s="78" customFormat="1" outlineLevel="2" x14ac:dyDescent="0.2">
      <c r="B197" s="97"/>
      <c r="C197" s="44"/>
      <c r="D197" s="44"/>
      <c r="E197" s="45"/>
      <c r="G197" s="82"/>
      <c r="H197" s="222"/>
      <c r="I197" s="8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  <c r="BO197" s="226"/>
      <c r="BP197" s="226"/>
      <c r="BQ197" s="226"/>
      <c r="BR197" s="226"/>
      <c r="BS197" s="226"/>
      <c r="BT197" s="226"/>
      <c r="BU197" s="226"/>
      <c r="BV197" s="226"/>
      <c r="BW197" s="226"/>
      <c r="BX197" s="226"/>
      <c r="BY197" s="226"/>
      <c r="BZ197" s="226"/>
      <c r="CA197" s="226"/>
      <c r="CB197" s="226"/>
      <c r="CC197" s="226"/>
      <c r="CD197" s="226"/>
      <c r="CE197" s="226"/>
      <c r="CF197" s="226"/>
      <c r="CG197" s="226"/>
      <c r="CH197" s="226"/>
      <c r="CI197" s="226"/>
      <c r="CJ197" s="226"/>
      <c r="CK197" s="226"/>
      <c r="CL197" s="226"/>
      <c r="CM197" s="226"/>
      <c r="CN197" s="226"/>
      <c r="CO197" s="226"/>
    </row>
    <row r="198" spans="2:93" outlineLevel="2" x14ac:dyDescent="0.2">
      <c r="B198" s="58"/>
      <c r="D198" s="39"/>
      <c r="E198" s="18" t="str">
        <f xml:space="preserve"> InpS!E88</f>
        <v>Waste: Large user volumetric rate</v>
      </c>
      <c r="G198" s="19">
        <f xml:space="preserve"> UserInput!$G$48</f>
        <v>0</v>
      </c>
      <c r="H198" s="76" t="str">
        <f xml:space="preserve"> InpS!H88</f>
        <v>£/m3</v>
      </c>
      <c r="I198" s="74"/>
      <c r="K198" s="103">
        <f xml:space="preserve"> IF( InpS!K88, InpS!K88, J198 * ( 1 + K$6) )</f>
        <v>1.038</v>
      </c>
      <c r="L198" s="103">
        <f xml:space="preserve"> IF( InpS!L88, InpS!L88, K198 * ( 1 + L$6) )</f>
        <v>1.2256</v>
      </c>
      <c r="M198" s="103">
        <f xml:space="preserve"> IF( InpS!M88, InpS!M88, L198 * ( 1 + M$6) )</f>
        <v>1.2887</v>
      </c>
      <c r="N198" s="103">
        <f xml:space="preserve"> IF( InpS!N88, InpS!N88, M198 * ( 1 + N$6) )</f>
        <v>0.98069999999999991</v>
      </c>
      <c r="O198" s="103">
        <f xml:space="preserve"> IF( InpS!O88, InpS!O88, N198 * ( 1 + O$6) )</f>
        <v>0.96019999999999994</v>
      </c>
      <c r="P198" s="103">
        <f xml:space="preserve"> IF( InpS!P88, InpS!P88, O198 * ( 1 + P$6) )</f>
        <v>0.96409999999999996</v>
      </c>
      <c r="Q198" s="103">
        <f xml:space="preserve"> IF( InpS!Q88, InpS!Q88, P198 * ( 1 + Q$6) )</f>
        <v>0.96330000000000005</v>
      </c>
      <c r="R198" s="103">
        <f xml:space="preserve"> IF( InpS!R88, InpS!R88, Q198 * ( 1 + R$6) )</f>
        <v>0.95589999999999997</v>
      </c>
      <c r="S198" s="103">
        <f xml:space="preserve"> IF( InpS!S88, InpS!S88, R198 * ( 1 + S$6) )</f>
        <v>0.94310000000000005</v>
      </c>
      <c r="T198" s="103">
        <f xml:space="preserve"> IF( InpS!T88, InpS!T88, S198 * ( 1 + T$6) )</f>
        <v>0.96195898691618476</v>
      </c>
      <c r="U198" s="103">
        <f xml:space="preserve"> IF( InpS!U88, InpS!U88, T198 * ( 1 + U$6) )</f>
        <v>0.9811950933186433</v>
      </c>
      <c r="V198" s="103">
        <f xml:space="preserve"> IF( InpS!V88, InpS!V88, U198 * ( 1 + V$6) )</f>
        <v>1.0008158603922526</v>
      </c>
      <c r="W198" s="103">
        <f xml:space="preserve"> IF( InpS!W88, InpS!W88, V198 * ( 1 + W$6) )</f>
        <v>1.020828980121494</v>
      </c>
      <c r="X198" s="103">
        <f xml:space="preserve"> IF( InpS!X88, InpS!X88, W198 * ( 1 + X$6) )</f>
        <v>1.0412422983059637</v>
      </c>
      <c r="Y198" s="103">
        <f xml:space="preserve"> IF( InpS!Y88, InpS!Y88, X198 * ( 1 + Y$6) )</f>
        <v>1.0620638176361834</v>
      </c>
      <c r="Z198" s="103">
        <f xml:space="preserve"> IF( InpS!Z88, InpS!Z88, Y198 * ( 1 + Z$6) )</f>
        <v>1.0833017008309178</v>
      </c>
      <c r="AA198" s="103">
        <f xml:space="preserve"> IF( InpS!AA88, InpS!AA88, Z198 * ( 1 + AA$6) )</f>
        <v>1.1049642738372278</v>
      </c>
      <c r="AB198" s="103">
        <f xml:space="preserve"> IF( InpS!AB88, InpS!AB88, AA198 * ( 1 + AB$6) )</f>
        <v>1.1270600290945154</v>
      </c>
      <c r="AC198" s="103">
        <f xml:space="preserve"> IF( InpS!AC88, InpS!AC88, AB198 * ( 1 + AC$6) )</f>
        <v>1.1495976288638381</v>
      </c>
      <c r="AD198" s="103">
        <f xml:space="preserve"> IF( InpS!AD88, InpS!AD88, AC198 * ( 1 + AD$6) )</f>
        <v>1.1725859086238</v>
      </c>
      <c r="AE198" s="103">
        <f xml:space="preserve"> IF( InpS!AE88, InpS!AE88, AD198 * ( 1 + AE$6) )</f>
        <v>1.1960338805343491</v>
      </c>
      <c r="AF198" s="103">
        <f xml:space="preserve"> IF( InpS!AF88, InpS!AF88, AE198 * ( 1 + AF$6) )</f>
        <v>1.2199507369698395</v>
      </c>
      <c r="AG198" s="103">
        <f xml:space="preserve"> IF( InpS!AG88, InpS!AG88, AF198 * ( 1 + AG$6) )</f>
        <v>1.2443458541227439</v>
      </c>
      <c r="AH198" s="103">
        <f xml:space="preserve"> IF( InpS!AH88, InpS!AH88, AG198 * ( 1 + AH$6) )</f>
        <v>1.2692287956794288</v>
      </c>
      <c r="AI198" s="103">
        <f xml:space="preserve"> IF( InpS!AI88, InpS!AI88, AH198 * ( 1 + AI$6) )</f>
        <v>1.2946093165694332</v>
      </c>
      <c r="AJ198" s="103">
        <f xml:space="preserve"> IF( InpS!AJ88, InpS!AJ88, AI198 * ( 1 + AJ$6) )</f>
        <v>1.3204973667897213</v>
      </c>
      <c r="AK198" s="103">
        <f xml:space="preserve"> IF( InpS!AK88, InpS!AK88, AJ198 * ( 1 + AK$6) )</f>
        <v>1.3469030953054075</v>
      </c>
      <c r="AL198" s="103">
        <f xml:space="preserve"> IF( InpS!AL88, InpS!AL88, AK198 * ( 1 + AL$6) )</f>
        <v>1.373836854028484</v>
      </c>
      <c r="AM198" s="103">
        <f xml:space="preserve"> IF( InpS!AM88, InpS!AM88, AL198 * ( 1 + AM$6) )</f>
        <v>1.4013092018761095</v>
      </c>
      <c r="AN198" s="103">
        <f xml:space="preserve"> IF( InpS!AN88, InpS!AN88, AM198 * ( 1 + AN$6) )</f>
        <v>1.4293309089100517</v>
      </c>
      <c r="AO198" s="103">
        <f xml:space="preserve"> IF( InpS!AO88, InpS!AO88, AN198 * ( 1 + AO$6) )</f>
        <v>1.4579129605589045</v>
      </c>
      <c r="AP198" s="103">
        <f xml:space="preserve"> IF( InpS!AP88, InpS!AP88, AO198 * ( 1 + AP$6) )</f>
        <v>1.487066561924737</v>
      </c>
      <c r="AQ198" s="103">
        <f xml:space="preserve"> IF( InpS!AQ88, InpS!AQ88, AP198 * ( 1 + AQ$6) )</f>
        <v>1.5168031421758603</v>
      </c>
      <c r="AR198" s="103">
        <f xml:space="preserve"> IF( InpS!AR88, InpS!AR88, AQ198 * ( 1 + AR$6) )</f>
        <v>1.5471343590274376</v>
      </c>
      <c r="AS198" s="103">
        <f xml:space="preserve"> IF( InpS!AS88, InpS!AS88, AR198 * ( 1 + AS$6) )</f>
        <v>1.5780721033116898</v>
      </c>
      <c r="AT198" s="103">
        <f xml:space="preserve"> IF( InpS!AT88, InpS!AT88, AS198 * ( 1 + AT$6) )</f>
        <v>1.6096285036394931</v>
      </c>
      <c r="AU198" s="103">
        <f xml:space="preserve"> IF( InpS!AU88, InpS!AU88, AT198 * ( 1 + AU$6) )</f>
        <v>1.6418159311551914</v>
      </c>
      <c r="AV198" s="103">
        <f xml:space="preserve"> IF( InpS!AV88, InpS!AV88, AU198 * ( 1 + AV$6) )</f>
        <v>1.6746470043864918</v>
      </c>
      <c r="AW198" s="103">
        <f xml:space="preserve"> IF( InpS!AW88, InpS!AW88, AV198 * ( 1 + AW$6) )</f>
        <v>1.7081345941913404</v>
      </c>
      <c r="AX198" s="103">
        <f xml:space="preserve"> IF( InpS!AX88, InpS!AX88, AW198 * ( 1 + AX$6) )</f>
        <v>1.7422918288037219</v>
      </c>
      <c r="AY198" s="103">
        <f xml:space="preserve"> IF( InpS!AY88, InpS!AY88, AX198 * ( 1 + AY$6) )</f>
        <v>1.7771320989803574</v>
      </c>
      <c r="AZ198" s="103">
        <f xml:space="preserve"> IF( InpS!AZ88, InpS!AZ88, AY198 * ( 1 + AZ$6) )</f>
        <v>1.8126690632503208</v>
      </c>
      <c r="BA198" s="103">
        <f xml:space="preserve"> IF( InpS!BA88, InpS!BA88, AZ198 * ( 1 + BA$6) )</f>
        <v>1.8489166532696302</v>
      </c>
      <c r="BB198" s="103">
        <f xml:space="preserve"> IF( InpS!BB88, InpS!BB88, BA198 * ( 1 + BB$6) )</f>
        <v>1.8858890792829139</v>
      </c>
      <c r="BC198" s="103">
        <f xml:space="preserve"> IF( InpS!BC88, InpS!BC88, BB198 * ( 1 + BC$6) )</f>
        <v>1.9236008356942935</v>
      </c>
      <c r="BD198" s="103">
        <f xml:space="preserve"> IF( InpS!BD88, InpS!BD88, BC198 * ( 1 + BD$6) )</f>
        <v>1.9620667067496649</v>
      </c>
      <c r="BE198" s="103">
        <f xml:space="preserve"> IF( InpS!BE88, InpS!BE88, BD198 * ( 1 + BE$6) )</f>
        <v>2.0013017723326079</v>
      </c>
      <c r="BF198" s="103">
        <f xml:space="preserve"> IF( InpS!BF88, InpS!BF88, BE198 * ( 1 + BF$6) )</f>
        <v>2.0413214138761959</v>
      </c>
      <c r="BG198" s="103">
        <f xml:space="preserve"> IF( InpS!BG88, InpS!BG88, BF198 * ( 1 + BG$6) )</f>
        <v>2.0821413203930224</v>
      </c>
      <c r="BH198" s="103">
        <f xml:space="preserve"> IF( InpS!BH88, InpS!BH88, BG198 * ( 1 + BH$6) )</f>
        <v>2.1237774946258074</v>
      </c>
      <c r="BI198" s="103">
        <f xml:space="preserve"> IF( InpS!BI88, InpS!BI88, BH198 * ( 1 + BI$6) )</f>
        <v>2.1662462593209995</v>
      </c>
      <c r="BJ198" s="103">
        <f xml:space="preserve"> IF( InpS!BJ88, InpS!BJ88, BI198 * ( 1 + BJ$6) )</f>
        <v>2.2095642636278265</v>
      </c>
      <c r="BK198" s="103">
        <f xml:space="preserve"> IF( InpS!BK88, InpS!BK88, BJ198 * ( 1 + BK$6) )</f>
        <v>2.2537484896253099</v>
      </c>
      <c r="BL198" s="103">
        <f xml:space="preserve"> IF( InpS!BL88, InpS!BL88, BK198 * ( 1 + BL$6) )</f>
        <v>2.2988162589797949</v>
      </c>
      <c r="BM198" s="103">
        <f xml:space="preserve"> IF( InpS!BM88, InpS!BM88, BL198 * ( 1 + BM$6) )</f>
        <v>2.3447852397356135</v>
      </c>
      <c r="BN198" s="103">
        <f xml:space="preserve"> IF( InpS!BN88, InpS!BN88, BM198 * ( 1 + BN$6) )</f>
        <v>2.3916734532415376</v>
      </c>
      <c r="BO198" s="103">
        <f xml:space="preserve"> IF( InpS!BO88, InpS!BO88, BN198 * ( 1 + BO$6) )</f>
        <v>2.4394992812157379</v>
      </c>
      <c r="BP198" s="103">
        <f xml:space="preserve"> IF( InpS!BP88, InpS!BP88, BO198 * ( 1 + BP$6) )</f>
        <v>2.4882814729520222</v>
      </c>
      <c r="BQ198" s="103">
        <f xml:space="preserve"> IF( InpS!BQ88, InpS!BQ88, BP198 * ( 1 + BQ$6) )</f>
        <v>2.538039152670172</v>
      </c>
      <c r="BR198" s="103">
        <f xml:space="preserve"> IF( InpS!BR88, InpS!BR88, BQ198 * ( 1 + BR$6) )</f>
        <v>2.5887918270132655</v>
      </c>
      <c r="BS198" s="103">
        <f xml:space="preserve"> IF( InpS!BS88, InpS!BS88, BR198 * ( 1 + BS$6) )</f>
        <v>2.6405593926949207</v>
      </c>
      <c r="BT198" s="103">
        <f xml:space="preserve"> IF( InpS!BT88, InpS!BT88, BS198 * ( 1 + BT$6) )</f>
        <v>2.6933621442994613</v>
      </c>
      <c r="BU198" s="103">
        <f xml:space="preserve"> IF( InpS!BU88, InpS!BU88, BT198 * ( 1 + BU$6) )</f>
        <v>2.7472207822380583</v>
      </c>
      <c r="BV198" s="103">
        <f xml:space="preserve"> IF( InpS!BV88, InpS!BV88, BU198 * ( 1 + BV$6) )</f>
        <v>2.8021564208639709</v>
      </c>
      <c r="BW198" s="103">
        <f xml:space="preserve"> IF( InpS!BW88, InpS!BW88, BV198 * ( 1 + BW$6) )</f>
        <v>2.8581905967500663</v>
      </c>
      <c r="BX198" s="103">
        <f xml:space="preserve"> IF( InpS!BX88, InpS!BX88, BW198 * ( 1 + BX$6) )</f>
        <v>2.9153452771318622</v>
      </c>
      <c r="BY198" s="103">
        <f xml:space="preserve"> IF( InpS!BY88, InpS!BY88, BX198 * ( 1 + BY$6) )</f>
        <v>2.9736428685194038</v>
      </c>
      <c r="BZ198" s="103">
        <f xml:space="preserve"> IF( InpS!BZ88, InpS!BZ88, BY198 * ( 1 + BZ$6) )</f>
        <v>3.0331062254813523</v>
      </c>
      <c r="CA198" s="103">
        <f xml:space="preserve"> IF( InpS!CA88, InpS!CA88, BZ198 * ( 1 + CA$6) )</f>
        <v>3.0937586596047235</v>
      </c>
      <c r="CB198" s="103">
        <f xml:space="preserve"> IF( InpS!CB88, InpS!CB88, CA198 * ( 1 + CB$6) )</f>
        <v>3.1556239486337962</v>
      </c>
      <c r="CC198" s="103">
        <f xml:space="preserve"> IF( InpS!CC88, InpS!CC88, CB198 * ( 1 + CC$6) )</f>
        <v>3.2187263457917688</v>
      </c>
      <c r="CD198" s="103">
        <f xml:space="preserve"> IF( InpS!CD88, InpS!CD88, CC198 * ( 1 + CD$6) )</f>
        <v>3.2830905892888169</v>
      </c>
      <c r="CE198" s="103">
        <f xml:space="preserve"> IF( InpS!CE88, InpS!CE88, CD198 * ( 1 + CE$6) )</f>
        <v>3.3487419120202846</v>
      </c>
      <c r="CF198" s="103">
        <f xml:space="preserve"> IF( InpS!CF88, InpS!CF88, CE198 * ( 1 + CF$6) )</f>
        <v>3.4157060514588062</v>
      </c>
      <c r="CG198" s="103">
        <f xml:space="preserve"> IF( InpS!CG88, InpS!CG88, CF198 * ( 1 + CG$6) )</f>
        <v>3.484009259744242</v>
      </c>
      <c r="CH198" s="103">
        <f xml:space="preserve"> IF( InpS!CH88, InpS!CH88, CG198 * ( 1 + CH$6) )</f>
        <v>3.5536783139753765</v>
      </c>
      <c r="CI198" s="103">
        <f xml:space="preserve"> IF( InpS!CI88, InpS!CI88, CH198 * ( 1 + CI$6) )</f>
        <v>3.6247405267074209</v>
      </c>
      <c r="CJ198" s="103">
        <f xml:space="preserve"> IF( InpS!CJ88, InpS!CJ88, CI198 * ( 1 + CJ$6) )</f>
        <v>3.6972237566594299</v>
      </c>
      <c r="CK198" s="103">
        <f xml:space="preserve"> IF( InpS!CK88, InpS!CK88, CJ198 * ( 1 + CK$6) )</f>
        <v>3.7711564196358349</v>
      </c>
      <c r="CL198" s="103">
        <f xml:space="preserve"> IF( InpS!CL88, InpS!CL88, CK198 * ( 1 + CL$6) )</f>
        <v>3.8465674996663708</v>
      </c>
      <c r="CM198" s="103">
        <f xml:space="preserve"> IF( InpS!CM88, InpS!CM88, CL198 * ( 1 + CM$6) )</f>
        <v>3.9234865603687665</v>
      </c>
      <c r="CN198" s="103">
        <f xml:space="preserve"> IF( InpS!CN88, InpS!CN88, CM198 * ( 1 + CN$6) )</f>
        <v>4.0019437565386546</v>
      </c>
      <c r="CO198" s="103">
        <f xml:space="preserve"> IF( InpS!CO88, InpS!CO88, CN198 * ( 1 + CO$6) )</f>
        <v>4.0819698459712379</v>
      </c>
    </row>
    <row r="199" spans="2:93" outlineLevel="2" x14ac:dyDescent="0.2">
      <c r="B199" s="58"/>
      <c r="D199" s="39"/>
      <c r="E199" s="18" t="str">
        <f xml:space="preserve"> InpS!E89</f>
        <v>Waste: Large user fixed charge</v>
      </c>
      <c r="G199" s="53">
        <f xml:space="preserve"> UserInput!$G$44</f>
        <v>0</v>
      </c>
      <c r="H199" s="76" t="str">
        <f xml:space="preserve"> InpS!H89</f>
        <v>£</v>
      </c>
      <c r="I199" s="74"/>
      <c r="K199" s="279">
        <f xml:space="preserve"> IF( InpS!K89, InpS!K89, J199 * ( 1 + K$6) )</f>
        <v>1783.46</v>
      </c>
      <c r="L199" s="279">
        <f xml:space="preserve"> IF( InpS!L89, InpS!L89, K199 * ( 1 + L$6) )</f>
        <v>2319.91</v>
      </c>
      <c r="M199" s="279">
        <f xml:space="preserve"> IF( InpS!M89, InpS!M89, L199 * ( 1 + M$6) )</f>
        <v>2375.33</v>
      </c>
      <c r="N199" s="279">
        <f xml:space="preserve"> IF( InpS!N89, InpS!N89, M199 * ( 1 + N$6) )</f>
        <v>1814.01</v>
      </c>
      <c r="O199" s="279">
        <f xml:space="preserve"> IF( InpS!O89, InpS!O89, N199 * ( 1 + O$6) )</f>
        <v>1860.95</v>
      </c>
      <c r="P199" s="279">
        <f xml:space="preserve"> IF( InpS!P89, InpS!P89, O199 * ( 1 + P$6) )</f>
        <v>1968.69</v>
      </c>
      <c r="Q199" s="279">
        <f xml:space="preserve"> IF( InpS!Q89, InpS!Q89, P199 * ( 1 + Q$6) )</f>
        <v>1962.88</v>
      </c>
      <c r="R199" s="279">
        <f xml:space="preserve"> IF( InpS!R89, InpS!R89, Q199 * ( 1 + R$6) )</f>
        <v>1935.48</v>
      </c>
      <c r="S199" s="279">
        <f xml:space="preserve"> IF( InpS!S89, InpS!S89, R199 * ( 1 + S$6) )</f>
        <v>1890</v>
      </c>
      <c r="T199" s="279">
        <f xml:space="preserve"> IF( InpS!T89, InpS!T89, S199 * ( 1 + T$6) )</f>
        <v>1927.7939616918557</v>
      </c>
      <c r="U199" s="279">
        <f xml:space="preserve"> IF( InpS!U89, InpS!U89, T199 * ( 1 + U$6) )</f>
        <v>1966.3436818706773</v>
      </c>
      <c r="V199" s="279">
        <f xml:space="preserve"> IF( InpS!V89, InpS!V89, U199 * ( 1 + V$6) )</f>
        <v>2005.6642732916523</v>
      </c>
      <c r="W199" s="279">
        <f xml:space="preserve"> IF( InpS!W89, InpS!W89, V199 * ( 1 + W$6) )</f>
        <v>2045.7711509167889</v>
      </c>
      <c r="X199" s="279">
        <f xml:space="preserve"> IF( InpS!X89, InpS!X89, W199 * ( 1 + X$6) )</f>
        <v>2086.6800379580868</v>
      </c>
      <c r="Y199" s="279">
        <f xml:space="preserve"> IF( InpS!Y89, InpS!Y89, X199 * ( 1 + Y$6) )</f>
        <v>2128.4069720415514</v>
      </c>
      <c r="Z199" s="279">
        <f xml:space="preserve"> IF( InpS!Z89, InpS!Z89, Y199 * ( 1 + Z$6) )</f>
        <v>2170.9683114944705</v>
      </c>
      <c r="AA199" s="279">
        <f xml:space="preserve"> IF( InpS!AA89, InpS!AA89, Z199 * ( 1 + AA$6) )</f>
        <v>2214.3807417584148</v>
      </c>
      <c r="AB199" s="279">
        <f xml:space="preserve"> IF( InpS!AB89, InpS!AB89, AA199 * ( 1 + AB$6) )</f>
        <v>2258.6612819304787</v>
      </c>
      <c r="AC199" s="279">
        <f xml:space="preserve"> IF( InpS!AC89, InpS!AC89, AB199 * ( 1 + AC$6) )</f>
        <v>2303.8272914353242</v>
      </c>
      <c r="AD199" s="279">
        <f xml:space="preserve"> IF( InpS!AD89, InpS!AD89, AC199 * ( 1 + AD$6) )</f>
        <v>2349.896476830646</v>
      </c>
      <c r="AE199" s="279">
        <f xml:space="preserve"> IF( InpS!AE89, InpS!AE89, AD199 * ( 1 + AE$6) )</f>
        <v>2396.8868987487222</v>
      </c>
      <c r="AF199" s="279">
        <f xml:space="preserve"> IF( InpS!AF89, InpS!AF89, AE199 * ( 1 + AF$6) )</f>
        <v>2444.8169789767749</v>
      </c>
      <c r="AG199" s="279">
        <f xml:space="preserve"> IF( InpS!AG89, InpS!AG89, AF199 * ( 1 + AG$6) )</f>
        <v>2493.7055076789161</v>
      </c>
      <c r="AH199" s="279">
        <f xml:space="preserve"> IF( InpS!AH89, InpS!AH89, AG199 * ( 1 + AH$6) )</f>
        <v>2543.571650762507</v>
      </c>
      <c r="AI199" s="279">
        <f xml:space="preserve"> IF( InpS!AI89, InpS!AI89, AH199 * ( 1 + AI$6) )</f>
        <v>2594.4349573918234</v>
      </c>
      <c r="AJ199" s="279">
        <f xml:space="preserve"> IF( InpS!AJ89, InpS!AJ89, AI199 * ( 1 + AJ$6) )</f>
        <v>2646.3153676519705</v>
      </c>
      <c r="AK199" s="279">
        <f xml:space="preserve"> IF( InpS!AK89, InpS!AK89, AJ199 * ( 1 + AK$6) )</f>
        <v>2699.2332203660485</v>
      </c>
      <c r="AL199" s="279">
        <f xml:space="preserve"> IF( InpS!AL89, InpS!AL89, AK199 * ( 1 + AL$6) )</f>
        <v>2753.2092610686404</v>
      </c>
      <c r="AM199" s="279">
        <f xml:space="preserve"> IF( InpS!AM89, InpS!AM89, AL199 * ( 1 + AM$6) )</f>
        <v>2808.2646501387412</v>
      </c>
      <c r="AN199" s="279">
        <f xml:space="preserve"> IF( InpS!AN89, InpS!AN89, AM199 * ( 1 + AN$6) )</f>
        <v>2864.420971095321</v>
      </c>
      <c r="AO199" s="279">
        <f xml:space="preserve"> IF( InpS!AO89, InpS!AO89, AN199 * ( 1 + AO$6) )</f>
        <v>2921.7002390587731</v>
      </c>
      <c r="AP199" s="279">
        <f xml:space="preserve"> IF( InpS!AP89, InpS!AP89, AO199 * ( 1 + AP$6) )</f>
        <v>2980.1249093815632</v>
      </c>
      <c r="AQ199" s="279">
        <f xml:space="preserve"> IF( InpS!AQ89, InpS!AQ89, AP199 * ( 1 + AQ$6) )</f>
        <v>3039.7178864514635</v>
      </c>
      <c r="AR199" s="279">
        <f xml:space="preserve"> IF( InpS!AR89, InpS!AR89, AQ199 * ( 1 + AR$6) )</f>
        <v>3100.502532670826</v>
      </c>
      <c r="AS199" s="279">
        <f xml:space="preserve"> IF( InpS!AS89, InpS!AS89, AR199 * ( 1 + AS$6) )</f>
        <v>3162.5026776154095</v>
      </c>
      <c r="AT199" s="279">
        <f xml:space="preserve"> IF( InpS!AT89, InpS!AT89, AS199 * ( 1 + AT$6) )</f>
        <v>3225.7426273763554</v>
      </c>
      <c r="AU199" s="279">
        <f xml:space="preserve"> IF( InpS!AU89, InpS!AU89, AT199 * ( 1 + AU$6) )</f>
        <v>3290.2471740889732</v>
      </c>
      <c r="AV199" s="279">
        <f xml:space="preserve"> IF( InpS!AV89, InpS!AV89, AU199 * ( 1 + AV$6) )</f>
        <v>3356.0416056520712</v>
      </c>
      <c r="AW199" s="279">
        <f xml:space="preserve"> IF( InpS!AW89, InpS!AW89, AV199 * ( 1 + AW$6) )</f>
        <v>3423.1517156416417</v>
      </c>
      <c r="AX199" s="279">
        <f xml:space="preserve"> IF( InpS!AX89, InpS!AX89, AW199 * ( 1 + AX$6) )</f>
        <v>3491.6038134227902</v>
      </c>
      <c r="AY199" s="279">
        <f xml:space="preserve"> IF( InpS!AY89, InpS!AY89, AX199 * ( 1 + AY$6) )</f>
        <v>3561.4247344638684</v>
      </c>
      <c r="AZ199" s="279">
        <f xml:space="preserve"> IF( InpS!AZ89, InpS!AZ89, AY199 * ( 1 + AZ$6) )</f>
        <v>3632.6418508568604</v>
      </c>
      <c r="BA199" s="279">
        <f xml:space="preserve"> IF( InpS!BA89, InpS!BA89, AZ199 * ( 1 + BA$6) )</f>
        <v>3705.2830820481386</v>
      </c>
      <c r="BB199" s="279">
        <f xml:space="preserve"> IF( InpS!BB89, InpS!BB89, BA199 * ( 1 + BB$6) )</f>
        <v>3779.3769057838044</v>
      </c>
      <c r="BC199" s="279">
        <f xml:space="preserve"> IF( InpS!BC89, InpS!BC89, BB199 * ( 1 + BC$6) )</f>
        <v>3854.9523692738981</v>
      </c>
      <c r="BD199" s="279">
        <f xml:space="preserve"> IF( InpS!BD89, InpS!BD89, BC199 * ( 1 + BD$6) )</f>
        <v>3932.0391005798588</v>
      </c>
      <c r="BE199" s="279">
        <f xml:space="preserve"> IF( InpS!BE89, InpS!BE89, BD199 * ( 1 + BE$6) )</f>
        <v>4010.667320229697</v>
      </c>
      <c r="BF199" s="279">
        <f xml:space="preserve"> IF( InpS!BF89, InpS!BF89, BE199 * ( 1 + BF$6) )</f>
        <v>4090.867853065432</v>
      </c>
      <c r="BG199" s="279">
        <f xml:space="preserve"> IF( InpS!BG89, InpS!BG89, BF199 * ( 1 + BG$6) )</f>
        <v>4172.6721403274423</v>
      </c>
      <c r="BH199" s="279">
        <f xml:space="preserve"> IF( InpS!BH89, InpS!BH89, BG199 * ( 1 + BH$6) )</f>
        <v>4256.112251980463</v>
      </c>
      <c r="BI199" s="279">
        <f xml:space="preserve"> IF( InpS!BI89, InpS!BI89, BH199 * ( 1 + BI$6) )</f>
        <v>4341.2208992860651</v>
      </c>
      <c r="BJ199" s="279">
        <f xml:space="preserve"> IF( InpS!BJ89, InpS!BJ89, BI199 * ( 1 + BJ$6) )</f>
        <v>4428.0314476265421</v>
      </c>
      <c r="BK199" s="279">
        <f xml:space="preserve"> IF( InpS!BK89, InpS!BK89, BJ199 * ( 1 + BK$6) )</f>
        <v>4516.5779295852353</v>
      </c>
      <c r="BL199" s="279">
        <f xml:space="preserve"> IF( InpS!BL89, InpS!BL89, BK199 * ( 1 + BL$6) )</f>
        <v>4606.8950582884236</v>
      </c>
      <c r="BM199" s="279">
        <f xml:space="preserve"> IF( InpS!BM89, InpS!BM89, BL199 * ( 1 + BM$6) )</f>
        <v>4699.0182410140069</v>
      </c>
      <c r="BN199" s="279">
        <f xml:space="preserve"> IF( InpS!BN89, InpS!BN89, BM199 * ( 1 + BN$6) )</f>
        <v>4792.9835930723211</v>
      </c>
      <c r="BO199" s="279">
        <f xml:space="preserve"> IF( InpS!BO89, InpS!BO89, BN199 * ( 1 + BO$6) )</f>
        <v>4888.8279519645266</v>
      </c>
      <c r="BP199" s="279">
        <f xml:space="preserve"> IF( InpS!BP89, InpS!BP89, BO199 * ( 1 + BP$6) )</f>
        <v>4986.5888918241144</v>
      </c>
      <c r="BQ199" s="279">
        <f xml:space="preserve"> IF( InpS!BQ89, InpS!BQ89, BP199 * ( 1 + BQ$6) )</f>
        <v>5086.3047381472006</v>
      </c>
      <c r="BR199" s="279">
        <f xml:space="preserve"> IF( InpS!BR89, InpS!BR89, BQ199 * ( 1 + BR$6) )</f>
        <v>5188.01458281738</v>
      </c>
      <c r="BS199" s="279">
        <f xml:space="preserve"> IF( InpS!BS89, InpS!BS89, BR199 * ( 1 + BS$6) )</f>
        <v>5291.7582994310251</v>
      </c>
      <c r="BT199" s="279">
        <f xml:space="preserve"> IF( InpS!BT89, InpS!BT89, BS199 * ( 1 + BT$6) )</f>
        <v>5397.576558929044</v>
      </c>
      <c r="BU199" s="279">
        <f xml:space="preserve"> IF( InpS!BU89, InpS!BU89, BT199 * ( 1 + BU$6) )</f>
        <v>5505.5108455412255</v>
      </c>
      <c r="BV199" s="279">
        <f xml:space="preserve"> IF( InpS!BV89, InpS!BV89, BU199 * ( 1 + BV$6) )</f>
        <v>5615.6034730494166</v>
      </c>
      <c r="BW199" s="279">
        <f xml:space="preserve"> IF( InpS!BW89, InpS!BW89, BV199 * ( 1 + BW$6) )</f>
        <v>5727.8976013759147</v>
      </c>
      <c r="BX199" s="279">
        <f xml:space="preserve"> IF( InpS!BX89, InpS!BX89, BW199 * ( 1 + BX$6) )</f>
        <v>5842.4372535035727</v>
      </c>
      <c r="BY199" s="279">
        <f xml:space="preserve"> IF( InpS!BY89, InpS!BY89, BX199 * ( 1 + BY$6) )</f>
        <v>5959.2673327342527</v>
      </c>
      <c r="BZ199" s="279">
        <f xml:space="preserve"> IF( InpS!BZ89, InpS!BZ89, BY199 * ( 1 + BZ$6) )</f>
        <v>6078.4336402923927</v>
      </c>
      <c r="CA199" s="279">
        <f xml:space="preserve"> IF( InpS!CA89, InpS!CA89, BZ199 * ( 1 + CA$6) )</f>
        <v>6199.9828932805922</v>
      </c>
      <c r="CB199" s="279">
        <f xml:space="preserve"> IF( InpS!CB89, InpS!CB89, CA199 * ( 1 + CB$6) )</f>
        <v>6323.9627429942466</v>
      </c>
      <c r="CC199" s="279">
        <f xml:space="preserve"> IF( InpS!CC89, InpS!CC89, CB199 * ( 1 + CC$6) )</f>
        <v>6450.4217936024197</v>
      </c>
      <c r="CD199" s="279">
        <f xml:space="preserve"> IF( InpS!CD89, InpS!CD89, CC199 * ( 1 + CD$6) )</f>
        <v>6579.4096212022723</v>
      </c>
      <c r="CE199" s="279">
        <f xml:space="preserve"> IF( InpS!CE89, InpS!CE89, CD199 * ( 1 + CE$6) )</f>
        <v>6710.9767932545183</v>
      </c>
      <c r="CF199" s="279">
        <f xml:space="preserve"> IF( InpS!CF89, InpS!CF89, CE199 * ( 1 + CF$6) )</f>
        <v>6845.1748884075305</v>
      </c>
      <c r="CG199" s="279">
        <f xml:space="preserve"> IF( InpS!CG89, InpS!CG89, CF199 * ( 1 + CG$6) )</f>
        <v>6982.056516717862</v>
      </c>
      <c r="CH199" s="279">
        <f xml:space="preserve"> IF( InpS!CH89, InpS!CH89, CG199 * ( 1 + CH$6) )</f>
        <v>7121.6753402751137</v>
      </c>
      <c r="CI199" s="279">
        <f xml:space="preserve"> IF( InpS!CI89, InpS!CI89, CH199 * ( 1 + CI$6) )</f>
        <v>7264.0860942392355</v>
      </c>
      <c r="CJ199" s="279">
        <f xml:space="preserve"> IF( InpS!CJ89, InpS!CJ89, CI199 * ( 1 + CJ$6) )</f>
        <v>7409.3446082985047</v>
      </c>
      <c r="CK199" s="279">
        <f xml:space="preserve"> IF( InpS!CK89, InpS!CK89, CJ199 * ( 1 + CK$6) )</f>
        <v>7557.5078285565951</v>
      </c>
      <c r="CL199" s="279">
        <f xml:space="preserve"> IF( InpS!CL89, InpS!CL89, CK199 * ( 1 + CL$6) )</f>
        <v>7708.6338398573189</v>
      </c>
      <c r="CM199" s="279">
        <f xml:space="preserve"> IF( InpS!CM89, InpS!CM89, CL199 * ( 1 + CM$6) )</f>
        <v>7862.7818885557899</v>
      </c>
      <c r="CN199" s="279">
        <f xml:space="preserve"> IF( InpS!CN89, InpS!CN89, CM199 * ( 1 + CN$6) )</f>
        <v>8020.0124057449402</v>
      </c>
      <c r="CO199" s="279">
        <f xml:space="preserve"> IF( InpS!CO89, InpS!CO89, CN199 * ( 1 + CO$6) )</f>
        <v>8180.387030946491</v>
      </c>
    </row>
    <row r="200" spans="2:93" outlineLevel="2" x14ac:dyDescent="0.2">
      <c r="B200" s="58"/>
      <c r="D200" s="39"/>
      <c r="H200" s="150"/>
      <c r="I200" s="74"/>
    </row>
    <row r="201" spans="2:93" outlineLevel="2" x14ac:dyDescent="0.2">
      <c r="B201" s="58"/>
      <c r="D201" s="39"/>
      <c r="E201" t="s">
        <v>499</v>
      </c>
      <c r="H201" s="150" t="s">
        <v>133</v>
      </c>
      <c r="I201" s="74"/>
      <c r="K201" s="95">
        <f xml:space="preserve"> $G188 * K188 * K$177</f>
        <v>0</v>
      </c>
      <c r="L201" s="95">
        <f t="shared" ref="L201:BW201" si="170" xml:space="preserve"> $G188 * L188 * L$177</f>
        <v>0</v>
      </c>
      <c r="M201" s="95">
        <f t="shared" si="170"/>
        <v>0</v>
      </c>
      <c r="N201" s="95">
        <f t="shared" si="170"/>
        <v>0</v>
      </c>
      <c r="O201" s="95">
        <f t="shared" si="170"/>
        <v>0</v>
      </c>
      <c r="P201" s="95">
        <f t="shared" si="170"/>
        <v>0</v>
      </c>
      <c r="Q201" s="95">
        <f t="shared" si="170"/>
        <v>0</v>
      </c>
      <c r="R201" s="95">
        <f t="shared" si="170"/>
        <v>0</v>
      </c>
      <c r="S201" s="95">
        <f t="shared" si="170"/>
        <v>0</v>
      </c>
      <c r="T201" s="95">
        <f t="shared" si="170"/>
        <v>0</v>
      </c>
      <c r="U201" s="95">
        <f t="shared" si="170"/>
        <v>0</v>
      </c>
      <c r="V201" s="95">
        <f t="shared" si="170"/>
        <v>0</v>
      </c>
      <c r="W201" s="95">
        <f t="shared" si="170"/>
        <v>0</v>
      </c>
      <c r="X201" s="95">
        <f t="shared" si="170"/>
        <v>0</v>
      </c>
      <c r="Y201" s="95">
        <f t="shared" si="170"/>
        <v>0</v>
      </c>
      <c r="Z201" s="95">
        <f t="shared" si="170"/>
        <v>0</v>
      </c>
      <c r="AA201" s="95">
        <f t="shared" si="170"/>
        <v>0</v>
      </c>
      <c r="AB201" s="95">
        <f t="shared" si="170"/>
        <v>0</v>
      </c>
      <c r="AC201" s="95">
        <f t="shared" si="170"/>
        <v>0</v>
      </c>
      <c r="AD201" s="95">
        <f t="shared" si="170"/>
        <v>0</v>
      </c>
      <c r="AE201" s="95">
        <f t="shared" si="170"/>
        <v>0</v>
      </c>
      <c r="AF201" s="95">
        <f t="shared" si="170"/>
        <v>0</v>
      </c>
      <c r="AG201" s="95">
        <f t="shared" si="170"/>
        <v>0</v>
      </c>
      <c r="AH201" s="95">
        <f t="shared" si="170"/>
        <v>0</v>
      </c>
      <c r="AI201" s="95">
        <f t="shared" si="170"/>
        <v>0</v>
      </c>
      <c r="AJ201" s="95">
        <f t="shared" si="170"/>
        <v>0</v>
      </c>
      <c r="AK201" s="95">
        <f t="shared" si="170"/>
        <v>0</v>
      </c>
      <c r="AL201" s="95">
        <f t="shared" si="170"/>
        <v>0</v>
      </c>
      <c r="AM201" s="95">
        <f t="shared" si="170"/>
        <v>0</v>
      </c>
      <c r="AN201" s="95">
        <f t="shared" si="170"/>
        <v>0</v>
      </c>
      <c r="AO201" s="95">
        <f t="shared" si="170"/>
        <v>0</v>
      </c>
      <c r="AP201" s="95">
        <f t="shared" si="170"/>
        <v>0</v>
      </c>
      <c r="AQ201" s="95">
        <f t="shared" si="170"/>
        <v>0</v>
      </c>
      <c r="AR201" s="95">
        <f t="shared" si="170"/>
        <v>0</v>
      </c>
      <c r="AS201" s="95">
        <f t="shared" si="170"/>
        <v>0</v>
      </c>
      <c r="AT201" s="95">
        <f t="shared" si="170"/>
        <v>0</v>
      </c>
      <c r="AU201" s="95">
        <f t="shared" si="170"/>
        <v>0</v>
      </c>
      <c r="AV201" s="95">
        <f t="shared" si="170"/>
        <v>0</v>
      </c>
      <c r="AW201" s="95">
        <f t="shared" si="170"/>
        <v>0</v>
      </c>
      <c r="AX201" s="95">
        <f t="shared" si="170"/>
        <v>0</v>
      </c>
      <c r="AY201" s="95">
        <f t="shared" si="170"/>
        <v>0</v>
      </c>
      <c r="AZ201" s="95">
        <f t="shared" si="170"/>
        <v>0</v>
      </c>
      <c r="BA201" s="95">
        <f t="shared" si="170"/>
        <v>0</v>
      </c>
      <c r="BB201" s="95">
        <f t="shared" si="170"/>
        <v>0</v>
      </c>
      <c r="BC201" s="95">
        <f t="shared" si="170"/>
        <v>0</v>
      </c>
      <c r="BD201" s="95">
        <f t="shared" si="170"/>
        <v>0</v>
      </c>
      <c r="BE201" s="95">
        <f t="shared" si="170"/>
        <v>0</v>
      </c>
      <c r="BF201" s="95">
        <f t="shared" si="170"/>
        <v>0</v>
      </c>
      <c r="BG201" s="95">
        <f t="shared" si="170"/>
        <v>0</v>
      </c>
      <c r="BH201" s="95">
        <f t="shared" si="170"/>
        <v>0</v>
      </c>
      <c r="BI201" s="95">
        <f t="shared" si="170"/>
        <v>0</v>
      </c>
      <c r="BJ201" s="95">
        <f t="shared" si="170"/>
        <v>0</v>
      </c>
      <c r="BK201" s="95">
        <f t="shared" si="170"/>
        <v>0</v>
      </c>
      <c r="BL201" s="95">
        <f t="shared" si="170"/>
        <v>0</v>
      </c>
      <c r="BM201" s="95">
        <f t="shared" si="170"/>
        <v>0</v>
      </c>
      <c r="BN201" s="95">
        <f t="shared" si="170"/>
        <v>0</v>
      </c>
      <c r="BO201" s="95">
        <f t="shared" si="170"/>
        <v>0</v>
      </c>
      <c r="BP201" s="95">
        <f t="shared" si="170"/>
        <v>0</v>
      </c>
      <c r="BQ201" s="95">
        <f t="shared" si="170"/>
        <v>0</v>
      </c>
      <c r="BR201" s="95">
        <f t="shared" si="170"/>
        <v>0</v>
      </c>
      <c r="BS201" s="95">
        <f t="shared" si="170"/>
        <v>0</v>
      </c>
      <c r="BT201" s="95">
        <f t="shared" si="170"/>
        <v>0</v>
      </c>
      <c r="BU201" s="95">
        <f t="shared" si="170"/>
        <v>0</v>
      </c>
      <c r="BV201" s="95">
        <f t="shared" si="170"/>
        <v>0</v>
      </c>
      <c r="BW201" s="95">
        <f t="shared" si="170"/>
        <v>0</v>
      </c>
      <c r="BX201" s="95">
        <f t="shared" ref="BX201:CO201" si="171" xml:space="preserve"> $G188 * BX188 * BX$177</f>
        <v>0</v>
      </c>
      <c r="BY201" s="95">
        <f t="shared" si="171"/>
        <v>0</v>
      </c>
      <c r="BZ201" s="95">
        <f t="shared" si="171"/>
        <v>0</v>
      </c>
      <c r="CA201" s="95">
        <f t="shared" si="171"/>
        <v>0</v>
      </c>
      <c r="CB201" s="95">
        <f t="shared" si="171"/>
        <v>0</v>
      </c>
      <c r="CC201" s="95">
        <f t="shared" si="171"/>
        <v>0</v>
      </c>
      <c r="CD201" s="95">
        <f t="shared" si="171"/>
        <v>0</v>
      </c>
      <c r="CE201" s="95">
        <f t="shared" si="171"/>
        <v>0</v>
      </c>
      <c r="CF201" s="95">
        <f t="shared" si="171"/>
        <v>0</v>
      </c>
      <c r="CG201" s="95">
        <f t="shared" si="171"/>
        <v>0</v>
      </c>
      <c r="CH201" s="95">
        <f t="shared" si="171"/>
        <v>0</v>
      </c>
      <c r="CI201" s="95">
        <f t="shared" si="171"/>
        <v>0</v>
      </c>
      <c r="CJ201" s="95">
        <f t="shared" si="171"/>
        <v>0</v>
      </c>
      <c r="CK201" s="95">
        <f t="shared" si="171"/>
        <v>0</v>
      </c>
      <c r="CL201" s="95">
        <f t="shared" si="171"/>
        <v>0</v>
      </c>
      <c r="CM201" s="95">
        <f t="shared" si="171"/>
        <v>0</v>
      </c>
      <c r="CN201" s="95">
        <f t="shared" si="171"/>
        <v>0</v>
      </c>
      <c r="CO201" s="95">
        <f t="shared" si="171"/>
        <v>0</v>
      </c>
    </row>
    <row r="202" spans="2:93" outlineLevel="2" x14ac:dyDescent="0.2">
      <c r="B202" s="58"/>
      <c r="D202" s="39"/>
      <c r="E202" t="s">
        <v>500</v>
      </c>
      <c r="H202" s="150" t="s">
        <v>133</v>
      </c>
      <c r="I202" s="74"/>
      <c r="K202" s="95">
        <f xml:space="preserve"> SUMPRODUCT( $G$190:$G$191, K190:K191 ) * K$177</f>
        <v>0</v>
      </c>
      <c r="L202" s="79">
        <f t="shared" ref="L202:BW202" si="172" xml:space="preserve"> SUMPRODUCT( $G$190:$G$191, L190:L191 ) * L$177</f>
        <v>0</v>
      </c>
      <c r="M202" s="79">
        <f t="shared" si="172"/>
        <v>0</v>
      </c>
      <c r="N202" s="79">
        <f t="shared" si="172"/>
        <v>0</v>
      </c>
      <c r="O202" s="79">
        <f t="shared" si="172"/>
        <v>0</v>
      </c>
      <c r="P202" s="79">
        <f t="shared" si="172"/>
        <v>0</v>
      </c>
      <c r="Q202" s="79">
        <f t="shared" si="172"/>
        <v>0</v>
      </c>
      <c r="R202" s="79">
        <f t="shared" si="172"/>
        <v>0</v>
      </c>
      <c r="S202" s="79">
        <f t="shared" si="172"/>
        <v>0</v>
      </c>
      <c r="T202" s="79">
        <f t="shared" si="172"/>
        <v>0</v>
      </c>
      <c r="U202" s="79">
        <f t="shared" si="172"/>
        <v>0</v>
      </c>
      <c r="V202" s="79">
        <f t="shared" si="172"/>
        <v>0</v>
      </c>
      <c r="W202" s="79">
        <f t="shared" si="172"/>
        <v>0</v>
      </c>
      <c r="X202" s="79">
        <f t="shared" si="172"/>
        <v>0</v>
      </c>
      <c r="Y202" s="79">
        <f t="shared" si="172"/>
        <v>0</v>
      </c>
      <c r="Z202" s="79">
        <f t="shared" si="172"/>
        <v>0</v>
      </c>
      <c r="AA202" s="79">
        <f t="shared" si="172"/>
        <v>0</v>
      </c>
      <c r="AB202" s="79">
        <f t="shared" si="172"/>
        <v>0</v>
      </c>
      <c r="AC202" s="79">
        <f t="shared" si="172"/>
        <v>0</v>
      </c>
      <c r="AD202" s="79">
        <f t="shared" si="172"/>
        <v>0</v>
      </c>
      <c r="AE202" s="79">
        <f t="shared" si="172"/>
        <v>0</v>
      </c>
      <c r="AF202" s="79">
        <f t="shared" si="172"/>
        <v>0</v>
      </c>
      <c r="AG202" s="79">
        <f t="shared" si="172"/>
        <v>0</v>
      </c>
      <c r="AH202" s="79">
        <f t="shared" si="172"/>
        <v>0</v>
      </c>
      <c r="AI202" s="79">
        <f t="shared" si="172"/>
        <v>0</v>
      </c>
      <c r="AJ202" s="79">
        <f t="shared" si="172"/>
        <v>0</v>
      </c>
      <c r="AK202" s="79">
        <f t="shared" si="172"/>
        <v>0</v>
      </c>
      <c r="AL202" s="79">
        <f t="shared" si="172"/>
        <v>0</v>
      </c>
      <c r="AM202" s="79">
        <f t="shared" si="172"/>
        <v>0</v>
      </c>
      <c r="AN202" s="79">
        <f t="shared" si="172"/>
        <v>0</v>
      </c>
      <c r="AO202" s="79">
        <f t="shared" si="172"/>
        <v>0</v>
      </c>
      <c r="AP202" s="79">
        <f t="shared" si="172"/>
        <v>0</v>
      </c>
      <c r="AQ202" s="79">
        <f t="shared" si="172"/>
        <v>0</v>
      </c>
      <c r="AR202" s="79">
        <f t="shared" si="172"/>
        <v>0</v>
      </c>
      <c r="AS202" s="79">
        <f t="shared" si="172"/>
        <v>0</v>
      </c>
      <c r="AT202" s="79">
        <f t="shared" si="172"/>
        <v>0</v>
      </c>
      <c r="AU202" s="79">
        <f t="shared" si="172"/>
        <v>0</v>
      </c>
      <c r="AV202" s="79">
        <f t="shared" si="172"/>
        <v>0</v>
      </c>
      <c r="AW202" s="79">
        <f t="shared" si="172"/>
        <v>0</v>
      </c>
      <c r="AX202" s="79">
        <f t="shared" si="172"/>
        <v>0</v>
      </c>
      <c r="AY202" s="79">
        <f t="shared" si="172"/>
        <v>0</v>
      </c>
      <c r="AZ202" s="79">
        <f t="shared" si="172"/>
        <v>0</v>
      </c>
      <c r="BA202" s="79">
        <f t="shared" si="172"/>
        <v>0</v>
      </c>
      <c r="BB202" s="79">
        <f t="shared" si="172"/>
        <v>0</v>
      </c>
      <c r="BC202" s="79">
        <f t="shared" si="172"/>
        <v>0</v>
      </c>
      <c r="BD202" s="79">
        <f t="shared" si="172"/>
        <v>0</v>
      </c>
      <c r="BE202" s="79">
        <f t="shared" si="172"/>
        <v>0</v>
      </c>
      <c r="BF202" s="79">
        <f t="shared" si="172"/>
        <v>0</v>
      </c>
      <c r="BG202" s="79">
        <f t="shared" si="172"/>
        <v>0</v>
      </c>
      <c r="BH202" s="79">
        <f t="shared" si="172"/>
        <v>0</v>
      </c>
      <c r="BI202" s="79">
        <f t="shared" si="172"/>
        <v>0</v>
      </c>
      <c r="BJ202" s="79">
        <f t="shared" si="172"/>
        <v>0</v>
      </c>
      <c r="BK202" s="79">
        <f t="shared" si="172"/>
        <v>0</v>
      </c>
      <c r="BL202" s="79">
        <f t="shared" si="172"/>
        <v>0</v>
      </c>
      <c r="BM202" s="79">
        <f t="shared" si="172"/>
        <v>0</v>
      </c>
      <c r="BN202" s="79">
        <f t="shared" si="172"/>
        <v>0</v>
      </c>
      <c r="BO202" s="79">
        <f t="shared" si="172"/>
        <v>0</v>
      </c>
      <c r="BP202" s="79">
        <f t="shared" si="172"/>
        <v>0</v>
      </c>
      <c r="BQ202" s="79">
        <f t="shared" si="172"/>
        <v>0</v>
      </c>
      <c r="BR202" s="79">
        <f t="shared" si="172"/>
        <v>0</v>
      </c>
      <c r="BS202" s="79">
        <f t="shared" si="172"/>
        <v>0</v>
      </c>
      <c r="BT202" s="79">
        <f t="shared" si="172"/>
        <v>0</v>
      </c>
      <c r="BU202" s="79">
        <f t="shared" si="172"/>
        <v>0</v>
      </c>
      <c r="BV202" s="79">
        <f t="shared" si="172"/>
        <v>0</v>
      </c>
      <c r="BW202" s="79">
        <f t="shared" si="172"/>
        <v>0</v>
      </c>
      <c r="BX202" s="79">
        <f t="shared" ref="BX202:CO202" si="173" xml:space="preserve"> SUMPRODUCT( $G$190:$G$191, BX190:BX191 ) * BX$177</f>
        <v>0</v>
      </c>
      <c r="BY202" s="79">
        <f t="shared" si="173"/>
        <v>0</v>
      </c>
      <c r="BZ202" s="79">
        <f t="shared" si="173"/>
        <v>0</v>
      </c>
      <c r="CA202" s="79">
        <f t="shared" si="173"/>
        <v>0</v>
      </c>
      <c r="CB202" s="79">
        <f t="shared" si="173"/>
        <v>0</v>
      </c>
      <c r="CC202" s="79">
        <f t="shared" si="173"/>
        <v>0</v>
      </c>
      <c r="CD202" s="79">
        <f t="shared" si="173"/>
        <v>0</v>
      </c>
      <c r="CE202" s="79">
        <f t="shared" si="173"/>
        <v>0</v>
      </c>
      <c r="CF202" s="79">
        <f t="shared" si="173"/>
        <v>0</v>
      </c>
      <c r="CG202" s="79">
        <f t="shared" si="173"/>
        <v>0</v>
      </c>
      <c r="CH202" s="79">
        <f t="shared" si="173"/>
        <v>0</v>
      </c>
      <c r="CI202" s="79">
        <f t="shared" si="173"/>
        <v>0</v>
      </c>
      <c r="CJ202" s="79">
        <f t="shared" si="173"/>
        <v>0</v>
      </c>
      <c r="CK202" s="79">
        <f t="shared" si="173"/>
        <v>0</v>
      </c>
      <c r="CL202" s="79">
        <f t="shared" si="173"/>
        <v>0</v>
      </c>
      <c r="CM202" s="79">
        <f t="shared" si="173"/>
        <v>0</v>
      </c>
      <c r="CN202" s="79">
        <f t="shared" si="173"/>
        <v>0</v>
      </c>
      <c r="CO202" s="79">
        <f t="shared" si="173"/>
        <v>0</v>
      </c>
    </row>
    <row r="203" spans="2:93" outlineLevel="2" x14ac:dyDescent="0.2">
      <c r="B203" s="58"/>
      <c r="D203" s="39"/>
      <c r="E203" t="s">
        <v>501</v>
      </c>
      <c r="H203" s="150" t="s">
        <v>133</v>
      </c>
      <c r="I203" s="74"/>
      <c r="K203" s="84">
        <f xml:space="preserve"> SUMPRODUCT( $G$193:$G$199, K193:K199 ) * K$177</f>
        <v>0</v>
      </c>
      <c r="L203" s="53">
        <f t="shared" ref="L203:BW203" si="174" xml:space="preserve"> SUMPRODUCT( $G$193:$G$199, L193:L199 ) * L$177</f>
        <v>0</v>
      </c>
      <c r="M203" s="53">
        <f t="shared" si="174"/>
        <v>0</v>
      </c>
      <c r="N203" s="53">
        <f t="shared" si="174"/>
        <v>0</v>
      </c>
      <c r="O203" s="53">
        <f t="shared" si="174"/>
        <v>0</v>
      </c>
      <c r="P203" s="53">
        <f t="shared" si="174"/>
        <v>0</v>
      </c>
      <c r="Q203" s="53">
        <f t="shared" si="174"/>
        <v>0</v>
      </c>
      <c r="R203" s="53">
        <f t="shared" si="174"/>
        <v>0</v>
      </c>
      <c r="S203" s="53">
        <f t="shared" si="174"/>
        <v>0</v>
      </c>
      <c r="T203" s="53">
        <f t="shared" si="174"/>
        <v>0</v>
      </c>
      <c r="U203" s="53">
        <f t="shared" si="174"/>
        <v>0</v>
      </c>
      <c r="V203" s="53">
        <f t="shared" si="174"/>
        <v>0</v>
      </c>
      <c r="W203" s="53">
        <f t="shared" si="174"/>
        <v>0</v>
      </c>
      <c r="X203" s="53">
        <f t="shared" si="174"/>
        <v>0</v>
      </c>
      <c r="Y203" s="53">
        <f t="shared" si="174"/>
        <v>0</v>
      </c>
      <c r="Z203" s="53">
        <f t="shared" si="174"/>
        <v>0</v>
      </c>
      <c r="AA203" s="53">
        <f t="shared" si="174"/>
        <v>0</v>
      </c>
      <c r="AB203" s="53">
        <f t="shared" si="174"/>
        <v>0</v>
      </c>
      <c r="AC203" s="53">
        <f t="shared" si="174"/>
        <v>0</v>
      </c>
      <c r="AD203" s="53">
        <f t="shared" si="174"/>
        <v>0</v>
      </c>
      <c r="AE203" s="53">
        <f t="shared" si="174"/>
        <v>0</v>
      </c>
      <c r="AF203" s="53">
        <f t="shared" si="174"/>
        <v>0</v>
      </c>
      <c r="AG203" s="53">
        <f t="shared" si="174"/>
        <v>0</v>
      </c>
      <c r="AH203" s="53">
        <f t="shared" si="174"/>
        <v>0</v>
      </c>
      <c r="AI203" s="53">
        <f t="shared" si="174"/>
        <v>0</v>
      </c>
      <c r="AJ203" s="53">
        <f t="shared" si="174"/>
        <v>0</v>
      </c>
      <c r="AK203" s="53">
        <f t="shared" si="174"/>
        <v>0</v>
      </c>
      <c r="AL203" s="53">
        <f t="shared" si="174"/>
        <v>0</v>
      </c>
      <c r="AM203" s="53">
        <f t="shared" si="174"/>
        <v>0</v>
      </c>
      <c r="AN203" s="53">
        <f t="shared" si="174"/>
        <v>0</v>
      </c>
      <c r="AO203" s="53">
        <f t="shared" si="174"/>
        <v>0</v>
      </c>
      <c r="AP203" s="53">
        <f t="shared" si="174"/>
        <v>0</v>
      </c>
      <c r="AQ203" s="53">
        <f t="shared" si="174"/>
        <v>0</v>
      </c>
      <c r="AR203" s="53">
        <f t="shared" si="174"/>
        <v>0</v>
      </c>
      <c r="AS203" s="53">
        <f t="shared" si="174"/>
        <v>0</v>
      </c>
      <c r="AT203" s="53">
        <f t="shared" si="174"/>
        <v>0</v>
      </c>
      <c r="AU203" s="53">
        <f t="shared" si="174"/>
        <v>0</v>
      </c>
      <c r="AV203" s="53">
        <f t="shared" si="174"/>
        <v>0</v>
      </c>
      <c r="AW203" s="53">
        <f t="shared" si="174"/>
        <v>0</v>
      </c>
      <c r="AX203" s="53">
        <f t="shared" si="174"/>
        <v>0</v>
      </c>
      <c r="AY203" s="53">
        <f t="shared" si="174"/>
        <v>0</v>
      </c>
      <c r="AZ203" s="53">
        <f t="shared" si="174"/>
        <v>0</v>
      </c>
      <c r="BA203" s="53">
        <f t="shared" si="174"/>
        <v>0</v>
      </c>
      <c r="BB203" s="53">
        <f t="shared" si="174"/>
        <v>0</v>
      </c>
      <c r="BC203" s="53">
        <f t="shared" si="174"/>
        <v>0</v>
      </c>
      <c r="BD203" s="53">
        <f t="shared" si="174"/>
        <v>0</v>
      </c>
      <c r="BE203" s="53">
        <f t="shared" si="174"/>
        <v>0</v>
      </c>
      <c r="BF203" s="53">
        <f t="shared" si="174"/>
        <v>0</v>
      </c>
      <c r="BG203" s="53">
        <f t="shared" si="174"/>
        <v>0</v>
      </c>
      <c r="BH203" s="53">
        <f t="shared" si="174"/>
        <v>0</v>
      </c>
      <c r="BI203" s="53">
        <f t="shared" si="174"/>
        <v>0</v>
      </c>
      <c r="BJ203" s="53">
        <f t="shared" si="174"/>
        <v>0</v>
      </c>
      <c r="BK203" s="53">
        <f t="shared" si="174"/>
        <v>0</v>
      </c>
      <c r="BL203" s="53">
        <f t="shared" si="174"/>
        <v>0</v>
      </c>
      <c r="BM203" s="53">
        <f t="shared" si="174"/>
        <v>0</v>
      </c>
      <c r="BN203" s="53">
        <f t="shared" si="174"/>
        <v>0</v>
      </c>
      <c r="BO203" s="53">
        <f t="shared" si="174"/>
        <v>0</v>
      </c>
      <c r="BP203" s="53">
        <f t="shared" si="174"/>
        <v>0</v>
      </c>
      <c r="BQ203" s="53">
        <f t="shared" si="174"/>
        <v>0</v>
      </c>
      <c r="BR203" s="53">
        <f t="shared" si="174"/>
        <v>0</v>
      </c>
      <c r="BS203" s="53">
        <f t="shared" si="174"/>
        <v>0</v>
      </c>
      <c r="BT203" s="53">
        <f t="shared" si="174"/>
        <v>0</v>
      </c>
      <c r="BU203" s="53">
        <f t="shared" si="174"/>
        <v>0</v>
      </c>
      <c r="BV203" s="53">
        <f t="shared" si="174"/>
        <v>0</v>
      </c>
      <c r="BW203" s="53">
        <f t="shared" si="174"/>
        <v>0</v>
      </c>
      <c r="BX203" s="53">
        <f t="shared" ref="BX203:CO203" si="175" xml:space="preserve"> SUMPRODUCT( $G$193:$G$199, BX193:BX199 ) * BX$177</f>
        <v>0</v>
      </c>
      <c r="BY203" s="53">
        <f t="shared" si="175"/>
        <v>0</v>
      </c>
      <c r="BZ203" s="53">
        <f t="shared" si="175"/>
        <v>0</v>
      </c>
      <c r="CA203" s="53">
        <f t="shared" si="175"/>
        <v>0</v>
      </c>
      <c r="CB203" s="53">
        <f t="shared" si="175"/>
        <v>0</v>
      </c>
      <c r="CC203" s="53">
        <f t="shared" si="175"/>
        <v>0</v>
      </c>
      <c r="CD203" s="53">
        <f t="shared" si="175"/>
        <v>0</v>
      </c>
      <c r="CE203" s="53">
        <f t="shared" si="175"/>
        <v>0</v>
      </c>
      <c r="CF203" s="53">
        <f t="shared" si="175"/>
        <v>0</v>
      </c>
      <c r="CG203" s="53">
        <f t="shared" si="175"/>
        <v>0</v>
      </c>
      <c r="CH203" s="53">
        <f t="shared" si="175"/>
        <v>0</v>
      </c>
      <c r="CI203" s="53">
        <f t="shared" si="175"/>
        <v>0</v>
      </c>
      <c r="CJ203" s="53">
        <f t="shared" si="175"/>
        <v>0</v>
      </c>
      <c r="CK203" s="53">
        <f t="shared" si="175"/>
        <v>0</v>
      </c>
      <c r="CL203" s="53">
        <f t="shared" si="175"/>
        <v>0</v>
      </c>
      <c r="CM203" s="53">
        <f t="shared" si="175"/>
        <v>0</v>
      </c>
      <c r="CN203" s="53">
        <f t="shared" si="175"/>
        <v>0</v>
      </c>
      <c r="CO203" s="53">
        <f t="shared" si="175"/>
        <v>0</v>
      </c>
    </row>
    <row r="204" spans="2:93" outlineLevel="2" x14ac:dyDescent="0.2">
      <c r="B204" s="58"/>
      <c r="D204" s="39"/>
      <c r="E204" t="s">
        <v>502</v>
      </c>
      <c r="H204" s="150" t="s">
        <v>133</v>
      </c>
      <c r="I204" s="74"/>
      <c r="K204" s="314">
        <f>SUM(K201:K203)</f>
        <v>0</v>
      </c>
      <c r="L204" s="314">
        <f t="shared" ref="L204:BW204" si="176">SUM(L201:L203)</f>
        <v>0</v>
      </c>
      <c r="M204" s="314">
        <f t="shared" si="176"/>
        <v>0</v>
      </c>
      <c r="N204" s="314">
        <f t="shared" si="176"/>
        <v>0</v>
      </c>
      <c r="O204" s="314">
        <f t="shared" si="176"/>
        <v>0</v>
      </c>
      <c r="P204" s="314">
        <f t="shared" si="176"/>
        <v>0</v>
      </c>
      <c r="Q204" s="314">
        <f t="shared" si="176"/>
        <v>0</v>
      </c>
      <c r="R204" s="314">
        <f t="shared" si="176"/>
        <v>0</v>
      </c>
      <c r="S204" s="314">
        <f t="shared" si="176"/>
        <v>0</v>
      </c>
      <c r="T204" s="314">
        <f t="shared" si="176"/>
        <v>0</v>
      </c>
      <c r="U204" s="314">
        <f t="shared" si="176"/>
        <v>0</v>
      </c>
      <c r="V204" s="314">
        <f t="shared" si="176"/>
        <v>0</v>
      </c>
      <c r="W204" s="314">
        <f t="shared" si="176"/>
        <v>0</v>
      </c>
      <c r="X204" s="314">
        <f t="shared" si="176"/>
        <v>0</v>
      </c>
      <c r="Y204" s="314">
        <f t="shared" si="176"/>
        <v>0</v>
      </c>
      <c r="Z204" s="314">
        <f t="shared" si="176"/>
        <v>0</v>
      </c>
      <c r="AA204" s="314">
        <f t="shared" si="176"/>
        <v>0</v>
      </c>
      <c r="AB204" s="314">
        <f t="shared" si="176"/>
        <v>0</v>
      </c>
      <c r="AC204" s="314">
        <f t="shared" si="176"/>
        <v>0</v>
      </c>
      <c r="AD204" s="314">
        <f t="shared" si="176"/>
        <v>0</v>
      </c>
      <c r="AE204" s="314">
        <f t="shared" si="176"/>
        <v>0</v>
      </c>
      <c r="AF204" s="314">
        <f t="shared" si="176"/>
        <v>0</v>
      </c>
      <c r="AG204" s="314">
        <f t="shared" si="176"/>
        <v>0</v>
      </c>
      <c r="AH204" s="314">
        <f t="shared" si="176"/>
        <v>0</v>
      </c>
      <c r="AI204" s="314">
        <f t="shared" si="176"/>
        <v>0</v>
      </c>
      <c r="AJ204" s="314">
        <f t="shared" si="176"/>
        <v>0</v>
      </c>
      <c r="AK204" s="314">
        <f t="shared" si="176"/>
        <v>0</v>
      </c>
      <c r="AL204" s="314">
        <f t="shared" si="176"/>
        <v>0</v>
      </c>
      <c r="AM204" s="314">
        <f t="shared" si="176"/>
        <v>0</v>
      </c>
      <c r="AN204" s="314">
        <f t="shared" si="176"/>
        <v>0</v>
      </c>
      <c r="AO204" s="314">
        <f t="shared" si="176"/>
        <v>0</v>
      </c>
      <c r="AP204" s="314">
        <f t="shared" si="176"/>
        <v>0</v>
      </c>
      <c r="AQ204" s="314">
        <f t="shared" si="176"/>
        <v>0</v>
      </c>
      <c r="AR204" s="314">
        <f t="shared" si="176"/>
        <v>0</v>
      </c>
      <c r="AS204" s="314">
        <f t="shared" si="176"/>
        <v>0</v>
      </c>
      <c r="AT204" s="314">
        <f t="shared" si="176"/>
        <v>0</v>
      </c>
      <c r="AU204" s="314">
        <f t="shared" si="176"/>
        <v>0</v>
      </c>
      <c r="AV204" s="314">
        <f t="shared" si="176"/>
        <v>0</v>
      </c>
      <c r="AW204" s="314">
        <f t="shared" si="176"/>
        <v>0</v>
      </c>
      <c r="AX204" s="314">
        <f t="shared" si="176"/>
        <v>0</v>
      </c>
      <c r="AY204" s="314">
        <f t="shared" si="176"/>
        <v>0</v>
      </c>
      <c r="AZ204" s="314">
        <f t="shared" si="176"/>
        <v>0</v>
      </c>
      <c r="BA204" s="314">
        <f t="shared" si="176"/>
        <v>0</v>
      </c>
      <c r="BB204" s="314">
        <f t="shared" si="176"/>
        <v>0</v>
      </c>
      <c r="BC204" s="314">
        <f t="shared" si="176"/>
        <v>0</v>
      </c>
      <c r="BD204" s="314">
        <f t="shared" si="176"/>
        <v>0</v>
      </c>
      <c r="BE204" s="314">
        <f t="shared" si="176"/>
        <v>0</v>
      </c>
      <c r="BF204" s="314">
        <f t="shared" si="176"/>
        <v>0</v>
      </c>
      <c r="BG204" s="314">
        <f t="shared" si="176"/>
        <v>0</v>
      </c>
      <c r="BH204" s="314">
        <f t="shared" si="176"/>
        <v>0</v>
      </c>
      <c r="BI204" s="314">
        <f t="shared" si="176"/>
        <v>0</v>
      </c>
      <c r="BJ204" s="314">
        <f t="shared" si="176"/>
        <v>0</v>
      </c>
      <c r="BK204" s="314">
        <f t="shared" si="176"/>
        <v>0</v>
      </c>
      <c r="BL204" s="314">
        <f t="shared" si="176"/>
        <v>0</v>
      </c>
      <c r="BM204" s="314">
        <f t="shared" si="176"/>
        <v>0</v>
      </c>
      <c r="BN204" s="314">
        <f t="shared" si="176"/>
        <v>0</v>
      </c>
      <c r="BO204" s="314">
        <f t="shared" si="176"/>
        <v>0</v>
      </c>
      <c r="BP204" s="314">
        <f t="shared" si="176"/>
        <v>0</v>
      </c>
      <c r="BQ204" s="314">
        <f t="shared" si="176"/>
        <v>0</v>
      </c>
      <c r="BR204" s="314">
        <f t="shared" si="176"/>
        <v>0</v>
      </c>
      <c r="BS204" s="314">
        <f t="shared" si="176"/>
        <v>0</v>
      </c>
      <c r="BT204" s="314">
        <f t="shared" si="176"/>
        <v>0</v>
      </c>
      <c r="BU204" s="314">
        <f t="shared" si="176"/>
        <v>0</v>
      </c>
      <c r="BV204" s="314">
        <f t="shared" si="176"/>
        <v>0</v>
      </c>
      <c r="BW204" s="314">
        <f t="shared" si="176"/>
        <v>0</v>
      </c>
      <c r="BX204" s="314">
        <f t="shared" ref="BX204:CO204" si="177">SUM(BX201:BX203)</f>
        <v>0</v>
      </c>
      <c r="BY204" s="314">
        <f t="shared" si="177"/>
        <v>0</v>
      </c>
      <c r="BZ204" s="314">
        <f t="shared" si="177"/>
        <v>0</v>
      </c>
      <c r="CA204" s="314">
        <f t="shared" si="177"/>
        <v>0</v>
      </c>
      <c r="CB204" s="314">
        <f t="shared" si="177"/>
        <v>0</v>
      </c>
      <c r="CC204" s="314">
        <f t="shared" si="177"/>
        <v>0</v>
      </c>
      <c r="CD204" s="314">
        <f t="shared" si="177"/>
        <v>0</v>
      </c>
      <c r="CE204" s="314">
        <f t="shared" si="177"/>
        <v>0</v>
      </c>
      <c r="CF204" s="314">
        <f t="shared" si="177"/>
        <v>0</v>
      </c>
      <c r="CG204" s="314">
        <f t="shared" si="177"/>
        <v>0</v>
      </c>
      <c r="CH204" s="314">
        <f t="shared" si="177"/>
        <v>0</v>
      </c>
      <c r="CI204" s="314">
        <f t="shared" si="177"/>
        <v>0</v>
      </c>
      <c r="CJ204" s="314">
        <f t="shared" si="177"/>
        <v>0</v>
      </c>
      <c r="CK204" s="314">
        <f t="shared" si="177"/>
        <v>0</v>
      </c>
      <c r="CL204" s="314">
        <f t="shared" si="177"/>
        <v>0</v>
      </c>
      <c r="CM204" s="314">
        <f t="shared" si="177"/>
        <v>0</v>
      </c>
      <c r="CN204" s="314">
        <f t="shared" si="177"/>
        <v>0</v>
      </c>
      <c r="CO204" s="314">
        <f t="shared" si="177"/>
        <v>0</v>
      </c>
    </row>
    <row r="205" spans="2:93" outlineLevel="2" x14ac:dyDescent="0.2">
      <c r="B205" s="58"/>
      <c r="D205" s="39"/>
      <c r="H205" s="150"/>
      <c r="I205" s="74"/>
    </row>
    <row r="206" spans="2:93" outlineLevel="2" x14ac:dyDescent="0.2">
      <c r="B206" s="58"/>
      <c r="D206" s="39"/>
      <c r="E206" t="s">
        <v>503</v>
      </c>
      <c r="G206" s="53">
        <f xml:space="preserve"> G193 + G195 + G198</f>
        <v>0</v>
      </c>
      <c r="H206" s="150" t="s">
        <v>105</v>
      </c>
      <c r="I206" s="74"/>
      <c r="K206" s="84">
        <f xml:space="preserve"> $G206 * K$177</f>
        <v>0</v>
      </c>
      <c r="L206" s="84">
        <f t="shared" ref="L206:BW206" si="178" xml:space="preserve"> $G206 * L$177</f>
        <v>0</v>
      </c>
      <c r="M206" s="84">
        <f t="shared" si="178"/>
        <v>0</v>
      </c>
      <c r="N206" s="84">
        <f t="shared" si="178"/>
        <v>0</v>
      </c>
      <c r="O206" s="84">
        <f t="shared" si="178"/>
        <v>0</v>
      </c>
      <c r="P206" s="84">
        <f t="shared" si="178"/>
        <v>0</v>
      </c>
      <c r="Q206" s="84">
        <f t="shared" si="178"/>
        <v>0</v>
      </c>
      <c r="R206" s="84">
        <f t="shared" si="178"/>
        <v>0</v>
      </c>
      <c r="S206" s="84">
        <f t="shared" si="178"/>
        <v>0</v>
      </c>
      <c r="T206" s="84">
        <f t="shared" si="178"/>
        <v>0</v>
      </c>
      <c r="U206" s="84">
        <f t="shared" si="178"/>
        <v>0</v>
      </c>
      <c r="V206" s="84">
        <f t="shared" si="178"/>
        <v>0</v>
      </c>
      <c r="W206" s="84">
        <f t="shared" si="178"/>
        <v>0</v>
      </c>
      <c r="X206" s="84">
        <f t="shared" si="178"/>
        <v>0</v>
      </c>
      <c r="Y206" s="84">
        <f t="shared" si="178"/>
        <v>0</v>
      </c>
      <c r="Z206" s="84">
        <f t="shared" si="178"/>
        <v>0</v>
      </c>
      <c r="AA206" s="84">
        <f t="shared" si="178"/>
        <v>0</v>
      </c>
      <c r="AB206" s="84">
        <f t="shared" si="178"/>
        <v>0</v>
      </c>
      <c r="AC206" s="84">
        <f t="shared" si="178"/>
        <v>0</v>
      </c>
      <c r="AD206" s="84">
        <f t="shared" si="178"/>
        <v>0</v>
      </c>
      <c r="AE206" s="84">
        <f t="shared" si="178"/>
        <v>0</v>
      </c>
      <c r="AF206" s="84">
        <f t="shared" si="178"/>
        <v>0</v>
      </c>
      <c r="AG206" s="84">
        <f t="shared" si="178"/>
        <v>0</v>
      </c>
      <c r="AH206" s="84">
        <f t="shared" si="178"/>
        <v>0</v>
      </c>
      <c r="AI206" s="84">
        <f t="shared" si="178"/>
        <v>0</v>
      </c>
      <c r="AJ206" s="84">
        <f t="shared" si="178"/>
        <v>0</v>
      </c>
      <c r="AK206" s="84">
        <f t="shared" si="178"/>
        <v>0</v>
      </c>
      <c r="AL206" s="84">
        <f t="shared" si="178"/>
        <v>0</v>
      </c>
      <c r="AM206" s="84">
        <f t="shared" si="178"/>
        <v>0</v>
      </c>
      <c r="AN206" s="84">
        <f t="shared" si="178"/>
        <v>0</v>
      </c>
      <c r="AO206" s="84">
        <f t="shared" si="178"/>
        <v>0</v>
      </c>
      <c r="AP206" s="84">
        <f t="shared" si="178"/>
        <v>0</v>
      </c>
      <c r="AQ206" s="84">
        <f t="shared" si="178"/>
        <v>0</v>
      </c>
      <c r="AR206" s="84">
        <f t="shared" si="178"/>
        <v>0</v>
      </c>
      <c r="AS206" s="84">
        <f t="shared" si="178"/>
        <v>0</v>
      </c>
      <c r="AT206" s="84">
        <f t="shared" si="178"/>
        <v>0</v>
      </c>
      <c r="AU206" s="84">
        <f t="shared" si="178"/>
        <v>0</v>
      </c>
      <c r="AV206" s="84">
        <f t="shared" si="178"/>
        <v>0</v>
      </c>
      <c r="AW206" s="84">
        <f t="shared" si="178"/>
        <v>0</v>
      </c>
      <c r="AX206" s="84">
        <f t="shared" si="178"/>
        <v>0</v>
      </c>
      <c r="AY206" s="84">
        <f t="shared" si="178"/>
        <v>0</v>
      </c>
      <c r="AZ206" s="84">
        <f t="shared" si="178"/>
        <v>0</v>
      </c>
      <c r="BA206" s="84">
        <f t="shared" si="178"/>
        <v>0</v>
      </c>
      <c r="BB206" s="84">
        <f t="shared" si="178"/>
        <v>0</v>
      </c>
      <c r="BC206" s="84">
        <f t="shared" si="178"/>
        <v>0</v>
      </c>
      <c r="BD206" s="84">
        <f t="shared" si="178"/>
        <v>0</v>
      </c>
      <c r="BE206" s="84">
        <f t="shared" si="178"/>
        <v>0</v>
      </c>
      <c r="BF206" s="84">
        <f t="shared" si="178"/>
        <v>0</v>
      </c>
      <c r="BG206" s="84">
        <f t="shared" si="178"/>
        <v>0</v>
      </c>
      <c r="BH206" s="84">
        <f t="shared" si="178"/>
        <v>0</v>
      </c>
      <c r="BI206" s="84">
        <f t="shared" si="178"/>
        <v>0</v>
      </c>
      <c r="BJ206" s="84">
        <f t="shared" si="178"/>
        <v>0</v>
      </c>
      <c r="BK206" s="84">
        <f t="shared" si="178"/>
        <v>0</v>
      </c>
      <c r="BL206" s="84">
        <f t="shared" si="178"/>
        <v>0</v>
      </c>
      <c r="BM206" s="84">
        <f t="shared" si="178"/>
        <v>0</v>
      </c>
      <c r="BN206" s="84">
        <f t="shared" si="178"/>
        <v>0</v>
      </c>
      <c r="BO206" s="84">
        <f t="shared" si="178"/>
        <v>0</v>
      </c>
      <c r="BP206" s="84">
        <f t="shared" si="178"/>
        <v>0</v>
      </c>
      <c r="BQ206" s="84">
        <f t="shared" si="178"/>
        <v>0</v>
      </c>
      <c r="BR206" s="84">
        <f t="shared" si="178"/>
        <v>0</v>
      </c>
      <c r="BS206" s="84">
        <f t="shared" si="178"/>
        <v>0</v>
      </c>
      <c r="BT206" s="84">
        <f t="shared" si="178"/>
        <v>0</v>
      </c>
      <c r="BU206" s="84">
        <f t="shared" si="178"/>
        <v>0</v>
      </c>
      <c r="BV206" s="84">
        <f t="shared" si="178"/>
        <v>0</v>
      </c>
      <c r="BW206" s="84">
        <f t="shared" si="178"/>
        <v>0</v>
      </c>
      <c r="BX206" s="84">
        <f t="shared" ref="BX206:CO206" si="179" xml:space="preserve"> $G206 * BX$177</f>
        <v>0</v>
      </c>
      <c r="BY206" s="84">
        <f t="shared" si="179"/>
        <v>0</v>
      </c>
      <c r="BZ206" s="84">
        <f t="shared" si="179"/>
        <v>0</v>
      </c>
      <c r="CA206" s="84">
        <f t="shared" si="179"/>
        <v>0</v>
      </c>
      <c r="CB206" s="84">
        <f t="shared" si="179"/>
        <v>0</v>
      </c>
      <c r="CC206" s="84">
        <f t="shared" si="179"/>
        <v>0</v>
      </c>
      <c r="CD206" s="84">
        <f t="shared" si="179"/>
        <v>0</v>
      </c>
      <c r="CE206" s="84">
        <f t="shared" si="179"/>
        <v>0</v>
      </c>
      <c r="CF206" s="84">
        <f t="shared" si="179"/>
        <v>0</v>
      </c>
      <c r="CG206" s="84">
        <f t="shared" si="179"/>
        <v>0</v>
      </c>
      <c r="CH206" s="84">
        <f t="shared" si="179"/>
        <v>0</v>
      </c>
      <c r="CI206" s="84">
        <f t="shared" si="179"/>
        <v>0</v>
      </c>
      <c r="CJ206" s="84">
        <f t="shared" si="179"/>
        <v>0</v>
      </c>
      <c r="CK206" s="84">
        <f t="shared" si="179"/>
        <v>0</v>
      </c>
      <c r="CL206" s="84">
        <f t="shared" si="179"/>
        <v>0</v>
      </c>
      <c r="CM206" s="84">
        <f t="shared" si="179"/>
        <v>0</v>
      </c>
      <c r="CN206" s="84">
        <f t="shared" si="179"/>
        <v>0</v>
      </c>
      <c r="CO206" s="84">
        <f t="shared" si="179"/>
        <v>0</v>
      </c>
    </row>
    <row r="207" spans="2:93" outlineLevel="2" x14ac:dyDescent="0.2">
      <c r="B207" s="58"/>
      <c r="D207" s="39"/>
      <c r="E207" t="s">
        <v>504</v>
      </c>
      <c r="G207" s="78"/>
      <c r="H207" s="150" t="s">
        <v>288</v>
      </c>
      <c r="I207" s="74"/>
      <c r="K207" s="103">
        <f xml:space="preserve"> IF( K206 = 0, 0, K203 / K206 )</f>
        <v>0</v>
      </c>
      <c r="L207" s="103">
        <f t="shared" ref="L207:BW207" si="180" xml:space="preserve"> IF( L206 = 0, 0, L203 / L206 )</f>
        <v>0</v>
      </c>
      <c r="M207" s="103">
        <f t="shared" si="180"/>
        <v>0</v>
      </c>
      <c r="N207" s="103">
        <f t="shared" si="180"/>
        <v>0</v>
      </c>
      <c r="O207" s="103">
        <f t="shared" si="180"/>
        <v>0</v>
      </c>
      <c r="P207" s="103">
        <f t="shared" si="180"/>
        <v>0</v>
      </c>
      <c r="Q207" s="103">
        <f t="shared" si="180"/>
        <v>0</v>
      </c>
      <c r="R207" s="103">
        <f t="shared" si="180"/>
        <v>0</v>
      </c>
      <c r="S207" s="103">
        <f t="shared" si="180"/>
        <v>0</v>
      </c>
      <c r="T207" s="103">
        <f t="shared" si="180"/>
        <v>0</v>
      </c>
      <c r="U207" s="103">
        <f t="shared" si="180"/>
        <v>0</v>
      </c>
      <c r="V207" s="103">
        <f t="shared" si="180"/>
        <v>0</v>
      </c>
      <c r="W207" s="103">
        <f t="shared" si="180"/>
        <v>0</v>
      </c>
      <c r="X207" s="103">
        <f t="shared" si="180"/>
        <v>0</v>
      </c>
      <c r="Y207" s="103">
        <f t="shared" si="180"/>
        <v>0</v>
      </c>
      <c r="Z207" s="103">
        <f t="shared" si="180"/>
        <v>0</v>
      </c>
      <c r="AA207" s="103">
        <f t="shared" si="180"/>
        <v>0</v>
      </c>
      <c r="AB207" s="103">
        <f t="shared" si="180"/>
        <v>0</v>
      </c>
      <c r="AC207" s="103">
        <f t="shared" si="180"/>
        <v>0</v>
      </c>
      <c r="AD207" s="103">
        <f t="shared" si="180"/>
        <v>0</v>
      </c>
      <c r="AE207" s="103">
        <f t="shared" si="180"/>
        <v>0</v>
      </c>
      <c r="AF207" s="103">
        <f t="shared" si="180"/>
        <v>0</v>
      </c>
      <c r="AG207" s="103">
        <f t="shared" si="180"/>
        <v>0</v>
      </c>
      <c r="AH207" s="103">
        <f t="shared" si="180"/>
        <v>0</v>
      </c>
      <c r="AI207" s="103">
        <f t="shared" si="180"/>
        <v>0</v>
      </c>
      <c r="AJ207" s="103">
        <f t="shared" si="180"/>
        <v>0</v>
      </c>
      <c r="AK207" s="103">
        <f t="shared" si="180"/>
        <v>0</v>
      </c>
      <c r="AL207" s="103">
        <f t="shared" si="180"/>
        <v>0</v>
      </c>
      <c r="AM207" s="103">
        <f t="shared" si="180"/>
        <v>0</v>
      </c>
      <c r="AN207" s="103">
        <f t="shared" si="180"/>
        <v>0</v>
      </c>
      <c r="AO207" s="103">
        <f t="shared" si="180"/>
        <v>0</v>
      </c>
      <c r="AP207" s="103">
        <f t="shared" si="180"/>
        <v>0</v>
      </c>
      <c r="AQ207" s="103">
        <f t="shared" si="180"/>
        <v>0</v>
      </c>
      <c r="AR207" s="103">
        <f t="shared" si="180"/>
        <v>0</v>
      </c>
      <c r="AS207" s="103">
        <f t="shared" si="180"/>
        <v>0</v>
      </c>
      <c r="AT207" s="103">
        <f t="shared" si="180"/>
        <v>0</v>
      </c>
      <c r="AU207" s="103">
        <f t="shared" si="180"/>
        <v>0</v>
      </c>
      <c r="AV207" s="103">
        <f t="shared" si="180"/>
        <v>0</v>
      </c>
      <c r="AW207" s="103">
        <f t="shared" si="180"/>
        <v>0</v>
      </c>
      <c r="AX207" s="103">
        <f t="shared" si="180"/>
        <v>0</v>
      </c>
      <c r="AY207" s="103">
        <f t="shared" si="180"/>
        <v>0</v>
      </c>
      <c r="AZ207" s="103">
        <f t="shared" si="180"/>
        <v>0</v>
      </c>
      <c r="BA207" s="103">
        <f t="shared" si="180"/>
        <v>0</v>
      </c>
      <c r="BB207" s="103">
        <f t="shared" si="180"/>
        <v>0</v>
      </c>
      <c r="BC207" s="103">
        <f t="shared" si="180"/>
        <v>0</v>
      </c>
      <c r="BD207" s="103">
        <f t="shared" si="180"/>
        <v>0</v>
      </c>
      <c r="BE207" s="103">
        <f t="shared" si="180"/>
        <v>0</v>
      </c>
      <c r="BF207" s="103">
        <f t="shared" si="180"/>
        <v>0</v>
      </c>
      <c r="BG207" s="103">
        <f t="shared" si="180"/>
        <v>0</v>
      </c>
      <c r="BH207" s="103">
        <f t="shared" si="180"/>
        <v>0</v>
      </c>
      <c r="BI207" s="103">
        <f t="shared" si="180"/>
        <v>0</v>
      </c>
      <c r="BJ207" s="103">
        <f t="shared" si="180"/>
        <v>0</v>
      </c>
      <c r="BK207" s="103">
        <f t="shared" si="180"/>
        <v>0</v>
      </c>
      <c r="BL207" s="103">
        <f t="shared" si="180"/>
        <v>0</v>
      </c>
      <c r="BM207" s="103">
        <f t="shared" si="180"/>
        <v>0</v>
      </c>
      <c r="BN207" s="103">
        <f t="shared" si="180"/>
        <v>0</v>
      </c>
      <c r="BO207" s="103">
        <f t="shared" si="180"/>
        <v>0</v>
      </c>
      <c r="BP207" s="103">
        <f t="shared" si="180"/>
        <v>0</v>
      </c>
      <c r="BQ207" s="103">
        <f t="shared" si="180"/>
        <v>0</v>
      </c>
      <c r="BR207" s="103">
        <f t="shared" si="180"/>
        <v>0</v>
      </c>
      <c r="BS207" s="103">
        <f t="shared" si="180"/>
        <v>0</v>
      </c>
      <c r="BT207" s="103">
        <f t="shared" si="180"/>
        <v>0</v>
      </c>
      <c r="BU207" s="103">
        <f t="shared" si="180"/>
        <v>0</v>
      </c>
      <c r="BV207" s="103">
        <f t="shared" si="180"/>
        <v>0</v>
      </c>
      <c r="BW207" s="103">
        <f t="shared" si="180"/>
        <v>0</v>
      </c>
      <c r="BX207" s="103">
        <f t="shared" ref="BX207:CO207" si="181" xml:space="preserve"> IF( BX206 = 0, 0, BX203 / BX206 )</f>
        <v>0</v>
      </c>
      <c r="BY207" s="103">
        <f t="shared" si="181"/>
        <v>0</v>
      </c>
      <c r="BZ207" s="103">
        <f t="shared" si="181"/>
        <v>0</v>
      </c>
      <c r="CA207" s="103">
        <f t="shared" si="181"/>
        <v>0</v>
      </c>
      <c r="CB207" s="103">
        <f t="shared" si="181"/>
        <v>0</v>
      </c>
      <c r="CC207" s="103">
        <f t="shared" si="181"/>
        <v>0</v>
      </c>
      <c r="CD207" s="103">
        <f t="shared" si="181"/>
        <v>0</v>
      </c>
      <c r="CE207" s="103">
        <f t="shared" si="181"/>
        <v>0</v>
      </c>
      <c r="CF207" s="103">
        <f t="shared" si="181"/>
        <v>0</v>
      </c>
      <c r="CG207" s="103">
        <f t="shared" si="181"/>
        <v>0</v>
      </c>
      <c r="CH207" s="103">
        <f t="shared" si="181"/>
        <v>0</v>
      </c>
      <c r="CI207" s="103">
        <f t="shared" si="181"/>
        <v>0</v>
      </c>
      <c r="CJ207" s="103">
        <f t="shared" si="181"/>
        <v>0</v>
      </c>
      <c r="CK207" s="103">
        <f t="shared" si="181"/>
        <v>0</v>
      </c>
      <c r="CL207" s="103">
        <f t="shared" si="181"/>
        <v>0</v>
      </c>
      <c r="CM207" s="103">
        <f t="shared" si="181"/>
        <v>0</v>
      </c>
      <c r="CN207" s="103">
        <f t="shared" si="181"/>
        <v>0</v>
      </c>
      <c r="CO207" s="103">
        <f t="shared" si="181"/>
        <v>0</v>
      </c>
    </row>
    <row r="208" spans="2:93" outlineLevel="2" x14ac:dyDescent="0.2">
      <c r="B208" s="58"/>
      <c r="D208" s="39"/>
      <c r="H208" s="150"/>
      <c r="I208" s="74"/>
    </row>
    <row r="209" spans="2:93" outlineLevel="2" x14ac:dyDescent="0.2">
      <c r="B209" s="58"/>
      <c r="D209" s="39"/>
      <c r="E209" s="18" t="str">
        <f xml:space="preserve"> InpS!E92</f>
        <v>Surface Water: Band 1</v>
      </c>
      <c r="G209" s="19">
        <f xml:space="preserve"> UserInput!G50</f>
        <v>0</v>
      </c>
      <c r="H209" s="76" t="str">
        <f xml:space="preserve"> InpS!H92</f>
        <v>£</v>
      </c>
      <c r="I209" s="74"/>
      <c r="K209" s="279">
        <f xml:space="preserve"> IF( InpS!K92, InpS!K92, J209 * ( 1 + K$6) )</f>
        <v>8.1999999999999993</v>
      </c>
      <c r="L209" s="279">
        <f xml:space="preserve"> IF( InpS!L92, InpS!L92, K209 * ( 1 + L$6) )</f>
        <v>10.61</v>
      </c>
      <c r="M209" s="279">
        <f xml:space="preserve"> IF( InpS!M92, InpS!M92, L209 * ( 1 + M$6) )</f>
        <v>13.21</v>
      </c>
      <c r="N209" s="279">
        <f xml:space="preserve"> IF( InpS!N92, InpS!N92, M209 * ( 1 + N$6) )</f>
        <v>14.8</v>
      </c>
      <c r="O209" s="279">
        <f xml:space="preserve"> IF( InpS!O92, InpS!O92, N209 * ( 1 + O$6) )</f>
        <v>16.43</v>
      </c>
      <c r="P209" s="279">
        <f xml:space="preserve"> IF( InpS!P92, InpS!P92, O209 * ( 1 + P$6) )</f>
        <v>18.29</v>
      </c>
      <c r="Q209" s="279">
        <f xml:space="preserve"> IF( InpS!Q92, InpS!Q92, P209 * ( 1 + Q$6) )</f>
        <v>20.38</v>
      </c>
      <c r="R209" s="279">
        <f xml:space="preserve"> IF( InpS!R92, InpS!R92, Q209 * ( 1 + R$6) )</f>
        <v>22.78</v>
      </c>
      <c r="S209" s="279">
        <f xml:space="preserve"> IF( InpS!S92, InpS!S92, R209 * ( 1 + S$6) )</f>
        <v>25.51</v>
      </c>
      <c r="T209" s="279">
        <f xml:space="preserve"> IF( InpS!T92, InpS!T92, S209 * ( 1 + T$6) )</f>
        <v>26.020118498814412</v>
      </c>
      <c r="U209" s="279">
        <f xml:space="preserve"> IF( InpS!U92, InpS!U92, T209 * ( 1 + U$6) )</f>
        <v>26.540437737841785</v>
      </c>
      <c r="V209" s="279">
        <f xml:space="preserve"> IF( InpS!V92, InpS!V92, U209 * ( 1 + V$6) )</f>
        <v>27.071161699296322</v>
      </c>
      <c r="W209" s="279">
        <f xml:space="preserve"> IF( InpS!W92, InpS!W92, V209 * ( 1 + W$6) )</f>
        <v>27.612498444384808</v>
      </c>
      <c r="X209" s="279">
        <f xml:space="preserve"> IF( InpS!X92, InpS!X92, W209 * ( 1 + X$6) )</f>
        <v>28.164660194873434</v>
      </c>
      <c r="Y209" s="279">
        <f xml:space="preserve"> IF( InpS!Y92, InpS!Y92, X209 * ( 1 + Y$6) )</f>
        <v>28.7278634162857</v>
      </c>
      <c r="Z209" s="279">
        <f xml:space="preserve"> IF( InpS!Z92, InpS!Z92, Y209 * ( 1 + Z$6) )</f>
        <v>29.302328902763989</v>
      </c>
      <c r="AA209" s="279">
        <f xml:space="preserve"> IF( InpS!AA92, InpS!AA92, Z209 * ( 1 + AA$6) )</f>
        <v>29.888281863628126</v>
      </c>
      <c r="AB209" s="279">
        <f xml:space="preserve"> IF( InpS!AB92, InpS!AB92, AA209 * ( 1 + AB$6) )</f>
        <v>30.485952011664818</v>
      </c>
      <c r="AC209" s="279">
        <f xml:space="preserve"> IF( InpS!AC92, InpS!AC92, AB209 * ( 1 + AC$6) )</f>
        <v>31.095573653182601</v>
      </c>
      <c r="AD209" s="279">
        <f xml:space="preserve"> IF( InpS!AD92, InpS!AD92, AC209 * ( 1 + AD$6) )</f>
        <v>31.717385779867605</v>
      </c>
      <c r="AE209" s="279">
        <f xml:space="preserve"> IF( InpS!AE92, InpS!AE92, AD209 * ( 1 + AE$6) )</f>
        <v>32.351632162476136</v>
      </c>
      <c r="AF209" s="279">
        <f xml:space="preserve"> IF( InpS!AF92, InpS!AF92, AE209 * ( 1 + AF$6) )</f>
        <v>32.998561446400807</v>
      </c>
      <c r="AG209" s="279">
        <f xml:space="preserve"> IF( InpS!AG92, InpS!AG92, AF209 * ( 1 + AG$6) )</f>
        <v>33.658427249147692</v>
      </c>
      <c r="AH209" s="279">
        <f xml:space="preserve"> IF( InpS!AH92, InpS!AH92, AG209 * ( 1 + AH$6) )</f>
        <v>34.331488259762722</v>
      </c>
      <c r="AI209" s="279">
        <f xml:space="preserve"> IF( InpS!AI92, InpS!AI92, AH209 * ( 1 + AI$6) )</f>
        <v>35.018008340246247</v>
      </c>
      <c r="AJ209" s="279">
        <f xml:space="preserve"> IF( InpS!AJ92, InpS!AJ92, AI209 * ( 1 + AJ$6) )</f>
        <v>35.71825662899564</v>
      </c>
      <c r="AK209" s="279">
        <f xml:space="preserve"> IF( InpS!AK92, InpS!AK92, AJ209 * ( 1 + AK$6) )</f>
        <v>36.432507646316346</v>
      </c>
      <c r="AL209" s="279">
        <f xml:space="preserve"> IF( InpS!AL92, InpS!AL92, AK209 * ( 1 + AL$6) )</f>
        <v>37.161041402042862</v>
      </c>
      <c r="AM209" s="279">
        <f xml:space="preserve"> IF( InpS!AM92, InpS!AM92, AL209 * ( 1 + AM$6) )</f>
        <v>37.904143505311787</v>
      </c>
      <c r="AN209" s="279">
        <f xml:space="preserve"> IF( InpS!AN92, InpS!AN92, AM209 * ( 1 + AN$6) )</f>
        <v>38.662105276529964</v>
      </c>
      <c r="AO209" s="279">
        <f xml:space="preserve"> IF( InpS!AO92, InpS!AO92, AN209 * ( 1 + AO$6) )</f>
        <v>39.43522386158164</v>
      </c>
      <c r="AP209" s="279">
        <f xml:space="preserve"> IF( InpS!AP92, InpS!AP92, AO209 * ( 1 + AP$6) )</f>
        <v>40.223802348319403</v>
      </c>
      <c r="AQ209" s="279">
        <f xml:space="preserve"> IF( InpS!AQ92, InpS!AQ92, AP209 * ( 1 + AQ$6) )</f>
        <v>41.028149885384565</v>
      </c>
      <c r="AR209" s="279">
        <f xml:space="preserve"> IF( InpS!AR92, InpS!AR92, AQ209 * ( 1 + AR$6) )</f>
        <v>41.848581803403583</v>
      </c>
      <c r="AS209" s="279">
        <f xml:space="preserve"> IF( InpS!AS92, InpS!AS92, AR209 * ( 1 + AS$6) )</f>
        <v>42.68541973860799</v>
      </c>
      <c r="AT209" s="279">
        <f xml:space="preserve"> IF( InpS!AT92, InpS!AT92, AS209 * ( 1 + AT$6) )</f>
        <v>43.538991758926365</v>
      </c>
      <c r="AU209" s="279">
        <f xml:space="preserve"> IF( InpS!AU92, InpS!AU92, AT209 * ( 1 + AU$6) )</f>
        <v>44.40963249259773</v>
      </c>
      <c r="AV209" s="279">
        <f xml:space="preserve"> IF( InpS!AV92, InpS!AV92, AU209 * ( 1 + AV$6) )</f>
        <v>45.297683259356795</v>
      </c>
      <c r="AW209" s="279">
        <f xml:space="preserve"> IF( InpS!AW92, InpS!AW92, AV209 * ( 1 + AW$6) )</f>
        <v>46.20349220424248</v>
      </c>
      <c r="AX209" s="279">
        <f xml:space="preserve"> IF( InpS!AX92, InpS!AX92, AW209 * ( 1 + AX$6) )</f>
        <v>47.127414434082212</v>
      </c>
      <c r="AY209" s="279">
        <f xml:space="preserve"> IF( InpS!AY92, InpS!AY92, AX209 * ( 1 + AY$6) )</f>
        <v>48.069812156705446</v>
      </c>
      <c r="AZ209" s="279">
        <f xml:space="preserve"> IF( InpS!AZ92, InpS!AZ92, AY209 * ( 1 + AZ$6) )</f>
        <v>49.031054822941016</v>
      </c>
      <c r="BA209" s="279">
        <f xml:space="preserve"> IF( InpS!BA92, InpS!BA92, AZ209 * ( 1 + BA$6) )</f>
        <v>50.011519271453984</v>
      </c>
      <c r="BB209" s="279">
        <f xml:space="preserve"> IF( InpS!BB92, InpS!BB92, BA209 * ( 1 + BB$6) )</f>
        <v>51.011589876478766</v>
      </c>
      <c r="BC209" s="279">
        <f xml:space="preserve"> IF( InpS!BC92, InpS!BC92, BB209 * ( 1 + BC$6) )</f>
        <v>52.031658698506433</v>
      </c>
      <c r="BD209" s="279">
        <f xml:space="preserve"> IF( InpS!BD92, InpS!BD92, BC209 * ( 1 + BD$6) )</f>
        <v>53.072125637985302</v>
      </c>
      <c r="BE209" s="279">
        <f xml:space="preserve"> IF( InpS!BE92, InpS!BE92, BD209 * ( 1 + BE$6) )</f>
        <v>54.13339859209502</v>
      </c>
      <c r="BF209" s="279">
        <f xml:space="preserve"> IF( InpS!BF92, InpS!BF92, BE209 * ( 1 + BF$6) )</f>
        <v>55.215893614655648</v>
      </c>
      <c r="BG209" s="279">
        <f xml:space="preserve"> IF( InpS!BG92, InpS!BG92, BF209 * ( 1 + BG$6) )</f>
        <v>56.320035079234415</v>
      </c>
      <c r="BH209" s="279">
        <f xml:space="preserve"> IF( InpS!BH92, InpS!BH92, BG209 * ( 1 + BH$6) )</f>
        <v>57.446255845514074</v>
      </c>
      <c r="BI209" s="279">
        <f xml:space="preserve"> IF( InpS!BI92, InpS!BI92, BH209 * ( 1 + BI$6) )</f>
        <v>58.594997428988094</v>
      </c>
      <c r="BJ209" s="279">
        <f xml:space="preserve"> IF( InpS!BJ92, InpS!BJ92, BI209 * ( 1 + BJ$6) )</f>
        <v>59.766710174049237</v>
      </c>
      <c r="BK209" s="279">
        <f xml:space="preserve"> IF( InpS!BK92, InpS!BK92, BJ209 * ( 1 + BK$6) )</f>
        <v>60.961853430539321</v>
      </c>
      <c r="BL209" s="279">
        <f xml:space="preserve"> IF( InpS!BL92, InpS!BL92, BK209 * ( 1 + BL$6) )</f>
        <v>62.180895733829438</v>
      </c>
      <c r="BM209" s="279">
        <f xml:space="preserve"> IF( InpS!BM92, InpS!BM92, BL209 * ( 1 + BM$6) )</f>
        <v>63.424314988501195</v>
      </c>
      <c r="BN209" s="279">
        <f xml:space="preserve"> IF( InpS!BN92, InpS!BN92, BM209 * ( 1 + BN$6) )</f>
        <v>64.692598655700991</v>
      </c>
      <c r="BO209" s="279">
        <f xml:space="preserve"> IF( InpS!BO92, InpS!BO92, BN209 * ( 1 + BO$6) )</f>
        <v>65.986243944240755</v>
      </c>
      <c r="BP209" s="279">
        <f xml:space="preserve"> IF( InpS!BP92, InpS!BP92, BO209 * ( 1 + BP$6) )</f>
        <v>67.305758005520161</v>
      </c>
      <c r="BQ209" s="279">
        <f xml:space="preserve"> IF( InpS!BQ92, InpS!BQ92, BP209 * ( 1 + BQ$6) )</f>
        <v>68.651658132346583</v>
      </c>
      <c r="BR209" s="279">
        <f xml:space="preserve"> IF( InpS!BR92, InpS!BR92, BQ209 * ( 1 + BR$6) )</f>
        <v>70.024471961730853</v>
      </c>
      <c r="BS209" s="279">
        <f xml:space="preserve"> IF( InpS!BS92, InpS!BS92, BR209 * ( 1 + BS$6) )</f>
        <v>71.424737681738307</v>
      </c>
      <c r="BT209" s="279">
        <f xml:space="preserve"> IF( InpS!BT92, InpS!BT92, BS209 * ( 1 + BT$6) )</f>
        <v>72.853004242476118</v>
      </c>
      <c r="BU209" s="279">
        <f xml:space="preserve"> IF( InpS!BU92, InpS!BU92, BT209 * ( 1 + BU$6) )</f>
        <v>74.309831571299796</v>
      </c>
      <c r="BV209" s="279">
        <f xml:space="preserve"> IF( InpS!BV92, InpS!BV92, BU209 * ( 1 + BV$6) )</f>
        <v>75.795790792323047</v>
      </c>
      <c r="BW209" s="279">
        <f xml:space="preserve"> IF( InpS!BW92, InpS!BW92, BV209 * ( 1 + BW$6) )</f>
        <v>77.311464450317203</v>
      </c>
      <c r="BX209" s="279">
        <f xml:space="preserve"> IF( InpS!BX92, InpS!BX92, BW209 * ( 1 + BX$6) )</f>
        <v>78.857446739087862</v>
      </c>
      <c r="BY209" s="279">
        <f xml:space="preserve"> IF( InpS!BY92, InpS!BY92, BX209 * ( 1 + BY$6) )</f>
        <v>80.434343734418363</v>
      </c>
      <c r="BZ209" s="279">
        <f xml:space="preserve"> IF( InpS!BZ92, InpS!BZ92, BY209 * ( 1 + BZ$6) )</f>
        <v>82.042773631671352</v>
      </c>
      <c r="CA209" s="279">
        <f xml:space="preserve"> IF( InpS!CA92, InpS!CA92, BZ209 * ( 1 + CA$6) )</f>
        <v>83.683366988141714</v>
      </c>
      <c r="CB209" s="279">
        <f xml:space="preserve"> IF( InpS!CB92, InpS!CB92, CA209 * ( 1 + CB$6) )</f>
        <v>85.356766970255649</v>
      </c>
      <c r="CC209" s="279">
        <f xml:space="preserve"> IF( InpS!CC92, InpS!CC92, CB209 * ( 1 + CC$6) )</f>
        <v>87.063629605713061</v>
      </c>
      <c r="CD209" s="279">
        <f xml:space="preserve"> IF( InpS!CD92, InpS!CD92, CC209 * ( 1 + CD$6) )</f>
        <v>88.804624040671911</v>
      </c>
      <c r="CE209" s="279">
        <f xml:space="preserve"> IF( InpS!CE92, InpS!CE92, CD209 * ( 1 + CE$6) )</f>
        <v>90.580432802075507</v>
      </c>
      <c r="CF209" s="279">
        <f xml:space="preserve"> IF( InpS!CF92, InpS!CF92, CE209 * ( 1 + CF$6) )</f>
        <v>92.391752065225432</v>
      </c>
      <c r="CG209" s="279">
        <f xml:space="preserve"> IF( InpS!CG92, InpS!CG92, CF209 * ( 1 + CG$6) )</f>
        <v>94.239291926705093</v>
      </c>
      <c r="CH209" s="279">
        <f xml:space="preserve"> IF( InpS!CH92, InpS!CH92, CG209 * ( 1 + CH$6) )</f>
        <v>96.123776682760905</v>
      </c>
      <c r="CI209" s="279">
        <f xml:space="preserve"> IF( InpS!CI92, InpS!CI92, CH209 * ( 1 + CI$6) )</f>
        <v>98.045945113250198</v>
      </c>
      <c r="CJ209" s="279">
        <f xml:space="preserve"> IF( InpS!CJ92, InpS!CJ92, CI209 * ( 1 + CJ$6) )</f>
        <v>100.00655077126711</v>
      </c>
      <c r="CK209" s="279">
        <f xml:space="preserve"> IF( InpS!CK92, InpS!CK92, CJ209 * ( 1 + CK$6) )</f>
        <v>102.00636227856018</v>
      </c>
      <c r="CL209" s="279">
        <f xml:space="preserve"> IF( InpS!CL92, InpS!CL92, CK209 * ( 1 + CL$6) )</f>
        <v>104.04616362685724</v>
      </c>
      <c r="CM209" s="279">
        <f xml:space="preserve"> IF( InpS!CM92, InpS!CM92, CL209 * ( 1 + CM$6) )</f>
        <v>106.12675448521597</v>
      </c>
      <c r="CN209" s="279">
        <f xml:space="preserve"> IF( InpS!CN92, InpS!CN92, CM209 * ( 1 + CN$6) )</f>
        <v>108.24895051352033</v>
      </c>
      <c r="CO209" s="279">
        <f xml:space="preserve"> IF( InpS!CO92, InpS!CO92, CN209 * ( 1 + CO$6) )</f>
        <v>110.41358368224603</v>
      </c>
    </row>
    <row r="210" spans="2:93" outlineLevel="2" x14ac:dyDescent="0.2">
      <c r="B210" s="58"/>
      <c r="D210" s="39"/>
      <c r="E210" s="18" t="str">
        <f xml:space="preserve"> InpS!E93</f>
        <v>Surface Water: Band 2</v>
      </c>
      <c r="G210" s="19">
        <f xml:space="preserve"> UserInput!G51</f>
        <v>0</v>
      </c>
      <c r="H210" s="76" t="str">
        <f xml:space="preserve"> InpS!H93</f>
        <v>£</v>
      </c>
      <c r="I210" s="74"/>
      <c r="K210" s="279">
        <f xml:space="preserve"> IF( InpS!K93, InpS!K93, J210 * ( 1 + K$6) )</f>
        <v>44.85</v>
      </c>
      <c r="L210" s="279">
        <f xml:space="preserve"> IF( InpS!L93, InpS!L93, K210 * ( 1 + L$6) )</f>
        <v>58.03</v>
      </c>
      <c r="M210" s="279">
        <f xml:space="preserve"> IF( InpS!M93, InpS!M93, L210 * ( 1 + M$6) )</f>
        <v>72.25</v>
      </c>
      <c r="N210" s="279">
        <f xml:space="preserve"> IF( InpS!N93, InpS!N93, M210 * ( 1 + N$6) )</f>
        <v>80.94</v>
      </c>
      <c r="O210" s="279">
        <f xml:space="preserve"> IF( InpS!O93, InpS!O93, N210 * ( 1 + O$6) )</f>
        <v>89.85</v>
      </c>
      <c r="P210" s="279">
        <f xml:space="preserve"> IF( InpS!P93, InpS!P93, O210 * ( 1 + P$6) )</f>
        <v>100.02</v>
      </c>
      <c r="Q210" s="279">
        <f xml:space="preserve"> IF( InpS!Q93, InpS!Q93, P210 * ( 1 + Q$6) )</f>
        <v>111.47</v>
      </c>
      <c r="R210" s="279">
        <f xml:space="preserve"> IF( InpS!R93, InpS!R93, Q210 * ( 1 + R$6) )</f>
        <v>124.6</v>
      </c>
      <c r="S210" s="279">
        <f xml:space="preserve"> IF( InpS!S93, InpS!S93, R210 * ( 1 + S$6) )</f>
        <v>139.55000000000001</v>
      </c>
      <c r="T210" s="279">
        <f xml:space="preserve"> IF( InpS!T93, InpS!T93, S210 * ( 1 + T$6) )</f>
        <v>142.34055415560766</v>
      </c>
      <c r="U210" s="279">
        <f xml:space="preserve"> IF( InpS!U93, InpS!U93, T210 * ( 1 + U$6) )</f>
        <v>145.18691047886404</v>
      </c>
      <c r="V210" s="279">
        <f xml:space="preserve"> IF( InpS!V93, InpS!V93, U210 * ( 1 + V$6) )</f>
        <v>148.09018483484132</v>
      </c>
      <c r="W210" s="279">
        <f xml:space="preserve"> IF( InpS!W93, InpS!W93, V210 * ( 1 + W$6) )</f>
        <v>151.05151540234812</v>
      </c>
      <c r="X210" s="279">
        <f xml:space="preserve"> IF( InpS!X93, InpS!X93, W210 * ( 1 + X$6) )</f>
        <v>154.07206312013281</v>
      </c>
      <c r="Y210" s="279">
        <f xml:space="preserve"> IF( InpS!Y93, InpS!Y93, X210 * ( 1 + Y$6) )</f>
        <v>157.15301214200977</v>
      </c>
      <c r="Z210" s="279">
        <f xml:space="preserve"> IF( InpS!Z93, InpS!Z93, Y210 * ( 1 + Z$6) )</f>
        <v>160.2955703010864</v>
      </c>
      <c r="AA210" s="279">
        <f xml:space="preserve"> IF( InpS!AA93, InpS!AA93, Z210 * ( 1 + AA$6) )</f>
        <v>163.50096958327339</v>
      </c>
      <c r="AB210" s="279">
        <f xml:space="preserve"> IF( InpS!AB93, InpS!AB93, AA210 * ( 1 + AB$6) )</f>
        <v>166.77046661026361</v>
      </c>
      <c r="AC210" s="279">
        <f xml:space="preserve"> IF( InpS!AC93, InpS!AC93, AB210 * ( 1 + AC$6) )</f>
        <v>170.105343132169</v>
      </c>
      <c r="AD210" s="279">
        <f xml:space="preserve"> IF( InpS!AD93, InpS!AD93, AC210 * ( 1 + AD$6) )</f>
        <v>173.50690653000876</v>
      </c>
      <c r="AE210" s="279">
        <f xml:space="preserve"> IF( InpS!AE93, InpS!AE93, AD210 * ( 1 + AE$6) )</f>
        <v>176.97649032824555</v>
      </c>
      <c r="AF210" s="279">
        <f xml:space="preserve"> IF( InpS!AF93, InpS!AF93, AE210 * ( 1 + AF$6) )</f>
        <v>180.51545471757083</v>
      </c>
      <c r="AG210" s="279">
        <f xml:space="preserve"> IF( InpS!AG93, InpS!AG93, AF210 * ( 1 + AG$6) )</f>
        <v>184.12518708814426</v>
      </c>
      <c r="AH210" s="279">
        <f xml:space="preserve"> IF( InpS!AH93, InpS!AH93, AG210 * ( 1 + AH$6) )</f>
        <v>187.80710257349617</v>
      </c>
      <c r="AI210" s="279">
        <f xml:space="preserve"> IF( InpS!AI93, InpS!AI93, AH210 * ( 1 + AI$6) )</f>
        <v>191.56264460530628</v>
      </c>
      <c r="AJ210" s="279">
        <f xml:space="preserve"> IF( InpS!AJ93, InpS!AJ93, AI210 * ( 1 + AJ$6) )</f>
        <v>195.39328547927639</v>
      </c>
      <c r="AK210" s="279">
        <f xml:space="preserve"> IF( InpS!AK93, InpS!AK93, AJ210 * ( 1 + AK$6) )</f>
        <v>199.30052693231849</v>
      </c>
      <c r="AL210" s="279">
        <f xml:space="preserve"> IF( InpS!AL93, InpS!AL93, AK210 * ( 1 + AL$6) )</f>
        <v>203.28590073128501</v>
      </c>
      <c r="AM210" s="279">
        <f xml:space="preserve"> IF( InpS!AM93, InpS!AM93, AL210 * ( 1 + AM$6) )</f>
        <v>207.35096927347155</v>
      </c>
      <c r="AN210" s="279">
        <f xml:space="preserve"> IF( InpS!AN93, InpS!AN93, AM210 * ( 1 + AN$6) )</f>
        <v>211.49732619912803</v>
      </c>
      <c r="AO210" s="279">
        <f xml:space="preserve"> IF( InpS!AO93, InpS!AO93, AN210 * ( 1 + AO$6) )</f>
        <v>215.72659701621785</v>
      </c>
      <c r="AP210" s="279">
        <f xml:space="preserve"> IF( InpS!AP93, InpS!AP93, AO210 * ( 1 + AP$6) )</f>
        <v>220.0404397376704</v>
      </c>
      <c r="AQ210" s="279">
        <f xml:space="preserve"> IF( InpS!AQ93, InpS!AQ93, AP210 * ( 1 + AQ$6) )</f>
        <v>224.44054553137653</v>
      </c>
      <c r="AR210" s="279">
        <f xml:space="preserve"> IF( InpS!AR93, InpS!AR93, AQ210 * ( 1 + AR$6) )</f>
        <v>228.92863938318183</v>
      </c>
      <c r="AS210" s="279">
        <f xml:space="preserve"> IF( InpS!AS93, InpS!AS93, AR210 * ( 1 + AS$6) )</f>
        <v>233.50648077313772</v>
      </c>
      <c r="AT210" s="279">
        <f xml:space="preserve"> IF( InpS!AT93, InpS!AT93, AS210 * ( 1 + AT$6) )</f>
        <v>238.17586436527529</v>
      </c>
      <c r="AU210" s="279">
        <f xml:space="preserve"> IF( InpS!AU93, InpS!AU93, AT210 * ( 1 + AU$6) )</f>
        <v>242.93862071117255</v>
      </c>
      <c r="AV210" s="279">
        <f xml:space="preserve"> IF( InpS!AV93, InpS!AV93, AU210 * ( 1 + AV$6) )</f>
        <v>247.79661696759069</v>
      </c>
      <c r="AW210" s="279">
        <f xml:space="preserve"> IF( InpS!AW93, InpS!AW93, AV210 * ( 1 + AW$6) )</f>
        <v>252.75175762846084</v>
      </c>
      <c r="AX210" s="279">
        <f xml:space="preserve"> IF( InpS!AX93, InpS!AX93, AW210 * ( 1 + AX$6) )</f>
        <v>257.80598527150806</v>
      </c>
      <c r="AY210" s="279">
        <f xml:space="preserve"> IF( InpS!AY93, InpS!AY93, AX210 * ( 1 + AY$6) )</f>
        <v>262.96128131980566</v>
      </c>
      <c r="AZ210" s="279">
        <f xml:space="preserve"> IF( InpS!AZ93, InpS!AZ93, AY210 * ( 1 + AZ$6) )</f>
        <v>268.21966681855804</v>
      </c>
      <c r="BA210" s="279">
        <f xml:space="preserve"> IF( InpS!BA93, InpS!BA93, AZ210 * ( 1 + BA$6) )</f>
        <v>273.58320322741673</v>
      </c>
      <c r="BB210" s="279">
        <f xml:space="preserve"> IF( InpS!BB93, InpS!BB93, BA210 * ( 1 + BB$6) )</f>
        <v>279.05399322864008</v>
      </c>
      <c r="BC210" s="279">
        <f xml:space="preserve"> IF( InpS!BC93, InpS!BC93, BB210 * ( 1 + BC$6) )</f>
        <v>284.63418155141392</v>
      </c>
      <c r="BD210" s="279">
        <f xml:space="preserve"> IF( InpS!BD93, InpS!BD93, BC210 * ( 1 + BD$6) )</f>
        <v>290.32595581265565</v>
      </c>
      <c r="BE210" s="279">
        <f xml:space="preserve"> IF( InpS!BE93, InpS!BE93, BD210 * ( 1 + BE$6) )</f>
        <v>296.13154737463179</v>
      </c>
      <c r="BF210" s="279">
        <f xml:space="preserve"> IF( InpS!BF93, InpS!BF93, BE210 * ( 1 + BF$6) )</f>
        <v>302.05323221972532</v>
      </c>
      <c r="BG210" s="279">
        <f xml:space="preserve"> IF( InpS!BG93, InpS!BG93, BF210 * ( 1 + BG$6) )</f>
        <v>308.09333184269542</v>
      </c>
      <c r="BH210" s="279">
        <f xml:space="preserve"> IF( InpS!BH93, InpS!BH93, BG210 * ( 1 + BH$6) )</f>
        <v>314.25421416077955</v>
      </c>
      <c r="BI210" s="279">
        <f xml:space="preserve"> IF( InpS!BI93, InpS!BI93, BH210 * ( 1 + BI$6) )</f>
        <v>320.53829444199476</v>
      </c>
      <c r="BJ210" s="279">
        <f xml:space="preserve"> IF( InpS!BJ93, InpS!BJ93, BI210 * ( 1 + BJ$6) )</f>
        <v>326.94803625200194</v>
      </c>
      <c r="BK210" s="279">
        <f xml:space="preserve"> IF( InpS!BK93, InpS!BK93, BJ210 * ( 1 + BK$6) )</f>
        <v>333.48595241990438</v>
      </c>
      <c r="BL210" s="279">
        <f xml:space="preserve"> IF( InpS!BL93, InpS!BL93, BK210 * ( 1 + BL$6) )</f>
        <v>340.15460602335935</v>
      </c>
      <c r="BM210" s="279">
        <f xml:space="preserve"> IF( InpS!BM93, InpS!BM93, BL210 * ( 1 + BM$6) )</f>
        <v>346.95661139338853</v>
      </c>
      <c r="BN210" s="279">
        <f xml:space="preserve"> IF( InpS!BN93, InpS!BN93, BM210 * ( 1 + BN$6) )</f>
        <v>353.89463513928155</v>
      </c>
      <c r="BO210" s="279">
        <f xml:space="preserve"> IF( InpS!BO93, InpS!BO93, BN210 * ( 1 + BO$6) )</f>
        <v>360.97139719399439</v>
      </c>
      <c r="BP210" s="279">
        <f xml:space="preserve"> IF( InpS!BP93, InpS!BP93, BO210 * ( 1 + BP$6) )</f>
        <v>368.18967188045229</v>
      </c>
      <c r="BQ210" s="279">
        <f xml:space="preserve"> IF( InpS!BQ93, InpS!BQ93, BP210 * ( 1 + BQ$6) )</f>
        <v>375.55228899917546</v>
      </c>
      <c r="BR210" s="279">
        <f xml:space="preserve"> IF( InpS!BR93, InpS!BR93, BQ210 * ( 1 + BR$6) )</f>
        <v>383.06213493765352</v>
      </c>
      <c r="BS210" s="279">
        <f xml:space="preserve"> IF( InpS!BS93, InpS!BS93, BR210 * ( 1 + BS$6) )</f>
        <v>390.72215380190437</v>
      </c>
      <c r="BT210" s="279">
        <f xml:space="preserve"> IF( InpS!BT93, InpS!BT93, BS210 * ( 1 + BT$6) )</f>
        <v>398.53534857066018</v>
      </c>
      <c r="BU210" s="279">
        <f xml:space="preserve"> IF( InpS!BU93, InpS!BU93, BT210 * ( 1 + BU$6) )</f>
        <v>406.50478227263363</v>
      </c>
      <c r="BV210" s="279">
        <f xml:space="preserve"> IF( InpS!BV93, InpS!BV93, BU210 * ( 1 + BV$6) )</f>
        <v>414.63357918732572</v>
      </c>
      <c r="BW210" s="279">
        <f xml:space="preserve"> IF( InpS!BW93, InpS!BW93, BV210 * ( 1 + BW$6) )</f>
        <v>422.9249260698457</v>
      </c>
      <c r="BX210" s="279">
        <f xml:space="preserve"> IF( InpS!BX93, InpS!BX93, BW210 * ( 1 + BX$6) )</f>
        <v>431.38207340022382</v>
      </c>
      <c r="BY210" s="279">
        <f xml:space="preserve"> IF( InpS!BY93, InpS!BY93, BX210 * ( 1 + BY$6) )</f>
        <v>440.00833665770602</v>
      </c>
      <c r="BZ210" s="279">
        <f xml:space="preserve"> IF( InpS!BZ93, InpS!BZ93, BY210 * ( 1 + BZ$6) )</f>
        <v>448.80709762053061</v>
      </c>
      <c r="CA210" s="279">
        <f xml:space="preserve"> IF( InpS!CA93, InpS!CA93, BZ210 * ( 1 + CA$6) )</f>
        <v>457.78180569169638</v>
      </c>
      <c r="CB210" s="279">
        <f xml:space="preserve"> IF( InpS!CB93, InpS!CB93, CA210 * ( 1 + CB$6) )</f>
        <v>466.93597925124163</v>
      </c>
      <c r="CC210" s="279">
        <f xml:space="preserve"> IF( InpS!CC93, InpS!CC93, CB210 * ( 1 + CC$6) )</f>
        <v>476.27320703556467</v>
      </c>
      <c r="CD210" s="279">
        <f xml:space="preserve"> IF( InpS!CD93, InpS!CD93, CC210 * ( 1 + CD$6) )</f>
        <v>485.79714954432626</v>
      </c>
      <c r="CE210" s="279">
        <f xml:space="preserve"> IF( InpS!CE93, InpS!CE93, CD210 * ( 1 + CE$6) )</f>
        <v>495.5115404754855</v>
      </c>
      <c r="CF210" s="279">
        <f xml:space="preserve"> IF( InpS!CF93, InpS!CF93, CE210 * ( 1 + CF$6) )</f>
        <v>505.42018818903199</v>
      </c>
      <c r="CG210" s="279">
        <f xml:space="preserve"> IF( InpS!CG93, InpS!CG93, CF210 * ( 1 + CG$6) )</f>
        <v>515.52697719998798</v>
      </c>
      <c r="CH210" s="279">
        <f xml:space="preserve"> IF( InpS!CH93, InpS!CH93, CG210 * ( 1 + CH$6) )</f>
        <v>525.83586970126555</v>
      </c>
      <c r="CI210" s="279">
        <f xml:space="preserve"> IF( InpS!CI93, InpS!CI93, CH210 * ( 1 + CI$6) )</f>
        <v>536.35090711697626</v>
      </c>
      <c r="CJ210" s="279">
        <f xml:space="preserve"> IF( InpS!CJ93, InpS!CJ93, CI210 * ( 1 + CJ$6) )</f>
        <v>547.07621168680225</v>
      </c>
      <c r="CK210" s="279">
        <f xml:space="preserve"> IF( InpS!CK93, InpS!CK93, CJ210 * ( 1 + CK$6) )</f>
        <v>558.01598808204915</v>
      </c>
      <c r="CL210" s="279">
        <f xml:space="preserve"> IF( InpS!CL93, InpS!CL93, CK210 * ( 1 + CL$6) )</f>
        <v>569.17452505401525</v>
      </c>
      <c r="CM210" s="279">
        <f xml:space="preserve"> IF( InpS!CM93, InpS!CM93, CL210 * ( 1 + CM$6) )</f>
        <v>580.55619711532302</v>
      </c>
      <c r="CN210" s="279">
        <f xml:space="preserve"> IF( InpS!CN93, InpS!CN93, CM210 * ( 1 + CN$6) )</f>
        <v>592.16546625487115</v>
      </c>
      <c r="CO210" s="279">
        <f xml:space="preserve"> IF( InpS!CO93, InpS!CO93, CN210 * ( 1 + CO$6) )</f>
        <v>604.00688368708097</v>
      </c>
    </row>
    <row r="211" spans="2:93" outlineLevel="2" x14ac:dyDescent="0.2">
      <c r="B211" s="58"/>
      <c r="D211" s="39"/>
      <c r="E211" s="18" t="str">
        <f xml:space="preserve"> InpS!E94</f>
        <v>Surface Water: Band 3</v>
      </c>
      <c r="G211" s="19">
        <f xml:space="preserve"> UserInput!G52</f>
        <v>0</v>
      </c>
      <c r="H211" s="76" t="str">
        <f xml:space="preserve"> InpS!H94</f>
        <v>£</v>
      </c>
      <c r="I211" s="74"/>
      <c r="K211" s="279">
        <f xml:space="preserve"> IF( InpS!K94, InpS!K94, J211 * ( 1 + K$6) )</f>
        <v>89.91</v>
      </c>
      <c r="L211" s="279">
        <f xml:space="preserve"> IF( InpS!L94, InpS!L94, K211 * ( 1 + L$6) )</f>
        <v>116.32</v>
      </c>
      <c r="M211" s="279">
        <f xml:space="preserve"> IF( InpS!M94, InpS!M94, L211 * ( 1 + M$6) )</f>
        <v>144.82</v>
      </c>
      <c r="N211" s="279">
        <f xml:space="preserve"> IF( InpS!N94, InpS!N94, M211 * ( 1 + N$6) )</f>
        <v>162.24</v>
      </c>
      <c r="O211" s="279">
        <f xml:space="preserve"> IF( InpS!O94, InpS!O94, N211 * ( 1 + O$6) )</f>
        <v>180.09</v>
      </c>
      <c r="P211" s="279">
        <f xml:space="preserve"> IF( InpS!P94, InpS!P94, O211 * ( 1 + P$6) )</f>
        <v>200.47</v>
      </c>
      <c r="Q211" s="279">
        <f xml:space="preserve"> IF( InpS!Q94, InpS!Q94, P211 * ( 1 + Q$6) )</f>
        <v>223.42</v>
      </c>
      <c r="R211" s="279">
        <f xml:space="preserve"> IF( InpS!R94, InpS!R94, Q211 * ( 1 + R$6) )</f>
        <v>249.74</v>
      </c>
      <c r="S211" s="279">
        <f xml:space="preserve"> IF( InpS!S94, InpS!S94, R211 * ( 1 + S$6) )</f>
        <v>279.70999999999998</v>
      </c>
      <c r="T211" s="279">
        <f xml:space="preserve"> IF( InpS!T94, InpS!T94, S211 * ( 1 + T$6) )</f>
        <v>285.30330636234333</v>
      </c>
      <c r="U211" s="279">
        <f xml:space="preserve"> IF( InpS!U94, InpS!U94, T211 * ( 1 + U$6) )</f>
        <v>291.0084609820355</v>
      </c>
      <c r="V211" s="279">
        <f xml:space="preserve"> IF( InpS!V94, InpS!V94, U211 * ( 1 + V$6) )</f>
        <v>296.82770046688256</v>
      </c>
      <c r="W211" s="279">
        <f xml:space="preserve"> IF( InpS!W94, InpS!W94, V211 * ( 1 + W$6) )</f>
        <v>302.76330614970107</v>
      </c>
      <c r="X211" s="279">
        <f xml:space="preserve"> IF( InpS!X94, InpS!X94, W211 * ( 1 + X$6) )</f>
        <v>308.81760498267533</v>
      </c>
      <c r="Y211" s="279">
        <f xml:space="preserve"> IF( InpS!Y94, InpS!Y94, X211 * ( 1 + Y$6) )</f>
        <v>314.99297044959906</v>
      </c>
      <c r="Z211" s="279">
        <f xml:space="preserve"> IF( InpS!Z94, InpS!Z94, Y211 * ( 1 + Z$6) )</f>
        <v>321.29182349635886</v>
      </c>
      <c r="AA211" s="279">
        <f xml:space="preserve"> IF( InpS!AA94, InpS!AA94, Z211 * ( 1 + AA$6) )</f>
        <v>327.71663348002437</v>
      </c>
      <c r="AB211" s="279">
        <f xml:space="preserve"> IF( InpS!AB94, InpS!AB94, AA211 * ( 1 + AB$6) )</f>
        <v>334.26991913691745</v>
      </c>
      <c r="AC211" s="279">
        <f xml:space="preserve"> IF( InpS!AC94, InpS!AC94, AB211 * ( 1 + AC$6) )</f>
        <v>340.95424957003934</v>
      </c>
      <c r="AD211" s="279">
        <f xml:space="preserve"> IF( InpS!AD94, InpS!AD94, AC211 * ( 1 + AD$6) )</f>
        <v>347.77224525624331</v>
      </c>
      <c r="AE211" s="279">
        <f xml:space="preserve"> IF( InpS!AE94, InpS!AE94, AD211 * ( 1 + AE$6) )</f>
        <v>354.72657907354761</v>
      </c>
      <c r="AF211" s="279">
        <f xml:space="preserve"> IF( InpS!AF94, InpS!AF94, AE211 * ( 1 + AF$6) )</f>
        <v>361.81997734899136</v>
      </c>
      <c r="AG211" s="279">
        <f xml:space="preserve"> IF( InpS!AG94, InpS!AG94, AF211 * ( 1 + AG$6) )</f>
        <v>369.05522092744422</v>
      </c>
      <c r="AH211" s="279">
        <f xml:space="preserve"> IF( InpS!AH94, InpS!AH94, AG211 * ( 1 + AH$6) )</f>
        <v>376.43514626178876</v>
      </c>
      <c r="AI211" s="279">
        <f xml:space="preserve"> IF( InpS!AI94, InpS!AI94, AH211 * ( 1 + AI$6) )</f>
        <v>383.96264652490311</v>
      </c>
      <c r="AJ211" s="279">
        <f xml:space="preserve"> IF( InpS!AJ94, InpS!AJ94, AI211 * ( 1 + AJ$6) )</f>
        <v>391.64067274387969</v>
      </c>
      <c r="AK211" s="279">
        <f xml:space="preserve"> IF( InpS!AK94, InpS!AK94, AJ211 * ( 1 + AK$6) )</f>
        <v>399.47223495692452</v>
      </c>
      <c r="AL211" s="279">
        <f xml:space="preserve"> IF( InpS!AL94, InpS!AL94, AK211 * ( 1 + AL$6) )</f>
        <v>407.46040339339118</v>
      </c>
      <c r="AM211" s="279">
        <f xml:space="preserve"> IF( InpS!AM94, InpS!AM94, AL211 * ( 1 + AM$6) )</f>
        <v>415.60830967741123</v>
      </c>
      <c r="AN211" s="279">
        <f xml:space="preserve"> IF( InpS!AN94, InpS!AN94, AM211 * ( 1 + AN$6) )</f>
        <v>423.91914805559378</v>
      </c>
      <c r="AO211" s="279">
        <f xml:space="preserve"> IF( InpS!AO94, InpS!AO94, AN211 * ( 1 + AO$6) )</f>
        <v>432.39617664927482</v>
      </c>
      <c r="AP211" s="279">
        <f xml:space="preserve"> IF( InpS!AP94, InpS!AP94, AO211 * ( 1 + AP$6) )</f>
        <v>441.04271873180789</v>
      </c>
      <c r="AQ211" s="279">
        <f xml:space="preserve"> IF( InpS!AQ94, InpS!AQ94, AP211 * ( 1 + AQ$6) )</f>
        <v>449.86216403139616</v>
      </c>
      <c r="AR211" s="279">
        <f xml:space="preserve"> IF( InpS!AR94, InpS!AR94, AQ211 * ( 1 + AR$6) )</f>
        <v>458.85797005997705</v>
      </c>
      <c r="AS211" s="279">
        <f xml:space="preserve"> IF( InpS!AS94, InpS!AS94, AR211 * ( 1 + AS$6) )</f>
        <v>468.03366346868046</v>
      </c>
      <c r="AT211" s="279">
        <f xml:space="preserve"> IF( InpS!AT94, InpS!AT94, AS211 * ( 1 + AT$6) )</f>
        <v>477.39284143039168</v>
      </c>
      <c r="AU211" s="279">
        <f xml:space="preserve"> IF( InpS!AU94, InpS!AU94, AT211 * ( 1 + AU$6) )</f>
        <v>486.9391730499612</v>
      </c>
      <c r="AV211" s="279">
        <f xml:space="preserve"> IF( InpS!AV94, InpS!AV94, AU211 * ( 1 + AV$6) )</f>
        <v>496.67640080261418</v>
      </c>
      <c r="AW211" s="279">
        <f xml:space="preserve"> IF( InpS!AW94, InpS!AW94, AV211 * ( 1 + AW$6) )</f>
        <v>506.60834200112356</v>
      </c>
      <c r="AX211" s="279">
        <f xml:space="preserve"> IF( InpS!AX94, InpS!AX94, AW211 * ( 1 + AX$6) )</f>
        <v>516.73889029232203</v>
      </c>
      <c r="AY211" s="279">
        <f xml:space="preserve"> IF( InpS!AY94, InpS!AY94, AX211 * ( 1 + AY$6) )</f>
        <v>527.07201718353895</v>
      </c>
      <c r="AZ211" s="279">
        <f xml:space="preserve"> IF( InpS!AZ94, InpS!AZ94, AY211 * ( 1 + AZ$6) )</f>
        <v>537.61177359956207</v>
      </c>
      <c r="BA211" s="279">
        <f xml:space="preserve"> IF( InpS!BA94, InpS!BA94, AZ211 * ( 1 + BA$6) )</f>
        <v>548.36229147073266</v>
      </c>
      <c r="BB211" s="279">
        <f xml:space="preserve"> IF( InpS!BB94, InpS!BB94, BA211 * ( 1 + BB$6) )</f>
        <v>559.32778535279783</v>
      </c>
      <c r="BC211" s="279">
        <f xml:space="preserve"> IF( InpS!BC94, InpS!BC94, BB211 * ( 1 + BC$6) )</f>
        <v>570.51255407915448</v>
      </c>
      <c r="BD211" s="279">
        <f xml:space="preserve"> IF( InpS!BD94, InpS!BD94, BC211 * ( 1 + BD$6) )</f>
        <v>581.92098244613351</v>
      </c>
      <c r="BE211" s="279">
        <f xml:space="preserve"> IF( InpS!BE94, InpS!BE94, BD211 * ( 1 + BE$6) )</f>
        <v>593.55754293198333</v>
      </c>
      <c r="BF211" s="279">
        <f xml:space="preserve"> IF( InpS!BF94, InpS!BF94, BE211 * ( 1 + BF$6) )</f>
        <v>605.42679745022849</v>
      </c>
      <c r="BG211" s="279">
        <f xml:space="preserve"> IF( InpS!BG94, InpS!BG94, BF211 * ( 1 + BG$6) )</f>
        <v>617.53339913808929</v>
      </c>
      <c r="BH211" s="279">
        <f xml:space="preserve"> IF( InpS!BH94, InpS!BH94, BG211 * ( 1 + BH$6) )</f>
        <v>629.88209418066413</v>
      </c>
      <c r="BI211" s="279">
        <f xml:space="preserve"> IF( InpS!BI94, InpS!BI94, BH211 * ( 1 + BI$6) )</f>
        <v>642.47772367158996</v>
      </c>
      <c r="BJ211" s="279">
        <f xml:space="preserve"> IF( InpS!BJ94, InpS!BJ94, BI211 * ( 1 + BJ$6) )</f>
        <v>655.32522551090995</v>
      </c>
      <c r="BK211" s="279">
        <f xml:space="preserve"> IF( InpS!BK94, InpS!BK94, BJ211 * ( 1 + BK$6) )</f>
        <v>668.42963634089199</v>
      </c>
      <c r="BL211" s="279">
        <f xml:space="preserve"> IF( InpS!BL94, InpS!BL94, BK211 * ( 1 + BL$6) )</f>
        <v>681.79609352055797</v>
      </c>
      <c r="BM211" s="279">
        <f xml:space="preserve"> IF( InpS!BM94, InpS!BM94, BL211 * ( 1 + BM$6) )</f>
        <v>695.42983713969704</v>
      </c>
      <c r="BN211" s="279">
        <f xml:space="preserve"> IF( InpS!BN94, InpS!BN94, BM211 * ( 1 + BN$6) )</f>
        <v>709.33621207315264</v>
      </c>
      <c r="BO211" s="279">
        <f xml:space="preserve"> IF( InpS!BO94, InpS!BO94, BN211 * ( 1 + BO$6) )</f>
        <v>723.52067007618905</v>
      </c>
      <c r="BP211" s="279">
        <f xml:space="preserve"> IF( InpS!BP94, InpS!BP94, BO211 * ( 1 + BP$6) )</f>
        <v>737.98877192175792</v>
      </c>
      <c r="BQ211" s="279">
        <f xml:space="preserve"> IF( InpS!BQ94, InpS!BQ94, BP211 * ( 1 + BQ$6) )</f>
        <v>752.74618958050428</v>
      </c>
      <c r="BR211" s="279">
        <f xml:space="preserve"> IF( InpS!BR94, InpS!BR94, BQ211 * ( 1 + BR$6) )</f>
        <v>767.79870844436459</v>
      </c>
      <c r="BS211" s="279">
        <f xml:space="preserve"> IF( InpS!BS94, InpS!BS94, BR211 * ( 1 + BS$6) )</f>
        <v>783.15222959463051</v>
      </c>
      <c r="BT211" s="279">
        <f xml:space="preserve"> IF( InpS!BT94, InpS!BT94, BS211 * ( 1 + BT$6) )</f>
        <v>798.81277211536644</v>
      </c>
      <c r="BU211" s="279">
        <f xml:space="preserve"> IF( InpS!BU94, InpS!BU94, BT211 * ( 1 + BU$6) )</f>
        <v>814.78647545308775</v>
      </c>
      <c r="BV211" s="279">
        <f xml:space="preserve"> IF( InpS!BV94, InpS!BV94, BU211 * ( 1 + BV$6) )</f>
        <v>831.07960182362535</v>
      </c>
      <c r="BW211" s="279">
        <f xml:space="preserve"> IF( InpS!BW94, InpS!BW94, BV211 * ( 1 + BW$6) )</f>
        <v>847.69853866711992</v>
      </c>
      <c r="BX211" s="279">
        <f xml:space="preserve"> IF( InpS!BX94, InpS!BX94, BW211 * ( 1 + BX$6) )</f>
        <v>864.6498011521079</v>
      </c>
      <c r="BY211" s="279">
        <f xml:space="preserve"> IF( InpS!BY94, InpS!BY94, BX211 * ( 1 + BY$6) )</f>
        <v>881.94003472968109</v>
      </c>
      <c r="BZ211" s="279">
        <f xml:space="preserve"> IF( InpS!BZ94, InpS!BZ94, BY211 * ( 1 + BZ$6) )</f>
        <v>899.57601773872204</v>
      </c>
      <c r="CA211" s="279">
        <f xml:space="preserve"> IF( InpS!CA94, InpS!CA94, BZ211 * ( 1 + CA$6) )</f>
        <v>917.56466406323489</v>
      </c>
      <c r="CB211" s="279">
        <f xml:space="preserve"> IF( InpS!CB94, InpS!CB94, CA211 * ( 1 + CB$6) )</f>
        <v>935.91302584281493</v>
      </c>
      <c r="CC211" s="279">
        <f xml:space="preserve"> IF( InpS!CC94, InpS!CC94, CB211 * ( 1 + CC$6) )</f>
        <v>954.62829623731864</v>
      </c>
      <c r="CD211" s="279">
        <f xml:space="preserve"> IF( InpS!CD94, InpS!CD94, CC211 * ( 1 + CD$6) )</f>
        <v>973.71781224681843</v>
      </c>
      <c r="CE211" s="279">
        <f xml:space="preserve"> IF( InpS!CE94, InpS!CE94, CD211 * ( 1 + CE$6) )</f>
        <v>993.18905758794745</v>
      </c>
      <c r="CF211" s="279">
        <f xml:space="preserve"> IF( InpS!CF94, InpS!CF94, CE211 * ( 1 + CF$6) )</f>
        <v>1013.0496656277618</v>
      </c>
      <c r="CG211" s="279">
        <f xml:space="preserve"> IF( InpS!CG94, InpS!CG94, CF211 * ( 1 + CG$6) )</f>
        <v>1033.3074223762712</v>
      </c>
      <c r="CH211" s="279">
        <f xml:space="preserve"> IF( InpS!CH94, InpS!CH94, CG211 * ( 1 + CH$6) )</f>
        <v>1053.9702695388103</v>
      </c>
      <c r="CI211" s="279">
        <f xml:space="preserve"> IF( InpS!CI94, InpS!CI94, CH211 * ( 1 + CI$6) )</f>
        <v>1075.0463076294477</v>
      </c>
      <c r="CJ211" s="279">
        <f xml:space="preserve"> IF( InpS!CJ94, InpS!CJ94, CI211 * ( 1 + CJ$6) )</f>
        <v>1096.5437991466531</v>
      </c>
      <c r="CK211" s="279">
        <f xml:space="preserve"> IF( InpS!CK94, InpS!CK94, CJ211 * ( 1 + CK$6) )</f>
        <v>1118.4711718124681</v>
      </c>
      <c r="CL211" s="279">
        <f xml:space="preserve"> IF( InpS!CL94, InpS!CL94, CK211 * ( 1 + CL$6) )</f>
        <v>1140.8370218764499</v>
      </c>
      <c r="CM211" s="279">
        <f xml:space="preserve"> IF( InpS!CM94, InpS!CM94, CL211 * ( 1 + CM$6) )</f>
        <v>1163.6501174856824</v>
      </c>
      <c r="CN211" s="279">
        <f xml:space="preserve"> IF( InpS!CN94, InpS!CN94, CM211 * ( 1 + CN$6) )</f>
        <v>1186.9194021221783</v>
      </c>
      <c r="CO211" s="279">
        <f xml:space="preserve"> IF( InpS!CO94, InpS!CO94, CN211 * ( 1 + CO$6) )</f>
        <v>1210.6539981090175</v>
      </c>
    </row>
    <row r="212" spans="2:93" outlineLevel="2" x14ac:dyDescent="0.2">
      <c r="B212" s="58"/>
      <c r="D212" s="39"/>
      <c r="E212" s="18" t="str">
        <f xml:space="preserve"> InpS!E95</f>
        <v>Surface Water: Band 4</v>
      </c>
      <c r="G212" s="19">
        <f xml:space="preserve"> UserInput!G53</f>
        <v>0</v>
      </c>
      <c r="H212" s="76" t="str">
        <f xml:space="preserve"> InpS!H95</f>
        <v>£</v>
      </c>
      <c r="I212" s="74"/>
      <c r="K212" s="279">
        <f xml:space="preserve"> IF( InpS!K95, InpS!K95, J212 * ( 1 + K$6) )</f>
        <v>149.87</v>
      </c>
      <c r="L212" s="279">
        <f xml:space="preserve"> IF( InpS!L95, InpS!L95, K212 * ( 1 + L$6) )</f>
        <v>193.9</v>
      </c>
      <c r="M212" s="279">
        <f xml:space="preserve"> IF( InpS!M95, InpS!M95, L212 * ( 1 + M$6) )</f>
        <v>241.4</v>
      </c>
      <c r="N212" s="279">
        <f xml:space="preserve"> IF( InpS!N95, InpS!N95, M212 * ( 1 + N$6) )</f>
        <v>270.43</v>
      </c>
      <c r="O212" s="279">
        <f xml:space="preserve"> IF( InpS!O95, InpS!O95, N212 * ( 1 + O$6) )</f>
        <v>300.19</v>
      </c>
      <c r="P212" s="279">
        <f xml:space="preserve"> IF( InpS!P95, InpS!P95, O212 * ( 1 + P$6) )</f>
        <v>334.16</v>
      </c>
      <c r="Q212" s="279">
        <f xml:space="preserve"> IF( InpS!Q95, InpS!Q95, P212 * ( 1 + Q$6) )</f>
        <v>372.41</v>
      </c>
      <c r="R212" s="279">
        <f xml:space="preserve"> IF( InpS!R95, InpS!R95, Q212 * ( 1 + R$6) )</f>
        <v>416.28</v>
      </c>
      <c r="S212" s="279">
        <f xml:space="preserve"> IF( InpS!S95, InpS!S95, R212 * ( 1 + S$6) )</f>
        <v>466.23</v>
      </c>
      <c r="T212" s="279">
        <f xml:space="preserve"> IF( InpS!T95, InpS!T95, S212 * ( 1 + T$6) )</f>
        <v>475.55311045481159</v>
      </c>
      <c r="U212" s="279">
        <f xml:space="preserve"> IF( InpS!U95, InpS!U95, T212 * ( 1 + U$6) )</f>
        <v>485.06265333257454</v>
      </c>
      <c r="V212" s="279">
        <f xml:space="preserve"> IF( InpS!V95, InpS!V95, U212 * ( 1 + V$6) )</f>
        <v>494.76235668612014</v>
      </c>
      <c r="W212" s="279">
        <f xml:space="preserve"> IF( InpS!W95, InpS!W95, V212 * ( 1 + W$6) )</f>
        <v>504.65602311742566</v>
      </c>
      <c r="X212" s="279">
        <f xml:space="preserve"> IF( InpS!X95, InpS!X95, W212 * ( 1 + X$6) )</f>
        <v>514.74753126835913</v>
      </c>
      <c r="Y212" s="279">
        <f xml:space="preserve"> IF( InpS!Y95, InpS!Y95, X212 * ( 1 + Y$6) )</f>
        <v>525.04083734123412</v>
      </c>
      <c r="Z212" s="279">
        <f xml:space="preserve"> IF( InpS!Z95, InpS!Z95, Y212 * ( 1 + Z$6) )</f>
        <v>535.53997664977089</v>
      </c>
      <c r="AA212" s="279">
        <f xml:space="preserve"> IF( InpS!AA95, InpS!AA95, Z212 * ( 1 + AA$6) )</f>
        <v>546.24906520107186</v>
      </c>
      <c r="AB212" s="279">
        <f xml:space="preserve"> IF( InpS!AB95, InpS!AB95, AA212 * ( 1 + AB$6) )</f>
        <v>557.17230130923133</v>
      </c>
      <c r="AC212" s="279">
        <f xml:space="preserve"> IF( InpS!AC95, InpS!AC95, AB212 * ( 1 + AC$6) )</f>
        <v>568.31396724121237</v>
      </c>
      <c r="AD212" s="279">
        <f xml:space="preserve"> IF( InpS!AD95, InpS!AD95, AC212 * ( 1 + AD$6) )</f>
        <v>579.6784308956361</v>
      </c>
      <c r="AE212" s="279">
        <f xml:space="preserve"> IF( InpS!AE95, InpS!AE95, AD212 * ( 1 + AE$6) )</f>
        <v>591.27014751514128</v>
      </c>
      <c r="AF212" s="279">
        <f xml:space="preserve"> IF( InpS!AF95, InpS!AF95, AE212 * ( 1 + AF$6) )</f>
        <v>603.0936614329853</v>
      </c>
      <c r="AG212" s="279">
        <f xml:space="preserve"> IF( InpS!AG95, InpS!AG95, AF212 * ( 1 + AG$6) )</f>
        <v>615.15360785457221</v>
      </c>
      <c r="AH212" s="279">
        <f xml:space="preserve"> IF( InpS!AH95, InpS!AH95, AG212 * ( 1 + AH$6) )</f>
        <v>627.45471467460527</v>
      </c>
      <c r="AI212" s="279">
        <f xml:space="preserve"> IF( InpS!AI95, InpS!AI95, AH212 * ( 1 + AI$6) )</f>
        <v>640.00180433057687</v>
      </c>
      <c r="AJ212" s="279">
        <f xml:space="preserve"> IF( InpS!AJ95, InpS!AJ95, AI212 * ( 1 + AJ$6) )</f>
        <v>652.79979569332204</v>
      </c>
      <c r="AK212" s="279">
        <f xml:space="preserve"> IF( InpS!AK95, InpS!AK95, AJ212 * ( 1 + AK$6) )</f>
        <v>665.85370599537737</v>
      </c>
      <c r="AL212" s="279">
        <f xml:space="preserve"> IF( InpS!AL95, InpS!AL95, AK212 * ( 1 + AL$6) )</f>
        <v>679.1686527979009</v>
      </c>
      <c r="AM212" s="279">
        <f xml:space="preserve"> IF( InpS!AM95, InpS!AM95, AL212 * ( 1 + AM$6) )</f>
        <v>692.74985599692377</v>
      </c>
      <c r="AN212" s="279">
        <f xml:space="preserve"> IF( InpS!AN95, InpS!AN95, AM212 * ( 1 + AN$6) )</f>
        <v>706.60263986972075</v>
      </c>
      <c r="AO212" s="279">
        <f xml:space="preserve"> IF( InpS!AO95, InpS!AO95, AN212 * ( 1 + AO$6) )</f>
        <v>720.73243516210186</v>
      </c>
      <c r="AP212" s="279">
        <f xml:space="preserve"> IF( InpS!AP95, InpS!AP95, AO212 * ( 1 + AP$6) )</f>
        <v>735.14478121744276</v>
      </c>
      <c r="AQ212" s="279">
        <f xml:space="preserve"> IF( InpS!AQ95, InpS!AQ95, AP212 * ( 1 + AQ$6) )</f>
        <v>749.84532814828913</v>
      </c>
      <c r="AR212" s="279">
        <f xml:space="preserve"> IF( InpS!AR95, InpS!AR95, AQ212 * ( 1 + AR$6) )</f>
        <v>764.83983905138621</v>
      </c>
      <c r="AS212" s="279">
        <f xml:space="preserve"> IF( InpS!AS95, InpS!AS95, AR212 * ( 1 + AS$6) )</f>
        <v>780.13419226700159</v>
      </c>
      <c r="AT212" s="279">
        <f xml:space="preserve"> IF( InpS!AT95, InpS!AT95, AS212 * ( 1 + AT$6) )</f>
        <v>795.73438368342795</v>
      </c>
      <c r="AU212" s="279">
        <f xml:space="preserve"> IF( InpS!AU95, InpS!AU95, AT212 * ( 1 + AU$6) )</f>
        <v>811.64652908756761</v>
      </c>
      <c r="AV212" s="279">
        <f xml:space="preserve"> IF( InpS!AV95, InpS!AV95, AU212 * ( 1 + AV$6) )</f>
        <v>827.87686656252163</v>
      </c>
      <c r="AW212" s="279">
        <f xml:space="preserve"> IF( InpS!AW95, InpS!AW95, AV212 * ( 1 + AW$6) )</f>
        <v>844.43175893312343</v>
      </c>
      <c r="AX212" s="279">
        <f xml:space="preserve"> IF( InpS!AX95, InpS!AX95, AW212 * ( 1 + AX$6) )</f>
        <v>861.31769626037465</v>
      </c>
      <c r="AY212" s="279">
        <f xml:space="preserve"> IF( InpS!AY95, InpS!AY95, AX212 * ( 1 + AY$6) )</f>
        <v>878.54129838576193</v>
      </c>
      <c r="AZ212" s="279">
        <f xml:space="preserve"> IF( InpS!AZ95, InpS!AZ95, AY212 * ( 1 + AZ$6) )</f>
        <v>896.10931752645217</v>
      </c>
      <c r="BA212" s="279">
        <f xml:space="preserve"> IF( InpS!BA95, InpS!BA95, AZ212 * ( 1 + BA$6) )</f>
        <v>914.02864092238326</v>
      </c>
      <c r="BB212" s="279">
        <f xml:space="preserve"> IF( InpS!BB95, InpS!BB95, BA212 * ( 1 + BB$6) )</f>
        <v>932.30629353628774</v>
      </c>
      <c r="BC212" s="279">
        <f xml:space="preserve"> IF( InpS!BC95, InpS!BC95, BB212 * ( 1 + BC$6) )</f>
        <v>950.94944080770915</v>
      </c>
      <c r="BD212" s="279">
        <f xml:space="preserve"> IF( InpS!BD95, InpS!BD95, BC212 * ( 1 + BD$6) )</f>
        <v>969.96539146208909</v>
      </c>
      <c r="BE212" s="279">
        <f xml:space="preserve"> IF( InpS!BE95, InpS!BE95, BD212 * ( 1 + BE$6) )</f>
        <v>989.3616003760277</v>
      </c>
      <c r="BF212" s="279">
        <f xml:space="preserve"> IF( InpS!BF95, InpS!BF95, BE212 * ( 1 + BF$6) )</f>
        <v>1009.1456714998396</v>
      </c>
      <c r="BG212" s="279">
        <f xml:space="preserve"> IF( InpS!BG95, InpS!BG95, BF212 * ( 1 + BG$6) )</f>
        <v>1029.3253608385523</v>
      </c>
      <c r="BH212" s="279">
        <f xml:space="preserve"> IF( InpS!BH95, InpS!BH95, BG212 * ( 1 + BH$6) )</f>
        <v>1049.908579492514</v>
      </c>
      <c r="BI212" s="279">
        <f xml:space="preserve"> IF( InpS!BI95, InpS!BI95, BH212 * ( 1 + BI$6) )</f>
        <v>1070.9033967588055</v>
      </c>
      <c r="BJ212" s="279">
        <f xml:space="preserve"> IF( InpS!BJ95, InpS!BJ95, BI212 * ( 1 + BJ$6) )</f>
        <v>1092.3180432946681</v>
      </c>
      <c r="BK212" s="279">
        <f xml:space="preserve"> IF( InpS!BK95, InpS!BK95, BJ212 * ( 1 + BK$6) )</f>
        <v>1114.1609143441926</v>
      </c>
      <c r="BL212" s="279">
        <f xml:space="preserve"> IF( InpS!BL95, InpS!BL95, BK212 * ( 1 + BL$6) )</f>
        <v>1136.4405730295298</v>
      </c>
      <c r="BM212" s="279">
        <f xml:space="preserve"> IF( InpS!BM95, InpS!BM95, BL212 * ( 1 + BM$6) )</f>
        <v>1159.1657537079152</v>
      </c>
      <c r="BN212" s="279">
        <f xml:space="preserve"> IF( InpS!BN95, InpS!BN95, BM212 * ( 1 + BN$6) )</f>
        <v>1182.3453653958243</v>
      </c>
      <c r="BO212" s="279">
        <f xml:space="preserve"> IF( InpS!BO95, InpS!BO95, BN212 * ( 1 + BO$6) )</f>
        <v>1205.9884952615982</v>
      </c>
      <c r="BP212" s="279">
        <f xml:space="preserve"> IF( InpS!BP95, InpS!BP95, BO212 * ( 1 + BP$6) )</f>
        <v>1230.1044121879133</v>
      </c>
      <c r="BQ212" s="279">
        <f xml:space="preserve"> IF( InpS!BQ95, InpS!BQ95, BP212 * ( 1 + BQ$6) )</f>
        <v>1254.7025704054861</v>
      </c>
      <c r="BR212" s="279">
        <f xml:space="preserve"> IF( InpS!BR95, InpS!BR95, BQ212 * ( 1 + BR$6) )</f>
        <v>1279.7926131994427</v>
      </c>
      <c r="BS212" s="279">
        <f xml:space="preserve"> IF( InpS!BS95, InpS!BS95, BR212 * ( 1 + BS$6) )</f>
        <v>1305.3843766898024</v>
      </c>
      <c r="BT212" s="279">
        <f xml:space="preserve"> IF( InpS!BT95, InpS!BT95, BS212 * ( 1 + BT$6) )</f>
        <v>1331.4878936875598</v>
      </c>
      <c r="BU212" s="279">
        <f xml:space="preserve"> IF( InpS!BU95, InpS!BU95, BT212 * ( 1 + BU$6) )</f>
        <v>1358.1133976278759</v>
      </c>
      <c r="BV212" s="279">
        <f xml:space="preserve"> IF( InpS!BV95, InpS!BV95, BU212 * ( 1 + BV$6) )</f>
        <v>1385.2713265819202</v>
      </c>
      <c r="BW212" s="279">
        <f xml:space="preserve"> IF( InpS!BW95, InpS!BW95, BV212 * ( 1 + BW$6) )</f>
        <v>1412.9723273489378</v>
      </c>
      <c r="BX212" s="279">
        <f xml:space="preserve"> IF( InpS!BX95, InpS!BX95, BW212 * ( 1 + BX$6) )</f>
        <v>1441.2272596301432</v>
      </c>
      <c r="BY212" s="279">
        <f xml:space="preserve"> IF( InpS!BY95, InpS!BY95, BX212 * ( 1 + BY$6) )</f>
        <v>1470.0472002860795</v>
      </c>
      <c r="BZ212" s="279">
        <f xml:space="preserve"> IF( InpS!BZ95, InpS!BZ95, BY212 * ( 1 + BZ$6) )</f>
        <v>1499.4434476791123</v>
      </c>
      <c r="CA212" s="279">
        <f xml:space="preserve"> IF( InpS!CA95, InpS!CA95, BZ212 * ( 1 + CA$6) )</f>
        <v>1529.4275261027569</v>
      </c>
      <c r="CB212" s="279">
        <f xml:space="preserve"> IF( InpS!CB95, InpS!CB95, CA212 * ( 1 + CB$6) )</f>
        <v>1560.0111902995809</v>
      </c>
      <c r="CC212" s="279">
        <f xml:space="preserve"> IF( InpS!CC95, InpS!CC95, CB212 * ( 1 + CC$6) )</f>
        <v>1591.2064300694478</v>
      </c>
      <c r="CD212" s="279">
        <f xml:space="preserve"> IF( InpS!CD95, InpS!CD95, CC212 * ( 1 + CD$6) )</f>
        <v>1623.0254749699129</v>
      </c>
      <c r="CE212" s="279">
        <f xml:space="preserve"> IF( InpS!CE95, InpS!CE95, CD212 * ( 1 + CE$6) )</f>
        <v>1655.4807991106106</v>
      </c>
      <c r="CF212" s="279">
        <f xml:space="preserve"> IF( InpS!CF95, InpS!CF95, CE212 * ( 1 + CF$6) )</f>
        <v>1688.5851260435149</v>
      </c>
      <c r="CG212" s="279">
        <f xml:space="preserve"> IF( InpS!CG95, InpS!CG95, CF212 * ( 1 + CG$6) )</f>
        <v>1722.3514337509889</v>
      </c>
      <c r="CH212" s="279">
        <f xml:space="preserve"> IF( InpS!CH95, InpS!CH95, CG212 * ( 1 + CH$6) )</f>
        <v>1756.7929597335803</v>
      </c>
      <c r="CI212" s="279">
        <f xml:space="preserve"> IF( InpS!CI95, InpS!CI95, CH212 * ( 1 + CI$6) )</f>
        <v>1791.9232061995554</v>
      </c>
      <c r="CJ212" s="279">
        <f xml:space="preserve"> IF( InpS!CJ95, InpS!CJ95, CI212 * ( 1 + CJ$6) )</f>
        <v>1827.7559453582078</v>
      </c>
      <c r="CK212" s="279">
        <f xml:space="preserve"> IF( InpS!CK95, InpS!CK95, CJ212 * ( 1 + CK$6) )</f>
        <v>1864.305224819017</v>
      </c>
      <c r="CL212" s="279">
        <f xml:space="preserve"> IF( InpS!CL95, InpS!CL95, CK212 * ( 1 + CL$6) )</f>
        <v>1901.5853730987717</v>
      </c>
      <c r="CM212" s="279">
        <f xml:space="preserve"> IF( InpS!CM95, InpS!CM95, CL212 * ( 1 + CM$6) )</f>
        <v>1939.6110052388183</v>
      </c>
      <c r="CN212" s="279">
        <f xml:space="preserve"> IF( InpS!CN95, InpS!CN95, CM212 * ( 1 + CN$6) )</f>
        <v>1978.3970285346372</v>
      </c>
      <c r="CO212" s="279">
        <f xml:space="preserve"> IF( InpS!CO95, InpS!CO95, CN212 * ( 1 + CO$6) )</f>
        <v>2017.9586483799912</v>
      </c>
    </row>
    <row r="213" spans="2:93" outlineLevel="2" x14ac:dyDescent="0.2">
      <c r="B213" s="58"/>
      <c r="D213" s="39"/>
      <c r="E213" s="18" t="str">
        <f xml:space="preserve"> InpS!E96</f>
        <v>Surface Water: Band 5</v>
      </c>
      <c r="G213" s="19">
        <f xml:space="preserve"> UserInput!G54</f>
        <v>0</v>
      </c>
      <c r="H213" s="76" t="str">
        <f xml:space="preserve"> InpS!H96</f>
        <v>£</v>
      </c>
      <c r="I213" s="74"/>
      <c r="K213" s="279">
        <f xml:space="preserve"> IF( InpS!K96, InpS!K96, J213 * ( 1 + K$6) )</f>
        <v>239.9</v>
      </c>
      <c r="L213" s="279">
        <f xml:space="preserve"> IF( InpS!L96, InpS!L96, K213 * ( 1 + L$6) )</f>
        <v>310.38</v>
      </c>
      <c r="M213" s="279">
        <f xml:space="preserve"> IF( InpS!M96, InpS!M96, L213 * ( 1 + M$6) )</f>
        <v>386.42</v>
      </c>
      <c r="N213" s="279">
        <f xml:space="preserve"> IF( InpS!N96, InpS!N96, M213 * ( 1 + N$6) )</f>
        <v>432.89</v>
      </c>
      <c r="O213" s="279">
        <f xml:space="preserve"> IF( InpS!O96, InpS!O96, N213 * ( 1 + O$6) )</f>
        <v>480.53</v>
      </c>
      <c r="P213" s="279">
        <f xml:space="preserve"> IF( InpS!P96, InpS!P96, O213 * ( 1 + P$6) )</f>
        <v>534.91</v>
      </c>
      <c r="Q213" s="279">
        <f xml:space="preserve"> IF( InpS!Q96, InpS!Q96, P213 * ( 1 + Q$6) )</f>
        <v>596.14</v>
      </c>
      <c r="R213" s="279">
        <f xml:space="preserve"> IF( InpS!R96, InpS!R96, Q213 * ( 1 + R$6) )</f>
        <v>666.37</v>
      </c>
      <c r="S213" s="279">
        <f xml:space="preserve"> IF( InpS!S96, InpS!S96, R213 * ( 1 + S$6) )</f>
        <v>746.33</v>
      </c>
      <c r="T213" s="279">
        <f xml:space="preserve"> IF( InpS!T96, InpS!T96, S213 * ( 1 + T$6) )</f>
        <v>761.25421557115487</v>
      </c>
      <c r="U213" s="279">
        <f xml:space="preserve"> IF( InpS!U96, InpS!U96, T213 * ( 1 + U$6) )</f>
        <v>776.47686777277386</v>
      </c>
      <c r="V213" s="279">
        <f xml:space="preserve"> IF( InpS!V96, InpS!V96, U213 * ( 1 + V$6) )</f>
        <v>792.00392438399945</v>
      </c>
      <c r="W213" s="279">
        <f xml:space="preserve"> IF( InpS!W96, InpS!W96, V213 * ( 1 + W$6) )</f>
        <v>807.84147252049058</v>
      </c>
      <c r="X213" s="279">
        <f xml:space="preserve"> IF( InpS!X96, InpS!X96, W213 * ( 1 + X$6) )</f>
        <v>823.99572102077195</v>
      </c>
      <c r="Y213" s="279">
        <f xml:space="preserve"> IF( InpS!Y96, InpS!Y96, X213 * ( 1 + Y$6) )</f>
        <v>840.47300288030215</v>
      </c>
      <c r="Z213" s="279">
        <f xml:space="preserve"> IF( InpS!Z96, InpS!Z96, Y213 * ( 1 + Z$6) )</f>
        <v>857.27977773421594</v>
      </c>
      <c r="AA213" s="279">
        <f xml:space="preserve"> IF( InpS!AA96, InpS!AA96, Z213 * ( 1 + AA$6) )</f>
        <v>874.42263438971304</v>
      </c>
      <c r="AB213" s="279">
        <f xml:space="preserve"> IF( InpS!AB96, InpS!AB96, AA213 * ( 1 + AB$6) )</f>
        <v>891.90829340908681</v>
      </c>
      <c r="AC213" s="279">
        <f xml:space="preserve"> IF( InpS!AC96, InpS!AC96, AB213 * ( 1 + AC$6) )</f>
        <v>909.74360974440503</v>
      </c>
      <c r="AD213" s="279">
        <f xml:space="preserve"> IF( InpS!AD96, InpS!AD96, AC213 * ( 1 + AD$6) )</f>
        <v>927.93557542487622</v>
      </c>
      <c r="AE213" s="279">
        <f xml:space="preserve"> IF( InpS!AE96, InpS!AE96, AD213 * ( 1 + AE$6) )</f>
        <v>946.49132229795441</v>
      </c>
      <c r="AF213" s="279">
        <f xml:space="preserve"> IF( InpS!AF96, InpS!AF96, AE213 * ( 1 + AF$6) )</f>
        <v>965.41812482525745</v>
      </c>
      <c r="AG213" s="279">
        <f xml:space="preserve"> IF( InpS!AG96, InpS!AG96, AF213 * ( 1 + AG$6) )</f>
        <v>984.72340293439447</v>
      </c>
      <c r="AH213" s="279">
        <f xml:space="preserve"> IF( InpS!AH96, InpS!AH96, AG213 * ( 1 + AH$6) )</f>
        <v>1004.4147249278211</v>
      </c>
      <c r="AI213" s="279">
        <f xml:space="preserve"> IF( InpS!AI96, InpS!AI96, AH213 * ( 1 + AI$6) )</f>
        <v>1024.4998104498623</v>
      </c>
      <c r="AJ213" s="279">
        <f xml:space="preserve"> IF( InpS!AJ96, InpS!AJ96, AI213 * ( 1 + AJ$6) )</f>
        <v>1044.9865335130662</v>
      </c>
      <c r="AK213" s="279">
        <f xml:space="preserve"> IF( InpS!AK96, InpS!AK96, AJ213 * ( 1 + AK$6) )</f>
        <v>1065.8829255850758</v>
      </c>
      <c r="AL213" s="279">
        <f xml:space="preserve"> IF( InpS!AL96, InpS!AL96, AK213 * ( 1 + AL$6) )</f>
        <v>1087.1971787372267</v>
      </c>
      <c r="AM213" s="279">
        <f xml:space="preserve"> IF( InpS!AM96, InpS!AM96, AL213 * ( 1 + AM$6) )</f>
        <v>1108.9376488561095</v>
      </c>
      <c r="AN213" s="279">
        <f xml:space="preserve"> IF( InpS!AN96, InpS!AN96, AM213 * ( 1 + AN$6) )</f>
        <v>1131.1128589193499</v>
      </c>
      <c r="AO213" s="279">
        <f xml:space="preserve"> IF( InpS!AO96, InpS!AO96, AN213 * ( 1 + AO$6) )</f>
        <v>1153.7315023368967</v>
      </c>
      <c r="AP213" s="279">
        <f xml:space="preserve"> IF( InpS!AP96, InpS!AP96, AO213 * ( 1 + AP$6) )</f>
        <v>1176.802446359123</v>
      </c>
      <c r="AQ213" s="279">
        <f xml:space="preserve"> IF( InpS!AQ96, InpS!AQ96, AP213 * ( 1 + AQ$6) )</f>
        <v>1200.33473555308</v>
      </c>
      <c r="AR213" s="279">
        <f xml:space="preserve"> IF( InpS!AR96, InpS!AR96, AQ213 * ( 1 + AR$6) )</f>
        <v>1224.3375953482634</v>
      </c>
      <c r="AS213" s="279">
        <f xml:space="preserve"> IF( InpS!AS96, InpS!AS96, AR213 * ( 1 + AS$6) )</f>
        <v>1248.8204356532851</v>
      </c>
      <c r="AT213" s="279">
        <f xml:space="preserve"> IF( InpS!AT96, InpS!AT96, AS213 * ( 1 + AT$6) )</f>
        <v>1273.7928545448653</v>
      </c>
      <c r="AU213" s="279">
        <f xml:space="preserve"> IF( InpS!AU96, InpS!AU96, AT213 * ( 1 + AU$6) )</f>
        <v>1299.2646420305946</v>
      </c>
      <c r="AV213" s="279">
        <f xml:space="preserve"> IF( InpS!AV96, InpS!AV96, AU213 * ( 1 + AV$6) )</f>
        <v>1325.2457838869368</v>
      </c>
      <c r="AW213" s="279">
        <f xml:space="preserve"> IF( InpS!AW96, InpS!AW96, AV213 * ( 1 + AW$6) )</f>
        <v>1351.7464655739825</v>
      </c>
      <c r="AX213" s="279">
        <f xml:space="preserve"> IF( InpS!AX96, InpS!AX96, AW213 * ( 1 + AX$6) )</f>
        <v>1378.7770762284822</v>
      </c>
      <c r="AY213" s="279">
        <f xml:space="preserve"> IF( InpS!AY96, InpS!AY96, AX213 * ( 1 + AY$6) )</f>
        <v>1406.3482127367299</v>
      </c>
      <c r="AZ213" s="279">
        <f xml:space="preserve"> IF( InpS!AZ96, InpS!AZ96, AY213 * ( 1 + AZ$6) )</f>
        <v>1434.4706838888897</v>
      </c>
      <c r="BA213" s="279">
        <f xml:space="preserve"> IF( InpS!BA96, InpS!BA96, AZ213 * ( 1 + BA$6) )</f>
        <v>1463.155514616396</v>
      </c>
      <c r="BB213" s="279">
        <f xml:space="preserve"> IF( InpS!BB96, InpS!BB96, BA213 * ( 1 + BB$6) )</f>
        <v>1492.4139503140889</v>
      </c>
      <c r="BC213" s="279">
        <f xml:space="preserve"> IF( InpS!BC96, InpS!BC96, BB213 * ( 1 + BC$6) )</f>
        <v>1522.2574612487776</v>
      </c>
      <c r="BD213" s="279">
        <f xml:space="preserve"> IF( InpS!BD96, InpS!BD96, BC213 * ( 1 + BD$6) )</f>
        <v>1552.6977470559616</v>
      </c>
      <c r="BE213" s="279">
        <f xml:space="preserve"> IF( InpS!BE96, InpS!BE96, BD213 * ( 1 + BE$6) )</f>
        <v>1583.7467413264715</v>
      </c>
      <c r="BF213" s="279">
        <f xml:space="preserve"> IF( InpS!BF96, InpS!BF96, BE213 * ( 1 + BF$6) )</f>
        <v>1615.416616284828</v>
      </c>
      <c r="BG213" s="279">
        <f xml:space="preserve"> IF( InpS!BG96, InpS!BG96, BF213 * ( 1 + BG$6) )</f>
        <v>1647.7197875611539</v>
      </c>
      <c r="BH213" s="279">
        <f xml:space="preserve"> IF( InpS!BH96, InpS!BH96, BG213 * ( 1 + BH$6) )</f>
        <v>1680.6689190585078</v>
      </c>
      <c r="BI213" s="279">
        <f xml:space="preserve"> IF( InpS!BI96, InpS!BI96, BH213 * ( 1 + BI$6) )</f>
        <v>1714.27692791755</v>
      </c>
      <c r="BJ213" s="279">
        <f xml:space="preserve"> IF( InpS!BJ96, InpS!BJ96, BI213 * ( 1 + BJ$6) )</f>
        <v>1748.5569895804854</v>
      </c>
      <c r="BK213" s="279">
        <f xml:space="preserve"> IF( InpS!BK96, InpS!BK96, BJ213 * ( 1 + BK$6) )</f>
        <v>1783.5225429562693</v>
      </c>
      <c r="BL213" s="279">
        <f xml:space="preserve"> IF( InpS!BL96, InpS!BL96, BK213 * ( 1 + BL$6) )</f>
        <v>1819.1872956891002</v>
      </c>
      <c r="BM213" s="279">
        <f xml:space="preserve"> IF( InpS!BM96, InpS!BM96, BL213 * ( 1 + BM$6) )</f>
        <v>1855.5652295322666</v>
      </c>
      <c r="BN213" s="279">
        <f xml:space="preserve"> IF( InpS!BN96, InpS!BN96, BM213 * ( 1 + BN$6) )</f>
        <v>1892.6706058294528</v>
      </c>
      <c r="BO213" s="279">
        <f xml:space="preserve"> IF( InpS!BO96, InpS!BO96, BN213 * ( 1 + BO$6) )</f>
        <v>1930.5179711056537</v>
      </c>
      <c r="BP213" s="279">
        <f xml:space="preserve"> IF( InpS!BP96, InpS!BP96, BO213 * ( 1 + BP$6) )</f>
        <v>1969.1221627698897</v>
      </c>
      <c r="BQ213" s="279">
        <f xml:space="preserve"> IF( InpS!BQ96, InpS!BQ96, BP213 * ( 1 + BQ$6) )</f>
        <v>2008.498314931958</v>
      </c>
      <c r="BR213" s="279">
        <f xml:space="preserve"> IF( InpS!BR96, InpS!BR96, BQ213 * ( 1 + BR$6) )</f>
        <v>2048.6618643355005</v>
      </c>
      <c r="BS213" s="279">
        <f xml:space="preserve"> IF( InpS!BS96, InpS!BS96, BR213 * ( 1 + BS$6) )</f>
        <v>2089.6285564097129</v>
      </c>
      <c r="BT213" s="279">
        <f xml:space="preserve"> IF( InpS!BT96, InpS!BT96, BS213 * ( 1 + BT$6) )</f>
        <v>2131.4144514420709</v>
      </c>
      <c r="BU213" s="279">
        <f xml:space="preserve"> IF( InpS!BU96, InpS!BU96, BT213 * ( 1 + BU$6) )</f>
        <v>2174.0359308744887</v>
      </c>
      <c r="BV213" s="279">
        <f xml:space="preserve"> IF( InpS!BV96, InpS!BV96, BU213 * ( 1 + BV$6) )</f>
        <v>2217.5097037253818</v>
      </c>
      <c r="BW213" s="279">
        <f xml:space="preserve"> IF( InpS!BW96, InpS!BW96, BV213 * ( 1 + BW$6) )</f>
        <v>2261.8528131401517</v>
      </c>
      <c r="BX213" s="279">
        <f xml:space="preserve"> IF( InpS!BX96, InpS!BX96, BW213 * ( 1 + BX$6) )</f>
        <v>2307.082643072657</v>
      </c>
      <c r="BY213" s="279">
        <f xml:space="preserve"> IF( InpS!BY96, InpS!BY96, BX213 * ( 1 + BY$6) )</f>
        <v>2353.2169251002938</v>
      </c>
      <c r="BZ213" s="279">
        <f xml:space="preserve"> IF( InpS!BZ96, InpS!BZ96, BY213 * ( 1 + BZ$6) )</f>
        <v>2400.2737453753557</v>
      </c>
      <c r="CA213" s="279">
        <f xml:space="preserve"> IF( InpS!CA96, InpS!CA96, BZ213 * ( 1 + CA$6) )</f>
        <v>2448.2715517153997</v>
      </c>
      <c r="CB213" s="279">
        <f xml:space="preserve"> IF( InpS!CB96, InpS!CB96, CA213 * ( 1 + CB$6) )</f>
        <v>2497.2291608353953</v>
      </c>
      <c r="CC213" s="279">
        <f xml:space="preserve"> IF( InpS!CC96, InpS!CC96, CB213 * ( 1 + CC$6) )</f>
        <v>2547.1657657244946</v>
      </c>
      <c r="CD213" s="279">
        <f xml:space="preserve"> IF( InpS!CD96, InpS!CD96, CC213 * ( 1 + CD$6) )</f>
        <v>2598.1009431703137</v>
      </c>
      <c r="CE213" s="279">
        <f xml:space="preserve"> IF( InpS!CE96, InpS!CE96, CD213 * ( 1 + CE$6) )</f>
        <v>2650.0546614336749</v>
      </c>
      <c r="CF213" s="279">
        <f xml:space="preserve"> IF( InpS!CF96, InpS!CF96, CE213 * ( 1 + CF$6) )</f>
        <v>2703.047288076822</v>
      </c>
      <c r="CG213" s="279">
        <f xml:space="preserve"> IF( InpS!CG96, InpS!CG96, CF213 * ( 1 + CG$6) )</f>
        <v>2757.0995979481713</v>
      </c>
      <c r="CH213" s="279">
        <f xml:space="preserve"> IF( InpS!CH96, InpS!CH96, CG213 * ( 1 + CH$6) )</f>
        <v>2812.2327813267343</v>
      </c>
      <c r="CI213" s="279">
        <f xml:space="preserve"> IF( InpS!CI96, InpS!CI96, CH213 * ( 1 + CI$6) )</f>
        <v>2868.4684522294028</v>
      </c>
      <c r="CJ213" s="279">
        <f xml:space="preserve"> IF( InpS!CJ96, InpS!CJ96, CI213 * ( 1 + CJ$6) )</f>
        <v>2925.8286568843523</v>
      </c>
      <c r="CK213" s="279">
        <f xml:space="preserve"> IF( InpS!CK96, InpS!CK96, CJ213 * ( 1 + CK$6) )</f>
        <v>2984.3358823738872</v>
      </c>
      <c r="CL213" s="279">
        <f xml:space="preserve"> IF( InpS!CL96, InpS!CL96, CK213 * ( 1 + CL$6) )</f>
        <v>3044.013065450114</v>
      </c>
      <c r="CM213" s="279">
        <f xml:space="preserve"> IF( InpS!CM96, InpS!CM96, CL213 * ( 1 + CM$6) )</f>
        <v>3104.8836015269021</v>
      </c>
      <c r="CN213" s="279">
        <f xml:space="preserve"> IF( InpS!CN96, InpS!CN96, CM213 * ( 1 + CN$6) )</f>
        <v>3166.9713538516526</v>
      </c>
      <c r="CO213" s="279">
        <f xml:space="preserve"> IF( InpS!CO96, InpS!CO96, CN213 * ( 1 + CO$6) )</f>
        <v>3230.3006628604749</v>
      </c>
    </row>
    <row r="214" spans="2:93" outlineLevel="2" x14ac:dyDescent="0.2">
      <c r="B214" s="58"/>
      <c r="D214" s="39"/>
      <c r="E214" s="18" t="str">
        <f xml:space="preserve"> InpS!E97</f>
        <v>Surface Water: Band 6</v>
      </c>
      <c r="G214" s="19">
        <f xml:space="preserve"> UserInput!G55</f>
        <v>0</v>
      </c>
      <c r="H214" s="76" t="str">
        <f xml:space="preserve"> InpS!H97</f>
        <v>£</v>
      </c>
      <c r="I214" s="74"/>
      <c r="K214" s="279">
        <f xml:space="preserve"> IF( InpS!K97, InpS!K97, J214 * ( 1 + K$6) )</f>
        <v>375.02</v>
      </c>
      <c r="L214" s="279">
        <f xml:space="preserve"> IF( InpS!L97, InpS!L97, K214 * ( 1 + L$6) )</f>
        <v>485.19</v>
      </c>
      <c r="M214" s="279">
        <f xml:space="preserve"> IF( InpS!M97, InpS!M97, L214 * ( 1 + M$6) )</f>
        <v>604.04999999999995</v>
      </c>
      <c r="N214" s="279">
        <f xml:space="preserve"> IF( InpS!N97, InpS!N97, M214 * ( 1 + N$6) )</f>
        <v>676.69</v>
      </c>
      <c r="O214" s="279">
        <f xml:space="preserve"> IF( InpS!O97, InpS!O97, N214 * ( 1 + O$6) )</f>
        <v>751.15</v>
      </c>
      <c r="P214" s="279">
        <f xml:space="preserve"> IF( InpS!P97, InpS!P97, O214 * ( 1 + P$6) )</f>
        <v>836.16</v>
      </c>
      <c r="Q214" s="279">
        <f xml:space="preserve"> IF( InpS!Q97, InpS!Q97, P214 * ( 1 + Q$6) )</f>
        <v>931.88</v>
      </c>
      <c r="R214" s="279">
        <f xml:space="preserve"> IF( InpS!R97, InpS!R97, Q214 * ( 1 + R$6) )</f>
        <v>1041.6600000000001</v>
      </c>
      <c r="S214" s="279">
        <f xml:space="preserve"> IF( InpS!S97, InpS!S97, R214 * ( 1 + S$6) )</f>
        <v>1166.6600000000001</v>
      </c>
      <c r="T214" s="279">
        <f xml:space="preserve"> IF( InpS!T97, InpS!T97, S214 * ( 1 + T$6) )</f>
        <v>1189.9894726705929</v>
      </c>
      <c r="U214" s="279">
        <f xml:space="preserve"> IF( InpS!U97, InpS!U97, T214 * ( 1 + U$6) )</f>
        <v>1213.7854602599177</v>
      </c>
      <c r="V214" s="279">
        <f xml:space="preserve"> IF( InpS!V97, InpS!V97, U214 * ( 1 + V$6) )</f>
        <v>1238.0572915758937</v>
      </c>
      <c r="W214" s="279">
        <f xml:space="preserve"> IF( InpS!W97, InpS!W97, V214 * ( 1 + W$6) )</f>
        <v>1262.8144819727943</v>
      </c>
      <c r="X214" s="279">
        <f xml:space="preserve"> IF( InpS!X97, InpS!X97, W214 * ( 1 + X$6) )</f>
        <v>1288.0667370815775</v>
      </c>
      <c r="Y214" s="279">
        <f xml:space="preserve"> IF( InpS!Y97, InpS!Y97, X214 * ( 1 + Y$6) )</f>
        <v>1313.8239566148127</v>
      </c>
      <c r="Z214" s="279">
        <f xml:space="preserve"> IF( InpS!Z97, InpS!Z97, Y214 * ( 1 + Z$6) )</f>
        <v>1340.0962382476923</v>
      </c>
      <c r="AA214" s="279">
        <f xml:space="preserve"> IF( InpS!AA97, InpS!AA97, Z214 * ( 1 + AA$6) )</f>
        <v>1366.8938815766517</v>
      </c>
      <c r="AB214" s="279">
        <f xml:space="preserve"> IF( InpS!AB97, InpS!AB97, AA214 * ( 1 + AB$6) )</f>
        <v>1394.2273921571489</v>
      </c>
      <c r="AC214" s="279">
        <f xml:space="preserve"> IF( InpS!AC97, InpS!AC97, AB214 * ( 1 + AC$6) )</f>
        <v>1422.1074856221876</v>
      </c>
      <c r="AD214" s="279">
        <f xml:space="preserve"> IF( InpS!AD97, InpS!AD97, AC214 * ( 1 + AD$6) )</f>
        <v>1450.5450918831962</v>
      </c>
      <c r="AE214" s="279">
        <f xml:space="preserve"> IF( InpS!AE97, InpS!AE97, AD214 * ( 1 + AE$6) )</f>
        <v>1479.551359414912</v>
      </c>
      <c r="AF214" s="279">
        <f xml:space="preserve"> IF( InpS!AF97, InpS!AF97, AE214 * ( 1 + AF$6) )</f>
        <v>1509.137659625949</v>
      </c>
      <c r="AG214" s="279">
        <f xml:space="preserve"> IF( InpS!AG97, InpS!AG97, AF214 * ( 1 + AG$6) )</f>
        <v>1539.3155913167639</v>
      </c>
      <c r="AH214" s="279">
        <f xml:space="preserve"> IF( InpS!AH97, InpS!AH97, AG214 * ( 1 + AH$6) )</f>
        <v>1570.0969852267649</v>
      </c>
      <c r="AI214" s="279">
        <f xml:space="preserve"> IF( InpS!AI97, InpS!AI97, AH214 * ( 1 + AI$6) )</f>
        <v>1601.4939086723514</v>
      </c>
      <c r="AJ214" s="279">
        <f xml:space="preserve"> IF( InpS!AJ97, InpS!AJ97, AI214 * ( 1 + AJ$6) )</f>
        <v>1633.5186702776969</v>
      </c>
      <c r="AK214" s="279">
        <f xml:space="preserve"> IF( InpS!AK97, InpS!AK97, AJ214 * ( 1 + AK$6) )</f>
        <v>1666.1838248001341</v>
      </c>
      <c r="AL214" s="279">
        <f xml:space="preserve"> IF( InpS!AL97, InpS!AL97, AK214 * ( 1 + AL$6) )</f>
        <v>1699.5021780520312</v>
      </c>
      <c r="AM214" s="279">
        <f xml:space="preserve"> IF( InpS!AM97, InpS!AM97, AL214 * ( 1 + AM$6) )</f>
        <v>1733.4867919210915</v>
      </c>
      <c r="AN214" s="279">
        <f xml:space="preserve"> IF( InpS!AN97, InpS!AN97, AM214 * ( 1 + AN$6) )</f>
        <v>1768.1509894910405</v>
      </c>
      <c r="AO214" s="279">
        <f xml:space="preserve"> IF( InpS!AO97, InpS!AO97, AN214 * ( 1 + AO$6) )</f>
        <v>1803.508360264713</v>
      </c>
      <c r="AP214" s="279">
        <f xml:space="preserve"> IF( InpS!AP97, InpS!AP97, AO214 * ( 1 + AP$6) )</f>
        <v>1839.5727654915841</v>
      </c>
      <c r="AQ214" s="279">
        <f xml:space="preserve"> IF( InpS!AQ97, InpS!AQ97, AP214 * ( 1 + AQ$6) )</f>
        <v>1876.3583436018328</v>
      </c>
      <c r="AR214" s="279">
        <f xml:space="preserve"> IF( InpS!AR97, InpS!AR97, AQ214 * ( 1 + AR$6) )</f>
        <v>1913.8795157490717</v>
      </c>
      <c r="AS214" s="279">
        <f xml:space="preserve"> IF( InpS!AS97, InpS!AS97, AR214 * ( 1 + AS$6) )</f>
        <v>1952.1509914639119</v>
      </c>
      <c r="AT214" s="279">
        <f xml:space="preserve"> IF( InpS!AT97, InpS!AT97, AS214 * ( 1 + AT$6) )</f>
        <v>1991.1877744205813</v>
      </c>
      <c r="AU214" s="279">
        <f xml:space="preserve"> IF( InpS!AU97, InpS!AU97, AT214 * ( 1 + AU$6) )</f>
        <v>2031.0051683188578</v>
      </c>
      <c r="AV214" s="279">
        <f xml:space="preserve"> IF( InpS!AV97, InpS!AV97, AU214 * ( 1 + AV$6) )</f>
        <v>2071.6187828836219</v>
      </c>
      <c r="AW214" s="279">
        <f xml:space="preserve"> IF( InpS!AW97, InpS!AW97, AV214 * ( 1 + AW$6) )</f>
        <v>2113.0445399843798</v>
      </c>
      <c r="AX214" s="279">
        <f xml:space="preserve"> IF( InpS!AX97, InpS!AX97, AW214 * ( 1 + AX$6) )</f>
        <v>2155.2986798771599</v>
      </c>
      <c r="AY214" s="279">
        <f xml:space="preserve"> IF( InpS!AY97, InpS!AY97, AX214 * ( 1 + AY$6) )</f>
        <v>2198.3977675712258</v>
      </c>
      <c r="AZ214" s="279">
        <f xml:space="preserve"> IF( InpS!AZ97, InpS!AZ97, AY214 * ( 1 + AZ$6) )</f>
        <v>2242.3586993231029</v>
      </c>
      <c r="BA214" s="279">
        <f xml:space="preserve"> IF( InpS!BA97, InpS!BA97, AZ214 * ( 1 + BA$6) )</f>
        <v>2287.1987092604663</v>
      </c>
      <c r="BB214" s="279">
        <f xml:space="preserve"> IF( InpS!BB97, InpS!BB97, BA214 * ( 1 + BB$6) )</f>
        <v>2332.9353761384832</v>
      </c>
      <c r="BC214" s="279">
        <f xml:space="preserve"> IF( InpS!BC97, InpS!BC97, BB214 * ( 1 + BC$6) )</f>
        <v>2379.5866302312625</v>
      </c>
      <c r="BD214" s="279">
        <f xml:space="preserve"> IF( InpS!BD97, InpS!BD97, BC214 * ( 1 + BD$6) )</f>
        <v>2427.1707603611103</v>
      </c>
      <c r="BE214" s="279">
        <f xml:space="preserve"> IF( InpS!BE97, InpS!BE97, BD214 * ( 1 + BE$6) )</f>
        <v>2475.7064210683484</v>
      </c>
      <c r="BF214" s="279">
        <f xml:space="preserve"> IF( InpS!BF97, InpS!BF97, BE214 * ( 1 + BF$6) )</f>
        <v>2525.2126399245062</v>
      </c>
      <c r="BG214" s="279">
        <f xml:space="preserve"> IF( InpS!BG97, InpS!BG97, BF214 * ( 1 + BG$6) )</f>
        <v>2575.7088249917529</v>
      </c>
      <c r="BH214" s="279">
        <f xml:space="preserve"> IF( InpS!BH97, InpS!BH97, BG214 * ( 1 + BH$6) )</f>
        <v>2627.214772431495</v>
      </c>
      <c r="BI214" s="279">
        <f xml:space="preserve"> IF( InpS!BI97, InpS!BI97, BH214 * ( 1 + BI$6) )</f>
        <v>2679.7506742651212</v>
      </c>
      <c r="BJ214" s="279">
        <f xml:space="preserve"> IF( InpS!BJ97, InpS!BJ97, BI214 * ( 1 + BJ$6) )</f>
        <v>2733.3371262899364</v>
      </c>
      <c r="BK214" s="279">
        <f xml:space="preserve"> IF( InpS!BK97, InpS!BK97, BJ214 * ( 1 + BK$6) )</f>
        <v>2787.9951361533908</v>
      </c>
      <c r="BL214" s="279">
        <f xml:space="preserve"> IF( InpS!BL97, InpS!BL97, BK214 * ( 1 + BL$6) )</f>
        <v>2843.7461315887672</v>
      </c>
      <c r="BM214" s="279">
        <f xml:space="preserve"> IF( InpS!BM97, InpS!BM97, BL214 * ( 1 + BM$6) )</f>
        <v>2900.611968815555</v>
      </c>
      <c r="BN214" s="279">
        <f xml:space="preserve"> IF( InpS!BN97, InpS!BN97, BM214 * ( 1 + BN$6) )</f>
        <v>2958.6149411078054</v>
      </c>
      <c r="BO214" s="279">
        <f xml:space="preserve"> IF( InpS!BO97, InpS!BO97, BN214 * ( 1 + BO$6) )</f>
        <v>3017.7777875338265</v>
      </c>
      <c r="BP214" s="279">
        <f xml:space="preserve"> IF( InpS!BP97, InpS!BP97, BO214 * ( 1 + BP$6) )</f>
        <v>3078.1237018706447</v>
      </c>
      <c r="BQ214" s="279">
        <f xml:space="preserve"> IF( InpS!BQ97, InpS!BQ97, BP214 * ( 1 + BQ$6) )</f>
        <v>3139.6763416967251</v>
      </c>
      <c r="BR214" s="279">
        <f xml:space="preserve"> IF( InpS!BR97, InpS!BR97, BQ214 * ( 1 + BR$6) )</f>
        <v>3202.4598376665194</v>
      </c>
      <c r="BS214" s="279">
        <f xml:space="preserve"> IF( InpS!BS97, InpS!BS97, BR214 * ( 1 + BS$6) )</f>
        <v>3266.4988029704746</v>
      </c>
      <c r="BT214" s="279">
        <f xml:space="preserve"> IF( InpS!BT97, InpS!BT97, BS214 * ( 1 + BT$6) )</f>
        <v>3331.8183429842093</v>
      </c>
      <c r="BU214" s="279">
        <f xml:space="preserve"> IF( InpS!BU97, InpS!BU97, BT214 * ( 1 + BU$6) )</f>
        <v>3398.444065110647</v>
      </c>
      <c r="BV214" s="279">
        <f xml:space="preserve"> IF( InpS!BV97, InpS!BV97, BU214 * ( 1 + BV$6) )</f>
        <v>3466.4020888189571</v>
      </c>
      <c r="BW214" s="279">
        <f xml:space="preserve"> IF( InpS!BW97, InpS!BW97, BV214 * ( 1 + BW$6) )</f>
        <v>3535.719055884244</v>
      </c>
      <c r="BX214" s="279">
        <f xml:space="preserve"> IF( InpS!BX97, InpS!BX97, BW214 * ( 1 + BX$6) )</f>
        <v>3606.4221408319972</v>
      </c>
      <c r="BY214" s="279">
        <f xml:space="preserve"> IF( InpS!BY97, InpS!BY97, BX214 * ( 1 + BY$6) )</f>
        <v>3678.5390615913966</v>
      </c>
      <c r="BZ214" s="279">
        <f xml:space="preserve"> IF( InpS!BZ97, InpS!BZ97, BY214 * ( 1 + BZ$6) )</f>
        <v>3752.0980903616505</v>
      </c>
      <c r="CA214" s="279">
        <f xml:space="preserve"> IF( InpS!CA97, InpS!CA97, BZ214 * ( 1 + CA$6) )</f>
        <v>3827.1280646956257</v>
      </c>
      <c r="CB214" s="279">
        <f xml:space="preserve"> IF( InpS!CB97, InpS!CB97, CA214 * ( 1 + CB$6) )</f>
        <v>3903.6583988051138</v>
      </c>
      <c r="CC214" s="279">
        <f xml:space="preserve"> IF( InpS!CC97, InpS!CC97, CB214 * ( 1 + CC$6) )</f>
        <v>3981.7190950921672</v>
      </c>
      <c r="CD214" s="279">
        <f xml:space="preserve"> IF( InpS!CD97, InpS!CD97, CC214 * ( 1 + CD$6) )</f>
        <v>4061.3407559110265</v>
      </c>
      <c r="CE214" s="279">
        <f xml:space="preserve"> IF( InpS!CE97, InpS!CE97, CD214 * ( 1 + CE$6) )</f>
        <v>4142.5545955652451</v>
      </c>
      <c r="CF214" s="279">
        <f xml:space="preserve"> IF( InpS!CF97, InpS!CF97, CE214 * ( 1 + CF$6) )</f>
        <v>4225.3924525447228</v>
      </c>
      <c r="CG214" s="279">
        <f xml:space="preserve"> IF( InpS!CG97, InpS!CG97, CF214 * ( 1 + CG$6) )</f>
        <v>4309.8868020074378</v>
      </c>
      <c r="CH214" s="279">
        <f xml:space="preserve"> IF( InpS!CH97, InpS!CH97, CG214 * ( 1 + CH$6) )</f>
        <v>4396.0707685107727</v>
      </c>
      <c r="CI214" s="279">
        <f xml:space="preserve"> IF( InpS!CI97, InpS!CI97, CH214 * ( 1 + CI$6) )</f>
        <v>4483.9781389974305</v>
      </c>
      <c r="CJ214" s="279">
        <f xml:space="preserve"> IF( InpS!CJ97, InpS!CJ97, CI214 * ( 1 + CJ$6) )</f>
        <v>4573.6433760410218</v>
      </c>
      <c r="CK214" s="279">
        <f xml:space="preserve"> IF( InpS!CK97, InpS!CK97, CJ214 * ( 1 + CK$6) )</f>
        <v>4665.1016313565269</v>
      </c>
      <c r="CL214" s="279">
        <f xml:space="preserve"> IF( InpS!CL97, InpS!CL97, CK214 * ( 1 + CL$6) )</f>
        <v>4758.3887595809192</v>
      </c>
      <c r="CM214" s="279">
        <f xml:space="preserve"> IF( InpS!CM97, InpS!CM97, CL214 * ( 1 + CM$6) )</f>
        <v>4853.5413323293624</v>
      </c>
      <c r="CN214" s="279">
        <f xml:space="preserve"> IF( InpS!CN97, InpS!CN97, CM214 * ( 1 + CN$6) )</f>
        <v>4950.5966525324811</v>
      </c>
      <c r="CO214" s="279">
        <f xml:space="preserve"> IF( InpS!CO97, InpS!CO97, CN214 * ( 1 + CO$6) )</f>
        <v>5049.5927690603339</v>
      </c>
    </row>
    <row r="215" spans="2:93" outlineLevel="2" x14ac:dyDescent="0.2">
      <c r="B215" s="58"/>
      <c r="D215" s="39"/>
      <c r="E215" s="18" t="str">
        <f xml:space="preserve"> InpS!E98</f>
        <v>Surface Water: Band 7</v>
      </c>
      <c r="G215" s="19">
        <f xml:space="preserve"> UserInput!G56</f>
        <v>0</v>
      </c>
      <c r="H215" s="76" t="str">
        <f xml:space="preserve"> InpS!H98</f>
        <v>£</v>
      </c>
      <c r="I215" s="74"/>
      <c r="K215" s="279">
        <f xml:space="preserve"> IF( InpS!K98, InpS!K98, J215 * ( 1 + K$6) )</f>
        <v>525.14</v>
      </c>
      <c r="L215" s="279">
        <f xml:space="preserve"> IF( InpS!L98, InpS!L98, K215 * ( 1 + L$6) )</f>
        <v>679.41</v>
      </c>
      <c r="M215" s="279">
        <f xml:space="preserve"> IF( InpS!M98, InpS!M98, L215 * ( 1 + M$6) )</f>
        <v>845.85</v>
      </c>
      <c r="N215" s="279">
        <f xml:space="preserve"> IF( InpS!N98, InpS!N98, M215 * ( 1 + N$6) )</f>
        <v>947.57</v>
      </c>
      <c r="O215" s="279">
        <f xml:space="preserve"> IF( InpS!O98, InpS!O98, N215 * ( 1 + O$6) )</f>
        <v>1051.8399999999999</v>
      </c>
      <c r="P215" s="279">
        <f xml:space="preserve"> IF( InpS!P98, InpS!P98, O215 * ( 1 + P$6) )</f>
        <v>1170.8800000000001</v>
      </c>
      <c r="Q215" s="279">
        <f xml:space="preserve"> IF( InpS!Q98, InpS!Q98, P215 * ( 1 + Q$6) )</f>
        <v>1304.9100000000001</v>
      </c>
      <c r="R215" s="279">
        <f xml:space="preserve"> IF( InpS!R98, InpS!R98, Q215 * ( 1 + R$6) )</f>
        <v>1458.63</v>
      </c>
      <c r="S215" s="279">
        <f xml:space="preserve"> IF( InpS!S98, InpS!S98, R215 * ( 1 + S$6) )</f>
        <v>1633.66</v>
      </c>
      <c r="T215" s="279">
        <f xml:space="preserve"> IF( InpS!T98, InpS!T98, S215 * ( 1 + T$6) )</f>
        <v>1666.3279806653529</v>
      </c>
      <c r="U215" s="279">
        <f xml:space="preserve"> IF( InpS!U98, InpS!U98, T215 * ( 1 + U$6) )</f>
        <v>1699.6492165739951</v>
      </c>
      <c r="V215" s="279">
        <f xml:space="preserve"> IF( InpS!V98, InpS!V98, U215 * ( 1 + V$6) )</f>
        <v>1733.6367707437253</v>
      </c>
      <c r="W215" s="279">
        <f xml:space="preserve"> IF( InpS!W98, InpS!W98, V215 * ( 1 + W$6) )</f>
        <v>1768.3039674109639</v>
      </c>
      <c r="X215" s="279">
        <f xml:space="preserve"> IF( InpS!X98, InpS!X98, W215 * ( 1 + X$6) )</f>
        <v>1803.66439725429</v>
      </c>
      <c r="Y215" s="279">
        <f xml:space="preserve"> IF( InpS!Y98, InpS!Y98, X215 * ( 1 + Y$6) )</f>
        <v>1839.7319227224341</v>
      </c>
      <c r="Z215" s="279">
        <f xml:space="preserve"> IF( InpS!Z98, InpS!Z98, Y215 * ( 1 + Z$6) )</f>
        <v>1876.5206834688129</v>
      </c>
      <c r="AA215" s="279">
        <f xml:space="preserve"> IF( InpS!AA98, InpS!AA98, Z215 * ( 1 + AA$6) )</f>
        <v>1914.0451018947363</v>
      </c>
      <c r="AB215" s="279">
        <f xml:space="preserve"> IF( InpS!AB98, InpS!AB98, AA215 * ( 1 + AB$6) )</f>
        <v>1952.3198888034631</v>
      </c>
      <c r="AC215" s="279">
        <f xml:space="preserve"> IF( InpS!AC98, InpS!AC98, AB215 * ( 1 + AC$6) )</f>
        <v>1991.360049167318</v>
      </c>
      <c r="AD215" s="279">
        <f xml:space="preserve"> IF( InpS!AD98, InpS!AD98, AC215 * ( 1 + AD$6) )</f>
        <v>2031.1808880101337</v>
      </c>
      <c r="AE215" s="279">
        <f xml:space="preserve"> IF( InpS!AE98, InpS!AE98, AD215 * ( 1 + AE$6) )</f>
        <v>2071.798016407321</v>
      </c>
      <c r="AF215" s="279">
        <f xml:space="preserve"> IF( InpS!AF98, InpS!AF98, AE215 * ( 1 + AF$6) )</f>
        <v>2113.2273576059247</v>
      </c>
      <c r="AG215" s="279">
        <f xml:space="preserve"> IF( InpS!AG98, InpS!AG98, AF215 * ( 1 + AG$6) )</f>
        <v>2155.4851532670568</v>
      </c>
      <c r="AH215" s="279">
        <f xml:space="preserve"> IF( InpS!AH98, InpS!AH98, AG215 * ( 1 + AH$6) )</f>
        <v>2198.5879698331619</v>
      </c>
      <c r="AI215" s="279">
        <f xml:space="preserve"> IF( InpS!AI98, InpS!AI98, AH215 * ( 1 + AI$6) )</f>
        <v>2242.552705022606</v>
      </c>
      <c r="AJ215" s="279">
        <f xml:space="preserve"> IF( InpS!AJ98, InpS!AJ98, AI215 * ( 1 + AJ$6) )</f>
        <v>2287.396594454136</v>
      </c>
      <c r="AK215" s="279">
        <f xml:space="preserve"> IF( InpS!AK98, InpS!AK98, AJ215 * ( 1 + AK$6) )</f>
        <v>2333.1372184038082</v>
      </c>
      <c r="AL215" s="279">
        <f xml:space="preserve"> IF( InpS!AL98, InpS!AL98, AK215 * ( 1 + AL$6) )</f>
        <v>2379.7925086970336</v>
      </c>
      <c r="AM215" s="279">
        <f xml:space="preserve"> IF( InpS!AM98, InpS!AM98, AL215 * ( 1 + AM$6) )</f>
        <v>2427.3807557384416</v>
      </c>
      <c r="AN215" s="279">
        <f xml:space="preserve"> IF( InpS!AN98, InpS!AN98, AM215 * ( 1 + AN$6) )</f>
        <v>2475.9206156823179</v>
      </c>
      <c r="AO215" s="279">
        <f xml:space="preserve"> IF( InpS!AO98, InpS!AO98, AN215 * ( 1 + AO$6) )</f>
        <v>2525.4311177464306</v>
      </c>
      <c r="AP215" s="279">
        <f xml:space="preserve"> IF( InpS!AP98, InpS!AP98, AO215 * ( 1 + AP$6) )</f>
        <v>2575.9316716721073</v>
      </c>
      <c r="AQ215" s="279">
        <f xml:space="preserve"> IF( InpS!AQ98, InpS!AQ98, AP215 * ( 1 + AQ$6) )</f>
        <v>2627.4420753334903</v>
      </c>
      <c r="AR215" s="279">
        <f xml:space="preserve"> IF( InpS!AR98, InpS!AR98, AQ215 * ( 1 + AR$6) )</f>
        <v>2679.9825224989527</v>
      </c>
      <c r="AS215" s="279">
        <f xml:space="preserve"> IF( InpS!AS98, InpS!AS98, AR215 * ( 1 + AS$6) )</f>
        <v>2733.5736107477187</v>
      </c>
      <c r="AT215" s="279">
        <f xml:space="preserve"> IF( InpS!AT98, InpS!AT98, AS215 * ( 1 + AT$6) )</f>
        <v>2788.2363495447912</v>
      </c>
      <c r="AU215" s="279">
        <f xml:space="preserve"> IF( InpS!AU98, InpS!AU98, AT215 * ( 1 + AU$6) )</f>
        <v>2843.9921684773494</v>
      </c>
      <c r="AV215" s="279">
        <f xml:space="preserve"> IF( InpS!AV98, InpS!AV98, AU215 * ( 1 + AV$6) )</f>
        <v>2900.8629256558525</v>
      </c>
      <c r="AW215" s="279">
        <f xml:space="preserve"> IF( InpS!AW98, InpS!AW98, AV215 * ( 1 + AW$6) )</f>
        <v>2958.8709162831337</v>
      </c>
      <c r="AX215" s="279">
        <f xml:space="preserve"> IF( InpS!AX98, InpS!AX98, AW215 * ( 1 + AX$6) )</f>
        <v>3018.0388813948539</v>
      </c>
      <c r="AY215" s="279">
        <f xml:space="preserve"> IF( InpS!AY98, InpS!AY98, AX215 * ( 1 + AY$6) )</f>
        <v>3078.3900167747311</v>
      </c>
      <c r="AZ215" s="279">
        <f xml:space="preserve"> IF( InpS!AZ98, InpS!AZ98, AY215 * ( 1 + AZ$6) )</f>
        <v>3139.9479820480515</v>
      </c>
      <c r="BA215" s="279">
        <f xml:space="preserve"> IF( InpS!BA98, InpS!BA98, AZ215 * ( 1 + BA$6) )</f>
        <v>3202.7369099570165</v>
      </c>
      <c r="BB215" s="279">
        <f xml:space="preserve"> IF( InpS!BB98, InpS!BB98, BA215 * ( 1 + BB$6) )</f>
        <v>3266.781415821571</v>
      </c>
      <c r="BC215" s="279">
        <f xml:space="preserve"> IF( InpS!BC98, InpS!BC98, BB215 * ( 1 + BC$6) )</f>
        <v>3332.1066071894156</v>
      </c>
      <c r="BD215" s="279">
        <f xml:space="preserve"> IF( InpS!BD98, InpS!BD98, BC215 * ( 1 + BD$6) )</f>
        <v>3398.73809367899</v>
      </c>
      <c r="BE215" s="279">
        <f xml:space="preserve"> IF( InpS!BE98, InpS!BE98, BD215 * ( 1 + BE$6) )</f>
        <v>3466.7019970192832</v>
      </c>
      <c r="BF215" s="279">
        <f xml:space="preserve"> IF( InpS!BF98, InpS!BF98, BE215 * ( 1 + BF$6) )</f>
        <v>3536.0249612904081</v>
      </c>
      <c r="BG215" s="279">
        <f xml:space="preserve"> IF( InpS!BG98, InpS!BG98, BF215 * ( 1 + BG$6) )</f>
        <v>3606.7341633689557</v>
      </c>
      <c r="BH215" s="279">
        <f xml:space="preserve"> IF( InpS!BH98, InpS!BH98, BG215 * ( 1 + BH$6) )</f>
        <v>3678.8573235822223</v>
      </c>
      <c r="BI215" s="279">
        <f xml:space="preserve"> IF( InpS!BI98, InpS!BI98, BH215 * ( 1 + BI$6) )</f>
        <v>3752.4227165754864</v>
      </c>
      <c r="BJ215" s="279">
        <f xml:space="preserve"> IF( InpS!BJ98, InpS!BJ98, BI215 * ( 1 + BJ$6) )</f>
        <v>3827.4591823965993</v>
      </c>
      <c r="BK215" s="279">
        <f xml:space="preserve"> IF( InpS!BK98, InpS!BK98, BJ215 * ( 1 + BK$6) )</f>
        <v>3903.9961378022281</v>
      </c>
      <c r="BL215" s="279">
        <f xml:space="preserve"> IF( InpS!BL98, InpS!BL98, BK215 * ( 1 + BL$6) )</f>
        <v>3982.0635877901909</v>
      </c>
      <c r="BM215" s="279">
        <f xml:space="preserve"> IF( InpS!BM98, InpS!BM98, BL215 * ( 1 + BM$6) )</f>
        <v>4061.6921373624004</v>
      </c>
      <c r="BN215" s="279">
        <f xml:space="preserve"> IF( InpS!BN98, InpS!BN98, BM215 * ( 1 + BN$6) )</f>
        <v>4142.9130035230282</v>
      </c>
      <c r="BO215" s="279">
        <f xml:space="preserve"> IF( InpS!BO98, InpS!BO98, BN215 * ( 1 + BO$6) )</f>
        <v>4225.7580275165947</v>
      </c>
      <c r="BP215" s="279">
        <f xml:space="preserve"> IF( InpS!BP98, InpS!BP98, BO215 * ( 1 + BP$6) )</f>
        <v>4310.2596873107823</v>
      </c>
      <c r="BQ215" s="279">
        <f xml:space="preserve"> IF( InpS!BQ98, InpS!BQ98, BP215 * ( 1 + BQ$6) )</f>
        <v>4396.4511103288633</v>
      </c>
      <c r="BR215" s="279">
        <f xml:space="preserve"> IF( InpS!BR98, InpS!BR98, BQ215 * ( 1 + BR$6) )</f>
        <v>4484.3660864367394</v>
      </c>
      <c r="BS215" s="279">
        <f xml:space="preserve"> IF( InpS!BS98, InpS!BS98, BR215 * ( 1 + BS$6) )</f>
        <v>4574.0390811896741</v>
      </c>
      <c r="BT215" s="279">
        <f xml:space="preserve"> IF( InpS!BT98, InpS!BT98, BS215 * ( 1 + BT$6) )</f>
        <v>4665.5052493439243</v>
      </c>
      <c r="BU215" s="279">
        <f xml:space="preserve"> IF( InpS!BU98, InpS!BU98, BT215 * ( 1 + BU$6) )</f>
        <v>4758.8004486385571</v>
      </c>
      <c r="BV215" s="279">
        <f xml:space="preserve"> IF( InpS!BV98, InpS!BV98, BU215 * ( 1 + BV$6) )</f>
        <v>4853.961253852859</v>
      </c>
      <c r="BW215" s="279">
        <f xml:space="preserve"> IF( InpS!BW98, InpS!BW98, BV215 * ( 1 + BW$6) )</f>
        <v>4951.0249711448523</v>
      </c>
      <c r="BX215" s="279">
        <f xml:space="preserve"> IF( InpS!BX98, InpS!BX98, BW215 * ( 1 + BX$6) )</f>
        <v>5050.0296526765296</v>
      </c>
      <c r="BY215" s="279">
        <f xml:space="preserve"> IF( InpS!BY98, InpS!BY98, BX215 * ( 1 + BY$6) )</f>
        <v>5151.0141115315519</v>
      </c>
      <c r="BZ215" s="279">
        <f xml:space="preserve"> IF( InpS!BZ98, InpS!BZ98, BY215 * ( 1 + BZ$6) )</f>
        <v>5254.0179369312509</v>
      </c>
      <c r="CA215" s="279">
        <f xml:space="preserve"> IF( InpS!CA98, InpS!CA98, BZ215 * ( 1 + CA$6) )</f>
        <v>5359.081509754903</v>
      </c>
      <c r="CB215" s="279">
        <f xml:space="preserve"> IF( InpS!CB98, InpS!CB98, CA215 * ( 1 + CB$6) )</f>
        <v>5466.2460183703579</v>
      </c>
      <c r="CC215" s="279">
        <f xml:space="preserve"> IF( InpS!CC98, InpS!CC98, CB215 * ( 1 + CC$6) )</f>
        <v>5575.5534747812299</v>
      </c>
      <c r="CD215" s="279">
        <f xml:space="preserve"> IF( InpS!CD98, InpS!CD98, CC215 * ( 1 + CD$6) )</f>
        <v>5687.0467310969834</v>
      </c>
      <c r="CE215" s="279">
        <f xml:space="preserve"> IF( InpS!CE98, InpS!CE98, CD215 * ( 1 + CE$6) )</f>
        <v>5800.7694963323656</v>
      </c>
      <c r="CF215" s="279">
        <f xml:space="preserve"> IF( InpS!CF98, InpS!CF98, CE215 * ( 1 + CF$6) )</f>
        <v>5916.7663535427737</v>
      </c>
      <c r="CG215" s="279">
        <f xml:space="preserve"> IF( InpS!CG98, InpS!CG98, CF215 * ( 1 + CG$6) )</f>
        <v>6035.0827773022747</v>
      </c>
      <c r="CH215" s="279">
        <f xml:space="preserve"> IF( InpS!CH98, InpS!CH98, CG215 * ( 1 + CH$6) )</f>
        <v>6155.7651515311318</v>
      </c>
      <c r="CI215" s="279">
        <f xml:space="preserve"> IF( InpS!CI98, InpS!CI98, CH215 * ( 1 + CI$6) )</f>
        <v>6278.8607876798242</v>
      </c>
      <c r="CJ215" s="279">
        <f xml:space="preserve"> IF( InpS!CJ98, InpS!CJ98, CI215 * ( 1 + CJ$6) )</f>
        <v>6404.4179432766841</v>
      </c>
      <c r="CK215" s="279">
        <f xml:space="preserve"> IF( InpS!CK98, InpS!CK98, CJ215 * ( 1 + CK$6) )</f>
        <v>6532.485840846437</v>
      </c>
      <c r="CL215" s="279">
        <f xml:space="preserve"> IF( InpS!CL98, InpS!CL98, CK215 * ( 1 + CL$6) )</f>
        <v>6663.1146872070403</v>
      </c>
      <c r="CM215" s="279">
        <f xml:space="preserve"> IF( InpS!CM98, InpS!CM98, CL215 * ( 1 + CM$6) )</f>
        <v>6796.3556931524072</v>
      </c>
      <c r="CN215" s="279">
        <f xml:space="preserve"> IF( InpS!CN98, InpS!CN98, CM215 * ( 1 + CN$6) )</f>
        <v>6932.2610935287184</v>
      </c>
      <c r="CO215" s="279">
        <f xml:space="preserve"> IF( InpS!CO98, InpS!CO98, CN215 * ( 1 + CO$6) )</f>
        <v>7070.8841677121927</v>
      </c>
    </row>
    <row r="216" spans="2:93" outlineLevel="2" x14ac:dyDescent="0.2">
      <c r="B216" s="58"/>
      <c r="D216" s="39"/>
      <c r="E216" s="18" t="str">
        <f xml:space="preserve"> InpS!E99</f>
        <v>Surface Water: Band 8</v>
      </c>
      <c r="G216" s="19">
        <f xml:space="preserve"> UserInput!G57</f>
        <v>0</v>
      </c>
      <c r="H216" s="76" t="str">
        <f xml:space="preserve"> InpS!H99</f>
        <v>£</v>
      </c>
      <c r="I216" s="74"/>
      <c r="K216" s="279">
        <f xml:space="preserve"> IF( InpS!K99, InpS!K99, J216 * ( 1 + K$6) )</f>
        <v>750.11</v>
      </c>
      <c r="L216" s="279">
        <f xml:space="preserve"> IF( InpS!L99, InpS!L99, K216 * ( 1 + L$6) )</f>
        <v>970.48</v>
      </c>
      <c r="M216" s="279">
        <f xml:space="preserve"> IF( InpS!M99, InpS!M99, L216 * ( 1 + M$6) )</f>
        <v>1208.22</v>
      </c>
      <c r="N216" s="279">
        <f xml:space="preserve"> IF( InpS!N99, InpS!N99, M216 * ( 1 + N$6) )</f>
        <v>1353.52</v>
      </c>
      <c r="O216" s="279">
        <f xml:space="preserve"> IF( InpS!O99, InpS!O99, N216 * ( 1 + O$6) )</f>
        <v>1502.46</v>
      </c>
      <c r="P216" s="279">
        <f xml:space="preserve"> IF( InpS!P99, InpS!P99, O216 * ( 1 + P$6) )</f>
        <v>1672.49</v>
      </c>
      <c r="Q216" s="279">
        <f xml:space="preserve"> IF( InpS!Q99, InpS!Q99, P216 * ( 1 + Q$6) )</f>
        <v>1863.94</v>
      </c>
      <c r="R216" s="279">
        <f xml:space="preserve"> IF( InpS!R99, InpS!R99, Q216 * ( 1 + R$6) )</f>
        <v>2083.5100000000002</v>
      </c>
      <c r="S216" s="279">
        <f xml:space="preserve"> IF( InpS!S99, InpS!S99, R216 * ( 1 + S$6) )</f>
        <v>2333.52</v>
      </c>
      <c r="T216" s="279">
        <f xml:space="preserve"> IF( InpS!T99, InpS!T99, S216 * ( 1 + T$6) )</f>
        <v>2380.182944702211</v>
      </c>
      <c r="U216" s="279">
        <f xml:space="preserve"> IF( InpS!U99, InpS!U99, T216 * ( 1 + U$6) )</f>
        <v>2427.7789992163293</v>
      </c>
      <c r="V216" s="279">
        <f xml:space="preserve"> IF( InpS!V99, InpS!V99, U216 * ( 1 + V$6) )</f>
        <v>2476.3268227574267</v>
      </c>
      <c r="W216" s="279">
        <f xml:space="preserve"> IF( InpS!W99, InpS!W99, V216 * ( 1 + W$6) )</f>
        <v>2525.8454476652623</v>
      </c>
      <c r="X216" s="279">
        <f xml:space="preserve"> IF( InpS!X99, InpS!X99, W216 * ( 1 + X$6) )</f>
        <v>2576.3542868655845</v>
      </c>
      <c r="Y216" s="279">
        <f xml:space="preserve"> IF( InpS!Y99, InpS!Y99, X216 * ( 1 + Y$6) )</f>
        <v>2627.8731414806352</v>
      </c>
      <c r="Z216" s="279">
        <f xml:space="preserve"> IF( InpS!Z99, InpS!Z99, Y216 * ( 1 + Z$6) )</f>
        <v>2680.4222085918391</v>
      </c>
      <c r="AA216" s="279">
        <f xml:space="preserve"> IF( InpS!AA99, InpS!AA99, Z216 * ( 1 + AA$6) )</f>
        <v>2734.0220891577223</v>
      </c>
      <c r="AB216" s="279">
        <f xml:space="preserve"> IF( InpS!AB99, InpS!AB99, AA216 * ( 1 + AB$6) )</f>
        <v>2788.6937960901637</v>
      </c>
      <c r="AC216" s="279">
        <f xml:space="preserve"> IF( InpS!AC99, InpS!AC99, AB216 * ( 1 + AC$6) )</f>
        <v>2844.4587624921464</v>
      </c>
      <c r="AD216" s="279">
        <f xml:space="preserve"> IF( InpS!AD99, InpS!AD99, AC216 * ( 1 + AD$6) )</f>
        <v>2901.3388500602373</v>
      </c>
      <c r="AE216" s="279">
        <f xml:space="preserve"> IF( InpS!AE99, InpS!AE99, AD216 * ( 1 + AE$6) )</f>
        <v>2959.3563576550887</v>
      </c>
      <c r="AF216" s="279">
        <f xml:space="preserve"> IF( InpS!AF99, InpS!AF99, AE216 * ( 1 + AF$6) )</f>
        <v>3018.5340300433245</v>
      </c>
      <c r="AG216" s="279">
        <f xml:space="preserve"> IF( InpS!AG99, InpS!AG99, AF216 * ( 1 + AG$6) )</f>
        <v>3078.8950668142347</v>
      </c>
      <c r="AH216" s="279">
        <f xml:space="preserve"> IF( InpS!AH99, InpS!AH99, AG216 * ( 1 + AH$6) )</f>
        <v>3140.4631314747749</v>
      </c>
      <c r="AI216" s="279">
        <f xml:space="preserve"> IF( InpS!AI99, InpS!AI99, AH216 * ( 1 + AI$6) )</f>
        <v>3203.2623607264377</v>
      </c>
      <c r="AJ216" s="279">
        <f xml:space="preserve"> IF( InpS!AJ99, InpS!AJ99, AI216 * ( 1 + AJ$6) )</f>
        <v>3267.3173739276326</v>
      </c>
      <c r="AK216" s="279">
        <f xml:space="preserve"> IF( InpS!AK99, InpS!AK99, AJ216 * ( 1 + AK$6) )</f>
        <v>3332.6532827452811</v>
      </c>
      <c r="AL216" s="279">
        <f xml:space="preserve"> IF( InpS!AL99, InpS!AL99, AK216 * ( 1 + AL$6) )</f>
        <v>3399.2957009994147</v>
      </c>
      <c r="AM216" s="279">
        <f xml:space="preserve"> IF( InpS!AM99, InpS!AM99, AL216 * ( 1 + AM$6) )</f>
        <v>3467.2707547046325</v>
      </c>
      <c r="AN216" s="279">
        <f xml:space="preserve"> IF( InpS!AN99, InpS!AN99, AM216 * ( 1 + AN$6) )</f>
        <v>3536.6050923123566</v>
      </c>
      <c r="AO216" s="279">
        <f xml:space="preserve"> IF( InpS!AO99, InpS!AO99, AN216 * ( 1 + AO$6) )</f>
        <v>3607.3258951578991</v>
      </c>
      <c r="AP216" s="279">
        <f xml:space="preserve"> IF( InpS!AP99, InpS!AP99, AO216 * ( 1 + AP$6) )</f>
        <v>3679.4608881164372</v>
      </c>
      <c r="AQ216" s="279">
        <f xml:space="preserve"> IF( InpS!AQ99, InpS!AQ99, AP216 * ( 1 + AQ$6) )</f>
        <v>3753.0383504720744</v>
      </c>
      <c r="AR216" s="279">
        <f xml:space="preserve"> IF( InpS!AR99, InpS!AR99, AQ216 * ( 1 + AR$6) )</f>
        <v>3828.0871270042471</v>
      </c>
      <c r="AS216" s="279">
        <f xml:space="preserve"> IF( InpS!AS99, InpS!AS99, AR216 * ( 1 + AS$6) )</f>
        <v>3904.6366392958262</v>
      </c>
      <c r="AT216" s="279">
        <f xml:space="preserve"> IF( InpS!AT99, InpS!AT99, AS216 * ( 1 + AT$6) )</f>
        <v>3982.7168972673408</v>
      </c>
      <c r="AU216" s="279">
        <f xml:space="preserve"> IF( InpS!AU99, InpS!AU99, AT216 * ( 1 + AU$6) )</f>
        <v>4062.3585109418532</v>
      </c>
      <c r="AV216" s="279">
        <f xml:space="preserve"> IF( InpS!AV99, InpS!AV99, AU216 * ( 1 + AV$6) )</f>
        <v>4143.5927024450912</v>
      </c>
      <c r="AW216" s="279">
        <f xml:space="preserve"> IF( InpS!AW99, InpS!AW99, AV216 * ( 1 + AW$6) )</f>
        <v>4226.4513182455476</v>
      </c>
      <c r="AX216" s="279">
        <f xml:space="preserve"> IF( InpS!AX99, InpS!AX99, AW216 * ( 1 + AX$6) )</f>
        <v>4310.9668416393388</v>
      </c>
      <c r="AY216" s="279">
        <f xml:space="preserve"> IF( InpS!AY99, InpS!AY99, AX216 * ( 1 + AY$6) )</f>
        <v>4397.1724054847236</v>
      </c>
      <c r="AZ216" s="279">
        <f xml:space="preserve"> IF( InpS!AZ99, InpS!AZ99, AY216 * ( 1 + AZ$6) )</f>
        <v>4485.1018051912706</v>
      </c>
      <c r="BA216" s="279">
        <f xml:space="preserve"> IF( InpS!BA99, InpS!BA99, AZ216 * ( 1 + BA$6) )</f>
        <v>4574.7895119687691</v>
      </c>
      <c r="BB216" s="279">
        <f xml:space="preserve"> IF( InpS!BB99, InpS!BB99, BA216 * ( 1 + BB$6) )</f>
        <v>4666.2706863410713</v>
      </c>
      <c r="BC216" s="279">
        <f xml:space="preserve"> IF( InpS!BC99, InpS!BC99, BB216 * ( 1 + BC$6) )</f>
        <v>4759.5811919301741</v>
      </c>
      <c r="BD216" s="279">
        <f xml:space="preserve"> IF( InpS!BD99, InpS!BD99, BC216 * ( 1 + BD$6) )</f>
        <v>4854.7576095159338</v>
      </c>
      <c r="BE216" s="279">
        <f xml:space="preserve"> IF( InpS!BE99, InpS!BE99, BD216 * ( 1 + BE$6) )</f>
        <v>4951.8372513769336</v>
      </c>
      <c r="BF216" s="279">
        <f xml:space="preserve"> IF( InpS!BF99, InpS!BF99, BE216 * ( 1 + BF$6) )</f>
        <v>5050.8581759181207</v>
      </c>
      <c r="BG216" s="279">
        <f xml:space="preserve"> IF( InpS!BG99, InpS!BG99, BF216 * ( 1 + BG$6) )</f>
        <v>5151.8592025909493</v>
      </c>
      <c r="BH216" s="279">
        <f xml:space="preserve"> IF( InpS!BH99, InpS!BH99, BG216 * ( 1 + BH$6) )</f>
        <v>5254.8799271118787</v>
      </c>
      <c r="BI216" s="279">
        <f xml:space="preserve"> IF( InpS!BI99, InpS!BI99, BH216 * ( 1 + BI$6) )</f>
        <v>5359.9607369851947</v>
      </c>
      <c r="BJ216" s="279">
        <f xml:space="preserve"> IF( InpS!BJ99, InpS!BJ99, BI216 * ( 1 + BJ$6) )</f>
        <v>5467.1428273362362</v>
      </c>
      <c r="BK216" s="279">
        <f xml:space="preserve"> IF( InpS!BK99, InpS!BK99, BJ216 * ( 1 + BK$6) )</f>
        <v>5576.4682170612359</v>
      </c>
      <c r="BL216" s="279">
        <f xml:space="preserve"> IF( InpS!BL99, InpS!BL99, BK216 * ( 1 + BL$6) )</f>
        <v>5687.9797653001051</v>
      </c>
      <c r="BM216" s="279">
        <f xml:space="preserve"> IF( InpS!BM99, InpS!BM99, BL216 * ( 1 + BM$6) )</f>
        <v>5801.7211882386246</v>
      </c>
      <c r="BN216" s="279">
        <f xml:space="preserve"> IF( InpS!BN99, InpS!BN99, BM216 * ( 1 + BN$6) )</f>
        <v>5917.7370762466235</v>
      </c>
      <c r="BO216" s="279">
        <f xml:space="preserve"> IF( InpS!BO99, InpS!BO99, BN216 * ( 1 + BO$6) )</f>
        <v>6036.0729113588659</v>
      </c>
      <c r="BP216" s="279">
        <f xml:space="preserve"> IF( InpS!BP99, InpS!BP99, BO216 * ( 1 + BP$6) )</f>
        <v>6156.7750851055034</v>
      </c>
      <c r="BQ216" s="279">
        <f xml:space="preserve"> IF( InpS!BQ99, InpS!BQ99, BP216 * ( 1 + BQ$6) )</f>
        <v>6279.8909166990743</v>
      </c>
      <c r="BR216" s="279">
        <f xml:space="preserve"> IF( InpS!BR99, InpS!BR99, BQ216 * ( 1 + BR$6) )</f>
        <v>6405.4686715851894</v>
      </c>
      <c r="BS216" s="279">
        <f xml:space="preserve"> IF( InpS!BS99, InpS!BS99, BR216 * ( 1 + BS$6) )</f>
        <v>6533.5575803641696</v>
      </c>
      <c r="BT216" s="279">
        <f xml:space="preserve"> IF( InpS!BT99, InpS!BT99, BS216 * ( 1 + BT$6) )</f>
        <v>6664.2078580910566</v>
      </c>
      <c r="BU216" s="279">
        <f xml:space="preserve"> IF( InpS!BU99, InpS!BU99, BT216 * ( 1 + BU$6) )</f>
        <v>6797.4707239615627</v>
      </c>
      <c r="BV216" s="279">
        <f xml:space="preserve"> IF( InpS!BV99, InpS!BV99, BU216 * ( 1 + BV$6) )</f>
        <v>6933.3984213916756</v>
      </c>
      <c r="BW216" s="279">
        <f xml:space="preserve"> IF( InpS!BW99, InpS!BW99, BV216 * ( 1 + BW$6) )</f>
        <v>7072.0442384987919</v>
      </c>
      <c r="BX216" s="279">
        <f xml:space="preserve"> IF( InpS!BX99, InpS!BX99, BW216 * ( 1 + BX$6) )</f>
        <v>7213.462528992407</v>
      </c>
      <c r="BY216" s="279">
        <f xml:space="preserve"> IF( InpS!BY99, InpS!BY99, BX216 * ( 1 + BY$6) )</f>
        <v>7357.7087334825528</v>
      </c>
      <c r="BZ216" s="279">
        <f xml:space="preserve"> IF( InpS!BZ99, InpS!BZ99, BY216 * ( 1 + BZ$6) )</f>
        <v>7504.8394012143372</v>
      </c>
      <c r="CA216" s="279">
        <f xml:space="preserve"> IF( InpS!CA99, InpS!CA99, BZ216 * ( 1 + CA$6) )</f>
        <v>7654.9122122371009</v>
      </c>
      <c r="CB216" s="279">
        <f xml:space="preserve"> IF( InpS!CB99, InpS!CB99, CA216 * ( 1 + CB$6) )</f>
        <v>7807.9860000168928</v>
      </c>
      <c r="CC216" s="279">
        <f xml:space="preserve"> IF( InpS!CC99, InpS!CC99, CB216 * ( 1 + CC$6) )</f>
        <v>7964.120774501117</v>
      </c>
      <c r="CD216" s="279">
        <f xml:space="preserve"> IF( InpS!CD99, InpS!CD99, CC216 * ( 1 + CD$6) )</f>
        <v>8123.3777456444013</v>
      </c>
      <c r="CE216" s="279">
        <f xml:space="preserve"> IF( InpS!CE99, InpS!CE99, CD216 * ( 1 + CE$6) )</f>
        <v>8285.8193474049076</v>
      </c>
      <c r="CF216" s="279">
        <f xml:space="preserve"> IF( InpS!CF99, InpS!CF99, CE216 * ( 1 + CF$6) )</f>
        <v>8451.5092622204938</v>
      </c>
      <c r="CG216" s="279">
        <f xml:space="preserve"> IF( InpS!CG99, InpS!CG99, CF216 * ( 1 + CG$6) )</f>
        <v>8620.5124459743165</v>
      </c>
      <c r="CH216" s="279">
        <f xml:space="preserve"> IF( InpS!CH99, InpS!CH99, CG216 * ( 1 + CH$6) )</f>
        <v>8792.8951534596708</v>
      </c>
      <c r="CI216" s="279">
        <f xml:space="preserve"> IF( InpS!CI99, InpS!CI99, CH216 * ( 1 + CI$6) )</f>
        <v>8968.7249643540399</v>
      </c>
      <c r="CJ216" s="279">
        <f xml:space="preserve"> IF( InpS!CJ99, InpS!CJ99, CI216 * ( 1 + CJ$6) )</f>
        <v>9148.0708097125516</v>
      </c>
      <c r="CK216" s="279">
        <f xml:space="preserve"> IF( InpS!CK99, InpS!CK99, CJ216 * ( 1 + CK$6) )</f>
        <v>9331.0029989912073</v>
      </c>
      <c r="CL216" s="279">
        <f xml:space="preserve"> IF( InpS!CL99, InpS!CL99, CK216 * ( 1 + CL$6) )</f>
        <v>9517.5932476105008</v>
      </c>
      <c r="CM216" s="279">
        <f xml:space="preserve"> IF( InpS!CM99, InpS!CM99, CL216 * ( 1 + CM$6) )</f>
        <v>9707.9147050702122</v>
      </c>
      <c r="CN216" s="279">
        <f xml:space="preserve"> IF( InpS!CN99, InpS!CN99, CM216 * ( 1 + CN$6) )</f>
        <v>9902.0419836264173</v>
      </c>
      <c r="CO216" s="279">
        <f xml:space="preserve"> IF( InpS!CO99, InpS!CO99, CN216 * ( 1 + CO$6) )</f>
        <v>10100.051187541932</v>
      </c>
    </row>
    <row r="217" spans="2:93" outlineLevel="2" x14ac:dyDescent="0.2">
      <c r="B217" s="58"/>
      <c r="D217" s="39"/>
      <c r="E217" s="18" t="str">
        <f xml:space="preserve"> InpS!E100</f>
        <v>Surface Water: Band 9</v>
      </c>
      <c r="G217" s="19">
        <f xml:space="preserve"> UserInput!G58</f>
        <v>0</v>
      </c>
      <c r="H217" s="76" t="str">
        <f xml:space="preserve"> InpS!H100</f>
        <v>£</v>
      </c>
      <c r="I217" s="74"/>
      <c r="K217" s="279">
        <f xml:space="preserve"> IF( InpS!K100, InpS!K100, J217 * ( 1 + K$6) )</f>
        <v>1049.73</v>
      </c>
      <c r="L217" s="279">
        <f xml:space="preserve"> IF( InpS!L100, InpS!L100, K217 * ( 1 + L$6) )</f>
        <v>1358.12</v>
      </c>
      <c r="M217" s="279">
        <f xml:space="preserve"> IF( InpS!M100, InpS!M100, L217 * ( 1 + M$6) )</f>
        <v>1690.82</v>
      </c>
      <c r="N217" s="279">
        <f xml:space="preserve"> IF( InpS!N100, InpS!N100, M217 * ( 1 + N$6) )</f>
        <v>1894.16</v>
      </c>
      <c r="O217" s="279">
        <f xml:space="preserve"> IF( InpS!O100, InpS!O100, N217 * ( 1 + O$6) )</f>
        <v>2102.6</v>
      </c>
      <c r="P217" s="279">
        <f xml:space="preserve"> IF( InpS!P100, InpS!P100, O217 * ( 1 + P$6) )</f>
        <v>2340.5500000000002</v>
      </c>
      <c r="Q217" s="279">
        <f xml:space="preserve"> IF( InpS!Q100, InpS!Q100, P217 * ( 1 + Q$6) )</f>
        <v>2608.48</v>
      </c>
      <c r="R217" s="279">
        <f xml:space="preserve"> IF( InpS!R100, InpS!R100, Q217 * ( 1 + R$6) )</f>
        <v>2915.76</v>
      </c>
      <c r="S217" s="279">
        <f xml:space="preserve"> IF( InpS!S100, InpS!S100, R217 * ( 1 + S$6) )</f>
        <v>3265.64</v>
      </c>
      <c r="T217" s="279">
        <f xml:space="preserve"> IF( InpS!T100, InpS!T100, S217 * ( 1 + T$6) )</f>
        <v>3330.9423666980906</v>
      </c>
      <c r="U217" s="279">
        <f xml:space="preserve"> IF( InpS!U100, InpS!U100, T217 * ( 1 + U$6) )</f>
        <v>3397.5505720974379</v>
      </c>
      <c r="V217" s="279">
        <f xml:space="preserve"> IF( InpS!V100, InpS!V100, U217 * ( 1 + V$6) )</f>
        <v>3465.4907288000795</v>
      </c>
      <c r="W217" s="279">
        <f xml:space="preserve"> IF( InpS!W100, InpS!W100, V217 * ( 1 + W$6) )</f>
        <v>3534.7894715766674</v>
      </c>
      <c r="X217" s="279">
        <f xml:space="preserve"> IF( InpS!X100, InpS!X100, W217 * ( 1 + X$6) )</f>
        <v>3605.4739678081719</v>
      </c>
      <c r="Y217" s="279">
        <f xml:space="preserve"> IF( InpS!Y100, InpS!Y100, X217 * ( 1 + Y$6) )</f>
        <v>3677.5719281363863</v>
      </c>
      <c r="Z217" s="279">
        <f xml:space="preserve"> IF( InpS!Z100, InpS!Z100, Y217 * ( 1 + Z$6) )</f>
        <v>3751.1116173274077</v>
      </c>
      <c r="AA217" s="279">
        <f xml:space="preserve"> IF( InpS!AA100, InpS!AA100, Z217 * ( 1 + AA$6) )</f>
        <v>3826.1218653523533</v>
      </c>
      <c r="AB217" s="279">
        <f xml:space="preserve"> IF( InpS!AB100, InpS!AB100, AA217 * ( 1 + AB$6) )</f>
        <v>3902.632078689654</v>
      </c>
      <c r="AC217" s="279">
        <f xml:space="preserve"> IF( InpS!AC100, InpS!AC100, AB217 * ( 1 + AC$6) )</f>
        <v>3980.6722518533597</v>
      </c>
      <c r="AD217" s="279">
        <f xml:space="preserve"> IF( InpS!AD100, InpS!AD100, AC217 * ( 1 + AD$6) )</f>
        <v>4060.2729791519728</v>
      </c>
      <c r="AE217" s="279">
        <f xml:space="preserve"> IF( InpS!AE100, InpS!AE100, AD217 * ( 1 + AE$6) )</f>
        <v>4141.4654666824208</v>
      </c>
      <c r="AF217" s="279">
        <f xml:space="preserve"> IF( InpS!AF100, InpS!AF100, AE217 * ( 1 + AF$6) )</f>
        <v>4224.2815445638698</v>
      </c>
      <c r="AG217" s="279">
        <f xml:space="preserve"> IF( InpS!AG100, InpS!AG100, AF217 * ( 1 + AG$6) )</f>
        <v>4308.753679416177</v>
      </c>
      <c r="AH217" s="279">
        <f xml:space="preserve"> IF( InpS!AH100, InpS!AH100, AG217 * ( 1 + AH$6) )</f>
        <v>4394.9149870878682</v>
      </c>
      <c r="AI217" s="279">
        <f xml:space="preserve"> IF( InpS!AI100, InpS!AI100, AH217 * ( 1 + AI$6) )</f>
        <v>4482.7992456386419</v>
      </c>
      <c r="AJ217" s="279">
        <f xml:space="preserve"> IF( InpS!AJ100, InpS!AJ100, AI217 * ( 1 + AJ$6) )</f>
        <v>4572.4409085814705</v>
      </c>
      <c r="AK217" s="279">
        <f xml:space="preserve"> IF( InpS!AK100, InpS!AK100, AJ217 * ( 1 + AK$6) )</f>
        <v>4663.8751183895138</v>
      </c>
      <c r="AL217" s="279">
        <f xml:space="preserve"> IF( InpS!AL100, InpS!AL100, AK217 * ( 1 + AL$6) )</f>
        <v>4757.1377202731182</v>
      </c>
      <c r="AM217" s="279">
        <f xml:space="preserve"> IF( InpS!AM100, InpS!AM100, AL217 * ( 1 + AM$6) )</f>
        <v>4852.265276232316</v>
      </c>
      <c r="AN217" s="279">
        <f xml:space="preserve"> IF( InpS!AN100, InpS!AN100, AM217 * ( 1 + AN$6) )</f>
        <v>4949.2950793903292</v>
      </c>
      <c r="AO217" s="279">
        <f xml:space="preserve"> IF( InpS!AO100, InpS!AO100, AN217 * ( 1 + AO$6) )</f>
        <v>5048.2651686136987</v>
      </c>
      <c r="AP217" s="279">
        <f xml:space="preserve"> IF( InpS!AP100, InpS!AP100, AO217 * ( 1 + AP$6) )</f>
        <v>5149.2143434247655</v>
      </c>
      <c r="AQ217" s="279">
        <f xml:space="preserve"> IF( InpS!AQ100, InpS!AQ100, AP217 * ( 1 + AQ$6) )</f>
        <v>5252.1821792123574</v>
      </c>
      <c r="AR217" s="279">
        <f xml:space="preserve"> IF( InpS!AR100, InpS!AR100, AQ217 * ( 1 + AR$6) )</f>
        <v>5357.2090427466428</v>
      </c>
      <c r="AS217" s="279">
        <f xml:space="preserve"> IF( InpS!AS100, InpS!AS100, AR217 * ( 1 + AS$6) )</f>
        <v>5464.336108004225</v>
      </c>
      <c r="AT217" s="279">
        <f xml:space="preserve"> IF( InpS!AT100, InpS!AT100, AS217 * ( 1 + AT$6) )</f>
        <v>5573.6053723096938</v>
      </c>
      <c r="AU217" s="279">
        <f xml:space="preserve"> IF( InpS!AU100, InpS!AU100, AT217 * ( 1 + AU$6) )</f>
        <v>5685.0596727999555</v>
      </c>
      <c r="AV217" s="279">
        <f xml:space="preserve"> IF( InpS!AV100, InpS!AV100, AU217 * ( 1 + AV$6) )</f>
        <v>5798.7427032177939</v>
      </c>
      <c r="AW217" s="279">
        <f xml:space="preserve"> IF( InpS!AW100, InpS!AW100, AV217 * ( 1 + AW$6) )</f>
        <v>5914.6990310412548</v>
      </c>
      <c r="AX217" s="279">
        <f xml:space="preserve"> IF( InpS!AX100, InpS!AX100, AW217 * ( 1 + AX$6) )</f>
        <v>6032.9741149555557</v>
      </c>
      <c r="AY217" s="279">
        <f xml:space="preserve"> IF( InpS!AY100, InpS!AY100, AX217 * ( 1 + AY$6) )</f>
        <v>6153.6143226743852</v>
      </c>
      <c r="AZ217" s="279">
        <f xml:space="preserve"> IF( InpS!AZ100, InpS!AZ100, AY217 * ( 1 + AZ$6) )</f>
        <v>6276.6669491175653</v>
      </c>
      <c r="BA217" s="279">
        <f xml:space="preserve"> IF( InpS!BA100, InpS!BA100, AZ217 * ( 1 + BA$6) )</f>
        <v>6402.1802349522141</v>
      </c>
      <c r="BB217" s="279">
        <f xml:space="preserve"> IF( InpS!BB100, InpS!BB100, BA217 * ( 1 + BB$6) )</f>
        <v>6530.2033855046693</v>
      </c>
      <c r="BC217" s="279">
        <f xml:space="preserve"> IF( InpS!BC100, InpS!BC100, BB217 * ( 1 + BC$6) )</f>
        <v>6660.7865900505894</v>
      </c>
      <c r="BD217" s="279">
        <f xml:space="preserve"> IF( InpS!BD100, InpS!BD100, BC217 * ( 1 + BD$6) )</f>
        <v>6793.9810414907997</v>
      </c>
      <c r="BE217" s="279">
        <f xml:space="preserve"> IF( InpS!BE100, InpS!BE100, BD217 * ( 1 + BE$6) )</f>
        <v>6929.8389564205863</v>
      </c>
      <c r="BF217" s="279">
        <f xml:space="preserve"> IF( InpS!BF100, InpS!BF100, BE217 * ( 1 + BF$6) )</f>
        <v>7068.4135956003156</v>
      </c>
      <c r="BG217" s="279">
        <f xml:space="preserve"> IF( InpS!BG100, InpS!BG100, BF217 * ( 1 + BG$6) )</f>
        <v>7209.7592848354006</v>
      </c>
      <c r="BH217" s="279">
        <f xml:space="preserve"> IF( InpS!BH100, InpS!BH100, BG217 * ( 1 + BH$6) )</f>
        <v>7353.9314362737978</v>
      </c>
      <c r="BI217" s="279">
        <f xml:space="preserve"> IF( InpS!BI100, InpS!BI100, BH217 * ( 1 + BI$6) )</f>
        <v>7500.9865701293875</v>
      </c>
      <c r="BJ217" s="279">
        <f xml:space="preserve"> IF( InpS!BJ100, InpS!BJ100, BI217 * ( 1 + BJ$6) )</f>
        <v>7650.9823368397547</v>
      </c>
      <c r="BK217" s="279">
        <f xml:space="preserve"> IF( InpS!BK100, InpS!BK100, BJ217 * ( 1 + BK$6) )</f>
        <v>7803.9775396670493</v>
      </c>
      <c r="BL217" s="279">
        <f xml:space="preserve"> IF( InpS!BL100, InpS!BL100, BK217 * ( 1 + BL$6) )</f>
        <v>7960.0321577507948</v>
      </c>
      <c r="BM217" s="279">
        <f xml:space="preserve"> IF( InpS!BM100, InpS!BM100, BL217 * ( 1 + BM$6) )</f>
        <v>8119.2073696216803</v>
      </c>
      <c r="BN217" s="279">
        <f xml:space="preserve"> IF( InpS!BN100, InpS!BN100, BM217 * ( 1 + BN$6) )</f>
        <v>8281.5655771855509</v>
      </c>
      <c r="BO217" s="279">
        <f xml:space="preserve"> IF( InpS!BO100, InpS!BO100, BN217 * ( 1 + BO$6) )</f>
        <v>8447.1704301870013</v>
      </c>
      <c r="BP217" s="279">
        <f xml:space="preserve"> IF( InpS!BP100, InpS!BP100, BO217 * ( 1 + BP$6) )</f>
        <v>8616.0868511621666</v>
      </c>
      <c r="BQ217" s="279">
        <f xml:space="preserve"> IF( InpS!BQ100, InpS!BQ100, BP217 * ( 1 + BQ$6) )</f>
        <v>8788.381060890486</v>
      </c>
      <c r="BR217" s="279">
        <f xml:space="preserve"> IF( InpS!BR100, InpS!BR100, BQ217 * ( 1 + BR$6) )</f>
        <v>8964.1206043554193</v>
      </c>
      <c r="BS217" s="279">
        <f xml:space="preserve"> IF( InpS!BS100, InpS!BS100, BR217 * ( 1 + BS$6) )</f>
        <v>9143.3743772242997</v>
      </c>
      <c r="BT217" s="279">
        <f xml:space="preserve"> IF( InpS!BT100, InpS!BT100, BS217 * ( 1 + BT$6) )</f>
        <v>9326.2126528576919</v>
      </c>
      <c r="BU217" s="279">
        <f xml:space="preserve"> IF( InpS!BU100, InpS!BU100, BT217 * ( 1 + BU$6) )</f>
        <v>9512.7071098588585</v>
      </c>
      <c r="BV217" s="279">
        <f xml:space="preserve"> IF( InpS!BV100, InpS!BV100, BU217 * ( 1 + BV$6) )</f>
        <v>9702.9308601741232</v>
      </c>
      <c r="BW217" s="279">
        <f xml:space="preserve"> IF( InpS!BW100, InpS!BW100, BV217 * ( 1 + BW$6) )</f>
        <v>9896.9584777551518</v>
      </c>
      <c r="BX217" s="279">
        <f xml:space="preserve"> IF( InpS!BX100, InpS!BX100, BW217 * ( 1 + BX$6) )</f>
        <v>10094.866027794393</v>
      </c>
      <c r="BY217" s="279">
        <f xml:space="preserve"> IF( InpS!BY100, InpS!BY100, BX217 * ( 1 + BY$6) )</f>
        <v>10296.731096545122</v>
      </c>
      <c r="BZ217" s="279">
        <f xml:space="preserve"> IF( InpS!BZ100, InpS!BZ100, BY217 * ( 1 + BZ$6) )</f>
        <v>10502.632821737801</v>
      </c>
      <c r="CA217" s="279">
        <f xml:space="preserve"> IF( InpS!CA100, InpS!CA100, BZ217 * ( 1 + CA$6) )</f>
        <v>10712.651923604672</v>
      </c>
      <c r="CB217" s="279">
        <f xml:space="preserve"> IF( InpS!CB100, InpS!CB100, CA217 * ( 1 + CB$6) )</f>
        <v>10926.870736524725</v>
      </c>
      <c r="CC217" s="279">
        <f xml:space="preserve"> IF( InpS!CC100, InpS!CC100, CB217 * ( 1 + CC$6) )</f>
        <v>11145.373241301484</v>
      </c>
      <c r="CD217" s="279">
        <f xml:space="preserve"> IF( InpS!CD100, InpS!CD100, CC217 * ( 1 + CD$6) )</f>
        <v>11368.245098086236</v>
      </c>
      <c r="CE217" s="279">
        <f xml:space="preserve"> IF( InpS!CE100, InpS!CE100, CD217 * ( 1 + CE$6) )</f>
        <v>11595.573679959622</v>
      </c>
      <c r="CF217" s="279">
        <f xml:space="preserve"> IF( InpS!CF100, InpS!CF100, CE217 * ( 1 + CF$6) )</f>
        <v>11827.448107184746</v>
      </c>
      <c r="CG217" s="279">
        <f xml:space="preserve"> IF( InpS!CG100, InpS!CG100, CF217 * ( 1 + CG$6) )</f>
        <v>12063.95928214525</v>
      </c>
      <c r="CH217" s="279">
        <f xml:space="preserve"> IF( InpS!CH100, InpS!CH100, CG217 * ( 1 + CH$6) )</f>
        <v>12305.199924982024</v>
      </c>
      <c r="CI217" s="279">
        <f xml:space="preserve"> IF( InpS!CI100, InpS!CI100, CH217 * ( 1 + CI$6) )</f>
        <v>12551.264609942551</v>
      </c>
      <c r="CJ217" s="279">
        <f xml:space="preserve"> IF( InpS!CJ100, InpS!CJ100, CI217 * ( 1 + CJ$6) )</f>
        <v>12802.249802457109</v>
      </c>
      <c r="CK217" s="279">
        <f xml:space="preserve"> IF( InpS!CK100, InpS!CK100, CJ217 * ( 1 + CK$6) )</f>
        <v>13058.253896956385</v>
      </c>
      <c r="CL217" s="279">
        <f xml:space="preserve"> IF( InpS!CL100, InpS!CL100, CK217 * ( 1 + CL$6) )</f>
        <v>13319.377255445324</v>
      </c>
      <c r="CM217" s="279">
        <f xml:space="preserve"> IF( InpS!CM100, InpS!CM100, CL217 * ( 1 + CM$6) )</f>
        <v>13585.722246848327</v>
      </c>
      <c r="CN217" s="279">
        <f xml:space="preserve"> IF( InpS!CN100, InpS!CN100, CM217 * ( 1 + CN$6) )</f>
        <v>13857.393287141225</v>
      </c>
      <c r="CO217" s="279">
        <f xml:space="preserve"> IF( InpS!CO100, InpS!CO100, CN217 * ( 1 + CO$6) )</f>
        <v>14134.496880285773</v>
      </c>
    </row>
    <row r="218" spans="2:93" outlineLevel="2" x14ac:dyDescent="0.2">
      <c r="B218" s="58"/>
      <c r="D218" s="39"/>
      <c r="E218" s="18" t="str">
        <f xml:space="preserve"> InpS!E101</f>
        <v>Surface Water: Band 10</v>
      </c>
      <c r="G218" s="19">
        <f xml:space="preserve"> UserInput!G59</f>
        <v>0</v>
      </c>
      <c r="H218" s="76" t="str">
        <f xml:space="preserve"> InpS!H101</f>
        <v>£</v>
      </c>
      <c r="I218" s="74"/>
      <c r="K218" s="279">
        <f xml:space="preserve"> IF( InpS!K101, InpS!K101, J218 * ( 1 + K$6) )</f>
        <v>1799.58</v>
      </c>
      <c r="L218" s="279">
        <f xml:space="preserve"> IF( InpS!L101, InpS!L101, K218 * ( 1 + L$6) )</f>
        <v>2328.2600000000002</v>
      </c>
      <c r="M218" s="279">
        <f xml:space="preserve"> IF( InpS!M101, InpS!M101, L218 * ( 1 + M$6) )</f>
        <v>2898.62</v>
      </c>
      <c r="N218" s="279">
        <f xml:space="preserve"> IF( InpS!N101, InpS!N101, M218 * ( 1 + N$6) )</f>
        <v>3247.22</v>
      </c>
      <c r="O218" s="279">
        <f xml:space="preserve"> IF( InpS!O101, InpS!O101, N218 * ( 1 + O$6) )</f>
        <v>3604.55</v>
      </c>
      <c r="P218" s="279">
        <f xml:space="preserve"> IF( InpS!P101, InpS!P101, O218 * ( 1 + P$6) )</f>
        <v>4012.47</v>
      </c>
      <c r="Q218" s="279">
        <f xml:space="preserve"> IF( InpS!Q101, InpS!Q101, P218 * ( 1 + Q$6) )</f>
        <v>4471.79</v>
      </c>
      <c r="R218" s="279">
        <f xml:space="preserve"> IF( InpS!R101, InpS!R101, Q218 * ( 1 + R$6) )</f>
        <v>4998.57</v>
      </c>
      <c r="S218" s="279">
        <f xml:space="preserve"> IF( InpS!S101, InpS!S101, R218 * ( 1 + S$6) )</f>
        <v>5598.38</v>
      </c>
      <c r="T218" s="279">
        <f xml:space="preserve"> IF( InpS!T101, InpS!T101, S218 * ( 1 + T$6) )</f>
        <v>5710.3297138923026</v>
      </c>
      <c r="U218" s="279">
        <f xml:space="preserve"> IF( InpS!U101, InpS!U101, T218 * ( 1 + U$6) )</f>
        <v>5824.5180643974409</v>
      </c>
      <c r="V218" s="279">
        <f xml:space="preserve"> IF( InpS!V101, InpS!V101, U218 * ( 1 + V$6) )</f>
        <v>5940.9898170955139</v>
      </c>
      <c r="W218" s="279">
        <f xml:space="preserve"> IF( InpS!W101, InpS!W101, V218 * ( 1 + W$6) )</f>
        <v>6059.790632735203</v>
      </c>
      <c r="X218" s="279">
        <f xml:space="preserve"> IF( InpS!X101, InpS!X101, W218 * ( 1 + X$6) )</f>
        <v>6180.9670851342826</v>
      </c>
      <c r="Y218" s="279">
        <f xml:space="preserve"> IF( InpS!Y101, InpS!Y101, X218 * ( 1 + Y$6) )</f>
        <v>6304.566679438085</v>
      </c>
      <c r="Z218" s="279">
        <f xml:space="preserve"> IF( InpS!Z101, InpS!Z101, Y218 * ( 1 + Z$6) )</f>
        <v>6430.6378707430758</v>
      </c>
      <c r="AA218" s="279">
        <f xml:space="preserve"> IF( InpS!AA101, InpS!AA101, Z218 * ( 1 + AA$6) )</f>
        <v>6559.2300830928434</v>
      </c>
      <c r="AB218" s="279">
        <f xml:space="preserve"> IF( InpS!AB101, InpS!AB101, AA218 * ( 1 + AB$6) )</f>
        <v>6690.3937288539428</v>
      </c>
      <c r="AC218" s="279">
        <f xml:space="preserve"> IF( InpS!AC101, InpS!AC101, AB218 * ( 1 + AC$6) )</f>
        <v>6824.1802284792011</v>
      </c>
      <c r="AD218" s="279">
        <f xml:space="preserve"> IF( InpS!AD101, InpS!AD101, AC218 * ( 1 + AD$6) )</f>
        <v>6960.6420306662176</v>
      </c>
      <c r="AE218" s="279">
        <f xml:space="preserve"> IF( InpS!AE101, InpS!AE101, AD218 * ( 1 + AE$6) )</f>
        <v>7099.8326329189795</v>
      </c>
      <c r="AF218" s="279">
        <f xml:space="preserve"> IF( InpS!AF101, InpS!AF101, AE218 * ( 1 + AF$6) )</f>
        <v>7241.8066025206335</v>
      </c>
      <c r="AG218" s="279">
        <f xml:space="preserve"> IF( InpS!AG101, InpS!AG101, AF218 * ( 1 + AG$6) )</f>
        <v>7386.6195979256563</v>
      </c>
      <c r="AH218" s="279">
        <f xml:space="preserve"> IF( InpS!AH101, InpS!AH101, AG218 * ( 1 + AH$6) )</f>
        <v>7534.3283905797898</v>
      </c>
      <c r="AI218" s="279">
        <f xml:space="preserve"> IF( InpS!AI101, InpS!AI101, AH218 * ( 1 + AI$6) )</f>
        <v>7684.9908871763155</v>
      </c>
      <c r="AJ218" s="279">
        <f xml:space="preserve"> IF( InpS!AJ101, InpS!AJ101, AI218 * ( 1 + AJ$6) )</f>
        <v>7838.6661523573748</v>
      </c>
      <c r="AK218" s="279">
        <f xml:space="preserve"> IF( InpS!AK101, InpS!AK101, AJ218 * ( 1 + AK$6) )</f>
        <v>7995.4144318692479</v>
      </c>
      <c r="AL218" s="279">
        <f xml:space="preserve"> IF( InpS!AL101, InpS!AL101, AK218 * ( 1 + AL$6) )</f>
        <v>8155.2971761806639</v>
      </c>
      <c r="AM218" s="279">
        <f xml:space="preserve"> IF( InpS!AM101, InpS!AM101, AL218 * ( 1 + AM$6) )</f>
        <v>8318.3770645734003</v>
      </c>
      <c r="AN218" s="279">
        <f xml:space="preserve"> IF( InpS!AN101, InpS!AN101, AM218 * ( 1 + AN$6) )</f>
        <v>8484.7180297146169</v>
      </c>
      <c r="AO218" s="279">
        <f xml:space="preserve"> IF( InpS!AO101, InpS!AO101, AN218 * ( 1 + AO$6) )</f>
        <v>8654.3852827205592</v>
      </c>
      <c r="AP218" s="279">
        <f xml:space="preserve"> IF( InpS!AP101, InpS!AP101, AO218 * ( 1 + AP$6) )</f>
        <v>8827.4453387214598</v>
      </c>
      <c r="AQ218" s="279">
        <f xml:space="preserve"> IF( InpS!AQ101, InpS!AQ101, AP218 * ( 1 + AQ$6) )</f>
        <v>9003.9660429376454</v>
      </c>
      <c r="AR218" s="279">
        <f xml:space="preserve"> IF( InpS!AR101, InpS!AR101, AQ218 * ( 1 + AR$6) )</f>
        <v>9184.0165972770919</v>
      </c>
      <c r="AS218" s="279">
        <f xml:space="preserve"> IF( InpS!AS101, InpS!AS101, AR218 * ( 1 + AS$6) )</f>
        <v>9367.6675874648463</v>
      </c>
      <c r="AT218" s="279">
        <f xml:space="preserve"> IF( InpS!AT101, InpS!AT101, AS218 * ( 1 + AT$6) )</f>
        <v>9554.9910107149444</v>
      </c>
      <c r="AU218" s="279">
        <f xml:space="preserve"> IF( InpS!AU101, InpS!AU101, AT218 * ( 1 + AU$6) )</f>
        <v>9746.0603039556772</v>
      </c>
      <c r="AV218" s="279">
        <f xml:space="preserve"> IF( InpS!AV101, InpS!AV101, AU218 * ( 1 + AV$6) )</f>
        <v>9940.9503726192834</v>
      </c>
      <c r="AW218" s="279">
        <f xml:space="preserve"> IF( InpS!AW101, InpS!AW101, AV218 * ( 1 + AW$6) )</f>
        <v>10139.737620007332</v>
      </c>
      <c r="AX218" s="279">
        <f xml:space="preserve"> IF( InpS!AX101, InpS!AX101, AW218 * ( 1 + AX$6) )</f>
        <v>10342.499977243324</v>
      </c>
      <c r="AY218" s="279">
        <f xml:space="preserve"> IF( InpS!AY101, InpS!AY101, AX218 * ( 1 + AY$6) )</f>
        <v>10549.316933824251</v>
      </c>
      <c r="AZ218" s="279">
        <f xml:space="preserve"> IF( InpS!AZ101, InpS!AZ101, AY218 * ( 1 + AZ$6) )</f>
        <v>10760.269568783087</v>
      </c>
      <c r="BA218" s="279">
        <f xml:space="preserve"> IF( InpS!BA101, InpS!BA101, AZ218 * ( 1 + BA$6) )</f>
        <v>10975.440582474424</v>
      </c>
      <c r="BB218" s="279">
        <f xml:space="preserve"> IF( InpS!BB101, InpS!BB101, BA218 * ( 1 + BB$6) )</f>
        <v>11194.914328995736</v>
      </c>
      <c r="BC218" s="279">
        <f xml:space="preserve"> IF( InpS!BC101, InpS!BC101, BB218 * ( 1 + BC$6) )</f>
        <v>11418.776849256938</v>
      </c>
      <c r="BD218" s="279">
        <f xml:space="preserve"> IF( InpS!BD101, InpS!BD101, BC218 * ( 1 + BD$6) )</f>
        <v>11647.115904711258</v>
      </c>
      <c r="BE218" s="279">
        <f xml:space="preserve"> IF( InpS!BE101, InpS!BE101, BD218 * ( 1 + BE$6) )</f>
        <v>11880.021011760602</v>
      </c>
      <c r="BF218" s="279">
        <f xml:space="preserve"> IF( InpS!BF101, InpS!BF101, BE218 * ( 1 + BF$6) )</f>
        <v>12117.58347684892</v>
      </c>
      <c r="BG218" s="279">
        <f xml:space="preserve"> IF( InpS!BG101, InpS!BG101, BF218 * ( 1 + BG$6) )</f>
        <v>12359.896432257328</v>
      </c>
      <c r="BH218" s="279">
        <f xml:space="preserve"> IF( InpS!BH101, InpS!BH101, BG218 * ( 1 + BH$6) )</f>
        <v>12607.054872615021</v>
      </c>
      <c r="BI218" s="279">
        <f xml:space="preserve"> IF( InpS!BI101, InpS!BI101, BH218 * ( 1 + BI$6) )</f>
        <v>12859.155692140277</v>
      </c>
      <c r="BJ218" s="279">
        <f xml:space="preserve"> IF( InpS!BJ101, InpS!BJ101, BI218 * ( 1 + BJ$6) )</f>
        <v>13116.297722626181</v>
      </c>
      <c r="BK218" s="279">
        <f xml:space="preserve"> IF( InpS!BK101, InpS!BK101, BJ218 * ( 1 + BK$6) )</f>
        <v>13378.58177218592</v>
      </c>
      <c r="BL218" s="279">
        <f xml:space="preserve"> IF( InpS!BL101, InpS!BL101, BK218 * ( 1 + BL$6) )</f>
        <v>13646.110664772879</v>
      </c>
      <c r="BM218" s="279">
        <f xml:space="preserve"> IF( InpS!BM101, InpS!BM101, BL218 * ( 1 + BM$6) )</f>
        <v>13918.989280491001</v>
      </c>
      <c r="BN218" s="279">
        <f xml:space="preserve"> IF( InpS!BN101, InpS!BN101, BM218 * ( 1 + BN$6) )</f>
        <v>14197.324596711227</v>
      </c>
      <c r="BO218" s="279">
        <f xml:space="preserve"> IF( InpS!BO101, InpS!BO101, BN218 * ( 1 + BO$6) )</f>
        <v>14481.225730010139</v>
      </c>
      <c r="BP218" s="279">
        <f xml:space="preserve"> IF( InpS!BP101, InpS!BP101, BO218 * ( 1 + BP$6) )</f>
        <v>14770.803978947239</v>
      </c>
      <c r="BQ218" s="279">
        <f xml:space="preserve"> IF( InpS!BQ101, InpS!BQ101, BP218 * ( 1 + BQ$6) )</f>
        <v>15066.172867697631</v>
      </c>
      <c r="BR218" s="279">
        <f xml:space="preserve"> IF( InpS!BR101, InpS!BR101, BQ218 * ( 1 + BR$6) )</f>
        <v>15367.448190557228</v>
      </c>
      <c r="BS218" s="279">
        <f xml:space="preserve"> IF( InpS!BS101, InpS!BS101, BR218 * ( 1 + BS$6) )</f>
        <v>15674.748057337914</v>
      </c>
      <c r="BT218" s="279">
        <f xml:space="preserve"> IF( InpS!BT101, InpS!BT101, BS218 * ( 1 + BT$6) )</f>
        <v>15988.192939670464</v>
      </c>
      <c r="BU218" s="279">
        <f xml:space="preserve"> IF( InpS!BU101, InpS!BU101, BT218 * ( 1 + BU$6) )</f>
        <v>16307.905718233375</v>
      </c>
      <c r="BV218" s="279">
        <f xml:space="preserve"> IF( InpS!BV101, InpS!BV101, BU218 * ( 1 + BV$6) )</f>
        <v>16634.01173092613</v>
      </c>
      <c r="BW218" s="279">
        <f xml:space="preserve"> IF( InpS!BW101, InpS!BW101, BV218 * ( 1 + BW$6) )</f>
        <v>16966.63882200576</v>
      </c>
      <c r="BX218" s="279">
        <f xml:space="preserve"> IF( InpS!BX101, InpS!BX101, BW218 * ( 1 + BX$6) )</f>
        <v>17305.917392205993</v>
      </c>
      <c r="BY218" s="279">
        <f xml:space="preserve"> IF( InpS!BY101, InpS!BY101, BX218 * ( 1 + BY$6) )</f>
        <v>17651.980449858613</v>
      </c>
      <c r="BZ218" s="279">
        <f xml:space="preserve"> IF( InpS!BZ101, InpS!BZ101, BY218 * ( 1 + BZ$6) )</f>
        <v>18004.963663037102</v>
      </c>
      <c r="CA218" s="279">
        <f xml:space="preserve"> IF( InpS!CA101, InpS!CA101, BZ218 * ( 1 + CA$6) )</f>
        <v>18365.005412742965</v>
      </c>
      <c r="CB218" s="279">
        <f xml:space="preserve"> IF( InpS!CB101, InpS!CB101, CA218 * ( 1 + CB$6) )</f>
        <v>18732.246847155628</v>
      </c>
      <c r="CC218" s="279">
        <f xml:space="preserve"> IF( InpS!CC101, InpS!CC101, CB218 * ( 1 + CC$6) )</f>
        <v>19106.831936967155</v>
      </c>
      <c r="CD218" s="279">
        <f xml:space="preserve"> IF( InpS!CD101, InpS!CD101, CC218 * ( 1 + CD$6) )</f>
        <v>19488.907531823483</v>
      </c>
      <c r="CE218" s="279">
        <f xml:space="preserve"> IF( InpS!CE101, InpS!CE101, CD218 * ( 1 + CE$6) )</f>
        <v>19878.623417894305</v>
      </c>
      <c r="CF218" s="279">
        <f xml:space="preserve"> IF( InpS!CF101, InpS!CF101, CE218 * ( 1 + CF$6) )</f>
        <v>20276.13237659416</v>
      </c>
      <c r="CG218" s="279">
        <f xml:space="preserve"> IF( InpS!CG101, InpS!CG101, CF218 * ( 1 + CG$6) )</f>
        <v>20681.590244477753</v>
      </c>
      <c r="CH218" s="279">
        <f xml:space="preserve"> IF( InpS!CH101, InpS!CH101, CG218 * ( 1 + CH$6) )</f>
        <v>21095.155974333018</v>
      </c>
      <c r="CI218" s="279">
        <f xml:space="preserve"> IF( InpS!CI101, InpS!CI101, CH218 * ( 1 + CI$6) )</f>
        <v>21516.991697495803</v>
      </c>
      <c r="CJ218" s="279">
        <f xml:space="preserve"> IF( InpS!CJ101, InpS!CJ101, CI218 * ( 1 + CJ$6) )</f>
        <v>21947.262787410687</v>
      </c>
      <c r="CK218" s="279">
        <f xml:space="preserve"> IF( InpS!CK101, InpS!CK101, CJ218 * ( 1 + CK$6) )</f>
        <v>22386.137924462797</v>
      </c>
      <c r="CL218" s="279">
        <f xml:space="preserve"> IF( InpS!CL101, InpS!CL101, CK218 * ( 1 + CL$6) )</f>
        <v>22833.789162106048</v>
      </c>
      <c r="CM218" s="279">
        <f xml:space="preserve"> IF( InpS!CM101, InpS!CM101, CL218 * ( 1 + CM$6) )</f>
        <v>23290.391994313744</v>
      </c>
      <c r="CN218" s="279">
        <f xml:space="preserve"> IF( InpS!CN101, InpS!CN101, CM218 * ( 1 + CN$6) )</f>
        <v>23756.125424377977</v>
      </c>
      <c r="CO218" s="279">
        <f xml:space="preserve"> IF( InpS!CO101, InpS!CO101, CN218 * ( 1 + CO$6) )</f>
        <v>24231.172035084783</v>
      </c>
    </row>
    <row r="219" spans="2:93" outlineLevel="2" x14ac:dyDescent="0.2">
      <c r="B219" s="58"/>
      <c r="D219" s="39"/>
      <c r="E219" s="18" t="str">
        <f xml:space="preserve"> InpS!E102</f>
        <v>Surface Water: Band 11</v>
      </c>
      <c r="G219" s="19">
        <f xml:space="preserve"> UserInput!G60</f>
        <v>0</v>
      </c>
      <c r="H219" s="76" t="str">
        <f xml:space="preserve"> InpS!H102</f>
        <v>£</v>
      </c>
      <c r="I219" s="74"/>
      <c r="K219" s="279">
        <f xml:space="preserve"> IF( InpS!K102, InpS!K102, J219 * ( 1 + K$6) )</f>
        <v>3449.57</v>
      </c>
      <c r="L219" s="279">
        <f xml:space="preserve"> IF( InpS!L102, InpS!L102, K219 * ( 1 + L$6) )</f>
        <v>4462.9799999999996</v>
      </c>
      <c r="M219" s="279">
        <f xml:space="preserve"> IF( InpS!M102, InpS!M102, L219 * ( 1 + M$6) )</f>
        <v>5556.3</v>
      </c>
      <c r="N219" s="279">
        <f xml:space="preserve"> IF( InpS!N102, InpS!N102, M219 * ( 1 + N$6) )</f>
        <v>6224.51</v>
      </c>
      <c r="O219" s="279">
        <f xml:space="preserve"> IF( InpS!O102, InpS!O102, N219 * ( 1 + O$6) )</f>
        <v>6909.47</v>
      </c>
      <c r="P219" s="279">
        <f xml:space="preserve"> IF( InpS!P102, InpS!P102, O219 * ( 1 + P$6) )</f>
        <v>7691.41</v>
      </c>
      <c r="Q219" s="279">
        <f xml:space="preserve"> IF( InpS!Q102, InpS!Q102, P219 * ( 1 + Q$6) )</f>
        <v>8571.86</v>
      </c>
      <c r="R219" s="279">
        <f xml:space="preserve"> IF( InpS!R102, InpS!R102, Q219 * ( 1 + R$6) )</f>
        <v>9581.64</v>
      </c>
      <c r="S219" s="279">
        <f xml:space="preserve"> IF( InpS!S102, InpS!S102, R219 * ( 1 + S$6) )</f>
        <v>10731.41</v>
      </c>
      <c r="T219" s="279">
        <f xml:space="preserve"> IF( InpS!T102, InpS!T102, S219 * ( 1 + T$6) )</f>
        <v>10946.003914518305</v>
      </c>
      <c r="U219" s="279">
        <f xml:space="preserve"> IF( InpS!U102, InpS!U102, T219 * ( 1 + U$6) )</f>
        <v>11164.88902172688</v>
      </c>
      <c r="V219" s="279">
        <f xml:space="preserve"> IF( InpS!V102, InpS!V102, U219 * ( 1 + V$6) )</f>
        <v>11388.151131769719</v>
      </c>
      <c r="W219" s="279">
        <f xml:space="preserve"> IF( InpS!W102, InpS!W102, V219 * ( 1 + W$6) )</f>
        <v>11615.877770719542</v>
      </c>
      <c r="X219" s="279">
        <f xml:space="preserve"> IF( InpS!X102, InpS!X102, W219 * ( 1 + X$6) )</f>
        <v>11848.158214890893</v>
      </c>
      <c r="Y219" s="279">
        <f xml:space="preserve"> IF( InpS!Y102, InpS!Y102, X219 * ( 1 + Y$6) )</f>
        <v>12085.083525839374</v>
      </c>
      <c r="Z219" s="279">
        <f xml:space="preserve"> IF( InpS!Z102, InpS!Z102, Y219 * ( 1 + Z$6) )</f>
        <v>12326.746586060777</v>
      </c>
      <c r="AA219" s="279">
        <f xml:space="preserve"> IF( InpS!AA102, InpS!AA102, Z219 * ( 1 + AA$6) )</f>
        <v>12573.242135404054</v>
      </c>
      <c r="AB219" s="279">
        <f xml:space="preserve"> IF( InpS!AB102, InpS!AB102, AA219 * ( 1 + AB$6) )</f>
        <v>12824.66680821246</v>
      </c>
      <c r="AC219" s="279">
        <f xml:space="preserve"> IF( InpS!AC102, InpS!AC102, AB219 * ( 1 + AC$6) )</f>
        <v>13081.119171207378</v>
      </c>
      <c r="AD219" s="279">
        <f xml:space="preserve"> IF( InpS!AD102, InpS!AD102, AC219 * ( 1 + AD$6) )</f>
        <v>13342.699762129712</v>
      </c>
      <c r="AE219" s="279">
        <f xml:space="preserve"> IF( InpS!AE102, InpS!AE102, AD219 * ( 1 + AE$6) )</f>
        <v>13609.511129153978</v>
      </c>
      <c r="AF219" s="279">
        <f xml:space="preserve"> IF( InpS!AF102, InpS!AF102, AE219 * ( 1 + AF$6) )</f>
        <v>13881.657871090554</v>
      </c>
      <c r="AG219" s="279">
        <f xml:space="preserve"> IF( InpS!AG102, InpS!AG102, AF219 * ( 1 + AG$6) )</f>
        <v>14159.246678391846</v>
      </c>
      <c r="AH219" s="279">
        <f xml:space="preserve"> IF( InpS!AH102, InpS!AH102, AG219 * ( 1 + AH$6) )</f>
        <v>14442.386374978447</v>
      </c>
      <c r="AI219" s="279">
        <f xml:space="preserve"> IF( InpS!AI102, InpS!AI102, AH219 * ( 1 + AI$6) )</f>
        <v>14731.187960901681</v>
      </c>
      <c r="AJ219" s="279">
        <f xml:space="preserve"> IF( InpS!AJ102, InpS!AJ102, AI219 * ( 1 + AJ$6) )</f>
        <v>15025.764655859271</v>
      </c>
      <c r="AK219" s="279">
        <f xml:space="preserve"> IF( InpS!AK102, InpS!AK102, AJ219 * ( 1 + AK$6) )</f>
        <v>15326.231943581168</v>
      </c>
      <c r="AL219" s="279">
        <f xml:space="preserve"> IF( InpS!AL102, InpS!AL102, AK219 * ( 1 + AL$6) )</f>
        <v>15632.707617102968</v>
      </c>
      <c r="AM219" s="279">
        <f xml:space="preserve"> IF( InpS!AM102, InpS!AM102, AL219 * ( 1 + AM$6) )</f>
        <v>15945.311824944645</v>
      </c>
      <c r="AN219" s="279">
        <f xml:space="preserve"> IF( InpS!AN102, InpS!AN102, AM219 * ( 1 + AN$6) )</f>
        <v>16264.167118212716</v>
      </c>
      <c r="AO219" s="279">
        <f xml:space="preserve"> IF( InpS!AO102, InpS!AO102, AN219 * ( 1 + AO$6) )</f>
        <v>16589.398498644288</v>
      </c>
      <c r="AP219" s="279">
        <f xml:space="preserve"> IF( InpS!AP102, InpS!AP102, AO219 * ( 1 + AP$6) )</f>
        <v>16921.133467611849</v>
      </c>
      <c r="AQ219" s="279">
        <f xml:space="preserve"> IF( InpS!AQ102, InpS!AQ102, AP219 * ( 1 + AQ$6) )</f>
        <v>17259.502076107987</v>
      </c>
      <c r="AR219" s="279">
        <f xml:space="preserve"> IF( InpS!AR102, InpS!AR102, AQ219 * ( 1 + AR$6) )</f>
        <v>17604.636975729642</v>
      </c>
      <c r="AS219" s="279">
        <f xml:space="preserve"> IF( InpS!AS102, InpS!AS102, AR219 * ( 1 + AS$6) )</f>
        <v>17956.67347068189</v>
      </c>
      <c r="AT219" s="279">
        <f xml:space="preserve"> IF( InpS!AT102, InpS!AT102, AS219 * ( 1 + AT$6) )</f>
        <v>18315.74957082163</v>
      </c>
      <c r="AU219" s="279">
        <f xml:space="preserve"> IF( InpS!AU102, InpS!AU102, AT219 * ( 1 + AU$6) )</f>
        <v>18682.006045761977</v>
      </c>
      <c r="AV219" s="279">
        <f xml:space="preserve"> IF( InpS!AV102, InpS!AV102, AU219 * ( 1 + AV$6) )</f>
        <v>19055.586480058562</v>
      </c>
      <c r="AW219" s="279">
        <f xml:space="preserve"> IF( InpS!AW102, InpS!AW102, AV219 * ( 1 + AW$6) )</f>
        <v>19436.637329499397</v>
      </c>
      <c r="AX219" s="279">
        <f xml:space="preserve"> IF( InpS!AX102, InpS!AX102, AW219 * ( 1 + AX$6) )</f>
        <v>19825.307978520344</v>
      </c>
      <c r="AY219" s="279">
        <f xml:space="preserve"> IF( InpS!AY102, InpS!AY102, AX219 * ( 1 + AY$6) )</f>
        <v>20221.750798768724</v>
      </c>
      <c r="AZ219" s="279">
        <f xml:space="preserve"> IF( InpS!AZ102, InpS!AZ102, AY219 * ( 1 + AZ$6) )</f>
        <v>20626.121208837994</v>
      </c>
      <c r="BA219" s="279">
        <f xml:space="preserve"> IF( InpS!BA102, InpS!BA102, AZ219 * ( 1 + BA$6) )</f>
        <v>21038.577735196934</v>
      </c>
      <c r="BB219" s="279">
        <f xml:space="preserve"> IF( InpS!BB102, InpS!BB102, BA219 * ( 1 + BB$6) )</f>
        <v>21459.282074337232</v>
      </c>
      <c r="BC219" s="279">
        <f xml:space="preserve"> IF( InpS!BC102, InpS!BC102, BB219 * ( 1 + BC$6) )</f>
        <v>21888.399156163807</v>
      </c>
      <c r="BD219" s="279">
        <f xml:space="preserve"> IF( InpS!BD102, InpS!BD102, BC219 * ( 1 + BD$6) )</f>
        <v>22326.097208652751</v>
      </c>
      <c r="BE219" s="279">
        <f xml:space="preserve"> IF( InpS!BE102, InpS!BE102, BD219 * ( 1 + BE$6) )</f>
        <v>22772.547823802204</v>
      </c>
      <c r="BF219" s="279">
        <f xml:space="preserve"> IF( InpS!BF102, InpS!BF102, BE219 * ( 1 + BF$6) )</f>
        <v>23227.926024902063</v>
      </c>
      <c r="BG219" s="279">
        <f xml:space="preserve"> IF( InpS!BG102, InpS!BG102, BF219 * ( 1 + BG$6) )</f>
        <v>23692.410335148837</v>
      </c>
      <c r="BH219" s="279">
        <f xml:space="preserve"> IF( InpS!BH102, InpS!BH102, BG219 * ( 1 + BH$6) )</f>
        <v>24166.182847632615</v>
      </c>
      <c r="BI219" s="279">
        <f xml:space="preserve"> IF( InpS!BI102, InpS!BI102, BH219 * ( 1 + BI$6) )</f>
        <v>24649.42929672352</v>
      </c>
      <c r="BJ219" s="279">
        <f xml:space="preserve"> IF( InpS!BJ102, InpS!BJ102, BI219 * ( 1 + BJ$6) )</f>
        <v>25142.339130885677</v>
      </c>
      <c r="BK219" s="279">
        <f xml:space="preserve"> IF( InpS!BK102, InpS!BK102, BJ219 * ( 1 + BK$6) )</f>
        <v>25645.105586947233</v>
      </c>
      <c r="BL219" s="279">
        <f xml:space="preserve"> IF( InpS!BL102, InpS!BL102, BK219 * ( 1 + BL$6) )</f>
        <v>26157.925765855529</v>
      </c>
      <c r="BM219" s="279">
        <f xml:space="preserve"> IF( InpS!BM102, InpS!BM102, BL219 * ( 1 + BM$6) )</f>
        <v>26681.00070994714</v>
      </c>
      <c r="BN219" s="279">
        <f xml:space="preserve"> IF( InpS!BN102, InpS!BN102, BM219 * ( 1 + BN$6) )</f>
        <v>27214.535481763076</v>
      </c>
      <c r="BO219" s="279">
        <f xml:space="preserve"> IF( InpS!BO102, InpS!BO102, BN219 * ( 1 + BO$6) )</f>
        <v>27758.739244440007</v>
      </c>
      <c r="BP219" s="279">
        <f xml:space="preserve"> IF( InpS!BP102, InpS!BP102, BO219 * ( 1 + BP$6) )</f>
        <v>28313.825343709093</v>
      </c>
      <c r="BQ219" s="279">
        <f xml:space="preserve"> IF( InpS!BQ102, InpS!BQ102, BP219 * ( 1 + BQ$6) )</f>
        <v>28880.01139153451</v>
      </c>
      <c r="BR219" s="279">
        <f xml:space="preserve"> IF( InpS!BR102, InpS!BR102, BQ219 * ( 1 + BR$6) )</f>
        <v>29457.519351424464</v>
      </c>
      <c r="BS219" s="279">
        <f xml:space="preserve"> IF( InpS!BS102, InpS!BS102, BR219 * ( 1 + BS$6) )</f>
        <v>30046.575625448186</v>
      </c>
      <c r="BT219" s="279">
        <f xml:space="preserve"> IF( InpS!BT102, InpS!BT102, BS219 * ( 1 + BT$6) )</f>
        <v>30647.411142992965</v>
      </c>
      <c r="BU219" s="279">
        <f xml:space="preserve"> IF( InpS!BU102, InpS!BU102, BT219 * ( 1 + BU$6) )</f>
        <v>31260.26145129605</v>
      </c>
      <c r="BV219" s="279">
        <f xml:space="preserve"> IF( InpS!BV102, InpS!BV102, BU219 * ( 1 + BV$6) )</f>
        <v>31885.366807786882</v>
      </c>
      <c r="BW219" s="279">
        <f xml:space="preserve"> IF( InpS!BW102, InpS!BW102, BV219 * ( 1 + BW$6) )</f>
        <v>32522.972274275911</v>
      </c>
      <c r="BX219" s="279">
        <f xml:space="preserve"> IF( InpS!BX102, InpS!BX102, BW219 * ( 1 + BX$6) )</f>
        <v>33173.327813026845</v>
      </c>
      <c r="BY219" s="279">
        <f xml:space="preserve"> IF( InpS!BY102, InpS!BY102, BX219 * ( 1 + BY$6) )</f>
        <v>33836.688384750079</v>
      </c>
      <c r="BZ219" s="279">
        <f xml:space="preserve"> IF( InpS!BZ102, InpS!BZ102, BY219 * ( 1 + BZ$6) )</f>
        <v>34513.314048555636</v>
      </c>
      <c r="CA219" s="279">
        <f xml:space="preserve"> IF( InpS!CA102, InpS!CA102, BZ219 * ( 1 + CA$6) )</f>
        <v>35203.470063904897</v>
      </c>
      <c r="CB219" s="279">
        <f xml:space="preserve"> IF( InpS!CB102, InpS!CB102, CA219 * ( 1 + CB$6) )</f>
        <v>35907.426994600988</v>
      </c>
      <c r="CC219" s="279">
        <f xml:space="preserve"> IF( InpS!CC102, InpS!CC102, CB219 * ( 1 + CC$6) )</f>
        <v>36625.460814858692</v>
      </c>
      <c r="CD219" s="279">
        <f xml:space="preserve"> IF( InpS!CD102, InpS!CD102, CC219 * ( 1 + CD$6) )</f>
        <v>37357.853017495378</v>
      </c>
      <c r="CE219" s="279">
        <f xml:space="preserve"> IF( InpS!CE102, InpS!CE102, CD219 * ( 1 + CE$6) )</f>
        <v>38104.890724285426</v>
      </c>
      <c r="CF219" s="279">
        <f xml:space="preserve"> IF( InpS!CF102, InpS!CF102, CE219 * ( 1 + CF$6) )</f>
        <v>38866.866798521398</v>
      </c>
      <c r="CG219" s="279">
        <f xml:space="preserve"> IF( InpS!CG102, InpS!CG102, CF219 * ( 1 + CG$6) )</f>
        <v>39644.079959826042</v>
      </c>
      <c r="CH219" s="279">
        <f xml:space="preserve"> IF( InpS!CH102, InpS!CH102, CG219 * ( 1 + CH$6) )</f>
        <v>40436.834901260183</v>
      </c>
      <c r="CI219" s="279">
        <f xml:space="preserve"> IF( InpS!CI102, InpS!CI102, CH219 * ( 1 + CI$6) )</f>
        <v>41245.442408772418</v>
      </c>
      <c r="CJ219" s="279">
        <f xml:space="preserve"> IF( InpS!CJ102, InpS!CJ102, CI219 * ( 1 + CJ$6) )</f>
        <v>42070.219483037385</v>
      </c>
      <c r="CK219" s="279">
        <f xml:space="preserve"> IF( InpS!CK102, InpS!CK102, CJ219 * ( 1 + CK$6) )</f>
        <v>42911.489463730439</v>
      </c>
      <c r="CL219" s="279">
        <f xml:space="preserve"> IF( InpS!CL102, InpS!CL102, CK219 * ( 1 + CL$6) )</f>
        <v>43769.582156287419</v>
      </c>
      <c r="CM219" s="279">
        <f xml:space="preserve"> IF( InpS!CM102, InpS!CM102, CL219 * ( 1 + CM$6) )</f>
        <v>44644.833961199198</v>
      </c>
      <c r="CN219" s="279">
        <f xml:space="preserve"> IF( InpS!CN102, InpS!CN102, CM219 * ( 1 + CN$6) )</f>
        <v>45537.588005891696</v>
      </c>
      <c r="CO219" s="279">
        <f xml:space="preserve"> IF( InpS!CO102, InpS!CO102, CN219 * ( 1 + CO$6) )</f>
        <v>46448.194279243115</v>
      </c>
    </row>
    <row r="220" spans="2:93" outlineLevel="2" x14ac:dyDescent="0.2">
      <c r="B220" s="58"/>
      <c r="D220" s="39"/>
      <c r="E220" s="18" t="str">
        <f xml:space="preserve"> InpS!E103</f>
        <v>Surface Water: Band 12</v>
      </c>
      <c r="G220" s="19">
        <f xml:space="preserve"> UserInput!G61</f>
        <v>0</v>
      </c>
      <c r="H220" s="76" t="str">
        <f xml:space="preserve"> InpS!H103</f>
        <v>£</v>
      </c>
      <c r="I220" s="74"/>
      <c r="K220" s="279">
        <f xml:space="preserve"> IF( InpS!K103, InpS!K103, J220 * ( 1 + K$6) )</f>
        <v>5249.71</v>
      </c>
      <c r="L220" s="279">
        <f xml:space="preserve"> IF( InpS!L103, InpS!L103, K220 * ( 1 + L$6) )</f>
        <v>6791.96</v>
      </c>
      <c r="M220" s="279">
        <f xml:space="preserve"> IF( InpS!M103, InpS!M103, L220 * ( 1 + M$6) )</f>
        <v>8455.82</v>
      </c>
      <c r="N220" s="279">
        <f xml:space="preserve"> IF( InpS!N103, InpS!N103, M220 * ( 1 + N$6) )</f>
        <v>9472.74</v>
      </c>
      <c r="O220" s="279">
        <f xml:space="preserve"> IF( InpS!O103, InpS!O103, N220 * ( 1 + O$6) )</f>
        <v>10515.14</v>
      </c>
      <c r="P220" s="279">
        <f xml:space="preserve"> IF( InpS!P103, InpS!P103, O220 * ( 1 + P$6) )</f>
        <v>11705.13</v>
      </c>
      <c r="Q220" s="279">
        <f xml:space="preserve"> IF( InpS!Q103, InpS!Q103, P220 * ( 1 + Q$6) )</f>
        <v>13045.04</v>
      </c>
      <c r="R220" s="279">
        <f xml:space="preserve"> IF( InpS!R103, InpS!R103, Q220 * ( 1 + R$6) )</f>
        <v>14581.76</v>
      </c>
      <c r="S220" s="279">
        <f xml:space="preserve"> IF( InpS!S103, InpS!S103, R220 * ( 1 + S$6) )</f>
        <v>16331.52</v>
      </c>
      <c r="T220" s="279">
        <f xml:space="preserve"> IF( InpS!T103, InpS!T103, S220 * ( 1 + T$6) )</f>
        <v>16658.09822288348</v>
      </c>
      <c r="U220" s="279">
        <f xml:space="preserve"> IF( InpS!U103, InpS!U103, T220 * ( 1 + U$6) )</f>
        <v>16991.206966848997</v>
      </c>
      <c r="V220" s="279">
        <f xml:space="preserve"> IF( InpS!V103, InpS!V103, U220 * ( 1 + V$6) )</f>
        <v>17330.976821454013</v>
      </c>
      <c r="W220" s="279">
        <f xml:space="preserve"> IF( InpS!W103, InpS!W103, V220 * ( 1 + W$6) )</f>
        <v>17677.540987629924</v>
      </c>
      <c r="X220" s="279">
        <f xml:space="preserve"> IF( InpS!X103, InpS!X103, W220 * ( 1 + X$6) )</f>
        <v>18031.035329901191</v>
      </c>
      <c r="Y220" s="279">
        <f xml:space="preserve"> IF( InpS!Y103, InpS!Y103, X220 * ( 1 + Y$6) )</f>
        <v>18391.598429648697</v>
      </c>
      <c r="Z220" s="279">
        <f xml:space="preserve"> IF( InpS!Z103, InpS!Z103, Y220 * ( 1 + Z$6) )</f>
        <v>18759.371639438188</v>
      </c>
      <c r="AA220" s="279">
        <f xml:space="preserve"> IF( InpS!AA103, InpS!AA103, Z220 * ( 1 + AA$6) )</f>
        <v>19134.499138435127</v>
      </c>
      <c r="AB220" s="279">
        <f xml:space="preserve"> IF( InpS!AB103, InpS!AB103, AA220 * ( 1 + AB$6) )</f>
        <v>19517.127988927648</v>
      </c>
      <c r="AC220" s="279">
        <f xml:space="preserve"> IF( InpS!AC103, InpS!AC103, AB220 * ( 1 + AC$6) )</f>
        <v>19907.408193979805</v>
      </c>
      <c r="AD220" s="279">
        <f xml:space="preserve"> IF( InpS!AD103, InpS!AD103, AC220 * ( 1 + AD$6) )</f>
        <v>20305.492756237694</v>
      </c>
      <c r="AE220" s="279">
        <f xml:space="preserve"> IF( InpS!AE103, InpS!AE103, AD220 * ( 1 + AE$6) )</f>
        <v>20711.537737911505</v>
      </c>
      <c r="AF220" s="279">
        <f xml:space="preserve"> IF( InpS!AF103, InpS!AF103, AE220 * ( 1 + AF$6) )</f>
        <v>21125.702321957036</v>
      </c>
      <c r="AG220" s="279">
        <f xml:space="preserve"> IF( InpS!AG103, InpS!AG103, AF220 * ( 1 + AG$6) )</f>
        <v>21548.14887448063</v>
      </c>
      <c r="AH220" s="279">
        <f xml:space="preserve"> IF( InpS!AH103, InpS!AH103, AG220 * ( 1 + AH$6) )</f>
        <v>21979.043008392018</v>
      </c>
      <c r="AI220" s="279">
        <f xml:space="preserve"> IF( InpS!AI103, InpS!AI103, AH220 * ( 1 + AI$6) )</f>
        <v>22418.553648330017</v>
      </c>
      <c r="AJ220" s="279">
        <f xml:space="preserve"> IF( InpS!AJ103, InpS!AJ103, AI220 * ( 1 + AJ$6) )</f>
        <v>22866.853096886523</v>
      </c>
      <c r="AK220" s="279">
        <f xml:space="preserve"> IF( InpS!AK103, InpS!AK103, AJ220 * ( 1 + AK$6) )</f>
        <v>23324.117102154789</v>
      </c>
      <c r="AL220" s="279">
        <f xml:space="preserve"> IF( InpS!AL103, InpS!AL103, AK220 * ( 1 + AL$6) )</f>
        <v>23790.524926628437</v>
      </c>
      <c r="AM220" s="279">
        <f xml:space="preserve"> IF( InpS!AM103, InpS!AM103, AL220 * ( 1 + AM$6) )</f>
        <v>24266.259417478243</v>
      </c>
      <c r="AN220" s="279">
        <f xml:space="preserve"> IF( InpS!AN103, InpS!AN103, AM220 * ( 1 + AN$6) )</f>
        <v>24751.507078234223</v>
      </c>
      <c r="AO220" s="279">
        <f xml:space="preserve"> IF( InpS!AO103, InpS!AO103, AN220 * ( 1 + AO$6) )</f>
        <v>25246.458141901145</v>
      </c>
      <c r="AP220" s="279">
        <f xml:space="preserve"> IF( InpS!AP103, InpS!AP103, AO220 * ( 1 + AP$6) )</f>
        <v>25751.306645536093</v>
      </c>
      <c r="AQ220" s="279">
        <f xml:space="preserve"> IF( InpS!AQ103, InpS!AQ103, AP220 * ( 1 + AQ$6) )</f>
        <v>26266.250506317374</v>
      </c>
      <c r="AR220" s="279">
        <f xml:space="preserve"> IF( InpS!AR103, InpS!AR103, AQ220 * ( 1 + AR$6) )</f>
        <v>26791.491599134541</v>
      </c>
      <c r="AS220" s="279">
        <f xml:space="preserve"> IF( InpS!AS103, InpS!AS103, AR220 * ( 1 + AS$6) )</f>
        <v>27327.235835729971</v>
      </c>
      <c r="AT220" s="279">
        <f xml:space="preserve"> IF( InpS!AT103, InpS!AT103, AS220 * ( 1 + AT$6) )</f>
        <v>27873.69324542303</v>
      </c>
      <c r="AU220" s="279">
        <f xml:space="preserve"> IF( InpS!AU103, InpS!AU103, AT220 * ( 1 + AU$6) )</f>
        <v>28431.078057448456</v>
      </c>
      <c r="AV220" s="279">
        <f xml:space="preserve"> IF( InpS!AV103, InpS!AV103, AU220 * ( 1 + AV$6) )</f>
        <v>28999.608784941243</v>
      </c>
      <c r="AW220" s="279">
        <f xml:space="preserve"> IF( InpS!AW103, InpS!AW103, AV220 * ( 1 + AW$6) )</f>
        <v>29579.508310600962</v>
      </c>
      <c r="AX220" s="279">
        <f xml:space="preserve"> IF( InpS!AX103, InpS!AX103, AW220 * ( 1 + AX$6) )</f>
        <v>30171.003974069099</v>
      </c>
      <c r="AY220" s="279">
        <f xml:space="preserve"> IF( InpS!AY103, InpS!AY103, AX220 * ( 1 + AY$6) )</f>
        <v>30774.327661053645</v>
      </c>
      <c r="AZ220" s="279">
        <f xml:space="preserve"> IF( InpS!AZ103, InpS!AZ103, AY220 * ( 1 + AZ$6) )</f>
        <v>31389.715894235909</v>
      </c>
      <c r="BA220" s="279">
        <f xml:space="preserve"> IF( InpS!BA103, InpS!BA103, AZ220 * ( 1 + BA$6) )</f>
        <v>32017.409925995162</v>
      </c>
      <c r="BB220" s="279">
        <f xml:space="preserve"> IF( InpS!BB103, InpS!BB103, BA220 * ( 1 + BB$6) )</f>
        <v>32657.65583298749</v>
      </c>
      <c r="BC220" s="279">
        <f xml:space="preserve"> IF( InpS!BC103, InpS!BC103, BB220 * ( 1 + BC$6) )</f>
        <v>33310.704612615918</v>
      </c>
      <c r="BD220" s="279">
        <f xml:space="preserve"> IF( InpS!BD103, InpS!BD103, BC220 * ( 1 + BD$6) )</f>
        <v>33976.812281429637</v>
      </c>
      <c r="BE220" s="279">
        <f xml:space="preserve"> IF( InpS!BE103, InpS!BE103, BD220 * ( 1 + BE$6) )</f>
        <v>34656.239975490869</v>
      </c>
      <c r="BF220" s="279">
        <f xml:space="preserve"> IF( InpS!BF103, InpS!BF103, BE220 * ( 1 + BF$6) )</f>
        <v>35349.254052748787</v>
      </c>
      <c r="BG220" s="279">
        <f xml:space="preserve"> IF( InpS!BG103, InpS!BG103, BF220 * ( 1 + BG$6) )</f>
        <v>36056.126197460566</v>
      </c>
      <c r="BH220" s="279">
        <f xml:space="preserve"> IF( InpS!BH103, InpS!BH103, BG220 * ( 1 + BH$6) )</f>
        <v>36777.133526700534</v>
      </c>
      <c r="BI220" s="279">
        <f xml:space="preserve"> IF( InpS!BI103, InpS!BI103, BH220 * ( 1 + BI$6) )</f>
        <v>37512.55869899915</v>
      </c>
      <c r="BJ220" s="279">
        <f xml:space="preserve"> IF( InpS!BJ103, InpS!BJ103, BI220 * ( 1 + BJ$6) )</f>
        <v>38262.690025154421</v>
      </c>
      <c r="BK220" s="279">
        <f xml:space="preserve"> IF( InpS!BK103, InpS!BK103, BJ220 * ( 1 + BK$6) )</f>
        <v>39027.821581259203</v>
      </c>
      <c r="BL220" s="279">
        <f xml:space="preserve"> IF( InpS!BL103, InpS!BL103, BK220 * ( 1 + BL$6) )</f>
        <v>39808.253323988669</v>
      </c>
      <c r="BM220" s="279">
        <f xml:space="preserve"> IF( InpS!BM103, InpS!BM103, BL220 * ( 1 + BM$6) )</f>
        <v>40604.291208193172</v>
      </c>
      <c r="BN220" s="279">
        <f xml:space="preserve"> IF( InpS!BN103, InpS!BN103, BM220 * ( 1 + BN$6) )</f>
        <v>41416.24730684259</v>
      </c>
      <c r="BO220" s="279">
        <f xml:space="preserve"> IF( InpS!BO103, InpS!BO103, BN220 * ( 1 + BO$6) )</f>
        <v>42244.439933369169</v>
      </c>
      <c r="BP220" s="279">
        <f xml:space="preserve"> IF( InpS!BP103, InpS!BP103, BO220 * ( 1 + BP$6) )</f>
        <v>43089.193766456818</v>
      </c>
      <c r="BQ220" s="279">
        <f xml:space="preserve"> IF( InpS!BQ103, InpS!BQ103, BP220 * ( 1 + BQ$6) )</f>
        <v>43950.839977325821</v>
      </c>
      <c r="BR220" s="279">
        <f xml:space="preserve"> IF( InpS!BR103, InpS!BR103, BQ220 * ( 1 + BR$6) )</f>
        <v>44829.716359562823</v>
      </c>
      <c r="BS220" s="279">
        <f xml:space="preserve"> IF( InpS!BS103, InpS!BS103, BR220 * ( 1 + BS$6) )</f>
        <v>45726.167461546989</v>
      </c>
      <c r="BT220" s="279">
        <f xml:space="preserve"> IF( InpS!BT103, InpS!BT103, BS220 * ( 1 + BT$6) )</f>
        <v>46640.544721524282</v>
      </c>
      <c r="BU220" s="279">
        <f xml:space="preserve"> IF( InpS!BU103, InpS!BU103, BT220 * ( 1 + BU$6) )</f>
        <v>47573.206605382788</v>
      </c>
      <c r="BV220" s="279">
        <f xml:space="preserve"> IF( InpS!BV103, InpS!BV103, BU220 * ( 1 + BV$6) )</f>
        <v>48524.518747183094</v>
      </c>
      <c r="BW220" s="279">
        <f xml:space="preserve"> IF( InpS!BW103, InpS!BW103, BV220 * ( 1 + BW$6) )</f>
        <v>49494.854092498848</v>
      </c>
      <c r="BX220" s="279">
        <f xml:space="preserve"> IF( InpS!BX103, InpS!BX103, BW220 * ( 1 + BX$6) )</f>
        <v>50484.59304462366</v>
      </c>
      <c r="BY220" s="279">
        <f xml:space="preserve"> IF( InpS!BY103, InpS!BY103, BX220 * ( 1 + BY$6) )</f>
        <v>51494.123613701668</v>
      </c>
      <c r="BZ220" s="279">
        <f xml:space="preserve"> IF( InpS!BZ103, InpS!BZ103, BY220 * ( 1 + BZ$6) )</f>
        <v>52523.841568840253</v>
      </c>
      <c r="CA220" s="279">
        <f xml:space="preserve"> IF( InpS!CA103, InpS!CA103, BZ220 * ( 1 + CA$6) )</f>
        <v>53574.150593264509</v>
      </c>
      <c r="CB220" s="279">
        <f xml:space="preserve"> IF( InpS!CB103, InpS!CB103, CA220 * ( 1 + CB$6) )</f>
        <v>54645.462442574324</v>
      </c>
      <c r="CC220" s="279">
        <f xml:space="preserve"> IF( InpS!CC103, InpS!CC103, CB220 * ( 1 + CC$6) )</f>
        <v>55738.197106166066</v>
      </c>
      <c r="CD220" s="279">
        <f xml:space="preserve"> IF( InpS!CD103, InpS!CD103, CC220 * ( 1 + CD$6) )</f>
        <v>56852.782971882225</v>
      </c>
      <c r="CE220" s="279">
        <f xml:space="preserve"> IF( InpS!CE103, InpS!CE103, CD220 * ( 1 + CE$6) )</f>
        <v>57989.656993953497</v>
      </c>
      <c r="CF220" s="279">
        <f xml:space="preserve"> IF( InpS!CF103, InpS!CF103, CE220 * ( 1 + CF$6) )</f>
        <v>59149.264864299177</v>
      </c>
      <c r="CG220" s="279">
        <f xml:space="preserve"> IF( InpS!CG103, InpS!CG103, CF220 * ( 1 + CG$6) )</f>
        <v>60332.061187253013</v>
      </c>
      <c r="CH220" s="279">
        <f xml:space="preserve"> IF( InpS!CH103, InpS!CH103, CG220 * ( 1 + CH$6) )</f>
        <v>61538.509657783034</v>
      </c>
      <c r="CI220" s="279">
        <f xml:space="preserve"> IF( InpS!CI103, InpS!CI103, CH220 * ( 1 + CI$6) )</f>
        <v>62769.08324327517</v>
      </c>
      <c r="CJ220" s="279">
        <f xml:space="preserve"> IF( InpS!CJ103, InpS!CJ103, CI220 * ( 1 + CJ$6) )</f>
        <v>64024.264368952019</v>
      </c>
      <c r="CK220" s="279">
        <f xml:space="preserve"> IF( InpS!CK103, InpS!CK103, CJ220 * ( 1 + CK$6) )</f>
        <v>65304.545106999329</v>
      </c>
      <c r="CL220" s="279">
        <f xml:space="preserve"> IF( InpS!CL103, InpS!CL103, CK220 * ( 1 + CL$6) )</f>
        <v>66610.427369474462</v>
      </c>
      <c r="CM220" s="279">
        <f xml:space="preserve"> IF( InpS!CM103, InpS!CM103, CL220 * ( 1 + CM$6) )</f>
        <v>67942.423105072376</v>
      </c>
      <c r="CN220" s="279">
        <f xml:space="preserve"> IF( InpS!CN103, InpS!CN103, CM220 * ( 1 + CN$6) )</f>
        <v>69301.054499826321</v>
      </c>
      <c r="CO220" s="279">
        <f xml:space="preserve"> IF( InpS!CO103, InpS!CO103, CN220 * ( 1 + CO$6) )</f>
        <v>70686.854181821895</v>
      </c>
    </row>
    <row r="221" spans="2:93" outlineLevel="2" x14ac:dyDescent="0.2">
      <c r="B221" s="58"/>
      <c r="D221" s="39"/>
      <c r="E221" s="18" t="str">
        <f xml:space="preserve"> InpS!E104</f>
        <v>Surface Water: Band 13</v>
      </c>
      <c r="G221" s="19">
        <f xml:space="preserve"> UserInput!G62</f>
        <v>0</v>
      </c>
      <c r="H221" s="76" t="str">
        <f xml:space="preserve"> InpS!H104</f>
        <v>£</v>
      </c>
      <c r="I221" s="74"/>
      <c r="K221" s="279">
        <f xml:space="preserve"> IF( InpS!K104, InpS!K104, J221 * ( 1 + K$6) )</f>
        <v>7499.52</v>
      </c>
      <c r="L221" s="279">
        <f xml:space="preserve"> IF( InpS!L104, InpS!L104, K221 * ( 1 + L$6) )</f>
        <v>9702.7099999999991</v>
      </c>
      <c r="M221" s="279">
        <f xml:space="preserve"> IF( InpS!M104, InpS!M104, L221 * ( 1 + M$6) )</f>
        <v>12079.62</v>
      </c>
      <c r="N221" s="279">
        <f xml:space="preserve"> IF( InpS!N104, InpS!N104, M221 * ( 1 + N$6) )</f>
        <v>13532.34</v>
      </c>
      <c r="O221" s="279">
        <f xml:space="preserve"> IF( InpS!O104, InpS!O104, N221 * ( 1 + O$6) )</f>
        <v>15021.47</v>
      </c>
      <c r="P221" s="279">
        <f xml:space="preserve"> IF( InpS!P104, InpS!P104, O221 * ( 1 + P$6) )</f>
        <v>16721.439999999999</v>
      </c>
      <c r="Q221" s="279">
        <f xml:space="preserve"> IF( InpS!Q104, InpS!Q104, P221 * ( 1 + Q$6) )</f>
        <v>18635.580000000002</v>
      </c>
      <c r="R221" s="279">
        <f xml:space="preserve"> IF( InpS!R104, InpS!R104, Q221 * ( 1 + R$6) )</f>
        <v>20830.88</v>
      </c>
      <c r="S221" s="279">
        <f xml:space="preserve"> IF( InpS!S104, InpS!S104, R221 * ( 1 + S$6) )</f>
        <v>23330.52</v>
      </c>
      <c r="T221" s="279">
        <f xml:space="preserve"> IF( InpS!T104, InpS!T104, S221 * ( 1 + T$6) )</f>
        <v>23797.055861974113</v>
      </c>
      <c r="U221" s="279">
        <f xml:space="preserve"> IF( InpS!U104, InpS!U104, T221 * ( 1 + U$6) )</f>
        <v>24272.920950665331</v>
      </c>
      <c r="V221" s="279">
        <f xml:space="preserve"> IF( InpS!V104, InpS!V104, U221 * ( 1 + V$6) )</f>
        <v>24758.30182080231</v>
      </c>
      <c r="W221" s="279">
        <f xml:space="preserve"> IF( InpS!W104, InpS!W104, V221 * ( 1 + W$6) )</f>
        <v>25253.388757612258</v>
      </c>
      <c r="X221" s="279">
        <f xml:space="preserve"> IF( InpS!X104, InpS!X104, W221 * ( 1 + X$6) )</f>
        <v>25758.375851418998</v>
      </c>
      <c r="Y221" s="279">
        <f xml:space="preserve"> IF( InpS!Y104, InpS!Y104, X221 * ( 1 + Y$6) )</f>
        <v>26273.461073732728</v>
      </c>
      <c r="Z221" s="279">
        <f xml:space="preserve"> IF( InpS!Z104, InpS!Z104, Y221 * ( 1 + Z$6) )</f>
        <v>26798.846354861362</v>
      </c>
      <c r="AA221" s="279">
        <f xml:space="preserve"> IF( InpS!AA104, InpS!AA104, Z221 * ( 1 + AA$6) )</f>
        <v>27334.737663073825</v>
      </c>
      <c r="AB221" s="279">
        <f xml:space="preserve"> IF( InpS!AB104, InpS!AB104, AA221 * ( 1 + AB$6) )</f>
        <v>27881.345085346384</v>
      </c>
      <c r="AC221" s="279">
        <f xml:space="preserve"> IF( InpS!AC104, InpS!AC104, AB221 * ( 1 + AC$6) )</f>
        <v>28438.882909723627</v>
      </c>
      <c r="AD221" s="279">
        <f xml:space="preserve"> IF( InpS!AD104, InpS!AD104, AC221 * ( 1 + AD$6) )</f>
        <v>29007.569709326413</v>
      </c>
      <c r="AE221" s="279">
        <f xml:space="preserve"> IF( InpS!AE104, InpS!AE104, AD221 * ( 1 + AE$6) )</f>
        <v>29587.628428039701</v>
      </c>
      <c r="AF221" s="279">
        <f xml:space="preserve"> IF( InpS!AF104, InpS!AF104, AE221 * ( 1 + AF$6) )</f>
        <v>30179.286467913877</v>
      </c>
      <c r="AG221" s="279">
        <f xml:space="preserve"> IF( InpS!AG104, InpS!AG104, AF221 * ( 1 + AG$6) )</f>
        <v>30782.775778313811</v>
      </c>
      <c r="AH221" s="279">
        <f xml:space="preserve"> IF( InpS!AH104, InpS!AH104, AG221 * ( 1 + AH$6) )</f>
        <v>31398.332946850624</v>
      </c>
      <c r="AI221" s="279">
        <f xml:space="preserve"> IF( InpS!AI104, InpS!AI104, AH221 * ( 1 + AI$6) )</f>
        <v>32026.199292131791</v>
      </c>
      <c r="AJ221" s="279">
        <f xml:space="preserve"> IF( InpS!AJ104, InpS!AJ104, AI221 * ( 1 + AJ$6) )</f>
        <v>32666.620958365951</v>
      </c>
      <c r="AK221" s="279">
        <f xml:space="preserve"> IF( InpS!AK104, InpS!AK104, AJ221 * ( 1 + AK$6) )</f>
        <v>33319.849011859522</v>
      </c>
      <c r="AL221" s="279">
        <f xml:space="preserve"> IF( InpS!AL104, InpS!AL104, AK221 * ( 1 + AL$6) )</f>
        <v>33986.139539442927</v>
      </c>
      <c r="AM221" s="279">
        <f xml:space="preserve"> IF( InpS!AM104, InpS!AM104, AL221 * ( 1 + AM$6) )</f>
        <v>34665.753748865027</v>
      </c>
      <c r="AN221" s="279">
        <f xml:space="preserve"> IF( InpS!AN104, InpS!AN104, AM221 * ( 1 + AN$6) )</f>
        <v>35358.958071195135</v>
      </c>
      <c r="AO221" s="279">
        <f xml:space="preserve"> IF( InpS!AO104, InpS!AO104, AN221 * ( 1 + AO$6) )</f>
        <v>36066.024265272747</v>
      </c>
      <c r="AP221" s="279">
        <f xml:space="preserve"> IF( InpS!AP104, InpS!AP104, AO221 * ( 1 + AP$6) )</f>
        <v>36787.2295242459</v>
      </c>
      <c r="AQ221" s="279">
        <f xml:space="preserve"> IF( InpS!AQ104, InpS!AQ104, AP221 * ( 1 + AQ$6) )</f>
        <v>37522.856584240006</v>
      </c>
      <c r="AR221" s="279">
        <f xml:space="preserve"> IF( InpS!AR104, InpS!AR104, AQ221 * ( 1 + AR$6) )</f>
        <v>38273.193835199665</v>
      </c>
      <c r="AS221" s="279">
        <f xml:space="preserve"> IF( InpS!AS104, InpS!AS104, AR221 * ( 1 + AS$6) )</f>
        <v>39038.535433947021</v>
      </c>
      <c r="AT221" s="279">
        <f xml:space="preserve"> IF( InpS!AT104, InpS!AT104, AS221 * ( 1 + AT$6) )</f>
        <v>39819.181419500856</v>
      </c>
      <c r="AU221" s="279">
        <f xml:space="preserve"> IF( InpS!AU104, InpS!AU104, AT221 * ( 1 + AU$6) )</f>
        <v>40615.43783070174</v>
      </c>
      <c r="AV221" s="279">
        <f xml:space="preserve"> IF( InpS!AV104, InpS!AV104, AU221 * ( 1 + AV$6) )</f>
        <v>41427.616826189296</v>
      </c>
      <c r="AW221" s="279">
        <f xml:space="preserve"> IF( InpS!AW104, InpS!AW104, AV221 * ( 1 + AW$6) )</f>
        <v>42256.036806778648</v>
      </c>
      <c r="AX221" s="279">
        <f xml:space="preserve"> IF( InpS!AX104, InpS!AX104, AW221 * ( 1 + AX$6) )</f>
        <v>43101.022540283957</v>
      </c>
      <c r="AY221" s="279">
        <f xml:space="preserve"> IF( InpS!AY104, InpS!AY104, AX221 * ( 1 + AY$6) )</f>
        <v>43962.905288838083</v>
      </c>
      <c r="AZ221" s="279">
        <f xml:space="preserve"> IF( InpS!AZ104, InpS!AZ104, AY221 * ( 1 + AZ$6) )</f>
        <v>44842.0229387582</v>
      </c>
      <c r="BA221" s="279">
        <f xml:space="preserve"> IF( InpS!BA104, InpS!BA104, AZ221 * ( 1 + BA$6) )</f>
        <v>45738.720133008326</v>
      </c>
      <c r="BB221" s="279">
        <f xml:space="preserve"> IF( InpS!BB104, InpS!BB104, BA221 * ( 1 + BB$6) )</f>
        <v>46653.348406310666</v>
      </c>
      <c r="BC221" s="279">
        <f xml:space="preserve"> IF( InpS!BC104, InpS!BC104, BB221 * ( 1 + BC$6) )</f>
        <v>47586.266322958763</v>
      </c>
      <c r="BD221" s="279">
        <f xml:space="preserve"> IF( InpS!BD104, InpS!BD104, BC221 * ( 1 + BD$6) )</f>
        <v>48537.83961738646</v>
      </c>
      <c r="BE221" s="279">
        <f xml:space="preserve"> IF( InpS!BE104, InpS!BE104, BD221 * ( 1 + BE$6) )</f>
        <v>49508.441337547803</v>
      </c>
      <c r="BF221" s="279">
        <f xml:space="preserve"> IF( InpS!BF104, InpS!BF104, BE221 * ( 1 + BF$6) )</f>
        <v>50498.451991164082</v>
      </c>
      <c r="BG221" s="279">
        <f xml:space="preserve"> IF( InpS!BG104, InpS!BG104, BF221 * ( 1 + BG$6) )</f>
        <v>51508.259694895336</v>
      </c>
      <c r="BH221" s="279">
        <f xml:space="preserve"> IF( InpS!BH104, InpS!BH104, BG221 * ( 1 + BH$6) )</f>
        <v>52538.260326494819</v>
      </c>
      <c r="BI221" s="279">
        <f xml:space="preserve"> IF( InpS!BI104, InpS!BI104, BH221 * ( 1 + BI$6) )</f>
        <v>53588.857680006084</v>
      </c>
      <c r="BJ221" s="279">
        <f xml:space="preserve"> IF( InpS!BJ104, InpS!BJ104, BI221 * ( 1 + BJ$6) )</f>
        <v>54660.463624063472</v>
      </c>
      <c r="BK221" s="279">
        <f xml:space="preserve"> IF( InpS!BK104, InpS!BK104, BJ221 * ( 1 + BK$6) )</f>
        <v>55753.498263358139</v>
      </c>
      <c r="BL221" s="279">
        <f xml:space="preserve"> IF( InpS!BL104, InpS!BL104, BK221 * ( 1 + BL$6) )</f>
        <v>56868.390103332902</v>
      </c>
      <c r="BM221" s="279">
        <f xml:space="preserve"> IF( InpS!BM104, InpS!BM104, BL221 * ( 1 + BM$6) )</f>
        <v>58005.576218170398</v>
      </c>
      <c r="BN221" s="279">
        <f xml:space="preserve"> IF( InpS!BN104, InpS!BN104, BM221 * ( 1 + BN$6) )</f>
        <v>59165.502422140526</v>
      </c>
      <c r="BO221" s="279">
        <f xml:space="preserve"> IF( InpS!BO104, InpS!BO104, BN221 * ( 1 + BO$6) )</f>
        <v>60348.623444374265</v>
      </c>
      <c r="BP221" s="279">
        <f xml:space="preserve"> IF( InpS!BP104, InpS!BP104, BO221 * ( 1 + BP$6) )</f>
        <v>61555.403107132413</v>
      </c>
      <c r="BQ221" s="279">
        <f xml:space="preserve"> IF( InpS!BQ104, InpS!BQ104, BP221 * ( 1 + BQ$6) )</f>
        <v>62786.31450763913</v>
      </c>
      <c r="BR221" s="279">
        <f xml:space="preserve"> IF( InpS!BR104, InpS!BR104, BQ221 * ( 1 + BR$6) )</f>
        <v>64041.840203551576</v>
      </c>
      <c r="BS221" s="279">
        <f xml:space="preserve"> IF( InpS!BS104, InpS!BS104, BR221 * ( 1 + BS$6) )</f>
        <v>65322.47240213833</v>
      </c>
      <c r="BT221" s="279">
        <f xml:space="preserve"> IF( InpS!BT104, InpS!BT104, BS221 * ( 1 + BT$6) )</f>
        <v>66628.713153240824</v>
      </c>
      <c r="BU221" s="279">
        <f xml:space="preserve"> IF( InpS!BU104, InpS!BU104, BT221 * ( 1 + BU$6) )</f>
        <v>67961.074546093325</v>
      </c>
      <c r="BV221" s="279">
        <f xml:space="preserve"> IF( InpS!BV104, InpS!BV104, BU221 * ( 1 + BV$6) )</f>
        <v>69320.078910078722</v>
      </c>
      <c r="BW221" s="279">
        <f xml:space="preserve"> IF( InpS!BW104, InpS!BW104, BV221 * ( 1 + BW$6) )</f>
        <v>70706.259019498786</v>
      </c>
      <c r="BX221" s="279">
        <f xml:space="preserve"> IF( InpS!BX104, InpS!BX104, BW221 * ( 1 + BX$6) )</f>
        <v>72120.158302439188</v>
      </c>
      <c r="BY221" s="279">
        <f xml:space="preserve"> IF( InpS!BY104, InpS!BY104, BX221 * ( 1 + BY$6) )</f>
        <v>73562.331053811125</v>
      </c>
      <c r="BZ221" s="279">
        <f xml:space="preserve"> IF( InpS!BZ104, InpS!BZ104, BY221 * ( 1 + BZ$6) )</f>
        <v>75033.342652653111</v>
      </c>
      <c r="CA221" s="279">
        <f xml:space="preserve"> IF( InpS!CA104, InpS!CA104, BZ221 * ( 1 + CA$6) )</f>
        <v>76533.769783778116</v>
      </c>
      <c r="CB221" s="279">
        <f xml:space="preserve"> IF( InpS!CB104, InpS!CB104, CA221 * ( 1 + CB$6) )</f>
        <v>78064.200663852942</v>
      </c>
      <c r="CC221" s="279">
        <f xml:space="preserve"> IF( InpS!CC104, InpS!CC104, CB221 * ( 1 + CC$6) )</f>
        <v>79625.235271998448</v>
      </c>
      <c r="CD221" s="279">
        <f xml:space="preserve"> IF( InpS!CD104, InpS!CD104, CC221 * ( 1 + CD$6) )</f>
        <v>81217.48558500105</v>
      </c>
      <c r="CE221" s="279">
        <f xml:space="preserve"> IF( InpS!CE104, InpS!CE104, CD221 * ( 1 + CE$6) )</f>
        <v>82841.575817227698</v>
      </c>
      <c r="CF221" s="279">
        <f xml:space="preserve"> IF( InpS!CF104, InpS!CF104, CE221 * ( 1 + CF$6) )</f>
        <v>84498.142665338426</v>
      </c>
      <c r="CG221" s="279">
        <f xml:space="preserve"> IF( InpS!CG104, InpS!CG104, CF221 * ( 1 + CG$6) )</f>
        <v>86187.835557892264</v>
      </c>
      <c r="CH221" s="279">
        <f xml:space="preserve"> IF( InpS!CH104, InpS!CH104, CG221 * ( 1 + CH$6) )</f>
        <v>87911.31690994461</v>
      </c>
      <c r="CI221" s="279">
        <f xml:space="preserve"> IF( InpS!CI104, InpS!CI104, CH221 * ( 1 + CI$6) )</f>
        <v>89669.262382735629</v>
      </c>
      <c r="CJ221" s="279">
        <f xml:space="preserve"> IF( InpS!CJ104, InpS!CJ104, CI221 * ( 1 + CJ$6) )</f>
        <v>91462.361148571639</v>
      </c>
      <c r="CK221" s="279">
        <f xml:space="preserve"> IF( InpS!CK104, InpS!CK104, CJ221 * ( 1 + CK$6) )</f>
        <v>93291.316161003269</v>
      </c>
      <c r="CL221" s="279">
        <f xml:space="preserve"> IF( InpS!CL104, InpS!CL104, CK221 * ( 1 + CL$6) )</f>
        <v>95156.844430406316</v>
      </c>
      <c r="CM221" s="279">
        <f xml:space="preserve"> IF( InpS!CM104, InpS!CM104, CL221 * ( 1 + CM$6) )</f>
        <v>97059.677305073332</v>
      </c>
      <c r="CN221" s="279">
        <f xml:space="preserve"> IF( InpS!CN104, InpS!CN104, CM221 * ( 1 + CN$6) )</f>
        <v>99000.560757926141</v>
      </c>
      <c r="CO221" s="279">
        <f xml:space="preserve"> IF( InpS!CO104, InpS!CO104, CN221 * ( 1 + CO$6) )</f>
        <v>100980.25567896175</v>
      </c>
    </row>
    <row r="222" spans="2:93" outlineLevel="2" x14ac:dyDescent="0.2">
      <c r="B222" s="58"/>
      <c r="D222" s="39"/>
      <c r="E222" s="18" t="str">
        <f xml:space="preserve"> InpS!E105</f>
        <v>Surface Water: Band 14</v>
      </c>
      <c r="G222" s="19">
        <f xml:space="preserve"> UserInput!G63</f>
        <v>0</v>
      </c>
      <c r="H222" s="76" t="str">
        <f xml:space="preserve"> InpS!H105</f>
        <v>£</v>
      </c>
      <c r="I222" s="74"/>
      <c r="K222" s="279">
        <f xml:space="preserve"> IF( InpS!K105, InpS!K105, J222 * ( 1 + K$6) )</f>
        <v>10499.65</v>
      </c>
      <c r="L222" s="279">
        <f xml:space="preserve"> IF( InpS!L105, InpS!L105, K222 * ( 1 + L$6) )</f>
        <v>13584.21</v>
      </c>
      <c r="M222" s="279">
        <f xml:space="preserve"> IF( InpS!M105, InpS!M105, L222 * ( 1 + M$6) )</f>
        <v>16911.990000000002</v>
      </c>
      <c r="N222" s="279">
        <f xml:space="preserve"> IF( InpS!N105, InpS!N105, M222 * ( 1 + N$6) )</f>
        <v>18945.87</v>
      </c>
      <c r="O222" s="279">
        <f xml:space="preserve"> IF( InpS!O105, InpS!O105, N222 * ( 1 + O$6) )</f>
        <v>21030.720000000001</v>
      </c>
      <c r="P222" s="279">
        <f xml:space="preserve"> IF( InpS!P105, InpS!P105, O222 * ( 1 + P$6) )</f>
        <v>23410.75</v>
      </c>
      <c r="Q222" s="279">
        <f xml:space="preserve"> IF( InpS!Q105, InpS!Q105, P222 * ( 1 + Q$6) )</f>
        <v>26090.63</v>
      </c>
      <c r="R222" s="279">
        <f xml:space="preserve"> IF( InpS!R105, InpS!R105, Q222 * ( 1 + R$6) )</f>
        <v>29164.14</v>
      </c>
      <c r="S222" s="279">
        <f xml:space="preserve"> IF( InpS!S105, InpS!S105, R222 * ( 1 + S$6) )</f>
        <v>32663.74</v>
      </c>
      <c r="T222" s="279">
        <f xml:space="preserve"> IF( InpS!T105, InpS!T105, S222 * ( 1 + T$6) )</f>
        <v>33316.910443530549</v>
      </c>
      <c r="U222" s="279">
        <f xml:space="preserve"> IF( InpS!U105, InpS!U105, T222 * ( 1 + U$6) )</f>
        <v>33983.142209135724</v>
      </c>
      <c r="V222" s="279">
        <f xml:space="preserve"> IF( InpS!V105, InpS!V105, U222 * ( 1 + V$6) )</f>
        <v>34662.696481527768</v>
      </c>
      <c r="W222" s="279">
        <f xml:space="preserve"> IF( InpS!W105, InpS!W105, V222 * ( 1 + W$6) )</f>
        <v>35355.839668278713</v>
      </c>
      <c r="X222" s="279">
        <f xml:space="preserve"> IF( InpS!X105, InpS!X105, W222 * ( 1 + X$6) )</f>
        <v>36062.843504260891</v>
      </c>
      <c r="Y222" s="279">
        <f xml:space="preserve"> IF( InpS!Y105, InpS!Y105, X222 * ( 1 + Y$6) )</f>
        <v>36783.985158175929</v>
      </c>
      <c r="Z222" s="279">
        <f xml:space="preserve"> IF( InpS!Z105, InpS!Z105, Y222 * ( 1 + Z$6) )</f>
        <v>37519.547341213962</v>
      </c>
      <c r="AA222" s="279">
        <f xml:space="preserve"> IF( InpS!AA105, InpS!AA105, Z222 * ( 1 + AA$6) )</f>
        <v>38269.818417885712</v>
      </c>
      <c r="AB222" s="279">
        <f xml:space="preserve"> IF( InpS!AB105, InpS!AB105, AA222 * ( 1 + AB$6) )</f>
        <v>39035.092519070815</v>
      </c>
      <c r="AC222" s="279">
        <f xml:space="preserve"> IF( InpS!AC105, InpS!AC105, AB222 * ( 1 + AC$6) )</f>
        <v>39815.669657326798</v>
      </c>
      <c r="AD222" s="279">
        <f xml:space="preserve"> IF( InpS!AD105, InpS!AD105, AC222 * ( 1 + AD$6) )</f>
        <v>40611.855844503829</v>
      </c>
      <c r="AE222" s="279">
        <f xml:space="preserve"> IF( InpS!AE105, InpS!AE105, AD222 * ( 1 + AE$6) )</f>
        <v>41423.963211711416</v>
      </c>
      <c r="AF222" s="279">
        <f xml:space="preserve"> IF( InpS!AF105, InpS!AF105, AE222 * ( 1 + AF$6) )</f>
        <v>42252.31013168404</v>
      </c>
      <c r="AG222" s="279">
        <f xml:space="preserve"> IF( InpS!AG105, InpS!AG105, AF222 * ( 1 + AG$6) )</f>
        <v>43097.221343593708</v>
      </c>
      <c r="AH222" s="279">
        <f xml:space="preserve"> IF( InpS!AH105, InpS!AH105, AG222 * ( 1 + AH$6) )</f>
        <v>43959.028080358366</v>
      </c>
      <c r="AI222" s="279">
        <f xml:space="preserve"> IF( InpS!AI105, InpS!AI105, AH222 * ( 1 + AI$6) )</f>
        <v>44838.068198496076</v>
      </c>
      <c r="AJ222" s="279">
        <f xml:space="preserve"> IF( InpS!AJ105, InpS!AJ105, AI222 * ( 1 + AJ$6) )</f>
        <v>45734.686310575853</v>
      </c>
      <c r="AK222" s="279">
        <f xml:space="preserve"> IF( InpS!AK105, InpS!AK105, AJ222 * ( 1 + AK$6) )</f>
        <v>46649.233920317092</v>
      </c>
      <c r="AL222" s="279">
        <f xml:space="preserve"> IF( InpS!AL105, InpS!AL105, AK222 * ( 1 + AL$6) )</f>
        <v>47582.069560390577</v>
      </c>
      <c r="AM222" s="279">
        <f xml:space="preserve"> IF( InpS!AM105, InpS!AM105, AL222 * ( 1 + AM$6) )</f>
        <v>48533.558932975029</v>
      </c>
      <c r="AN222" s="279">
        <f xml:space="preserve"> IF( InpS!AN105, InpS!AN105, AM222 * ( 1 + AN$6) )</f>
        <v>49504.075053124383</v>
      </c>
      <c r="AO222" s="279">
        <f xml:space="preserve"> IF( InpS!AO105, InpS!AO105, AN222 * ( 1 + AO$6) )</f>
        <v>50493.998395001916</v>
      </c>
      <c r="AP222" s="279">
        <f xml:space="preserve"> IF( InpS!AP105, InpS!AP105, AO222 * ( 1 + AP$6) )</f>
        <v>51503.717041038595</v>
      </c>
      <c r="AQ222" s="279">
        <f xml:space="preserve"> IF( InpS!AQ105, InpS!AQ105, AP222 * ( 1 + AQ$6) )</f>
        <v>52533.626834074144</v>
      </c>
      <c r="AR222" s="279">
        <f xml:space="preserve"> IF( InpS!AR105, InpS!AR105, AQ222 * ( 1 + AR$6) )</f>
        <v>53584.131532540407</v>
      </c>
      <c r="AS222" s="279">
        <f xml:space="preserve"> IF( InpS!AS105, InpS!AS105, AR222 * ( 1 + AS$6) )</f>
        <v>54655.642968747918</v>
      </c>
      <c r="AT222" s="279">
        <f xml:space="preserve"> IF( InpS!AT105, InpS!AT105, AS222 * ( 1 + AT$6) )</f>
        <v>55748.581210337652</v>
      </c>
      <c r="AU222" s="279">
        <f xml:space="preserve"> IF( InpS!AU105, InpS!AU105, AT222 * ( 1 + AU$6) )</f>
        <v>56863.374724961359</v>
      </c>
      <c r="AV222" s="279">
        <f xml:space="preserve"> IF( InpS!AV105, InpS!AV105, AU222 * ( 1 + AV$6) )</f>
        <v>58000.460548254916</v>
      </c>
      <c r="AW222" s="279">
        <f xml:space="preserve"> IF( InpS!AW105, InpS!AW105, AV222 * ( 1 + AW$6) )</f>
        <v>59160.284455170651</v>
      </c>
      <c r="AX222" s="279">
        <f xml:space="preserve"> IF( InpS!AX105, InpS!AX105, AW222 * ( 1 + AX$6) )</f>
        <v>60343.301134735731</v>
      </c>
      <c r="AY222" s="279">
        <f xml:space="preserve"> IF( InpS!AY105, InpS!AY105, AX222 * ( 1 + AY$6) )</f>
        <v>61549.974368305207</v>
      </c>
      <c r="AZ222" s="279">
        <f xml:space="preserve"> IF( InpS!AZ105, InpS!AZ105, AY222 * ( 1 + AZ$6) )</f>
        <v>62780.777211379507</v>
      </c>
      <c r="BA222" s="279">
        <f xml:space="preserve"> IF( InpS!BA105, InpS!BA105, AZ222 * ( 1 + BA$6) )</f>
        <v>64036.192179057711</v>
      </c>
      <c r="BB222" s="279">
        <f xml:space="preserve"> IF( InpS!BB105, InpS!BB105, BA222 * ( 1 + BB$6) )</f>
        <v>65316.711435199308</v>
      </c>
      <c r="BC222" s="279">
        <f xml:space="preserve"> IF( InpS!BC105, InpS!BC105, BB222 * ( 1 + BC$6) )</f>
        <v>66622.836985368573</v>
      </c>
      <c r="BD222" s="279">
        <f xml:space="preserve"> IF( InpS!BD105, InpS!BD105, BC222 * ( 1 + BD$6) )</f>
        <v>67955.080873637227</v>
      </c>
      <c r="BE222" s="279">
        <f xml:space="preserve"> IF( InpS!BE105, InpS!BE105, BD222 * ( 1 + BE$6) )</f>
        <v>69313.965383322517</v>
      </c>
      <c r="BF222" s="279">
        <f xml:space="preserve"> IF( InpS!BF105, InpS!BF105, BE222 * ( 1 + BF$6) )</f>
        <v>70700.0232417394</v>
      </c>
      <c r="BG222" s="279">
        <f xml:space="preserve"> IF( InpS!BG105, InpS!BG105, BF222 * ( 1 + BG$6) )</f>
        <v>72113.797829047122</v>
      </c>
      <c r="BH222" s="279">
        <f xml:space="preserve"> IF( InpS!BH105, InpS!BH105, BG222 * ( 1 + BH$6) )</f>
        <v>73555.843391272108</v>
      </c>
      <c r="BI222" s="279">
        <f xml:space="preserve"> IF( InpS!BI105, InpS!BI105, BH222 * ( 1 + BI$6) )</f>
        <v>75026.725257590559</v>
      </c>
      <c r="BJ222" s="279">
        <f xml:space="preserve"> IF( InpS!BJ105, InpS!BJ105, BI222 * ( 1 + BJ$6) )</f>
        <v>76527.020061956035</v>
      </c>
      <c r="BK222" s="279">
        <f xml:space="preserve"> IF( InpS!BK105, InpS!BK105, BJ222 * ( 1 + BK$6) )</f>
        <v>78057.31596915891</v>
      </c>
      <c r="BL222" s="279">
        <f xml:space="preserve"> IF( InpS!BL105, InpS!BL105, BK222 * ( 1 + BL$6) )</f>
        <v>79618.212905406253</v>
      </c>
      <c r="BM222" s="279">
        <f xml:space="preserve"> IF( InpS!BM105, InpS!BM105, BL222 * ( 1 + BM$6) )</f>
        <v>81210.322793512561</v>
      </c>
      <c r="BN222" s="279">
        <f xml:space="preserve"> IF( InpS!BN105, InpS!BN105, BM222 * ( 1 + BN$6) )</f>
        <v>82834.269792793639</v>
      </c>
      <c r="BO222" s="279">
        <f xml:space="preserve"> IF( InpS!BO105, InpS!BO105, BN222 * ( 1 + BO$6) )</f>
        <v>84490.69054375749</v>
      </c>
      <c r="BP222" s="279">
        <f xml:space="preserve"> IF( InpS!BP105, InpS!BP105, BO222 * ( 1 + BP$6) )</f>
        <v>86180.234417688291</v>
      </c>
      <c r="BQ222" s="279">
        <f xml:space="preserve"> IF( InpS!BQ105, InpS!BQ105, BP222 * ( 1 + BQ$6) )</f>
        <v>87903.563771221234</v>
      </c>
      <c r="BR222" s="279">
        <f xml:space="preserve"> IF( InpS!BR105, InpS!BR105, BQ222 * ( 1 + BR$6) )</f>
        <v>89661.35420600808</v>
      </c>
      <c r="BS222" s="279">
        <f xml:space="preserve"> IF( InpS!BS105, InpS!BS105, BR222 * ( 1 + BS$6) )</f>
        <v>91454.294833575157</v>
      </c>
      <c r="BT222" s="279">
        <f xml:space="preserve"> IF( InpS!BT105, InpS!BT105, BS222 * ( 1 + BT$6) )</f>
        <v>93283.088545477702</v>
      </c>
      <c r="BU222" s="279">
        <f xml:space="preserve"> IF( InpS!BU105, InpS!BU105, BT222 * ( 1 + BU$6) )</f>
        <v>95148.45228885641</v>
      </c>
      <c r="BV222" s="279">
        <f xml:space="preserve"> IF( InpS!BV105, InpS!BV105, BU222 * ( 1 + BV$6) )</f>
        <v>97051.117347504245</v>
      </c>
      <c r="BW222" s="279">
        <f xml:space="preserve"> IF( InpS!BW105, InpS!BW105, BV222 * ( 1 + BW$6) )</f>
        <v>98991.829628553649</v>
      </c>
      <c r="BX222" s="279">
        <f xml:space="preserve"> IF( InpS!BX105, InpS!BX105, BW222 * ( 1 + BX$6) )</f>
        <v>100971.34995489665</v>
      </c>
      <c r="BY222" s="279">
        <f xml:space="preserve"> IF( InpS!BY105, InpS!BY105, BX222 * ( 1 + BY$6) )</f>
        <v>102990.45436345237</v>
      </c>
      <c r="BZ222" s="279">
        <f xml:space="preserve"> IF( InpS!BZ105, InpS!BZ105, BY222 * ( 1 + BZ$6) )</f>
        <v>105049.93440939901</v>
      </c>
      <c r="CA222" s="279">
        <f xml:space="preserve"> IF( InpS!CA105, InpS!CA105, BZ222 * ( 1 + CA$6) )</f>
        <v>107150.59747648936</v>
      </c>
      <c r="CB222" s="279">
        <f xml:space="preserve"> IF( InpS!CB105, InpS!CB105, CA222 * ( 1 + CB$6) )</f>
        <v>109293.26709357185</v>
      </c>
      <c r="CC222" s="279">
        <f xml:space="preserve"> IF( InpS!CC105, InpS!CC105, CB222 * ( 1 + CC$6) )</f>
        <v>111478.78325744074</v>
      </c>
      <c r="CD222" s="279">
        <f xml:space="preserve"> IF( InpS!CD105, InpS!CD105, CC222 * ( 1 + CD$6) )</f>
        <v>113708.00276214254</v>
      </c>
      <c r="CE222" s="279">
        <f xml:space="preserve"> IF( InpS!CE105, InpS!CE105, CD222 * ( 1 + CE$6) )</f>
        <v>115981.79953486731</v>
      </c>
      <c r="CF222" s="279">
        <f xml:space="preserve"> IF( InpS!CF105, InpS!CF105, CE222 * ( 1 + CF$6) )</f>
        <v>118301.06497855687</v>
      </c>
      <c r="CG222" s="279">
        <f xml:space="preserve"> IF( InpS!CG105, InpS!CG105, CF222 * ( 1 + CG$6) )</f>
        <v>120666.70832136391</v>
      </c>
      <c r="CH222" s="279">
        <f xml:space="preserve"> IF( InpS!CH105, InpS!CH105, CG222 * ( 1 + CH$6) )</f>
        <v>123079.65697309934</v>
      </c>
      <c r="CI222" s="279">
        <f xml:space="preserve"> IF( InpS!CI105, InpS!CI105, CH222 * ( 1 + CI$6) )</f>
        <v>125540.85688880731</v>
      </c>
      <c r="CJ222" s="279">
        <f xml:space="preserve"> IF( InpS!CJ105, InpS!CJ105, CI222 * ( 1 + CJ$6) )</f>
        <v>128051.27293961064</v>
      </c>
      <c r="CK222" s="279">
        <f xml:space="preserve"> IF( InpS!CK105, InpS!CK105, CJ222 * ( 1 + CK$6) )</f>
        <v>130611.88929097202</v>
      </c>
      <c r="CL222" s="279">
        <f xml:space="preserve"> IF( InpS!CL105, InpS!CL105, CK222 * ( 1 + CL$6) )</f>
        <v>133223.70978851905</v>
      </c>
      <c r="CM222" s="279">
        <f xml:space="preserve"> IF( InpS!CM105, InpS!CM105, CL222 * ( 1 + CM$6) )</f>
        <v>135887.75835158475</v>
      </c>
      <c r="CN222" s="279">
        <f xml:space="preserve"> IF( InpS!CN105, InpS!CN105, CM222 * ( 1 + CN$6) )</f>
        <v>138605.07937461752</v>
      </c>
      <c r="CO222" s="279">
        <f xml:space="preserve"> IF( InpS!CO105, InpS!CO105, CN222 * ( 1 + CO$6) )</f>
        <v>141376.73813661799</v>
      </c>
    </row>
    <row r="223" spans="2:93" outlineLevel="2" x14ac:dyDescent="0.2">
      <c r="B223" s="58"/>
      <c r="D223" s="39"/>
      <c r="E223" s="18" t="str">
        <f xml:space="preserve"> InpS!E106</f>
        <v>Surface Water: Band 15</v>
      </c>
      <c r="G223" s="19">
        <f xml:space="preserve"> UserInput!G64</f>
        <v>0</v>
      </c>
      <c r="H223" s="76" t="str">
        <f xml:space="preserve"> InpS!H106</f>
        <v>£</v>
      </c>
      <c r="I223" s="74"/>
      <c r="K223" s="279">
        <f xml:space="preserve"> IF( InpS!K106, InpS!K106, J223 * ( 1 + K$6) )</f>
        <v>13499.68</v>
      </c>
      <c r="L223" s="279">
        <f xml:space="preserve"> IF( InpS!L106, InpS!L106, K223 * ( 1 + L$6) )</f>
        <v>17465.580000000002</v>
      </c>
      <c r="M223" s="279">
        <f xml:space="preserve"> IF( InpS!M106, InpS!M106, L223 * ( 1 + M$6) )</f>
        <v>21744.2</v>
      </c>
      <c r="N223" s="279">
        <f xml:space="preserve"> IF( InpS!N106, InpS!N106, M223 * ( 1 + N$6) )</f>
        <v>24359.21</v>
      </c>
      <c r="O223" s="279">
        <f xml:space="preserve"> IF( InpS!O106, InpS!O106, N223 * ( 1 + O$6) )</f>
        <v>27039.759999999998</v>
      </c>
      <c r="P223" s="279">
        <f xml:space="preserve"> IF( InpS!P106, InpS!P106, O223 * ( 1 + P$6) )</f>
        <v>30099.83</v>
      </c>
      <c r="Q223" s="279">
        <f xml:space="preserve"> IF( InpS!Q106, InpS!Q106, P223 * ( 1 + Q$6) )</f>
        <v>33545.42</v>
      </c>
      <c r="R223" s="279">
        <f xml:space="preserve"> IF( InpS!R106, InpS!R106, Q223 * ( 1 + R$6) )</f>
        <v>37497.11</v>
      </c>
      <c r="S223" s="279">
        <f xml:space="preserve"> IF( InpS!S106, InpS!S106, R223 * ( 1 + S$6) )</f>
        <v>41996.639999999999</v>
      </c>
      <c r="T223" s="279">
        <f xml:space="preserve"> IF( InpS!T106, InpS!T106, S223 * ( 1 + T$6) )</f>
        <v>42836.438626109339</v>
      </c>
      <c r="U223" s="279">
        <f xml:space="preserve"> IF( InpS!U106, InpS!U106, T223 * ( 1 + U$6) )</f>
        <v>43693.030541691725</v>
      </c>
      <c r="V223" s="279">
        <f xml:space="preserve"> IF( InpS!V106, InpS!V106, U223 * ( 1 + V$6) )</f>
        <v>44566.7515588842</v>
      </c>
      <c r="W223" s="279">
        <f xml:space="preserve"> IF( InpS!W106, InpS!W106, V223 * ( 1 + W$6) )</f>
        <v>45457.944204993684</v>
      </c>
      <c r="X223" s="279">
        <f xml:space="preserve"> IF( InpS!X106, InpS!X106, W223 * ( 1 + X$6) )</f>
        <v>46366.957856778892</v>
      </c>
      <c r="Y223" s="279">
        <f xml:space="preserve"> IF( InpS!Y106, InpS!Y106, X223 * ( 1 + Y$6) )</f>
        <v>47294.148877417509</v>
      </c>
      <c r="Z223" s="279">
        <f xml:space="preserve"> IF( InpS!Z106, InpS!Z106, Y223 * ( 1 + Z$6) )</f>
        <v>48239.880756212238</v>
      </c>
      <c r="AA223" s="279">
        <f xml:space="preserve"> IF( InpS!AA106, InpS!AA106, Z223 * ( 1 + AA$6) )</f>
        <v>49204.52425109053</v>
      </c>
      <c r="AB223" s="279">
        <f xml:space="preserve"> IF( InpS!AB106, InpS!AB106, AA223 * ( 1 + AB$6) )</f>
        <v>50188.457533953864</v>
      </c>
      <c r="AC223" s="279">
        <f xml:space="preserve"> IF( InpS!AC106, InpS!AC106, AB223 * ( 1 + AC$6) )</f>
        <v>51192.066338933539</v>
      </c>
      <c r="AD223" s="279">
        <f xml:space="preserve"> IF( InpS!AD106, InpS!AD106, AC223 * ( 1 + AD$6) )</f>
        <v>52215.744113611101</v>
      </c>
      <c r="AE223" s="279">
        <f xml:space="preserve"> IF( InpS!AE106, InpS!AE106, AD223 * ( 1 + AE$6) )</f>
        <v>53259.89217326272</v>
      </c>
      <c r="AF223" s="279">
        <f xml:space="preserve"> IF( InpS!AF106, InpS!AF106, AE223 * ( 1 + AF$6) )</f>
        <v>54324.919858187932</v>
      </c>
      <c r="AG223" s="279">
        <f xml:space="preserve"> IF( InpS!AG106, InpS!AG106, AF223 * ( 1 + AG$6) )</f>
        <v>55411.244694184483</v>
      </c>
      <c r="AH223" s="279">
        <f xml:space="preserve"> IF( InpS!AH106, InpS!AH106, AG223 * ( 1 + AH$6) )</f>
        <v>56519.292556232125</v>
      </c>
      <c r="AI223" s="279">
        <f xml:space="preserve"> IF( InpS!AI106, InpS!AI106, AH223 * ( 1 + AI$6) )</f>
        <v>57649.497835449598</v>
      </c>
      <c r="AJ223" s="279">
        <f xml:space="preserve"> IF( InpS!AJ106, InpS!AJ106, AI223 * ( 1 + AJ$6) )</f>
        <v>58802.303609390183</v>
      </c>
      <c r="AK223" s="279">
        <f xml:space="preserve"> IF( InpS!AK106, InpS!AK106, AJ223 * ( 1 + AK$6) )</f>
        <v>59978.161815742649</v>
      </c>
      <c r="AL223" s="279">
        <f xml:space="preserve"> IF( InpS!AL106, InpS!AL106, AK223 * ( 1 + AL$6) )</f>
        <v>61177.533429505667</v>
      </c>
      <c r="AM223" s="279">
        <f xml:space="preserve"> IF( InpS!AM106, InpS!AM106, AL223 * ( 1 + AM$6) )</f>
        <v>62400.888643705119</v>
      </c>
      <c r="AN223" s="279">
        <f xml:space="preserve"> IF( InpS!AN106, InpS!AN106, AM223 * ( 1 + AN$6) )</f>
        <v>63648.707053725193</v>
      </c>
      <c r="AO223" s="279">
        <f xml:space="preserve"> IF( InpS!AO106, InpS!AO106, AN223 * ( 1 + AO$6) )</f>
        <v>64921.477845325528</v>
      </c>
      <c r="AP223" s="279">
        <f xml:space="preserve"> IF( InpS!AP106, InpS!AP106, AO223 * ( 1 + AP$6) )</f>
        <v>66219.699986418069</v>
      </c>
      <c r="AQ223" s="279">
        <f xml:space="preserve"> IF( InpS!AQ106, InpS!AQ106, AP223 * ( 1 + AQ$6) )</f>
        <v>67543.882422678842</v>
      </c>
      <c r="AR223" s="279">
        <f xml:space="preserve"> IF( InpS!AR106, InpS!AR106, AQ223 * ( 1 + AR$6) )</f>
        <v>68894.5442770714</v>
      </c>
      <c r="AS223" s="279">
        <f xml:space="preserve"> IF( InpS!AS106, InpS!AS106, AR223 * ( 1 + AS$6) )</f>
        <v>70272.215053360022</v>
      </c>
      <c r="AT223" s="279">
        <f xml:space="preserve"> IF( InpS!AT106, InpS!AT106, AS223 * ( 1 + AT$6) )</f>
        <v>71677.434843692579</v>
      </c>
      <c r="AU223" s="279">
        <f xml:space="preserve"> IF( InpS!AU106, InpS!AU106, AT223 * ( 1 + AU$6) )</f>
        <v>73110.754540334383</v>
      </c>
      <c r="AV223" s="279">
        <f xml:space="preserve"> IF( InpS!AV106, InpS!AV106, AU223 * ( 1 + AV$6) )</f>
        <v>74572.736051636006</v>
      </c>
      <c r="AW223" s="279">
        <f xml:space="preserve"> IF( InpS!AW106, InpS!AW106, AV223 * ( 1 + AW$6) )</f>
        <v>76063.952522319814</v>
      </c>
      <c r="AX223" s="279">
        <f xml:space="preserve"> IF( InpS!AX106, InpS!AX106, AW223 * ( 1 + AX$6) )</f>
        <v>77584.988558171506</v>
      </c>
      <c r="AY223" s="279">
        <f xml:space="preserve"> IF( InpS!AY106, InpS!AY106, AX223 * ( 1 + AY$6) )</f>
        <v>79136.440455224729</v>
      </c>
      <c r="AZ223" s="279">
        <f xml:space="preserve"> IF( InpS!AZ106, InpS!AZ106, AY223 * ( 1 + AZ$6) )</f>
        <v>80718.916433528735</v>
      </c>
      <c r="BA223" s="279">
        <f xml:space="preserve"> IF( InpS!BA106, InpS!BA106, AZ223 * ( 1 + BA$6) )</f>
        <v>82333.03687559058</v>
      </c>
      <c r="BB223" s="279">
        <f xml:space="preserve"> IF( InpS!BB106, InpS!BB106, BA223 * ( 1 + BB$6) )</f>
        <v>83979.434569585399</v>
      </c>
      <c r="BC223" s="279">
        <f xml:space="preserve"> IF( InpS!BC106, InpS!BC106, BB223 * ( 1 + BC$6) )</f>
        <v>85658.754957430167</v>
      </c>
      <c r="BD223" s="279">
        <f xml:space="preserve"> IF( InpS!BD106, InpS!BD106, BC223 * ( 1 + BD$6) )</f>
        <v>87371.65638781809</v>
      </c>
      <c r="BE223" s="279">
        <f xml:space="preserve"> IF( InpS!BE106, InpS!BE106, BD223 * ( 1 + BE$6) )</f>
        <v>89118.810374312889</v>
      </c>
      <c r="BF223" s="279">
        <f xml:space="preserve"> IF( InpS!BF106, InpS!BF106, BE223 * ( 1 + BF$6) )</f>
        <v>90900.901858604178</v>
      </c>
      <c r="BG223" s="279">
        <f xml:space="preserve"> IF( InpS!BG106, InpS!BG106, BF223 * ( 1 + BG$6) )</f>
        <v>92718.629479027048</v>
      </c>
      <c r="BH223" s="279">
        <f xml:space="preserve"> IF( InpS!BH106, InpS!BH106, BG223 * ( 1 + BH$6) )</f>
        <v>94572.705844451237</v>
      </c>
      <c r="BI223" s="279">
        <f xml:space="preserve"> IF( InpS!BI106, InpS!BI106, BH223 * ( 1 + BI$6) )</f>
        <v>96463.857813647177</v>
      </c>
      <c r="BJ223" s="279">
        <f xml:space="preserve"> IF( InpS!BJ106, InpS!BJ106, BI223 * ( 1 + BJ$6) )</f>
        <v>98392.826780238494</v>
      </c>
      <c r="BK223" s="279">
        <f xml:space="preserve"> IF( InpS!BK106, InpS!BK106, BJ223 * ( 1 + BK$6) )</f>
        <v>100360.36896335264</v>
      </c>
      <c r="BL223" s="279">
        <f xml:space="preserve"> IF( InpS!BL106, InpS!BL106, BK223 * ( 1 + BL$6) )</f>
        <v>102367.25570408357</v>
      </c>
      <c r="BM223" s="279">
        <f xml:space="preserve"> IF( InpS!BM106, InpS!BM106, BL223 * ( 1 + BM$6) )</f>
        <v>104414.27376788278</v>
      </c>
      <c r="BN223" s="279">
        <f xml:space="preserve"> IF( InpS!BN106, InpS!BN106, BM223 * ( 1 + BN$6) )</f>
        <v>106502.22565299722</v>
      </c>
      <c r="BO223" s="279">
        <f xml:space="preserve"> IF( InpS!BO106, InpS!BO106, BN223 * ( 1 + BO$6) )</f>
        <v>108631.92990507487</v>
      </c>
      <c r="BP223" s="279">
        <f xml:space="preserve"> IF( InpS!BP106, InpS!BP106, BO223 * ( 1 + BP$6) )</f>
        <v>110804.2214380615</v>
      </c>
      <c r="BQ223" s="279">
        <f xml:space="preserve"> IF( InpS!BQ106, InpS!BQ106, BP223 * ( 1 + BQ$6) )</f>
        <v>113019.9518615144</v>
      </c>
      <c r="BR223" s="279">
        <f xml:space="preserve"> IF( InpS!BR106, InpS!BR106, BQ223 * ( 1 + BR$6) )</f>
        <v>115279.98981446121</v>
      </c>
      <c r="BS223" s="279">
        <f xml:space="preserve"> IF( InpS!BS106, InpS!BS106, BR223 * ( 1 + BS$6) )</f>
        <v>117585.22130593489</v>
      </c>
      <c r="BT223" s="279">
        <f xml:space="preserve"> IF( InpS!BT106, InpS!BT106, BS223 * ( 1 + BT$6) )</f>
        <v>119936.55006231842</v>
      </c>
      <c r="BU223" s="279">
        <f xml:space="preserve"> IF( InpS!BU106, InpS!BU106, BT223 * ( 1 + BU$6) )</f>
        <v>122334.89788163513</v>
      </c>
      <c r="BV223" s="279">
        <f xml:space="preserve"> IF( InpS!BV106, InpS!BV106, BU223 * ( 1 + BV$6) )</f>
        <v>124781.2049949238</v>
      </c>
      <c r="BW223" s="279">
        <f xml:space="preserve"> IF( InpS!BW106, InpS!BW106, BV223 * ( 1 + BW$6) )</f>
        <v>127276.43043484006</v>
      </c>
      <c r="BX223" s="279">
        <f xml:space="preserve"> IF( InpS!BX106, InpS!BX106, BW223 * ( 1 + BX$6) )</f>
        <v>129821.55241162868</v>
      </c>
      <c r="BY223" s="279">
        <f xml:space="preserve"> IF( InpS!BY106, InpS!BY106, BX223 * ( 1 + BY$6) )</f>
        <v>132417.56869661403</v>
      </c>
      <c r="BZ223" s="279">
        <f xml:space="preserve"> IF( InpS!BZ106, InpS!BZ106, BY223 * ( 1 + BZ$6) )</f>
        <v>135065.49701335927</v>
      </c>
      <c r="CA223" s="279">
        <f xml:space="preserve"> IF( InpS!CA106, InpS!CA106, BZ223 * ( 1 + CA$6) )</f>
        <v>137766.3754366473</v>
      </c>
      <c r="CB223" s="279">
        <f xml:space="preserve"> IF( InpS!CB106, InpS!CB106, CA223 * ( 1 + CB$6) )</f>
        <v>140521.26279944013</v>
      </c>
      <c r="CC223" s="279">
        <f xml:space="preserve"> IF( InpS!CC106, InpS!CC106, CB223 * ( 1 + CC$6) )</f>
        <v>143331.23910797623</v>
      </c>
      <c r="CD223" s="279">
        <f xml:space="preserve"> IF( InpS!CD106, InpS!CD106, CC223 * ( 1 + CD$6) )</f>
        <v>146197.40596516832</v>
      </c>
      <c r="CE223" s="279">
        <f xml:space="preserve"> IF( InpS!CE106, InpS!CE106, CD223 * ( 1 + CE$6) )</f>
        <v>149120.88700246793</v>
      </c>
      <c r="CF223" s="279">
        <f xml:space="preserve"> IF( InpS!CF106, InpS!CF106, CE223 * ( 1 + CF$6) )</f>
        <v>152102.82832036572</v>
      </c>
      <c r="CG223" s="279">
        <f xml:space="preserve"> IF( InpS!CG106, InpS!CG106, CF223 * ( 1 + CG$6) )</f>
        <v>155144.39893770055</v>
      </c>
      <c r="CH223" s="279">
        <f xml:space="preserve"> IF( InpS!CH106, InpS!CH106, CG223 * ( 1 + CH$6) )</f>
        <v>158246.79124995315</v>
      </c>
      <c r="CI223" s="279">
        <f xml:space="preserve"> IF( InpS!CI106, InpS!CI106, CH223 * ( 1 + CI$6) )</f>
        <v>161411.22149670438</v>
      </c>
      <c r="CJ223" s="279">
        <f xml:space="preserve"> IF( InpS!CJ106, InpS!CJ106, CI223 * ( 1 + CJ$6) )</f>
        <v>164638.93023844092</v>
      </c>
      <c r="CK223" s="279">
        <f xml:space="preserve"> IF( InpS!CK106, InpS!CK106, CJ223 * ( 1 + CK$6) )</f>
        <v>167931.18284289583</v>
      </c>
      <c r="CL223" s="279">
        <f xml:space="preserve"> IF( InpS!CL106, InpS!CL106, CK223 * ( 1 + CL$6) )</f>
        <v>171289.26998111405</v>
      </c>
      <c r="CM223" s="279">
        <f xml:space="preserve"> IF( InpS!CM106, InpS!CM106, CL223 * ( 1 + CM$6) )</f>
        <v>174714.50813343795</v>
      </c>
      <c r="CN223" s="279">
        <f xml:space="preserve"> IF( InpS!CN106, InpS!CN106, CM223 * ( 1 + CN$6) )</f>
        <v>178208.24010561075</v>
      </c>
      <c r="CO223" s="279">
        <f xml:space="preserve"> IF( InpS!CO106, InpS!CO106, CN223 * ( 1 + CO$6) )</f>
        <v>181771.83555520041</v>
      </c>
    </row>
    <row r="224" spans="2:93" outlineLevel="2" x14ac:dyDescent="0.2">
      <c r="B224" s="58"/>
      <c r="D224" s="39"/>
      <c r="E224" s="18" t="str">
        <f xml:space="preserve"> InpS!E107</f>
        <v>Surface Water: Band 16</v>
      </c>
      <c r="G224" s="19">
        <f xml:space="preserve"> UserInput!G65</f>
        <v>0</v>
      </c>
      <c r="H224" s="76" t="str">
        <f xml:space="preserve"> InpS!H107</f>
        <v>£</v>
      </c>
      <c r="I224" s="74"/>
      <c r="K224" s="279">
        <f xml:space="preserve"> IF( InpS!K107, InpS!K107, J224 * ( 1 + K$6) )</f>
        <v>16499.810000000001</v>
      </c>
      <c r="L224" s="279">
        <f xml:space="preserve"> IF( InpS!L107, InpS!L107, K224 * ( 1 + L$6) )</f>
        <v>21347.08</v>
      </c>
      <c r="M224" s="279">
        <f xml:space="preserve"> IF( InpS!M107, InpS!M107, L224 * ( 1 + M$6) )</f>
        <v>26576.57</v>
      </c>
      <c r="N224" s="279">
        <f xml:space="preserve"> IF( InpS!N107, InpS!N107, M224 * ( 1 + N$6) )</f>
        <v>29772.73</v>
      </c>
      <c r="O224" s="279">
        <f xml:space="preserve"> IF( InpS!O107, InpS!O107, N224 * ( 1 + O$6) )</f>
        <v>33049</v>
      </c>
      <c r="P224" s="279">
        <f xml:space="preserve"> IF( InpS!P107, InpS!P107, O224 * ( 1 + P$6) )</f>
        <v>36789.129999999997</v>
      </c>
      <c r="Q224" s="279">
        <f xml:space="preserve"> IF( InpS!Q107, InpS!Q107, P224 * ( 1 + Q$6) )</f>
        <v>41000.449999999997</v>
      </c>
      <c r="R224" s="279">
        <f xml:space="preserve"> IF( InpS!R107, InpS!R107, Q224 * ( 1 + R$6) )</f>
        <v>45830.36</v>
      </c>
      <c r="S224" s="279">
        <f xml:space="preserve"> IF( InpS!S107, InpS!S107, R224 * ( 1 + S$6) )</f>
        <v>51329.86</v>
      </c>
      <c r="T224" s="279">
        <f xml:space="preserve"> IF( InpS!T107, InpS!T107, S224 * ( 1 + T$6) )</f>
        <v>52356.293207665774</v>
      </c>
      <c r="U224" s="279">
        <f xml:space="preserve"> IF( InpS!U107, InpS!U107, T224 * ( 1 + U$6) )</f>
        <v>53403.251800162114</v>
      </c>
      <c r="V224" s="279">
        <f xml:space="preserve"> IF( InpS!V107, InpS!V107, U224 * ( 1 + V$6) )</f>
        <v>54471.146219609655</v>
      </c>
      <c r="W224" s="279">
        <f xml:space="preserve"> IF( InpS!W107, InpS!W107, V224 * ( 1 + W$6) )</f>
        <v>55560.395115660132</v>
      </c>
      <c r="X224" s="279">
        <f xml:space="preserve"> IF( InpS!X107, InpS!X107, W224 * ( 1 + X$6) )</f>
        <v>56671.425509620778</v>
      </c>
      <c r="Y224" s="279">
        <f xml:space="preserve"> IF( InpS!Y107, InpS!Y107, X224 * ( 1 + Y$6) )</f>
        <v>57804.672961860706</v>
      </c>
      <c r="Z224" s="279">
        <f xml:space="preserve"> IF( InpS!Z107, InpS!Z107, Y224 * ( 1 + Z$6) )</f>
        <v>58960.581742564842</v>
      </c>
      <c r="AA224" s="279">
        <f xml:space="preserve"> IF( InpS!AA107, InpS!AA107, Z224 * ( 1 + AA$6) )</f>
        <v>60139.60500590242</v>
      </c>
      <c r="AB224" s="279">
        <f xml:space="preserve"> IF( InpS!AB107, InpS!AB107, AA224 * ( 1 + AB$6) )</f>
        <v>61342.204967678299</v>
      </c>
      <c r="AC224" s="279">
        <f xml:space="preserve"> IF( InpS!AC107, InpS!AC107, AB224 * ( 1 + AC$6) )</f>
        <v>62568.853086536707</v>
      </c>
      <c r="AD224" s="279">
        <f xml:space="preserve"> IF( InpS!AD107, InpS!AD107, AC224 * ( 1 + AD$6) )</f>
        <v>63820.030248788513</v>
      </c>
      <c r="AE224" s="279">
        <f xml:space="preserve"> IF( InpS!AE107, InpS!AE107, AD224 * ( 1 + AE$6) )</f>
        <v>65096.226956934428</v>
      </c>
      <c r="AF224" s="279">
        <f xml:space="preserve"> IF( InpS!AF107, InpS!AF107, AE224 * ( 1 + AF$6) )</f>
        <v>66397.943521958092</v>
      </c>
      <c r="AG224" s="279">
        <f xml:space="preserve"> IF( InpS!AG107, InpS!AG107, AF224 * ( 1 + AG$6) )</f>
        <v>67725.690259464376</v>
      </c>
      <c r="AH224" s="279">
        <f xml:space="preserve"> IF( InpS!AH107, InpS!AH107, AG224 * ( 1 + AH$6) )</f>
        <v>69079.987689739864</v>
      </c>
      <c r="AI224" s="279">
        <f xml:space="preserve"> IF( InpS!AI107, InpS!AI107, AH224 * ( 1 + AI$6) )</f>
        <v>70461.366741813879</v>
      </c>
      <c r="AJ224" s="279">
        <f xml:space="preserve"> IF( InpS!AJ107, InpS!AJ107, AI224 * ( 1 + AJ$6) )</f>
        <v>71870.368961600077</v>
      </c>
      <c r="AK224" s="279">
        <f xml:space="preserve"> IF( InpS!AK107, InpS!AK107, AJ224 * ( 1 + AK$6) )</f>
        <v>73307.546724200205</v>
      </c>
      <c r="AL224" s="279">
        <f xml:space="preserve"> IF( InpS!AL107, InpS!AL107, AK224 * ( 1 + AL$6) )</f>
        <v>74773.463450453302</v>
      </c>
      <c r="AM224" s="279">
        <f xml:space="preserve"> IF( InpS!AM107, InpS!AM107, AL224 * ( 1 + AM$6) )</f>
        <v>76268.693827815106</v>
      </c>
      <c r="AN224" s="279">
        <f xml:space="preserve"> IF( InpS!AN107, InpS!AN107, AM224 * ( 1 + AN$6) )</f>
        <v>77793.824035654427</v>
      </c>
      <c r="AO224" s="279">
        <f xml:space="preserve"> IF( InpS!AO107, InpS!AO107, AN224 * ( 1 + AO$6) )</f>
        <v>79349.45197505469</v>
      </c>
      <c r="AP224" s="279">
        <f xml:space="preserve"> IF( InpS!AP107, InpS!AP107, AO224 * ( 1 + AP$6) )</f>
        <v>80936.187503210749</v>
      </c>
      <c r="AQ224" s="279">
        <f xml:space="preserve"> IF( InpS!AQ107, InpS!AQ107, AP224 * ( 1 + AQ$6) )</f>
        <v>82554.652672512966</v>
      </c>
      <c r="AR224" s="279">
        <f xml:space="preserve"> IF( InpS!AR107, InpS!AR107, AQ224 * ( 1 + AR$6) )</f>
        <v>84205.48197441212</v>
      </c>
      <c r="AS224" s="279">
        <f xml:space="preserve"> IF( InpS!AS107, InpS!AS107, AR224 * ( 1 + AS$6) )</f>
        <v>85889.322588160896</v>
      </c>
      <c r="AT224" s="279">
        <f xml:space="preserve"> IF( InpS!AT107, InpS!AT107, AS224 * ( 1 + AT$6) )</f>
        <v>87606.834634529354</v>
      </c>
      <c r="AU224" s="279">
        <f xml:space="preserve"> IF( InpS!AU107, InpS!AU107, AT224 * ( 1 + AU$6) )</f>
        <v>89358.691434593973</v>
      </c>
      <c r="AV224" s="279">
        <f xml:space="preserve"> IF( InpS!AV107, InpS!AV107, AU224 * ( 1 + AV$6) )</f>
        <v>91145.579773701596</v>
      </c>
      <c r="AW224" s="279">
        <f xml:space="preserve"> IF( InpS!AW107, InpS!AW107, AV224 * ( 1 + AW$6) )</f>
        <v>92968.200170711789</v>
      </c>
      <c r="AX224" s="279">
        <f xml:space="preserve"> IF( InpS!AX107, InpS!AX107, AW224 * ( 1 + AX$6) )</f>
        <v>94827.267152623244</v>
      </c>
      <c r="AY224" s="279">
        <f xml:space="preserve"> IF( InpS!AY107, InpS!AY107, AX224 * ( 1 + AY$6) )</f>
        <v>96723.509534691824</v>
      </c>
      <c r="AZ224" s="279">
        <f xml:space="preserve"> IF( InpS!AZ107, InpS!AZ107, AY224 * ( 1 + AZ$6) )</f>
        <v>98657.67070615002</v>
      </c>
      <c r="BA224" s="279">
        <f xml:space="preserve"> IF( InpS!BA107, InpS!BA107, AZ224 * ( 1 + BA$6) )</f>
        <v>100630.50892163994</v>
      </c>
      <c r="BB224" s="279">
        <f xml:space="preserve"> IF( InpS!BB107, InpS!BB107, BA224 * ( 1 + BB$6) )</f>
        <v>102642.797598474</v>
      </c>
      <c r="BC224" s="279">
        <f xml:space="preserve"> IF( InpS!BC107, InpS!BC107, BB224 * ( 1 + BC$6) )</f>
        <v>104695.32561983995</v>
      </c>
      <c r="BD224" s="279">
        <f xml:space="preserve"> IF( InpS!BD107, InpS!BD107, BC224 * ( 1 + BD$6) )</f>
        <v>106788.89764406883</v>
      </c>
      <c r="BE224" s="279">
        <f xml:space="preserve"> IF( InpS!BE107, InpS!BE107, BD224 * ( 1 + BE$6) )</f>
        <v>108924.33442008757</v>
      </c>
      <c r="BF224" s="279">
        <f xml:space="preserve"> IF( InpS!BF107, InpS!BF107, BE224 * ( 1 + BF$6) )</f>
        <v>111102.47310917947</v>
      </c>
      <c r="BG224" s="279">
        <f xml:space="preserve"> IF( InpS!BG107, InpS!BG107, BF224 * ( 1 + BG$6) )</f>
        <v>113324.16761317881</v>
      </c>
      <c r="BH224" s="279">
        <f xml:space="preserve"> IF( InpS!BH107, InpS!BH107, BG224 * ( 1 + BH$6) )</f>
        <v>115590.2889092285</v>
      </c>
      <c r="BI224" s="279">
        <f xml:space="preserve"> IF( InpS!BI107, InpS!BI107, BH224 * ( 1 + BI$6) )</f>
        <v>117901.72539123164</v>
      </c>
      <c r="BJ224" s="279">
        <f xml:space="preserve"> IF( InpS!BJ107, InpS!BJ107, BI224 * ( 1 + BJ$6) )</f>
        <v>120259.38321813106</v>
      </c>
      <c r="BK224" s="279">
        <f xml:space="preserve"> IF( InpS!BK107, InpS!BK107, BJ224 * ( 1 + BK$6) )</f>
        <v>122664.18666915341</v>
      </c>
      <c r="BL224" s="279">
        <f xml:space="preserve"> IF( InpS!BL107, InpS!BL107, BK224 * ( 1 + BL$6) )</f>
        <v>125117.07850615692</v>
      </c>
      <c r="BM224" s="279">
        <f xml:space="preserve"> IF( InpS!BM107, InpS!BM107, BL224 * ( 1 + BM$6) )</f>
        <v>127619.02034322495</v>
      </c>
      <c r="BN224" s="279">
        <f xml:space="preserve"> IF( InpS!BN107, InpS!BN107, BM224 * ( 1 + BN$6) )</f>
        <v>130170.99302365036</v>
      </c>
      <c r="BO224" s="279">
        <f xml:space="preserve"> IF( InpS!BO107, InpS!BO107, BN224 * ( 1 + BO$6) )</f>
        <v>132773.9970044581</v>
      </c>
      <c r="BP224" s="279">
        <f xml:space="preserve"> IF( InpS!BP107, InpS!BP107, BO224 * ( 1 + BP$6) )</f>
        <v>135429.0527486174</v>
      </c>
      <c r="BQ224" s="279">
        <f xml:space="preserve"> IF( InpS!BQ107, InpS!BQ107, BP224 * ( 1 + BQ$6) )</f>
        <v>138137.20112509653</v>
      </c>
      <c r="BR224" s="279">
        <f xml:space="preserve"> IF( InpS!BR107, InpS!BR107, BQ224 * ( 1 + BR$6) )</f>
        <v>140899.50381691771</v>
      </c>
      <c r="BS224" s="279">
        <f xml:space="preserve"> IF( InpS!BS107, InpS!BS107, BR224 * ( 1 + BS$6) )</f>
        <v>143717.04373737171</v>
      </c>
      <c r="BT224" s="279">
        <f xml:space="preserve"> IF( InpS!BT107, InpS!BT107, BS224 * ( 1 + BT$6) )</f>
        <v>146590.92545455531</v>
      </c>
      <c r="BU224" s="279">
        <f xml:space="preserve"> IF( InpS!BU107, InpS!BU107, BT224 * ( 1 + BU$6) )</f>
        <v>149522.27562439823</v>
      </c>
      <c r="BV224" s="279">
        <f xml:space="preserve"> IF( InpS!BV107, InpS!BV107, BU224 * ( 1 + BV$6) )</f>
        <v>152512.24343234935</v>
      </c>
      <c r="BW224" s="279">
        <f xml:space="preserve"> IF( InpS!BW107, InpS!BW107, BV224 * ( 1 + BW$6) )</f>
        <v>155562.00104389494</v>
      </c>
      <c r="BX224" s="279">
        <f xml:space="preserve"> IF( InpS!BX107, InpS!BX107, BW224 * ( 1 + BX$6) )</f>
        <v>158672.74406408615</v>
      </c>
      <c r="BY224" s="279">
        <f xml:space="preserve"> IF( InpS!BY107, InpS!BY107, BX224 * ( 1 + BY$6) )</f>
        <v>161845.6920062553</v>
      </c>
      <c r="BZ224" s="279">
        <f xml:space="preserve"> IF( InpS!BZ107, InpS!BZ107, BY224 * ( 1 + BZ$6) )</f>
        <v>165082.08877010518</v>
      </c>
      <c r="CA224" s="279">
        <f xml:space="preserve"> IF( InpS!CA107, InpS!CA107, BZ224 * ( 1 + CA$6) )</f>
        <v>168383.20312935856</v>
      </c>
      <c r="CB224" s="279">
        <f xml:space="preserve"> IF( InpS!CB107, InpS!CB107, CA224 * ( 1 + CB$6) )</f>
        <v>171750.32922915905</v>
      </c>
      <c r="CC224" s="279">
        <f xml:space="preserve"> IF( InpS!CC107, InpS!CC107, CB224 * ( 1 + CC$6) )</f>
        <v>175184.78709341853</v>
      </c>
      <c r="CD224" s="279">
        <f xml:space="preserve"> IF( InpS!CD107, InpS!CD107, CC224 * ( 1 + CD$6) )</f>
        <v>178687.92314230982</v>
      </c>
      <c r="CE224" s="279">
        <f xml:space="preserve"> IF( InpS!CE107, InpS!CE107, CD224 * ( 1 + CE$6) )</f>
        <v>182261.11072010756</v>
      </c>
      <c r="CF224" s="279">
        <f xml:space="preserve"> IF( InpS!CF107, InpS!CF107, CE224 * ( 1 + CF$6) )</f>
        <v>185905.75063358419</v>
      </c>
      <c r="CG224" s="279">
        <f xml:space="preserve"> IF( InpS!CG107, InpS!CG107, CF224 * ( 1 + CG$6) )</f>
        <v>189623.2717011722</v>
      </c>
      <c r="CH224" s="279">
        <f xml:space="preserve"> IF( InpS!CH107, InpS!CH107, CG224 * ( 1 + CH$6) )</f>
        <v>193415.13131310788</v>
      </c>
      <c r="CI224" s="279">
        <f xml:space="preserve"> IF( InpS!CI107, InpS!CI107, CH224 * ( 1 + CI$6) )</f>
        <v>197282.81600277606</v>
      </c>
      <c r="CJ224" s="279">
        <f xml:space="preserve"> IF( InpS!CJ107, InpS!CJ107, CI224 * ( 1 + CJ$6) )</f>
        <v>201227.84202947994</v>
      </c>
      <c r="CK224" s="279">
        <f xml:space="preserve"> IF( InpS!CK107, InpS!CK107, CJ224 * ( 1 + CK$6) )</f>
        <v>205251.75597286457</v>
      </c>
      <c r="CL224" s="279">
        <f xml:space="preserve"> IF( InpS!CL107, InpS!CL107, CK224 * ( 1 + CL$6) )</f>
        <v>209356.13533922678</v>
      </c>
      <c r="CM224" s="279">
        <f xml:space="preserve"> IF( InpS!CM107, InpS!CM107, CL224 * ( 1 + CM$6) )</f>
        <v>213542.58917994937</v>
      </c>
      <c r="CN224" s="279">
        <f xml:space="preserve"> IF( InpS!CN107, InpS!CN107, CM224 * ( 1 + CN$6) )</f>
        <v>217812.75872230213</v>
      </c>
      <c r="CO224" s="279">
        <f xml:space="preserve"> IF( InpS!CO107, InpS!CO107, CN224 * ( 1 + CO$6) )</f>
        <v>222168.31801285667</v>
      </c>
    </row>
    <row r="225" spans="2:93" outlineLevel="2" x14ac:dyDescent="0.2">
      <c r="B225" s="58"/>
      <c r="D225" s="39"/>
      <c r="E225" s="18" t="str">
        <f xml:space="preserve"> InpS!E108</f>
        <v xml:space="preserve">Surface Water: Band 17 </v>
      </c>
      <c r="G225" s="19">
        <f xml:space="preserve"> UserInput!G66</f>
        <v>0</v>
      </c>
      <c r="H225" s="76" t="str">
        <f xml:space="preserve"> InpS!H108</f>
        <v>£</v>
      </c>
      <c r="I225" s="74"/>
      <c r="K225" s="279">
        <f xml:space="preserve"> IF( InpS!K108, InpS!K108, J225 * ( 1 + K$6) )</f>
        <v>19499.740000000002</v>
      </c>
      <c r="L225" s="279">
        <f xml:space="preserve"> IF( InpS!L108, InpS!L108, K225 * ( 1 + L$6) )</f>
        <v>25228.32</v>
      </c>
      <c r="M225" s="279">
        <f xml:space="preserve"> IF( InpS!M108, InpS!M108, L225 * ( 1 + M$6) )</f>
        <v>31408.61</v>
      </c>
      <c r="N225" s="279">
        <f xml:space="preserve"> IF( InpS!N108, InpS!N108, M225 * ( 1 + N$6) )</f>
        <v>35185.879999999997</v>
      </c>
      <c r="O225" s="279">
        <f xml:space="preserve"> IF( InpS!O108, InpS!O108, N225 * ( 1 + O$6) )</f>
        <v>39057.82</v>
      </c>
      <c r="P225" s="279">
        <f xml:space="preserve"> IF( InpS!P108, InpS!P108, O225 * ( 1 + P$6) )</f>
        <v>43477.96</v>
      </c>
      <c r="Q225" s="279">
        <f xml:space="preserve"> IF( InpS!Q108, InpS!Q108, P225 * ( 1 + Q$6) )</f>
        <v>48454.97</v>
      </c>
      <c r="R225" s="279">
        <f xml:space="preserve"> IF( InpS!R108, InpS!R108, Q225 * ( 1 + R$6) )</f>
        <v>54163.03</v>
      </c>
      <c r="S225" s="279">
        <f xml:space="preserve"> IF( InpS!S108, InpS!S108, R225 * ( 1 + S$6) )</f>
        <v>60662.42</v>
      </c>
      <c r="T225" s="279">
        <f xml:space="preserve"> IF( InpS!T108, InpS!T108, S225 * ( 1 + T$6) )</f>
        <v>61875.474591330822</v>
      </c>
      <c r="U225" s="279">
        <f xml:space="preserve"> IF( InpS!U108, InpS!U108, T225 * ( 1 + U$6) )</f>
        <v>63112.786398934077</v>
      </c>
      <c r="V225" s="279">
        <f xml:space="preserve"> IF( InpS!V108, InpS!V108, U225 * ( 1 + V$6) )</f>
        <v>64374.840489636503</v>
      </c>
      <c r="W225" s="279">
        <f xml:space="preserve"> IF( InpS!W108, InpS!W108, V225 * ( 1 + W$6) )</f>
        <v>65662.131630051663</v>
      </c>
      <c r="X225" s="279">
        <f xml:space="preserve"> IF( InpS!X108, InpS!X108, W225 * ( 1 + X$6) )</f>
        <v>66975.164480544656</v>
      </c>
      <c r="Y225" s="279">
        <f xml:space="preserve"> IF( InpS!Y108, InpS!Y108, X225 * ( 1 + Y$6) )</f>
        <v>68314.453793075576</v>
      </c>
      <c r="Z225" s="279">
        <f xml:space="preserve"> IF( InpS!Z108, InpS!Z108, Y225 * ( 1 + Z$6) )</f>
        <v>69680.524612999143</v>
      </c>
      <c r="AA225" s="279">
        <f xml:space="preserve"> IF( InpS!AA108, InpS!AA108, Z225 * ( 1 + AA$6) )</f>
        <v>71073.912484899731</v>
      </c>
      <c r="AB225" s="279">
        <f xml:space="preserve"> IF( InpS!AB108, InpS!AB108, AA225 * ( 1 + AB$6) )</f>
        <v>72495.163662542385</v>
      </c>
      <c r="AC225" s="279">
        <f xml:space="preserve"> IF( InpS!AC108, InpS!AC108, AB225 * ( 1 + AC$6) )</f>
        <v>73944.835323022242</v>
      </c>
      <c r="AD225" s="279">
        <f xml:space="preserve"> IF( InpS!AD108, InpS!AD108, AC225 * ( 1 + AD$6) )</f>
        <v>75423.495785196254</v>
      </c>
      <c r="AE225" s="279">
        <f xml:space="preserve"> IF( InpS!AE108, InpS!AE108, AD225 * ( 1 + AE$6) )</f>
        <v>76931.724732482791</v>
      </c>
      <c r="AF225" s="279">
        <f xml:space="preserve"> IF( InpS!AF108, InpS!AF108, AE225 * ( 1 + AF$6) )</f>
        <v>78470.113440116576</v>
      </c>
      <c r="AG225" s="279">
        <f xml:space="preserve"> IF( InpS!AG108, InpS!AG108, AF225 * ( 1 + AG$6) )</f>
        <v>80039.265006947971</v>
      </c>
      <c r="AH225" s="279">
        <f xml:space="preserve"> IF( InpS!AH108, InpS!AH108, AG225 * ( 1 + AH$6) )</f>
        <v>81639.794591877537</v>
      </c>
      <c r="AI225" s="279">
        <f xml:space="preserve"> IF( InpS!AI108, InpS!AI108, AH225 * ( 1 + AI$6) )</f>
        <v>83272.32965501849</v>
      </c>
      <c r="AJ225" s="279">
        <f xml:space="preserve"> IF( InpS!AJ108, InpS!AJ108, AI225 * ( 1 + AJ$6) )</f>
        <v>84937.510203681639</v>
      </c>
      <c r="AK225" s="279">
        <f xml:space="preserve"> IF( InpS!AK108, InpS!AK108, AJ225 * ( 1 + AK$6) )</f>
        <v>86635.989043279289</v>
      </c>
      <c r="AL225" s="279">
        <f xml:space="preserve"> IF( InpS!AL108, InpS!AL108, AK225 * ( 1 + AL$6) )</f>
        <v>88368.432033246339</v>
      </c>
      <c r="AM225" s="279">
        <f xml:space="preserve"> IF( InpS!AM108, InpS!AM108, AL225 * ( 1 + AM$6) )</f>
        <v>90135.518348079073</v>
      </c>
      <c r="AN225" s="279">
        <f xml:space="preserve"> IF( InpS!AN108, InpS!AN108, AM225 * ( 1 + AN$6) )</f>
        <v>91937.940743593819</v>
      </c>
      <c r="AO225" s="279">
        <f xml:space="preserve"> IF( InpS!AO108, InpS!AO108, AN225 * ( 1 + AO$6) )</f>
        <v>93776.405828509945</v>
      </c>
      <c r="AP225" s="279">
        <f xml:space="preserve"> IF( InpS!AP108, InpS!AP108, AO225 * ( 1 + AP$6) )</f>
        <v>95651.634341463709</v>
      </c>
      <c r="AQ225" s="279">
        <f xml:space="preserve"> IF( InpS!AQ108, InpS!AQ108, AP225 * ( 1 + AQ$6) )</f>
        <v>97564.361433561411</v>
      </c>
      <c r="AR225" s="279">
        <f xml:space="preserve"> IF( InpS!AR108, InpS!AR108, AQ225 * ( 1 + AR$6) )</f>
        <v>99515.336956582774</v>
      </c>
      <c r="AS225" s="279">
        <f xml:space="preserve"> IF( InpS!AS108, InpS!AS108, AR225 * ( 1 + AS$6) )</f>
        <v>101505.32575694744</v>
      </c>
      <c r="AT225" s="279">
        <f xml:space="preserve"> IF( InpS!AT108, InpS!AT108, AS225 * ( 1 + AT$6) )</f>
        <v>103535.10797555982</v>
      </c>
      <c r="AU225" s="279">
        <f xml:space="preserve"> IF( InpS!AU108, InpS!AU108, AT225 * ( 1 + AU$6) )</f>
        <v>105605.47935365001</v>
      </c>
      <c r="AV225" s="279">
        <f xml:space="preserve"> IF( InpS!AV108, InpS!AV108, AU225 * ( 1 + AV$6) )</f>
        <v>107717.25154473037</v>
      </c>
      <c r="AW225" s="279">
        <f xml:space="preserve"> IF( InpS!AW108, InpS!AW108, AV225 * ( 1 + AW$6) )</f>
        <v>109871.25243279044</v>
      </c>
      <c r="AX225" s="279">
        <f xml:space="preserve"> IF( InpS!AX108, InpS!AX108, AW225 * ( 1 + AX$6) )</f>
        <v>112068.32645685451</v>
      </c>
      <c r="AY225" s="279">
        <f xml:space="preserve"> IF( InpS!AY108, InpS!AY108, AX225 * ( 1 + AY$6) )</f>
        <v>114309.33494202951</v>
      </c>
      <c r="AZ225" s="279">
        <f xml:space="preserve"> IF( InpS!AZ108, InpS!AZ108, AY225 * ( 1 + AZ$6) )</f>
        <v>116595.15643717267</v>
      </c>
      <c r="BA225" s="279">
        <f xml:space="preserve"> IF( InpS!BA108, InpS!BA108, AZ225 * ( 1 + BA$6) )</f>
        <v>118926.68705931152</v>
      </c>
      <c r="BB225" s="279">
        <f xml:space="preserve"> IF( InpS!BB108, InpS!BB108, BA225 * ( 1 + BB$6) )</f>
        <v>121304.84084495116</v>
      </c>
      <c r="BC225" s="279">
        <f xml:space="preserve"> IF( InpS!BC108, InpS!BC108, BB225 * ( 1 + BC$6) )</f>
        <v>123730.55010840658</v>
      </c>
      <c r="BD225" s="279">
        <f xml:space="preserve"> IF( InpS!BD108, InpS!BD108, BC225 * ( 1 + BD$6) )</f>
        <v>126204.76580730041</v>
      </c>
      <c r="BE225" s="279">
        <f xml:space="preserve"> IF( InpS!BE108, InpS!BE108, BD225 * ( 1 + BE$6) )</f>
        <v>128728.45791536958</v>
      </c>
      <c r="BF225" s="279">
        <f xml:space="preserve"> IF( InpS!BF108, InpS!BF108, BE225 * ( 1 + BF$6) )</f>
        <v>131302.6158027268</v>
      </c>
      <c r="BG225" s="279">
        <f xml:space="preserve"> IF( InpS!BG108, InpS!BG108, BF225 * ( 1 + BG$6) )</f>
        <v>133928.2486237261</v>
      </c>
      <c r="BH225" s="279">
        <f xml:space="preserve"> IF( InpS!BH108, InpS!BH108, BG225 * ( 1 + BH$6) )</f>
        <v>136606.38571258454</v>
      </c>
      <c r="BI225" s="279">
        <f xml:space="preserve"> IF( InpS!BI108, InpS!BI108, BH225 * ( 1 + BI$6) )</f>
        <v>139338.07698691485</v>
      </c>
      <c r="BJ225" s="279">
        <f xml:space="preserve"> IF( InpS!BJ108, InpS!BJ108, BI225 * ( 1 + BJ$6) )</f>
        <v>142124.39335932772</v>
      </c>
      <c r="BK225" s="279">
        <f xml:space="preserve"> IF( InpS!BK108, InpS!BK108, BJ225 * ( 1 + BK$6) )</f>
        <v>144966.42715726458</v>
      </c>
      <c r="BL225" s="279">
        <f xml:space="preserve"> IF( InpS!BL108, InpS!BL108, BK225 * ( 1 + BL$6) )</f>
        <v>147865.29255122587</v>
      </c>
      <c r="BM225" s="279">
        <f xml:space="preserve"> IF( InpS!BM108, InpS!BM108, BL225 * ( 1 + BM$6) )</f>
        <v>150822.12599156241</v>
      </c>
      <c r="BN225" s="279">
        <f xml:space="preserve"> IF( InpS!BN108, InpS!BN108, BM225 * ( 1 + BN$6) )</f>
        <v>153838.08665400121</v>
      </c>
      <c r="BO225" s="279">
        <f xml:space="preserve"> IF( InpS!BO108, InpS!BO108, BN225 * ( 1 + BO$6) )</f>
        <v>156914.35689408041</v>
      </c>
      <c r="BP225" s="279">
        <f xml:space="preserve"> IF( InpS!BP108, InpS!BP108, BO225 * ( 1 + BP$6) )</f>
        <v>160052.14271067144</v>
      </c>
      <c r="BQ225" s="279">
        <f xml:space="preserve"> IF( InpS!BQ108, InpS!BQ108, BP225 * ( 1 + BQ$6) )</f>
        <v>163252.67421877015</v>
      </c>
      <c r="BR225" s="279">
        <f xml:space="preserve"> IF( InpS!BR108, InpS!BR108, BQ225 * ( 1 + BR$6) )</f>
        <v>166517.20613174222</v>
      </c>
      <c r="BS225" s="279">
        <f xml:space="preserve"> IF( InpS!BS108, InpS!BS108, BR225 * ( 1 + BS$6) )</f>
        <v>169847.01825321201</v>
      </c>
      <c r="BT225" s="279">
        <f xml:space="preserve"> IF( InpS!BT108, InpS!BT108, BS225 * ( 1 + BT$6) )</f>
        <v>173243.41597878758</v>
      </c>
      <c r="BU225" s="279">
        <f xml:space="preserve"> IF( InpS!BU108, InpS!BU108, BT225 * ( 1 + BU$6) )</f>
        <v>176707.73080781856</v>
      </c>
      <c r="BV225" s="279">
        <f xml:space="preserve"> IF( InpS!BV108, InpS!BV108, BU225 * ( 1 + BV$6) )</f>
        <v>180241.32086538759</v>
      </c>
      <c r="BW225" s="279">
        <f xml:space="preserve"> IF( InpS!BW108, InpS!BW108, BV225 * ( 1 + BW$6) )</f>
        <v>183845.57143473995</v>
      </c>
      <c r="BX225" s="279">
        <f xml:space="preserve"> IF( InpS!BX108, InpS!BX108, BW225 * ( 1 + BX$6) )</f>
        <v>187521.89550036</v>
      </c>
      <c r="BY225" s="279">
        <f xml:space="preserve"> IF( InpS!BY108, InpS!BY108, BX225 * ( 1 + BY$6) )</f>
        <v>191271.73430190751</v>
      </c>
      <c r="BZ225" s="279">
        <f xml:space="preserve"> IF( InpS!BZ108, InpS!BZ108, BY225 * ( 1 + BZ$6) )</f>
        <v>195096.55789923083</v>
      </c>
      <c r="CA225" s="279">
        <f xml:space="preserve"> IF( InpS!CA108, InpS!CA108, BZ225 * ( 1 + CA$6) )</f>
        <v>198997.86574867868</v>
      </c>
      <c r="CB225" s="279">
        <f xml:space="preserve"> IF( InpS!CB108, InpS!CB108, CA225 * ( 1 + CB$6) )</f>
        <v>202977.18729093616</v>
      </c>
      <c r="CC225" s="279">
        <f xml:space="preserve"> IF( InpS!CC108, InpS!CC108, CB225 * ( 1 + CC$6) )</f>
        <v>207036.08255061565</v>
      </c>
      <c r="CD225" s="279">
        <f xml:space="preserve"> IF( InpS!CD108, InpS!CD108, CC225 * ( 1 + CD$6) )</f>
        <v>211176.14274783779</v>
      </c>
      <c r="CE225" s="279">
        <f xml:space="preserve"> IF( InpS!CE108, InpS!CE108, CD225 * ( 1 + CE$6) )</f>
        <v>215398.99092204182</v>
      </c>
      <c r="CF225" s="279">
        <f xml:space="preserve"> IF( InpS!CF108, InpS!CF108, CE225 * ( 1 + CF$6) )</f>
        <v>219706.2825682704</v>
      </c>
      <c r="CG225" s="279">
        <f xml:space="preserve"> IF( InpS!CG108, InpS!CG108, CF225 * ( 1 + CG$6) )</f>
        <v>224099.70628617794</v>
      </c>
      <c r="CH225" s="279">
        <f xml:space="preserve"> IF( InpS!CH108, InpS!CH108, CG225 * ( 1 + CH$6) )</f>
        <v>228580.98444201704</v>
      </c>
      <c r="CI225" s="279">
        <f xml:space="preserve"> IF( InpS!CI108, InpS!CI108, CH225 * ( 1 + CI$6) )</f>
        <v>233151.87384386268</v>
      </c>
      <c r="CJ225" s="279">
        <f xml:space="preserve"> IF( InpS!CJ108, InpS!CJ108, CI225 * ( 1 + CJ$6) )</f>
        <v>237814.16643033852</v>
      </c>
      <c r="CK225" s="279">
        <f xml:space="preserve"> IF( InpS!CK108, InpS!CK108, CJ225 * ( 1 + CK$6) )</f>
        <v>242569.68997311566</v>
      </c>
      <c r="CL225" s="279">
        <f xml:space="preserve"> IF( InpS!CL108, InpS!CL108, CK225 * ( 1 + CL$6) )</f>
        <v>247420.30879345917</v>
      </c>
      <c r="CM225" s="279">
        <f xml:space="preserve"> IF( InpS!CM108, InpS!CM108, CL225 * ( 1 + CM$6) )</f>
        <v>252367.92449310314</v>
      </c>
      <c r="CN225" s="279">
        <f xml:space="preserve"> IF( InpS!CN108, InpS!CN108, CM225 * ( 1 + CN$6) )</f>
        <v>257414.47669974095</v>
      </c>
      <c r="CO225" s="279">
        <f xml:space="preserve"> IF( InpS!CO108, InpS!CO108, CN225 * ( 1 + CO$6) )</f>
        <v>262561.94382742298</v>
      </c>
    </row>
    <row r="226" spans="2:93" outlineLevel="2" x14ac:dyDescent="0.2">
      <c r="B226" s="58"/>
      <c r="D226" s="39"/>
      <c r="E226" s="18" t="str">
        <f xml:space="preserve"> InpS!E109</f>
        <v>Surface Water: Band 18</v>
      </c>
      <c r="G226" s="19">
        <f xml:space="preserve"> UserInput!G67</f>
        <v>0</v>
      </c>
      <c r="H226" s="76" t="str">
        <f xml:space="preserve"> InpS!H109</f>
        <v>£</v>
      </c>
      <c r="I226" s="74"/>
      <c r="K226" s="279">
        <f xml:space="preserve"> IF( InpS!K109, InpS!K109, J226 * ( 1 + K$6) )</f>
        <v>22501.63</v>
      </c>
      <c r="L226" s="279">
        <f xml:space="preserve"> IF( InpS!L109, InpS!L109, K226 * ( 1 + L$6) )</f>
        <v>29112.1</v>
      </c>
      <c r="M226" s="279">
        <f xml:space="preserve"> IF( InpS!M109, InpS!M109, L226 * ( 1 + M$6) )</f>
        <v>36243.82</v>
      </c>
      <c r="N226" s="279">
        <f xml:space="preserve"> IF( InpS!N109, InpS!N109, M226 * ( 1 + N$6) )</f>
        <v>40602.589999999997</v>
      </c>
      <c r="O226" s="279">
        <f xml:space="preserve"> IF( InpS!O109, InpS!O109, N226 * ( 1 + O$6) )</f>
        <v>45070.6</v>
      </c>
      <c r="P226" s="279">
        <f xml:space="preserve"> IF( InpS!P109, InpS!P109, O226 * ( 1 + P$6) )</f>
        <v>50171.199999999997</v>
      </c>
      <c r="Q226" s="279">
        <f xml:space="preserve"> IF( InpS!Q109, InpS!Q109, P226 * ( 1 + Q$6) )</f>
        <v>55914.400000000001</v>
      </c>
      <c r="R226" s="279">
        <f xml:space="preserve"> IF( InpS!R109, InpS!R109, Q226 * ( 1 + R$6) )</f>
        <v>62501.19</v>
      </c>
      <c r="S226" s="279">
        <f xml:space="preserve"> IF( InpS!S109, InpS!S109, R226 * ( 1 + S$6) )</f>
        <v>70001.13</v>
      </c>
      <c r="T226" s="279">
        <f xml:space="preserve"> IF( InpS!T109, InpS!T109, S226 * ( 1 + T$6) )</f>
        <v>71400.928955347423</v>
      </c>
      <c r="U226" s="279">
        <f xml:space="preserve"> IF( InpS!U109, InpS!U109, T226 * ( 1 + U$6) )</f>
        <v>72828.719417623244</v>
      </c>
      <c r="V226" s="279">
        <f xml:space="preserve"> IF( InpS!V109, InpS!V109, U226 * ( 1 + V$6) )</f>
        <v>74285.06112753677</v>
      </c>
      <c r="W226" s="279">
        <f xml:space="preserve"> IF( InpS!W109, InpS!W109, V226 * ( 1 + W$6) )</f>
        <v>75770.525018823158</v>
      </c>
      <c r="X226" s="279">
        <f xml:space="preserve"> IF( InpS!X109, InpS!X109, W226 * ( 1 + X$6) )</f>
        <v>77285.693442068237</v>
      </c>
      <c r="Y226" s="279">
        <f xml:space="preserve"> IF( InpS!Y109, InpS!Y109, X226 * ( 1 + Y$6) )</f>
        <v>78831.160393008991</v>
      </c>
      <c r="Z226" s="279">
        <f xml:space="preserve"> IF( InpS!Z109, InpS!Z109, Y226 * ( 1 + Z$6) )</f>
        <v>80407.531745399421</v>
      </c>
      <c r="AA226" s="279">
        <f xml:space="preserve"> IF( InpS!AA109, InpS!AA109, Z226 * ( 1 + AA$6) )</f>
        <v>82015.425488532914</v>
      </c>
      <c r="AB226" s="279">
        <f xml:space="preserve"> IF( InpS!AB109, InpS!AB109, AA226 * ( 1 + AB$6) )</f>
        <v>83655.471969514314</v>
      </c>
      <c r="AC226" s="279">
        <f xml:space="preserve"> IF( InpS!AC109, InpS!AC109, AB226 * ( 1 + AC$6) )</f>
        <v>85328.314140376708</v>
      </c>
      <c r="AD226" s="279">
        <f xml:space="preserve"> IF( InpS!AD109, InpS!AD109, AC226 * ( 1 + AD$6) )</f>
        <v>87034.607810139685</v>
      </c>
      <c r="AE226" s="279">
        <f xml:space="preserve"> IF( InpS!AE109, InpS!AE109, AD226 * ( 1 + AE$6) )</f>
        <v>88775.021901907996</v>
      </c>
      <c r="AF226" s="279">
        <f xml:space="preserve"> IF( InpS!AF109, InpS!AF109, AE226 * ( 1 + AF$6) )</f>
        <v>90550.238715111365</v>
      </c>
      <c r="AG226" s="279">
        <f xml:space="preserve"> IF( InpS!AG109, InpS!AG109, AF226 * ( 1 + AG$6) )</f>
        <v>92360.954192988254</v>
      </c>
      <c r="AH226" s="279">
        <f xml:space="preserve"> IF( InpS!AH109, InpS!AH109, AG226 * ( 1 + AH$6) )</f>
        <v>94207.878195418438</v>
      </c>
      <c r="AI226" s="279">
        <f xml:space="preserve"> IF( InpS!AI109, InpS!AI109, AH226 * ( 1 + AI$6) )</f>
        <v>96091.734777211372</v>
      </c>
      <c r="AJ226" s="279">
        <f xml:space="preserve"> IF( InpS!AJ109, InpS!AJ109, AI226 * ( 1 + AJ$6) )</f>
        <v>98013.262471959461</v>
      </c>
      <c r="AK226" s="279">
        <f xml:space="preserve"> IF( InpS!AK109, InpS!AK109, AJ226 * ( 1 + AK$6) )</f>
        <v>99973.214581567416</v>
      </c>
      <c r="AL226" s="279">
        <f xml:space="preserve"> IF( InpS!AL109, InpS!AL109, AK226 * ( 1 + AL$6) )</f>
        <v>101972.35947157134</v>
      </c>
      <c r="AM226" s="279">
        <f xml:space="preserve"> IF( InpS!AM109, InpS!AM109, AL226 * ( 1 + AM$6) )</f>
        <v>104011.48087236324</v>
      </c>
      <c r="AN226" s="279">
        <f xml:space="preserve"> IF( InpS!AN109, InpS!AN109, AM226 * ( 1 + AN$6) )</f>
        <v>106091.37818643905</v>
      </c>
      <c r="AO226" s="279">
        <f xml:space="preserve"> IF( InpS!AO109, InpS!AO109, AN226 * ( 1 + AO$6) )</f>
        <v>108212.86680179062</v>
      </c>
      <c r="AP226" s="279">
        <f xml:space="preserve"> IF( InpS!AP109, InpS!AP109, AO226 * ( 1 + AP$6) )</f>
        <v>110376.77841156456</v>
      </c>
      <c r="AQ226" s="279">
        <f xml:space="preserve"> IF( InpS!AQ109, InpS!AQ109, AP226 * ( 1 + AQ$6) )</f>
        <v>112583.9613401133</v>
      </c>
      <c r="AR226" s="279">
        <f xml:space="preserve"> IF( InpS!AR109, InpS!AR109, AQ226 * ( 1 + AR$6) )</f>
        <v>114835.28087556599</v>
      </c>
      <c r="AS226" s="279">
        <f xml:space="preserve"> IF( InpS!AS109, InpS!AS109, AR226 * ( 1 + AS$6) )</f>
        <v>117131.61960904993</v>
      </c>
      <c r="AT226" s="279">
        <f xml:space="preserve"> IF( InpS!AT109, InpS!AT109, AS226 * ( 1 + AT$6) )</f>
        <v>119473.87778069514</v>
      </c>
      <c r="AU226" s="279">
        <f xml:space="preserve"> IF( InpS!AU109, InpS!AU109, AT226 * ( 1 + AU$6) )</f>
        <v>121862.97363255813</v>
      </c>
      <c r="AV226" s="279">
        <f xml:space="preserve"> IF( InpS!AV109, InpS!AV109, AU226 * ( 1 + AV$6) )</f>
        <v>124299.84376860285</v>
      </c>
      <c r="AW226" s="279">
        <f xml:space="preserve"> IF( InpS!AW109, InpS!AW109, AV226 * ( 1 + AW$6) )</f>
        <v>126785.44352188021</v>
      </c>
      <c r="AX226" s="279">
        <f xml:space="preserve"> IF( InpS!AX109, InpS!AX109, AW226 * ( 1 + AX$6) )</f>
        <v>129320.74732904999</v>
      </c>
      <c r="AY226" s="279">
        <f xml:space="preserve"> IF( InpS!AY109, InpS!AY109, AX226 * ( 1 + AY$6) )</f>
        <v>131906.74911239193</v>
      </c>
      <c r="AZ226" s="279">
        <f xml:space="preserve"> IF( InpS!AZ109, InpS!AZ109, AY226 * ( 1 + AZ$6) )</f>
        <v>134544.46266945594</v>
      </c>
      <c r="BA226" s="279">
        <f xml:space="preserve"> IF( InpS!BA109, InpS!BA109, AZ226 * ( 1 + BA$6) )</f>
        <v>137234.92207050393</v>
      </c>
      <c r="BB226" s="279">
        <f xml:space="preserve"> IF( InpS!BB109, InpS!BB109, BA226 * ( 1 + BB$6) )</f>
        <v>139979.18206389941</v>
      </c>
      <c r="BC226" s="279">
        <f xml:space="preserve"> IF( InpS!BC109, InpS!BC109, BB226 * ( 1 + BC$6) )</f>
        <v>142778.31848960329</v>
      </c>
      <c r="BD226" s="279">
        <f xml:space="preserve"> IF( InpS!BD109, InpS!BD109, BC226 * ( 1 + BD$6) )</f>
        <v>145633.42870093856</v>
      </c>
      <c r="BE226" s="279">
        <f xml:space="preserve"> IF( InpS!BE109, InpS!BE109, BD226 * ( 1 + BE$6) )</f>
        <v>148545.63199478877</v>
      </c>
      <c r="BF226" s="279">
        <f xml:space="preserve"> IF( InpS!BF109, InpS!BF109, BE226 * ( 1 + BF$6) )</f>
        <v>151516.07005039911</v>
      </c>
      <c r="BG226" s="279">
        <f xml:space="preserve"> IF( InpS!BG109, InpS!BG109, BF226 * ( 1 + BG$6) )</f>
        <v>154545.90737695218</v>
      </c>
      <c r="BH226" s="279">
        <f xml:space="preserve"> IF( InpS!BH109, InpS!BH109, BG226 * ( 1 + BH$6) )</f>
        <v>157636.33177009376</v>
      </c>
      <c r="BI226" s="279">
        <f xml:space="preserve"> IF( InpS!BI109, InpS!BI109, BH226 * ( 1 + BI$6) )</f>
        <v>160788.55477758771</v>
      </c>
      <c r="BJ226" s="279">
        <f xml:space="preserve"> IF( InpS!BJ109, InpS!BJ109, BI226 * ( 1 + BJ$6) )</f>
        <v>164003.81217428242</v>
      </c>
      <c r="BK226" s="279">
        <f xml:space="preserve"> IF( InpS!BK109, InpS!BK109, BJ226 * ( 1 + BK$6) )</f>
        <v>167283.36444657508</v>
      </c>
      <c r="BL226" s="279">
        <f xml:space="preserve"> IF( InpS!BL109, InpS!BL109, BK226 * ( 1 + BL$6) )</f>
        <v>170628.49728656377</v>
      </c>
      <c r="BM226" s="279">
        <f xml:space="preserve"> IF( InpS!BM109, InpS!BM109, BL226 * ( 1 + BM$6) )</f>
        <v>174040.52209608085</v>
      </c>
      <c r="BN226" s="279">
        <f xml:space="preserve"> IF( InpS!BN109, InpS!BN109, BM226 * ( 1 + BN$6) )</f>
        <v>177520.77650080563</v>
      </c>
      <c r="BO226" s="279">
        <f xml:space="preserve"> IF( InpS!BO109, InpS!BO109, BN226 * ( 1 + BO$6) )</f>
        <v>181070.62487465746</v>
      </c>
      <c r="BP226" s="279">
        <f xml:space="preserve"> IF( InpS!BP109, InpS!BP109, BO226 * ( 1 + BP$6) )</f>
        <v>184691.45887467501</v>
      </c>
      <c r="BQ226" s="279">
        <f xml:space="preserve"> IF( InpS!BQ109, InpS!BQ109, BP226 * ( 1 + BQ$6) )</f>
        <v>188384.69798659164</v>
      </c>
      <c r="BR226" s="279">
        <f xml:space="preserve"> IF( InpS!BR109, InpS!BR109, BQ226 * ( 1 + BR$6) )</f>
        <v>192151.79008132024</v>
      </c>
      <c r="BS226" s="279">
        <f xml:space="preserve"> IF( InpS!BS109, InpS!BS109, BR226 * ( 1 + BS$6) )</f>
        <v>195994.21198256622</v>
      </c>
      <c r="BT226" s="279">
        <f xml:space="preserve"> IF( InpS!BT109, InpS!BT109, BS226 * ( 1 + BT$6) )</f>
        <v>199913.47004579086</v>
      </c>
      <c r="BU226" s="279">
        <f xml:space="preserve"> IF( InpS!BU109, InpS!BU109, BT226 * ( 1 + BU$6) )</f>
        <v>203911.10074875201</v>
      </c>
      <c r="BV226" s="279">
        <f xml:space="preserve"> IF( InpS!BV109, InpS!BV109, BU226 * ( 1 + BV$6) )</f>
        <v>207988.67129385384</v>
      </c>
      <c r="BW226" s="279">
        <f xml:space="preserve"> IF( InpS!BW109, InpS!BW109, BV226 * ( 1 + BW$6) )</f>
        <v>212147.78022254159</v>
      </c>
      <c r="BX226" s="279">
        <f xml:space="preserve"> IF( InpS!BX109, InpS!BX109, BW226 * ( 1 + BX$6) )</f>
        <v>216390.05804198232</v>
      </c>
      <c r="BY226" s="279">
        <f xml:space="preserve"> IF( InpS!BY109, InpS!BY109, BX226 * ( 1 + BY$6) )</f>
        <v>220717.16786427709</v>
      </c>
      <c r="BZ226" s="279">
        <f xml:space="preserve"> IF( InpS!BZ109, InpS!BZ109, BY226 * ( 1 + BZ$6) )</f>
        <v>225130.80605845558</v>
      </c>
      <c r="CA226" s="279">
        <f xml:space="preserve"> IF( InpS!CA109, InpS!CA109, BZ226 * ( 1 + CA$6) )</f>
        <v>229632.70291550842</v>
      </c>
      <c r="CB226" s="279">
        <f xml:space="preserve"> IF( InpS!CB109, InpS!CB109, CA226 * ( 1 + CB$6) )</f>
        <v>234224.62332671793</v>
      </c>
      <c r="CC226" s="279">
        <f xml:space="preserve"> IF( InpS!CC109, InpS!CC109, CB226 * ( 1 + CC$6) )</f>
        <v>238908.36747555356</v>
      </c>
      <c r="CD226" s="279">
        <f xml:space="preserve"> IF( InpS!CD109, InpS!CD109, CC226 * ( 1 + CD$6) )</f>
        <v>243685.77154340269</v>
      </c>
      <c r="CE226" s="279">
        <f xml:space="preserve"> IF( InpS!CE109, InpS!CE109, CD226 * ( 1 + CE$6) )</f>
        <v>248558.70842941414</v>
      </c>
      <c r="CF226" s="279">
        <f xml:space="preserve"> IF( InpS!CF109, InpS!CF109, CE226 * ( 1 + CF$6) )</f>
        <v>253529.08848473604</v>
      </c>
      <c r="CG226" s="279">
        <f xml:space="preserve"> IF( InpS!CG109, InpS!CG109, CF226 * ( 1 + CG$6) )</f>
        <v>258598.86026143614</v>
      </c>
      <c r="CH226" s="279">
        <f xml:space="preserve"> IF( InpS!CH109, InpS!CH109, CG226 * ( 1 + CH$6) )</f>
        <v>263770.0112763982</v>
      </c>
      <c r="CI226" s="279">
        <f xml:space="preserve"> IF( InpS!CI109, InpS!CI109, CH226 * ( 1 + CI$6) )</f>
        <v>269044.56879049371</v>
      </c>
      <c r="CJ226" s="279">
        <f xml:space="preserve"> IF( InpS!CJ109, InpS!CJ109, CI226 * ( 1 + CJ$6) )</f>
        <v>274424.60060333484</v>
      </c>
      <c r="CK226" s="279">
        <f xml:space="preserve"> IF( InpS!CK109, InpS!CK109, CJ226 * ( 1 + CK$6) )</f>
        <v>279912.21586391964</v>
      </c>
      <c r="CL226" s="279">
        <f xml:space="preserve"> IF( InpS!CL109, InpS!CL109, CK226 * ( 1 + CL$6) )</f>
        <v>285509.56589748757</v>
      </c>
      <c r="CM226" s="279">
        <f xml:space="preserve"> IF( InpS!CM109, InpS!CM109, CL226 * ( 1 + CM$6) )</f>
        <v>291218.84504890977</v>
      </c>
      <c r="CN226" s="279">
        <f xml:space="preserve"> IF( InpS!CN109, InpS!CN109, CM226 * ( 1 + CN$6) )</f>
        <v>297042.29154294415</v>
      </c>
      <c r="CO226" s="279">
        <f xml:space="preserve"> IF( InpS!CO109, InpS!CO109, CN226 * ( 1 + CO$6) )</f>
        <v>302982.18836169288</v>
      </c>
    </row>
    <row r="227" spans="2:93" outlineLevel="2" x14ac:dyDescent="0.2">
      <c r="B227" s="58"/>
      <c r="D227" s="39"/>
      <c r="E227" s="18" t="str">
        <f xml:space="preserve"> InpS!E110</f>
        <v>Surface Water: Band 19</v>
      </c>
      <c r="G227" s="19">
        <f xml:space="preserve"> UserInput!G68</f>
        <v>0</v>
      </c>
      <c r="H227" s="76" t="str">
        <f xml:space="preserve"> InpS!H110</f>
        <v>£</v>
      </c>
      <c r="I227" s="74"/>
      <c r="K227" s="279">
        <f xml:space="preserve"> IF( InpS!K110, InpS!K110, J227 * ( 1 + K$6) )</f>
        <v>25503.54</v>
      </c>
      <c r="L227" s="279">
        <f xml:space="preserve"> IF( InpS!L110, InpS!L110, K227 * ( 1 + L$6) )</f>
        <v>32995.9</v>
      </c>
      <c r="M227" s="279">
        <f xml:space="preserve"> IF( InpS!M110, InpS!M110, L227 * ( 1 + M$6) )</f>
        <v>41079.050000000003</v>
      </c>
      <c r="N227" s="279">
        <f xml:space="preserve"> IF( InpS!N110, InpS!N110, M227 * ( 1 + N$6) )</f>
        <v>46019.32</v>
      </c>
      <c r="O227" s="279">
        <f xml:space="preserve"> IF( InpS!O110, InpS!O110, N227 * ( 1 + O$6) )</f>
        <v>51083.4</v>
      </c>
      <c r="P227" s="279">
        <f xml:space="preserve"> IF( InpS!P110, InpS!P110, O227 * ( 1 + P$6) )</f>
        <v>56864.47</v>
      </c>
      <c r="Q227" s="279">
        <f xml:space="preserve"> IF( InpS!Q110, InpS!Q110, P227 * ( 1 + Q$6) )</f>
        <v>63373.86</v>
      </c>
      <c r="R227" s="279">
        <f xml:space="preserve"> IF( InpS!R110, InpS!R110, Q227 * ( 1 + R$6) )</f>
        <v>70839.38</v>
      </c>
      <c r="S227" s="279">
        <f xml:space="preserve"> IF( InpS!S110, InpS!S110, R227 * ( 1 + S$6) )</f>
        <v>79339.88</v>
      </c>
      <c r="T227" s="279">
        <f xml:space="preserve"> IF( InpS!T110, InpS!T110, S227 * ( 1 + T$6) )</f>
        <v>80926.42411923621</v>
      </c>
      <c r="U227" s="279">
        <f xml:space="preserve"> IF( InpS!U110, InpS!U110, T227 * ( 1 + U$6) )</f>
        <v>82544.694052051695</v>
      </c>
      <c r="V227" s="279">
        <f xml:space="preserve"> IF( InpS!V110, InpS!V110, U227 * ( 1 + V$6) )</f>
        <v>84195.324213358152</v>
      </c>
      <c r="W227" s="279">
        <f xml:space="preserve"> IF( InpS!W110, InpS!W110, V227 * ( 1 + W$6) )</f>
        <v>85878.961704338595</v>
      </c>
      <c r="X227" s="279">
        <f xml:space="preserve"> IF( InpS!X110, InpS!X110, W227 * ( 1 + X$6) )</f>
        <v>87596.266566132312</v>
      </c>
      <c r="Y227" s="279">
        <f xml:space="preserve"> IF( InpS!Y110, InpS!Y110, X227 * ( 1 + Y$6) )</f>
        <v>89347.912038592622</v>
      </c>
      <c r="Z227" s="279">
        <f xml:space="preserve"> IF( InpS!Z110, InpS!Z110, Y227 * ( 1 + Z$6) )</f>
        <v>91134.584824218997</v>
      </c>
      <c r="AA227" s="279">
        <f xml:space="preserve"> IF( InpS!AA110, InpS!AA110, Z227 * ( 1 + AA$6) )</f>
        <v>92956.985357366982</v>
      </c>
      <c r="AB227" s="279">
        <f xml:space="preserve"> IF( InpS!AB110, InpS!AB110, AA227 * ( 1 + AB$6) )</f>
        <v>94815.828078841441</v>
      </c>
      <c r="AC227" s="279">
        <f xml:space="preserve"> IF( InpS!AC110, InpS!AC110, AB227 * ( 1 + AC$6) )</f>
        <v>96711.841715980758</v>
      </c>
      <c r="AD227" s="279">
        <f xml:space="preserve"> IF( InpS!AD110, InpS!AD110, AC227 * ( 1 + AD$6) )</f>
        <v>98645.769568341915</v>
      </c>
      <c r="AE227" s="279">
        <f xml:space="preserve"> IF( InpS!AE110, InpS!AE110, AD227 * ( 1 + AE$6) )</f>
        <v>100618.36979909829</v>
      </c>
      <c r="AF227" s="279">
        <f xml:space="preserve"> IF( InpS!AF110, InpS!AF110, AE227 * ( 1 + AF$6) )</f>
        <v>102630.41573226448</v>
      </c>
      <c r="AG227" s="279">
        <f xml:space="preserve"> IF( InpS!AG110, InpS!AG110, AF227 * ( 1 + AG$6) )</f>
        <v>104682.6961558647</v>
      </c>
      <c r="AH227" s="279">
        <f xml:space="preserve"> IF( InpS!AH110, InpS!AH110, AG227 * ( 1 + AH$6) )</f>
        <v>106776.01563116359</v>
      </c>
      <c r="AI227" s="279">
        <f xml:space="preserve"> IF( InpS!AI110, InpS!AI110, AH227 * ( 1 + AI$6) )</f>
        <v>108911.19480808062</v>
      </c>
      <c r="AJ227" s="279">
        <f xml:space="preserve"> IF( InpS!AJ110, InpS!AJ110, AI227 * ( 1 + AJ$6) )</f>
        <v>111089.07074691175</v>
      </c>
      <c r="AK227" s="279">
        <f xml:space="preserve"> IF( InpS!AK110, InpS!AK110, AJ227 * ( 1 + AK$6) )</f>
        <v>113310.49724648456</v>
      </c>
      <c r="AL227" s="279">
        <f xml:space="preserve"> IF( InpS!AL110, InpS!AL110, AK227 * ( 1 + AL$6) )</f>
        <v>115576.34517887545</v>
      </c>
      <c r="AM227" s="279">
        <f xml:space="preserve"> IF( InpS!AM110, InpS!AM110, AL227 * ( 1 + AM$6) )</f>
        <v>117887.50283081995</v>
      </c>
      <c r="AN227" s="279">
        <f xml:space="preserve"> IF( InpS!AN110, InpS!AN110, AM227 * ( 1 + AN$6) )</f>
        <v>120244.87625195039</v>
      </c>
      <c r="AO227" s="279">
        <f xml:space="preserve"> IF( InpS!AO110, InpS!AO110, AN227 * ( 1 + AO$6) )</f>
        <v>122649.38960999703</v>
      </c>
      <c r="AP227" s="279">
        <f xml:space="preserve"> IF( InpS!AP110, InpS!AP110, AO227 * ( 1 + AP$6) )</f>
        <v>125101.98555309212</v>
      </c>
      <c r="AQ227" s="279">
        <f xml:space="preserve"> IF( InpS!AQ110, InpS!AQ110, AP227 * ( 1 + AQ$6) )</f>
        <v>127603.62557931892</v>
      </c>
      <c r="AR227" s="279">
        <f xml:space="preserve"> IF( InpS!AR110, InpS!AR110, AQ227 * ( 1 + AR$6) )</f>
        <v>130155.29041365049</v>
      </c>
      <c r="AS227" s="279">
        <f xml:space="preserve"> IF( InpS!AS110, InpS!AS110, AR227 * ( 1 + AS$6) )</f>
        <v>132757.98039242608</v>
      </c>
      <c r="AT227" s="279">
        <f xml:space="preserve"> IF( InpS!AT110, InpS!AT110, AS227 * ( 1 + AT$6) )</f>
        <v>135412.71585551574</v>
      </c>
      <c r="AU227" s="279">
        <f xml:space="preserve"> IF( InpS!AU110, InpS!AU110, AT227 * ( 1 + AU$6) )</f>
        <v>138120.5375463271</v>
      </c>
      <c r="AV227" s="279">
        <f xml:space="preserve"> IF( InpS!AV110, InpS!AV110, AU227 * ( 1 + AV$6) )</f>
        <v>140882.5070198109</v>
      </c>
      <c r="AW227" s="279">
        <f xml:space="preserve"> IF( InpS!AW110, InpS!AW110, AV227 * ( 1 + AW$6) )</f>
        <v>143699.70705862535</v>
      </c>
      <c r="AX227" s="279">
        <f xml:space="preserve"> IF( InpS!AX110, InpS!AX110, AW227 * ( 1 + AX$6) )</f>
        <v>146573.24209762248</v>
      </c>
      <c r="AY227" s="279">
        <f xml:space="preserve"> IF( InpS!AY110, InpS!AY110, AX227 * ( 1 + AY$6) )</f>
        <v>149504.23865682282</v>
      </c>
      <c r="AZ227" s="279">
        <f xml:space="preserve"> IF( InpS!AZ110, InpS!AZ110, AY227 * ( 1 + AZ$6) )</f>
        <v>152493.84578304822</v>
      </c>
      <c r="BA227" s="279">
        <f xml:space="preserve"> IF( InpS!BA110, InpS!BA110, AZ227 * ( 1 + BA$6) )</f>
        <v>155543.23550038593</v>
      </c>
      <c r="BB227" s="279">
        <f xml:space="preserve"> IF( InpS!BB110, InpS!BB110, BA227 * ( 1 + BB$6) )</f>
        <v>158653.60326966047</v>
      </c>
      <c r="BC227" s="279">
        <f xml:space="preserve"> IF( InpS!BC110, InpS!BC110, BB227 * ( 1 + BC$6) )</f>
        <v>161826.1684570935</v>
      </c>
      <c r="BD227" s="279">
        <f xml:space="preserve"> IF( InpS!BD110, InpS!BD110, BC227 * ( 1 + BD$6) )</f>
        <v>165062.1748123354</v>
      </c>
      <c r="BE227" s="279">
        <f xml:space="preserve"> IF( InpS!BE110, InpS!BE110, BD227 * ( 1 + BE$6) )</f>
        <v>168362.89095605593</v>
      </c>
      <c r="BF227" s="279">
        <f xml:space="preserve"> IF( InpS!BF110, InpS!BF110, BE227 * ( 1 + BF$6) )</f>
        <v>171729.61087728516</v>
      </c>
      <c r="BG227" s="279">
        <f xml:space="preserve"> IF( InpS!BG110, InpS!BG110, BF227 * ( 1 + BG$6) )</f>
        <v>175163.65444069967</v>
      </c>
      <c r="BH227" s="279">
        <f xml:space="preserve"> IF( InpS!BH110, InpS!BH110, BG227 * ( 1 + BH$6) )</f>
        <v>178666.36790405272</v>
      </c>
      <c r="BI227" s="279">
        <f xml:space="preserve"> IF( InpS!BI110, InpS!BI110, BH227 * ( 1 + BI$6) )</f>
        <v>182239.12444595154</v>
      </c>
      <c r="BJ227" s="279">
        <f xml:space="preserve"> IF( InpS!BJ110, InpS!BJ110, BI227 * ( 1 + BJ$6) )</f>
        <v>185883.32470418839</v>
      </c>
      <c r="BK227" s="279">
        <f xml:space="preserve"> IF( InpS!BK110, InpS!BK110, BJ227 * ( 1 + BK$6) )</f>
        <v>189600.39732483646</v>
      </c>
      <c r="BL227" s="279">
        <f xml:space="preserve"> IF( InpS!BL110, InpS!BL110, BK227 * ( 1 + BL$6) )</f>
        <v>193391.79952232615</v>
      </c>
      <c r="BM227" s="279">
        <f xml:space="preserve"> IF( InpS!BM110, InpS!BM110, BL227 * ( 1 + BM$6) )</f>
        <v>197259.01765072078</v>
      </c>
      <c r="BN227" s="279">
        <f xml:space="preserve"> IF( InpS!BN110, InpS!BN110, BM227 * ( 1 + BN$6) )</f>
        <v>201203.56778641624</v>
      </c>
      <c r="BO227" s="279">
        <f xml:space="preserve"> IF( InpS!BO110, InpS!BO110, BN227 * ( 1 + BO$6) )</f>
        <v>205226.99632249269</v>
      </c>
      <c r="BP227" s="279">
        <f xml:space="preserve"> IF( InpS!BP110, InpS!BP110, BO227 * ( 1 + BP$6) )</f>
        <v>209330.88057495136</v>
      </c>
      <c r="BQ227" s="279">
        <f xml:space="preserve"> IF( InpS!BQ110, InpS!BQ110, BP227 * ( 1 + BQ$6) )</f>
        <v>213516.82940107418</v>
      </c>
      <c r="BR227" s="279">
        <f xml:space="preserve"> IF( InpS!BR110, InpS!BR110, BQ227 * ( 1 + BR$6) )</f>
        <v>217786.48383014862</v>
      </c>
      <c r="BS227" s="279">
        <f xml:space="preserve"> IF( InpS!BS110, InpS!BS110, BR227 * ( 1 + BS$6) )</f>
        <v>222141.51770680503</v>
      </c>
      <c r="BT227" s="279">
        <f xml:space="preserve"> IF( InpS!BT110, InpS!BT110, BS227 * ( 1 + BT$6) )</f>
        <v>226583.6383472186</v>
      </c>
      <c r="BU227" s="279">
        <f xml:space="preserve"> IF( InpS!BU110, InpS!BU110, BT227 * ( 1 + BU$6) )</f>
        <v>231114.58720843346</v>
      </c>
      <c r="BV227" s="279">
        <f xml:space="preserve"> IF( InpS!BV110, InpS!BV110, BU227 * ( 1 + BV$6) )</f>
        <v>235736.14057107081</v>
      </c>
      <c r="BW227" s="279">
        <f xml:space="preserve"> IF( InpS!BW110, InpS!BW110, BV227 * ( 1 + BW$6) )</f>
        <v>240450.1102356893</v>
      </c>
      <c r="BX227" s="279">
        <f xml:space="preserve"> IF( InpS!BX110, InpS!BX110, BW227 * ( 1 + BX$6) )</f>
        <v>245258.34423307033</v>
      </c>
      <c r="BY227" s="279">
        <f xml:space="preserve"> IF( InpS!BY110, InpS!BY110, BX227 * ( 1 + BY$6) )</f>
        <v>250162.72754870664</v>
      </c>
      <c r="BZ227" s="279">
        <f xml:space="preserve"> IF( InpS!BZ110, InpS!BZ110, BY227 * ( 1 + BZ$6) )</f>
        <v>255165.18286177856</v>
      </c>
      <c r="CA227" s="279">
        <f xml:space="preserve"> IF( InpS!CA110, InpS!CA110, BZ227 * ( 1 + CA$6) )</f>
        <v>260267.67129890734</v>
      </c>
      <c r="CB227" s="279">
        <f xml:space="preserve"> IF( InpS!CB110, InpS!CB110, CA227 * ( 1 + CB$6) )</f>
        <v>265472.19320298109</v>
      </c>
      <c r="CC227" s="279">
        <f xml:space="preserve"> IF( InpS!CC110, InpS!CC110, CB227 * ( 1 + CC$6) )</f>
        <v>270780.78891735483</v>
      </c>
      <c r="CD227" s="279">
        <f xml:space="preserve"> IF( InpS!CD110, InpS!CD110, CC227 * ( 1 + CD$6) )</f>
        <v>276195.53958573204</v>
      </c>
      <c r="CE227" s="279">
        <f xml:space="preserve"> IF( InpS!CE110, InpS!CE110, CD227 * ( 1 + CE$6) )</f>
        <v>281718.56796804135</v>
      </c>
      <c r="CF227" s="279">
        <f xml:space="preserve"> IF( InpS!CF110, InpS!CF110, CE227 * ( 1 + CF$6) )</f>
        <v>287352.03927262791</v>
      </c>
      <c r="CG227" s="279">
        <f xml:space="preserve"> IF( InpS!CG110, InpS!CG110, CF227 * ( 1 + CG$6) )</f>
        <v>293098.16200508625</v>
      </c>
      <c r="CH227" s="279">
        <f xml:space="preserve"> IF( InpS!CH110, InpS!CH110, CG227 * ( 1 + CH$6) )</f>
        <v>298959.18883406697</v>
      </c>
      <c r="CI227" s="279">
        <f xml:space="preserve"> IF( InpS!CI110, InpS!CI110, CH227 * ( 1 + CI$6) )</f>
        <v>304937.41747439659</v>
      </c>
      <c r="CJ227" s="279">
        <f xml:space="preserve"> IF( InpS!CJ110, InpS!CJ110, CI227 * ( 1 + CJ$6) )</f>
        <v>311035.19158785732</v>
      </c>
      <c r="CK227" s="279">
        <f xml:space="preserve"> IF( InpS!CK110, InpS!CK110, CJ227 * ( 1 + CK$6) )</f>
        <v>317254.90170197928</v>
      </c>
      <c r="CL227" s="279">
        <f xml:space="preserve"> IF( InpS!CL110, InpS!CL110, CK227 * ( 1 + CL$6) )</f>
        <v>323598.98614720575</v>
      </c>
      <c r="CM227" s="279">
        <f xml:space="preserve"> IF( InpS!CM110, InpS!CM110, CL227 * ( 1 + CM$6) )</f>
        <v>330069.93201279879</v>
      </c>
      <c r="CN227" s="279">
        <f xml:space="preserve"> IF( InpS!CN110, InpS!CN110, CM227 * ( 1 + CN$6) )</f>
        <v>336670.27612185973</v>
      </c>
      <c r="CO227" s="279">
        <f xml:space="preserve"> IF( InpS!CO110, InpS!CO110, CN227 * ( 1 + CO$6) )</f>
        <v>343402.60602584708</v>
      </c>
    </row>
    <row r="228" spans="2:93" outlineLevel="2" x14ac:dyDescent="0.2">
      <c r="B228" s="58"/>
      <c r="D228" s="39"/>
      <c r="E228" s="18" t="str">
        <f xml:space="preserve"> InpS!E111</f>
        <v>Surface Water: Band 20</v>
      </c>
      <c r="G228" s="19">
        <f xml:space="preserve"> UserInput!G69</f>
        <v>0</v>
      </c>
      <c r="H228" s="76" t="str">
        <f xml:space="preserve"> InpS!H111</f>
        <v>£</v>
      </c>
      <c r="I228" s="74"/>
      <c r="K228" s="279">
        <f xml:space="preserve"> IF( InpS!K111, InpS!K111, J228 * ( 1 + K$6) )</f>
        <v>28505.55</v>
      </c>
      <c r="L228" s="279">
        <f xml:space="preserve"> IF( InpS!L111, InpS!L111, K228 * ( 1 + L$6) )</f>
        <v>36879.839999999997</v>
      </c>
      <c r="M228" s="279">
        <f xml:space="preserve"> IF( InpS!M111, InpS!M111, L228 * ( 1 + M$6) )</f>
        <v>45914.45</v>
      </c>
      <c r="N228" s="279">
        <f xml:space="preserve"> IF( InpS!N111, InpS!N111, M228 * ( 1 + N$6) )</f>
        <v>51436.23</v>
      </c>
      <c r="O228" s="279">
        <f xml:space="preserve"> IF( InpS!O111, InpS!O111, N228 * ( 1 + O$6) )</f>
        <v>57096.4</v>
      </c>
      <c r="P228" s="279">
        <f xml:space="preserve"> IF( InpS!P111, InpS!P111, O228 * ( 1 + P$6) )</f>
        <v>63557.95</v>
      </c>
      <c r="Q228" s="279">
        <f xml:space="preserve"> IF( InpS!Q111, InpS!Q111, P228 * ( 1 + Q$6) )</f>
        <v>70833.56</v>
      </c>
      <c r="R228" s="279">
        <f xml:space="preserve"> IF( InpS!R111, InpS!R111, Q228 * ( 1 + R$6) )</f>
        <v>79177.850000000006</v>
      </c>
      <c r="S228" s="279">
        <f xml:space="preserve"> IF( InpS!S111, InpS!S111, R228 * ( 1 + S$6) )</f>
        <v>88678.94</v>
      </c>
      <c r="T228" s="279">
        <f xml:space="preserve"> IF( InpS!T111, InpS!T111, S228 * ( 1 + T$6) )</f>
        <v>90452.235482134594</v>
      </c>
      <c r="U228" s="279">
        <f xml:space="preserve"> IF( InpS!U111, InpS!U111, T228 * ( 1 + U$6) )</f>
        <v>92260.991208459731</v>
      </c>
      <c r="V228" s="279">
        <f xml:space="preserve"> IF( InpS!V111, InpS!V111, U228 * ( 1 + V$6) )</f>
        <v>94105.916270568283</v>
      </c>
      <c r="W228" s="279">
        <f xml:space="preserve"> IF( InpS!W111, InpS!W111, V228 * ( 1 + W$6) )</f>
        <v>95987.733939619517</v>
      </c>
      <c r="X228" s="279">
        <f xml:space="preserve"> IF( InpS!X111, InpS!X111, W228 * ( 1 + X$6) )</f>
        <v>97907.18194988514</v>
      </c>
      <c r="Y228" s="279">
        <f xml:space="preserve"> IF( InpS!Y111, InpS!Y111, X228 * ( 1 + Y$6) )</f>
        <v>99865.012787965301</v>
      </c>
      <c r="Z228" s="279">
        <f xml:space="preserve"> IF( InpS!Z111, InpS!Z111, Y228 * ( 1 + Z$6) )</f>
        <v>101861.99398778807</v>
      </c>
      <c r="AA228" s="279">
        <f xml:space="preserve"> IF( InpS!AA111, InpS!AA111, Z228 * ( 1 + AA$6) )</f>
        <v>103898.90843150791</v>
      </c>
      <c r="AB228" s="279">
        <f xml:space="preserve"> IF( InpS!AB111, InpS!AB111, AA228 * ( 1 + AB$6) )</f>
        <v>105976.55465642115</v>
      </c>
      <c r="AC228" s="279">
        <f xml:space="preserve"> IF( InpS!AC111, InpS!AC111, AB228 * ( 1 + AC$6) )</f>
        <v>108095.74716801885</v>
      </c>
      <c r="AD228" s="279">
        <f xml:space="preserve"> IF( InpS!AD111, InpS!AD111, AC228 * ( 1 + AD$6) )</f>
        <v>110257.3167592996</v>
      </c>
      <c r="AE228" s="279">
        <f xml:space="preserve"> IF( InpS!AE111, InpS!AE111, AD228 * ( 1 + AE$6) )</f>
        <v>112462.11083646773</v>
      </c>
      <c r="AF228" s="279">
        <f xml:space="preserve"> IF( InpS!AF111, InpS!AF111, AE228 * ( 1 + AF$6) )</f>
        <v>114710.99375114428</v>
      </c>
      <c r="AG228" s="279">
        <f xml:space="preserve"> IF( InpS!AG111, InpS!AG111, AF228 * ( 1 + AG$6) )</f>
        <v>117004.84713922124</v>
      </c>
      <c r="AH228" s="279">
        <f xml:space="preserve"> IF( InpS!AH111, InpS!AH111, AG228 * ( 1 + AH$6) )</f>
        <v>119344.57026649169</v>
      </c>
      <c r="AI228" s="279">
        <f xml:space="preserve"> IF( InpS!AI111, InpS!AI111, AH228 * ( 1 + AI$6) )</f>
        <v>121731.08038119157</v>
      </c>
      <c r="AJ228" s="279">
        <f xml:space="preserve"> IF( InpS!AJ111, InpS!AJ111, AI228 * ( 1 + AJ$6) )</f>
        <v>124165.31307359102</v>
      </c>
      <c r="AK228" s="279">
        <f xml:space="preserve"> IF( InpS!AK111, InpS!AK111, AJ228 * ( 1 + AK$6) )</f>
        <v>126648.22264277651</v>
      </c>
      <c r="AL228" s="279">
        <f xml:space="preserve"> IF( InpS!AL111, InpS!AL111, AK228 * ( 1 + AL$6) )</f>
        <v>129180.78247076736</v>
      </c>
      <c r="AM228" s="279">
        <f xml:space="preserve"> IF( InpS!AM111, InpS!AM111, AL228 * ( 1 + AM$6) )</f>
        <v>131763.98540411345</v>
      </c>
      <c r="AN228" s="279">
        <f xml:space="preserve"> IF( InpS!AN111, InpS!AN111, AM228 * ( 1 + AN$6) )</f>
        <v>134398.84414312366</v>
      </c>
      <c r="AO228" s="279">
        <f xml:space="preserve"> IF( InpS!AO111, InpS!AO111, AN228 * ( 1 + AO$6) )</f>
        <v>137086.39163887757</v>
      </c>
      <c r="AP228" s="279">
        <f xml:space="preserve"> IF( InpS!AP111, InpS!AP111, AO228 * ( 1 + AP$6) )</f>
        <v>139827.68149817621</v>
      </c>
      <c r="AQ228" s="279">
        <f xml:space="preserve"> IF( InpS!AQ111, InpS!AQ111, AP228 * ( 1 + AQ$6) )</f>
        <v>142623.78839659053</v>
      </c>
      <c r="AR228" s="279">
        <f xml:space="preserve"> IF( InpS!AR111, InpS!AR111, AQ228 * ( 1 + AR$6) )</f>
        <v>145475.80849976942</v>
      </c>
      <c r="AS228" s="279">
        <f xml:space="preserve"> IF( InpS!AS111, InpS!AS111, AR228 * ( 1 + AS$6) )</f>
        <v>148384.8598931726</v>
      </c>
      <c r="AT228" s="279">
        <f xml:space="preserve"> IF( InpS!AT111, InpS!AT111, AS228 * ( 1 + AT$6) )</f>
        <v>151352.08302039691</v>
      </c>
      <c r="AU228" s="279">
        <f xml:space="preserve"> IF( InpS!AU111, InpS!AU111, AT228 * ( 1 + AU$6) )</f>
        <v>154378.64113026753</v>
      </c>
      <c r="AV228" s="279">
        <f xml:space="preserve"> IF( InpS!AV111, InpS!AV111, AU228 * ( 1 + AV$6) )</f>
        <v>157465.72073286967</v>
      </c>
      <c r="AW228" s="279">
        <f xml:space="preserve"> IF( InpS!AW111, InpS!AW111, AV228 * ( 1 + AW$6) )</f>
        <v>160614.53206469957</v>
      </c>
      <c r="AX228" s="279">
        <f xml:space="preserve"> IF( InpS!AX111, InpS!AX111, AW228 * ( 1 + AX$6) )</f>
        <v>163826.30956311681</v>
      </c>
      <c r="AY228" s="279">
        <f xml:space="preserve"> IF( InpS!AY111, InpS!AY111, AX228 * ( 1 + AY$6) )</f>
        <v>167102.31235028428</v>
      </c>
      <c r="AZ228" s="279">
        <f xml:space="preserve"> IF( InpS!AZ111, InpS!AZ111, AY228 * ( 1 + AZ$6) )</f>
        <v>170443.82472678542</v>
      </c>
      <c r="BA228" s="279">
        <f xml:space="preserve"> IF( InpS!BA111, InpS!BA111, AZ228 * ( 1 + BA$6) )</f>
        <v>173852.15667511214</v>
      </c>
      <c r="BB228" s="279">
        <f xml:space="preserve"> IF( InpS!BB111, InpS!BB111, BA228 * ( 1 + BB$6) )</f>
        <v>177328.64437322097</v>
      </c>
      <c r="BC228" s="279">
        <f xml:space="preserve"> IF( InpS!BC111, InpS!BC111, BB228 * ( 1 + BC$6) )</f>
        <v>180874.65071835867</v>
      </c>
      <c r="BD228" s="279">
        <f xml:space="preserve"> IF( InpS!BD111, InpS!BD111, BC228 * ( 1 + BD$6) )</f>
        <v>184491.56586136259</v>
      </c>
      <c r="BE228" s="279">
        <f xml:space="preserve"> IF( InpS!BE111, InpS!BE111, BD228 * ( 1 + BE$6) )</f>
        <v>188180.80775164557</v>
      </c>
      <c r="BF228" s="279">
        <f xml:space="preserve"> IF( InpS!BF111, InpS!BF111, BE228 * ( 1 + BF$6) )</f>
        <v>191943.82269307846</v>
      </c>
      <c r="BG228" s="279">
        <f xml:space="preserve"> IF( InpS!BG111, InpS!BG111, BF228 * ( 1 + BG$6) )</f>
        <v>195782.0859109888</v>
      </c>
      <c r="BH228" s="279">
        <f xml:space="preserve"> IF( InpS!BH111, InpS!BH111, BG228 * ( 1 + BH$6) )</f>
        <v>199697.10213049754</v>
      </c>
      <c r="BI228" s="279">
        <f xml:space="preserve"> IF( InpS!BI111, InpS!BI111, BH228 * ( 1 + BI$6) )</f>
        <v>203690.40616642061</v>
      </c>
      <c r="BJ228" s="279">
        <f xml:space="preserve"> IF( InpS!BJ111, InpS!BJ111, BI228 * ( 1 + BJ$6) )</f>
        <v>207763.56352496677</v>
      </c>
      <c r="BK228" s="279">
        <f xml:space="preserve"> IF( InpS!BK111, InpS!BK111, BJ228 * ( 1 + BK$6) )</f>
        <v>211918.17101746731</v>
      </c>
      <c r="BL228" s="279">
        <f xml:space="preserve"> IF( InpS!BL111, InpS!BL111, BK228 * ( 1 + BL$6) )</f>
        <v>216155.85738637857</v>
      </c>
      <c r="BM228" s="279">
        <f xml:space="preserve"> IF( InpS!BM111, InpS!BM111, BL228 * ( 1 + BM$6) )</f>
        <v>220478.28394380238</v>
      </c>
      <c r="BN228" s="279">
        <f xml:space="preserve"> IF( InpS!BN111, InpS!BN111, BM228 * ( 1 + BN$6) )</f>
        <v>224887.14522277494</v>
      </c>
      <c r="BO228" s="279">
        <f xml:space="preserve"> IF( InpS!BO111, InpS!BO111, BN228 * ( 1 + BO$6) )</f>
        <v>229384.16964157936</v>
      </c>
      <c r="BP228" s="279">
        <f xml:space="preserve"> IF( InpS!BP111, InpS!BP111, BO228 * ( 1 + BP$6) )</f>
        <v>233971.1201813423</v>
      </c>
      <c r="BQ228" s="279">
        <f xml:space="preserve"> IF( InpS!BQ111, InpS!BQ111, BP228 * ( 1 + BQ$6) )</f>
        <v>238649.79507718052</v>
      </c>
      <c r="BR228" s="279">
        <f xml:space="preserve"> IF( InpS!BR111, InpS!BR111, BQ228 * ( 1 + BR$6) )</f>
        <v>243422.02852316792</v>
      </c>
      <c r="BS228" s="279">
        <f xml:space="preserve"> IF( InpS!BS111, InpS!BS111, BR228 * ( 1 + BS$6) )</f>
        <v>248289.69139139989</v>
      </c>
      <c r="BT228" s="279">
        <f xml:space="preserve"> IF( InpS!BT111, InpS!BT111, BS228 * ( 1 + BT$6) )</f>
        <v>253254.69196543653</v>
      </c>
      <c r="BU228" s="279">
        <f xml:space="preserve"> IF( InpS!BU111, InpS!BU111, BT228 * ( 1 + BU$6) )</f>
        <v>258318.97668841243</v>
      </c>
      <c r="BV228" s="279">
        <f xml:space="preserve"> IF( InpS!BV111, InpS!BV111, BU228 * ( 1 + BV$6) )</f>
        <v>263484.53092610621</v>
      </c>
      <c r="BW228" s="279">
        <f xml:space="preserve"> IF( InpS!BW111, InpS!BW111, BV228 * ( 1 + BW$6) )</f>
        <v>268753.37974526908</v>
      </c>
      <c r="BX228" s="279">
        <f xml:space="preserve"> IF( InpS!BX111, InpS!BX111, BW228 * ( 1 + BX$6) )</f>
        <v>274127.58870751748</v>
      </c>
      <c r="BY228" s="279">
        <f xml:space="preserve"> IF( InpS!BY111, InpS!BY111, BX228 * ( 1 + BY$6) )</f>
        <v>279609.26467910089</v>
      </c>
      <c r="BZ228" s="279">
        <f xml:space="preserve"> IF( InpS!BZ111, InpS!BZ111, BY228 * ( 1 + BZ$6) )</f>
        <v>285200.55665686273</v>
      </c>
      <c r="CA228" s="279">
        <f xml:space="preserve"> IF( InpS!CA111, InpS!CA111, BZ228 * ( 1 + CA$6) )</f>
        <v>290903.65661071741</v>
      </c>
      <c r="CB228" s="279">
        <f xml:space="preserve"> IF( InpS!CB111, InpS!CB111, CA228 * ( 1 + CB$6) )</f>
        <v>296720.80034297466</v>
      </c>
      <c r="CC228" s="279">
        <f xml:space="preserve"> IF( InpS!CC111, InpS!CC111, CB228 * ( 1 + CC$6) )</f>
        <v>302654.26836484723</v>
      </c>
      <c r="CD228" s="279">
        <f xml:space="preserve"> IF( InpS!CD111, InpS!CD111, CC228 * ( 1 + CD$6) )</f>
        <v>308706.38679048623</v>
      </c>
      <c r="CE228" s="279">
        <f xml:space="preserve"> IF( InpS!CE111, InpS!CE111, CD228 * ( 1 + CE$6) )</f>
        <v>314879.52824889409</v>
      </c>
      <c r="CF228" s="279">
        <f xml:space="preserve"> IF( InpS!CF111, InpS!CF111, CE228 * ( 1 + CF$6) )</f>
        <v>321176.1128140731</v>
      </c>
      <c r="CG228" s="279">
        <f xml:space="preserve"> IF( InpS!CG111, InpS!CG111, CF228 * ( 1 + CG$6) )</f>
        <v>327598.60895377374</v>
      </c>
      <c r="CH228" s="279">
        <f xml:space="preserve"> IF( InpS!CH111, InpS!CH111, CG228 * ( 1 + CH$6) )</f>
        <v>334149.53449721506</v>
      </c>
      <c r="CI228" s="279">
        <f xml:space="preserve"> IF( InpS!CI111, InpS!CI111, CH228 * ( 1 + CI$6) )</f>
        <v>340831.45762215642</v>
      </c>
      <c r="CJ228" s="279">
        <f xml:space="preserve"> IF( InpS!CJ111, InpS!CJ111, CI228 * ( 1 + CJ$6) )</f>
        <v>347646.99786170729</v>
      </c>
      <c r="CK228" s="279">
        <f xml:space="preserve"> IF( InpS!CK111, InpS!CK111, CJ228 * ( 1 + CK$6) )</f>
        <v>354598.82713127026</v>
      </c>
      <c r="CL228" s="279">
        <f xml:space="preserve"> IF( InpS!CL111, InpS!CL111, CK228 * ( 1 + CL$6) )</f>
        <v>361689.67077601957</v>
      </c>
      <c r="CM228" s="279">
        <f xml:space="preserve"> IF( InpS!CM111, InpS!CM111, CL228 * ( 1 + CM$6) )</f>
        <v>368922.30863932578</v>
      </c>
      <c r="CN228" s="279">
        <f xml:space="preserve"> IF( InpS!CN111, InpS!CN111, CM228 * ( 1 + CN$6) )</f>
        <v>376299.57615254569</v>
      </c>
      <c r="CO228" s="279">
        <f xml:space="preserve"> IF( InpS!CO111, InpS!CO111, CN228 * ( 1 + CO$6) )</f>
        <v>383824.36544660432</v>
      </c>
    </row>
    <row r="229" spans="2:93" outlineLevel="2" x14ac:dyDescent="0.2">
      <c r="B229" s="58"/>
      <c r="D229" s="39"/>
      <c r="E229" s="18" t="str">
        <f xml:space="preserve"> InpS!E112</f>
        <v>Surface Water: Band 21</v>
      </c>
      <c r="G229" s="19">
        <f xml:space="preserve"> UserInput!G70</f>
        <v>0</v>
      </c>
      <c r="H229" s="76" t="str">
        <f xml:space="preserve"> InpS!H112</f>
        <v>£</v>
      </c>
      <c r="I229" s="74"/>
      <c r="K229" s="279">
        <f xml:space="preserve"> IF( InpS!K112, InpS!K112, J229 * ( 1 + K$6) )</f>
        <v>45003.62</v>
      </c>
      <c r="L229" s="279">
        <f xml:space="preserve"> IF( InpS!L112, InpS!L112, K229 * ( 1 + L$6) )</f>
        <v>58224.67</v>
      </c>
      <c r="M229" s="279">
        <f xml:space="preserve"> IF( InpS!M112, InpS!M112, L229 * ( 1 + M$6) )</f>
        <v>72488.22</v>
      </c>
      <c r="N229" s="279">
        <f xml:space="preserve"> IF( InpS!N112, InpS!N112, M229 * ( 1 + N$6) )</f>
        <v>81205.83</v>
      </c>
      <c r="O229" s="279">
        <f xml:space="preserve"> IF( InpS!O112, InpS!O112, N229 * ( 1 + O$6) )</f>
        <v>90141.92</v>
      </c>
      <c r="P229" s="279">
        <f xml:space="preserve"> IF( InpS!P112, InpS!P112, O229 * ( 1 + P$6) )</f>
        <v>100343.21</v>
      </c>
      <c r="Q229" s="279">
        <f xml:space="preserve"> IF( InpS!Q112, InpS!Q112, P229 * ( 1 + Q$6) )</f>
        <v>111829.7</v>
      </c>
      <c r="R229" s="279">
        <f xml:space="preserve"> IF( InpS!R112, InpS!R112, Q229 * ( 1 + R$6) )</f>
        <v>125003.38</v>
      </c>
      <c r="S229" s="279">
        <f xml:space="preserve"> IF( InpS!S112, InpS!S112, R229 * ( 1 + S$6) )</f>
        <v>140003.39000000001</v>
      </c>
      <c r="T229" s="279">
        <f xml:space="preserve"> IF( InpS!T112, InpS!T112, S229 * ( 1 + T$6) )</f>
        <v>142803.01050708463</v>
      </c>
      <c r="U229" s="279">
        <f xml:space="preserve"> IF( InpS!U112, InpS!U112, T229 * ( 1 + U$6) )</f>
        <v>145658.61447988168</v>
      </c>
      <c r="V229" s="279">
        <f xml:space="preserve"> IF( InpS!V112, InpS!V112, U229 * ( 1 + V$6) )</f>
        <v>148571.3214088454</v>
      </c>
      <c r="W229" s="279">
        <f xml:space="preserve"> IF( InpS!W112, InpS!W112, V229 * ( 1 + W$6) )</f>
        <v>151542.27317066249</v>
      </c>
      <c r="X229" s="279">
        <f xml:space="preserve"> IF( InpS!X112, InpS!X112, W229 * ( 1 + X$6) )</f>
        <v>154572.63447590522</v>
      </c>
      <c r="Y229" s="279">
        <f xml:space="preserve"> IF( InpS!Y112, InpS!Y112, X229 * ( 1 + Y$6) )</f>
        <v>157663.5933256362</v>
      </c>
      <c r="Z229" s="279">
        <f xml:space="preserve"> IF( InpS!Z112, InpS!Z112, Y229 * ( 1 + Z$6) )</f>
        <v>160816.36147714383</v>
      </c>
      <c r="AA229" s="279">
        <f xml:space="preserve"> IF( InpS!AA112, InpS!AA112, Z229 * ( 1 + AA$6) )</f>
        <v>164032.17491899082</v>
      </c>
      <c r="AB229" s="279">
        <f xml:space="preserve"> IF( InpS!AB112, InpS!AB112, AA229 * ( 1 + AB$6) )</f>
        <v>167312.29435556231</v>
      </c>
      <c r="AC229" s="279">
        <f xml:space="preserve"> IF( InpS!AC112, InpS!AC112, AB229 * ( 1 + AC$6) )</f>
        <v>170658.00570130337</v>
      </c>
      <c r="AD229" s="279">
        <f xml:space="preserve"> IF( InpS!AD112, InpS!AD112, AC229 * ( 1 + AD$6) )</f>
        <v>174070.62058483963</v>
      </c>
      <c r="AE229" s="279">
        <f xml:space="preserve"> IF( InpS!AE112, InpS!AE112, AD229 * ( 1 + AE$6) )</f>
        <v>177551.47686317877</v>
      </c>
      <c r="AF229" s="279">
        <f xml:space="preserve"> IF( InpS!AF112, InpS!AF112, AE229 * ( 1 + AF$6) )</f>
        <v>181101.93914619432</v>
      </c>
      <c r="AG229" s="279">
        <f xml:space="preserve"> IF( InpS!AG112, InpS!AG112, AF229 * ( 1 + AG$6) )</f>
        <v>184723.39933159752</v>
      </c>
      <c r="AH229" s="279">
        <f xml:space="preserve"> IF( InpS!AH112, InpS!AH112, AG229 * ( 1 + AH$6) )</f>
        <v>188417.27715060691</v>
      </c>
      <c r="AI229" s="279">
        <f xml:space="preserve"> IF( InpS!AI112, InpS!AI112, AH229 * ( 1 + AI$6) )</f>
        <v>192185.02072452955</v>
      </c>
      <c r="AJ229" s="279">
        <f xml:space="preserve"> IF( InpS!AJ112, InpS!AJ112, AI229 * ( 1 + AJ$6) )</f>
        <v>196028.10713247207</v>
      </c>
      <c r="AK229" s="279">
        <f xml:space="preserve"> IF( InpS!AK112, InpS!AK112, AJ229 * ( 1 + AK$6) )</f>
        <v>199948.04299040415</v>
      </c>
      <c r="AL229" s="279">
        <f xml:space="preserve"> IF( InpS!AL112, InpS!AL112, AK229 * ( 1 + AL$6) )</f>
        <v>203946.36504180141</v>
      </c>
      <c r="AM229" s="279">
        <f xml:space="preserve"> IF( InpS!AM112, InpS!AM112, AL229 * ( 1 + AM$6) )</f>
        <v>208024.64076009934</v>
      </c>
      <c r="AN229" s="279">
        <f xml:space="preserve"> IF( InpS!AN112, InpS!AN112, AM229 * ( 1 + AN$6) )</f>
        <v>212184.46896319417</v>
      </c>
      <c r="AO229" s="279">
        <f xml:space="preserve"> IF( InpS!AO112, InpS!AO112, AN229 * ( 1 + AO$6) )</f>
        <v>216427.48044023212</v>
      </c>
      <c r="AP229" s="279">
        <f xml:space="preserve"> IF( InpS!AP112, InpS!AP112, AO229 * ( 1 + AP$6) )</f>
        <v>220755.33859093211</v>
      </c>
      <c r="AQ229" s="279">
        <f xml:space="preserve"> IF( InpS!AQ112, InpS!AQ112, AP229 * ( 1 + AQ$6) )</f>
        <v>225169.74007769313</v>
      </c>
      <c r="AR229" s="279">
        <f xml:space="preserve"> IF( InpS!AR112, InpS!AR112, AQ229 * ( 1 + AR$6) )</f>
        <v>229672.41549074152</v>
      </c>
      <c r="AS229" s="279">
        <f xml:space="preserve"> IF( InpS!AS112, InpS!AS112, AR229 * ( 1 + AS$6) )</f>
        <v>234265.13002657911</v>
      </c>
      <c r="AT229" s="279">
        <f xml:space="preserve"> IF( InpS!AT112, InpS!AT112, AS229 * ( 1 + AT$6) )</f>
        <v>238949.68417999821</v>
      </c>
      <c r="AU229" s="279">
        <f xml:space="preserve"> IF( InpS!AU112, InpS!AU112, AT229 * ( 1 + AU$6) )</f>
        <v>243727.91444993464</v>
      </c>
      <c r="AV229" s="279">
        <f xml:space="preserve"> IF( InpS!AV112, InpS!AV112, AU229 * ( 1 + AV$6) )</f>
        <v>248601.69405943554</v>
      </c>
      <c r="AW229" s="279">
        <f xml:space="preserve"> IF( InpS!AW112, InpS!AW112, AV229 * ( 1 + AW$6) )</f>
        <v>253572.93369002428</v>
      </c>
      <c r="AX229" s="279">
        <f xml:space="preserve"> IF( InpS!AX112, InpS!AX112, AW229 * ( 1 + AX$6) )</f>
        <v>258643.58223075033</v>
      </c>
      <c r="AY229" s="279">
        <f xml:space="preserve"> IF( InpS!AY112, InpS!AY112, AX229 * ( 1 + AY$6) )</f>
        <v>263815.62754221767</v>
      </c>
      <c r="AZ229" s="279">
        <f xml:space="preserve"> IF( InpS!AZ112, InpS!AZ112, AY229 * ( 1 + AZ$6) )</f>
        <v>269091.09723589144</v>
      </c>
      <c r="BA229" s="279">
        <f xml:space="preserve"> IF( InpS!BA112, InpS!BA112, AZ229 * ( 1 + BA$6) )</f>
        <v>274472.0594689881</v>
      </c>
      <c r="BB229" s="279">
        <f xml:space="preserve"> IF( InpS!BB112, InpS!BB112, BA229 * ( 1 + BB$6) )</f>
        <v>279960.62375526095</v>
      </c>
      <c r="BC229" s="279">
        <f xml:space="preserve"> IF( InpS!BC112, InpS!BC112, BB229 * ( 1 + BC$6) )</f>
        <v>285558.94179199869</v>
      </c>
      <c r="BD229" s="279">
        <f xml:space="preserve"> IF( InpS!BD112, InpS!BD112, BC229 * ( 1 + BD$6) )</f>
        <v>291269.20830356149</v>
      </c>
      <c r="BE229" s="279">
        <f xml:space="preserve"> IF( InpS!BE112, InpS!BE112, BD229 * ( 1 + BE$6) )</f>
        <v>297093.66190178477</v>
      </c>
      <c r="BF229" s="279">
        <f xml:space="preserve"> IF( InpS!BF112, InpS!BF112, BE229 * ( 1 + BF$6) )</f>
        <v>303034.58596358856</v>
      </c>
      <c r="BG229" s="279">
        <f xml:space="preserve"> IF( InpS!BG112, InpS!BG112, BF229 * ( 1 + BG$6) )</f>
        <v>309094.30952613632</v>
      </c>
      <c r="BH229" s="279">
        <f xml:space="preserve"> IF( InpS!BH112, InpS!BH112, BG229 * ( 1 + BH$6) )</f>
        <v>315275.20819989365</v>
      </c>
      <c r="BI229" s="279">
        <f xml:space="preserve"> IF( InpS!BI112, InpS!BI112, BH229 * ( 1 + BI$6) )</f>
        <v>321579.70509994583</v>
      </c>
      <c r="BJ229" s="279">
        <f xml:space="preserve"> IF( InpS!BJ112, InpS!BJ112, BI229 * ( 1 + BJ$6) )</f>
        <v>328010.2717959382</v>
      </c>
      <c r="BK229" s="279">
        <f xml:space="preserve"> IF( InpS!BK112, InpS!BK112, BJ229 * ( 1 + BK$6) )</f>
        <v>334569.42928101274</v>
      </c>
      <c r="BL229" s="279">
        <f xml:space="preserve"> IF( InpS!BL112, InpS!BL112, BK229 * ( 1 + BL$6) )</f>
        <v>341259.74896011996</v>
      </c>
      <c r="BM229" s="279">
        <f xml:space="preserve"> IF( InpS!BM112, InpS!BM112, BL229 * ( 1 + BM$6) )</f>
        <v>348083.85365809407</v>
      </c>
      <c r="BN229" s="279">
        <f xml:space="preserve"> IF( InpS!BN112, InpS!BN112, BM229 * ( 1 + BN$6) )</f>
        <v>355044.41864788643</v>
      </c>
      <c r="BO229" s="279">
        <f xml:space="preserve"> IF( InpS!BO112, InpS!BO112, BN229 * ( 1 + BO$6) )</f>
        <v>362144.17269936018</v>
      </c>
      <c r="BP229" s="279">
        <f xml:space="preserve"> IF( InpS!BP112, InpS!BP112, BO229 * ( 1 + BP$6) )</f>
        <v>369385.89914905775</v>
      </c>
      <c r="BQ229" s="279">
        <f xml:space="preserve"> IF( InpS!BQ112, InpS!BQ112, BP229 * ( 1 + BQ$6) )</f>
        <v>376772.43699135992</v>
      </c>
      <c r="BR229" s="279">
        <f xml:space="preserve"> IF( InpS!BR112, InpS!BR112, BQ229 * ( 1 + BR$6) )</f>
        <v>384306.68199146498</v>
      </c>
      <c r="BS229" s="279">
        <f xml:space="preserve"> IF( InpS!BS112, InpS!BS112, BR229 * ( 1 + BS$6) )</f>
        <v>391991.58782062348</v>
      </c>
      <c r="BT229" s="279">
        <f xml:space="preserve"> IF( InpS!BT112, InpS!BT112, BS229 * ( 1 + BT$6) )</f>
        <v>399830.16721407446</v>
      </c>
      <c r="BU229" s="279">
        <f xml:space="preserve"> IF( InpS!BU112, InpS!BU112, BT229 * ( 1 + BU$6) )</f>
        <v>407825.49315213639</v>
      </c>
      <c r="BV229" s="279">
        <f xml:space="preserve"> IF( InpS!BV112, InpS!BV112, BU229 * ( 1 + BV$6) )</f>
        <v>415980.70006491628</v>
      </c>
      <c r="BW229" s="279">
        <f xml:space="preserve"> IF( InpS!BW112, InpS!BW112, BV229 * ( 1 + BW$6) )</f>
        <v>424298.9850611093</v>
      </c>
      <c r="BX229" s="279">
        <f xml:space="preserve"> IF( InpS!BX112, InpS!BX112, BW229 * ( 1 + BX$6) )</f>
        <v>432783.60918137006</v>
      </c>
      <c r="BY229" s="279">
        <f xml:space="preserve"> IF( InpS!BY112, InpS!BY112, BX229 * ( 1 + BY$6) )</f>
        <v>441437.89867674769</v>
      </c>
      <c r="BZ229" s="279">
        <f xml:space="preserve"> IF( InpS!BZ112, InpS!BZ112, BY229 * ( 1 + BZ$6) )</f>
        <v>450265.24631268543</v>
      </c>
      <c r="CA229" s="279">
        <f xml:space="preserve"> IF( InpS!CA112, InpS!CA112, BZ229 * ( 1 + CA$6) )</f>
        <v>459269.1126990958</v>
      </c>
      <c r="CB229" s="279">
        <f xml:space="preserve"> IF( InpS!CB112, InpS!CB112, CA229 * ( 1 + CB$6) )</f>
        <v>468453.02764703345</v>
      </c>
      <c r="CC229" s="279">
        <f xml:space="preserve"> IF( InpS!CC112, InpS!CC112, CB229 * ( 1 + CC$6) )</f>
        <v>477820.59155249683</v>
      </c>
      <c r="CD229" s="279">
        <f xml:space="preserve"> IF( InpS!CD112, InpS!CD112, CC229 * ( 1 + CD$6) )</f>
        <v>487375.47680790152</v>
      </c>
      <c r="CE229" s="279">
        <f xml:space="preserve"> IF( InpS!CE112, InpS!CE112, CD229 * ( 1 + CE$6) )</f>
        <v>497121.42924177862</v>
      </c>
      <c r="CF229" s="279">
        <f xml:space="preserve"> IF( InpS!CF112, InpS!CF112, CE229 * ( 1 + CF$6) )</f>
        <v>507062.26958726242</v>
      </c>
      <c r="CG229" s="279">
        <f xml:space="preserve"> IF( InpS!CG112, InpS!CG112, CF229 * ( 1 + CG$6) )</f>
        <v>517201.89497994306</v>
      </c>
      <c r="CH229" s="279">
        <f xml:space="preserve"> IF( InpS!CH112, InpS!CH112, CG229 * ( 1 + CH$6) )</f>
        <v>527544.28048567171</v>
      </c>
      <c r="CI229" s="279">
        <f xml:space="preserve"> IF( InpS!CI112, InpS!CI112, CH229 * ( 1 + CI$6) )</f>
        <v>538093.48065891676</v>
      </c>
      <c r="CJ229" s="279">
        <f xml:space="preserve"> IF( InpS!CJ112, InpS!CJ112, CI229 * ( 1 + CJ$6) )</f>
        <v>548853.63113228208</v>
      </c>
      <c r="CK229" s="279">
        <f xml:space="preserve"> IF( InpS!CK112, InpS!CK112, CJ229 * ( 1 + CK$6) )</f>
        <v>559828.95023781084</v>
      </c>
      <c r="CL229" s="279">
        <f xml:space="preserve"> IF( InpS!CL112, InpS!CL112, CK229 * ( 1 + CL$6) )</f>
        <v>571023.74066071014</v>
      </c>
      <c r="CM229" s="279">
        <f xml:space="preserve"> IF( InpS!CM112, InpS!CM112, CL229 * ( 1 + CM$6) )</f>
        <v>582442.39112614456</v>
      </c>
      <c r="CN229" s="279">
        <f xml:space="preserve"> IF( InpS!CN112, InpS!CN112, CM229 * ( 1 + CN$6) )</f>
        <v>594089.37811976066</v>
      </c>
      <c r="CO229" s="279">
        <f xml:space="preserve"> IF( InpS!CO112, InpS!CO112, CN229 * ( 1 + CO$6) )</f>
        <v>605969.26764261606</v>
      </c>
    </row>
    <row r="230" spans="2:93" outlineLevel="2" x14ac:dyDescent="0.2">
      <c r="B230" s="58"/>
      <c r="D230" s="39"/>
      <c r="E230" s="18" t="str">
        <f xml:space="preserve"> InpS!E113</f>
        <v>Surface Water: Band 22</v>
      </c>
      <c r="G230" s="19">
        <f xml:space="preserve"> UserInput!G71</f>
        <v>0</v>
      </c>
      <c r="H230" s="76" t="str">
        <f xml:space="preserve"> InpS!H113</f>
        <v>£</v>
      </c>
      <c r="I230" s="74"/>
      <c r="K230" s="279">
        <f xml:space="preserve"> IF( InpS!K113, InpS!K113, J230 * ( 1 + K$6) )</f>
        <v>105023.45</v>
      </c>
      <c r="L230" s="279">
        <f xml:space="preserve"> IF( InpS!L113, InpS!L113, K230 * ( 1 + L$6) )</f>
        <v>135876.96</v>
      </c>
      <c r="M230" s="279">
        <f xml:space="preserve"> IF( InpS!M113, InpS!M113, L230 * ( 1 + M$6) )</f>
        <v>169163.33</v>
      </c>
      <c r="N230" s="279">
        <f xml:space="preserve"> IF( InpS!N113, InpS!N113, M230 * ( 1 + N$6) )</f>
        <v>189507.32</v>
      </c>
      <c r="O230" s="279">
        <f xml:space="preserve"> IF( InpS!O113, InpS!O113, N230 * ( 1 + O$6) )</f>
        <v>210361.18</v>
      </c>
      <c r="P230" s="279">
        <f xml:space="preserve"> IF( InpS!P113, InpS!P113, O230 * ( 1 + P$6) )</f>
        <v>234167.59</v>
      </c>
      <c r="Q230" s="279">
        <f xml:space="preserve"> IF( InpS!Q113, InpS!Q113, P230 * ( 1 + Q$6) )</f>
        <v>260973.22</v>
      </c>
      <c r="R230" s="279">
        <f xml:space="preserve"> IF( InpS!R113, InpS!R113, Q230 * ( 1 + R$6) )</f>
        <v>291716.2</v>
      </c>
      <c r="S230" s="279">
        <f xml:space="preserve"> IF( InpS!S113, InpS!S113, R230 * ( 1 + S$6) )</f>
        <v>326721.21000000002</v>
      </c>
      <c r="T230" s="279">
        <f xml:space="preserve"> IF( InpS!T113, InpS!T113, S230 * ( 1 + T$6) )</f>
        <v>333254.59036754328</v>
      </c>
      <c r="U230" s="279">
        <f xml:space="preserve"> IF( InpS!U113, InpS!U113, T230 * ( 1 + U$6) )</f>
        <v>339918.61746912316</v>
      </c>
      <c r="V230" s="279">
        <f xml:space="preserve"> IF( InpS!V113, InpS!V113, U230 * ( 1 + V$6) )</f>
        <v>346715.9038220208</v>
      </c>
      <c r="W230" s="279">
        <f xml:space="preserve"> IF( InpS!W113, InpS!W113, V230 * ( 1 + W$6) )</f>
        <v>353649.11418551637</v>
      </c>
      <c r="X230" s="279">
        <f xml:space="preserve"> IF( InpS!X113, InpS!X113, W230 * ( 1 + X$6) )</f>
        <v>360720.96660556196</v>
      </c>
      <c r="Y230" s="279">
        <f xml:space="preserve"> IF( InpS!Y113, InpS!Y113, X230 * ( 1 + Y$6) )</f>
        <v>367934.23348034493</v>
      </c>
      <c r="Z230" s="279">
        <f xml:space="preserve"> IF( InpS!Z113, InpS!Z113, Y230 * ( 1 + Z$6) )</f>
        <v>375291.74264715891</v>
      </c>
      <c r="AA230" s="279">
        <f xml:space="preserve"> IF( InpS!AA113, InpS!AA113, Z230 * ( 1 + AA$6) )</f>
        <v>382796.37849100889</v>
      </c>
      <c r="AB230" s="279">
        <f xml:space="preserve"> IF( InpS!AB113, InpS!AB113, AA230 * ( 1 + AB$6) )</f>
        <v>390451.08307538473</v>
      </c>
      <c r="AC230" s="279">
        <f xml:space="preserve"> IF( InpS!AC113, InpS!AC113, AB230 * ( 1 + AC$6) )</f>
        <v>398258.85729564645</v>
      </c>
      <c r="AD230" s="279">
        <f xml:space="preserve"> IF( InpS!AD113, InpS!AD113, AC230 * ( 1 + AD$6) )</f>
        <v>406222.76205547393</v>
      </c>
      <c r="AE230" s="279">
        <f xml:space="preserve"> IF( InpS!AE113, InpS!AE113, AD230 * ( 1 + AE$6) )</f>
        <v>414345.91946684133</v>
      </c>
      <c r="AF230" s="279">
        <f xml:space="preserve"> IF( InpS!AF113, InpS!AF113, AE230 * ( 1 + AF$6) )</f>
        <v>422631.51407398761</v>
      </c>
      <c r="AG230" s="279">
        <f xml:space="preserve"> IF( InpS!AG113, InpS!AG113, AF230 * ( 1 + AG$6) )</f>
        <v>431082.79410186235</v>
      </c>
      <c r="AH230" s="279">
        <f xml:space="preserve"> IF( InpS!AH113, InpS!AH113, AG230 * ( 1 + AH$6) )</f>
        <v>439703.07272953639</v>
      </c>
      <c r="AI230" s="279">
        <f xml:space="preserve"> IF( InpS!AI113, InpS!AI113, AH230 * ( 1 + AI$6) )</f>
        <v>448495.72938907676</v>
      </c>
      <c r="AJ230" s="279">
        <f xml:space="preserve"> IF( InpS!AJ113, InpS!AJ113, AI230 * ( 1 + AJ$6) )</f>
        <v>457464.21109039511</v>
      </c>
      <c r="AK230" s="279">
        <f xml:space="preserve"> IF( InpS!AK113, InpS!AK113, AJ230 * ( 1 + AK$6) )</f>
        <v>466612.03377258842</v>
      </c>
      <c r="AL230" s="279">
        <f xml:space="preserve"> IF( InpS!AL113, InpS!AL113, AK230 * ( 1 + AL$6) )</f>
        <v>475942.78368230275</v>
      </c>
      <c r="AM230" s="279">
        <f xml:space="preserve"> IF( InpS!AM113, InpS!AM113, AL230 * ( 1 + AM$6) )</f>
        <v>485460.11877965945</v>
      </c>
      <c r="AN230" s="279">
        <f xml:space="preserve"> IF( InpS!AN113, InpS!AN113, AM230 * ( 1 + AN$6) )</f>
        <v>495167.77017229551</v>
      </c>
      <c r="AO230" s="279">
        <f xml:space="preserve"> IF( InpS!AO113, InpS!AO113, AN230 * ( 1 + AO$6) )</f>
        <v>505069.54357808037</v>
      </c>
      <c r="AP230" s="279">
        <f xml:space="preserve"> IF( InpS!AP113, InpS!AP113, AO230 * ( 1 + AP$6) )</f>
        <v>515169.32081708196</v>
      </c>
      <c r="AQ230" s="279">
        <f xml:space="preserve"> IF( InpS!AQ113, InpS!AQ113, AP230 * ( 1 + AQ$6) )</f>
        <v>525471.06133336772</v>
      </c>
      <c r="AR230" s="279">
        <f xml:space="preserve"> IF( InpS!AR113, InpS!AR113, AQ230 * ( 1 + AR$6) )</f>
        <v>535978.8037472365</v>
      </c>
      <c r="AS230" s="279">
        <f xml:space="preserve"> IF( InpS!AS113, InpS!AS113, AR230 * ( 1 + AS$6) )</f>
        <v>546696.66743849032</v>
      </c>
      <c r="AT230" s="279">
        <f xml:space="preserve"> IF( InpS!AT113, InpS!AT113, AS230 * ( 1 + AT$6) )</f>
        <v>557628.85416136624</v>
      </c>
      <c r="AU230" s="279">
        <f xml:space="preserve"> IF( InpS!AU113, InpS!AU113, AT230 * ( 1 + AU$6) )</f>
        <v>568779.64969176205</v>
      </c>
      <c r="AV230" s="279">
        <f xml:space="preserve"> IF( InpS!AV113, InpS!AV113, AU230 * ( 1 + AV$6) )</f>
        <v>580153.425507401</v>
      </c>
      <c r="AW230" s="279">
        <f xml:space="preserve"> IF( InpS!AW113, InpS!AW113, AV230 * ( 1 + AW$6) )</f>
        <v>591754.6405015944</v>
      </c>
      <c r="AX230" s="279">
        <f xml:space="preserve"> IF( InpS!AX113, InpS!AX113, AW230 * ( 1 + AX$6) )</f>
        <v>603587.84273127432</v>
      </c>
      <c r="AY230" s="279">
        <f xml:space="preserve"> IF( InpS!AY113, InpS!AY113, AX230 * ( 1 + AY$6) )</f>
        <v>615657.67119998101</v>
      </c>
      <c r="AZ230" s="279">
        <f xml:space="preserve"> IF( InpS!AZ113, InpS!AZ113, AY230 * ( 1 + AZ$6) )</f>
        <v>627968.85767650441</v>
      </c>
      <c r="BA230" s="279">
        <f xml:space="preserve"> IF( InpS!BA113, InpS!BA113, AZ230 * ( 1 + BA$6) )</f>
        <v>640526.2285498929</v>
      </c>
      <c r="BB230" s="279">
        <f xml:space="preserve"> IF( InpS!BB113, InpS!BB113, BA230 * ( 1 + BB$6) )</f>
        <v>653334.70672155614</v>
      </c>
      <c r="BC230" s="279">
        <f xml:space="preserve"> IF( InpS!BC113, InpS!BC113, BB230 * ( 1 + BC$6) )</f>
        <v>666399.31353520392</v>
      </c>
      <c r="BD230" s="279">
        <f xml:space="preserve"> IF( InpS!BD113, InpS!BD113, BC230 * ( 1 + BD$6) )</f>
        <v>679725.17074537766</v>
      </c>
      <c r="BE230" s="279">
        <f xml:space="preserve"> IF( InpS!BE113, InpS!BE113, BD230 * ( 1 + BE$6) )</f>
        <v>693317.50252534635</v>
      </c>
      <c r="BF230" s="279">
        <f xml:space="preserve"> IF( InpS!BF113, InpS!BF113, BE230 * ( 1 + BF$6) )</f>
        <v>707181.63751515374</v>
      </c>
      <c r="BG230" s="279">
        <f xml:space="preserve"> IF( InpS!BG113, InpS!BG113, BF230 * ( 1 + BG$6) )</f>
        <v>721323.0109106201</v>
      </c>
      <c r="BH230" s="279">
        <f xml:space="preserve"> IF( InpS!BH113, InpS!BH113, BG230 * ( 1 + BH$6) )</f>
        <v>735747.16659411741</v>
      </c>
      <c r="BI230" s="279">
        <f xml:space="preserve"> IF( InpS!BI113, InpS!BI113, BH230 * ( 1 + BI$6) )</f>
        <v>750459.75930795306</v>
      </c>
      <c r="BJ230" s="279">
        <f xml:space="preserve"> IF( InpS!BJ113, InpS!BJ113, BI230 * ( 1 + BJ$6) )</f>
        <v>765466.55687121442</v>
      </c>
      <c r="BK230" s="279">
        <f xml:space="preserve"> IF( InpS!BK113, InpS!BK113, BJ230 * ( 1 + BK$6) )</f>
        <v>780773.44244094321</v>
      </c>
      <c r="BL230" s="279">
        <f xml:space="preserve"> IF( InpS!BL113, InpS!BL113, BK230 * ( 1 + BL$6) )</f>
        <v>796386.41681852587</v>
      </c>
      <c r="BM230" s="279">
        <f xml:space="preserve"> IF( InpS!BM113, InpS!BM113, BL230 * ( 1 + BM$6) )</f>
        <v>812311.60080220504</v>
      </c>
      <c r="BN230" s="279">
        <f xml:space="preserve"> IF( InpS!BN113, InpS!BN113, BM230 * ( 1 + BN$6) )</f>
        <v>828555.23758663284</v>
      </c>
      <c r="BO230" s="279">
        <f xml:space="preserve"> IF( InpS!BO113, InpS!BO113, BN230 * ( 1 + BO$6) )</f>
        <v>845123.6952104083</v>
      </c>
      <c r="BP230" s="279">
        <f xml:space="preserve"> IF( InpS!BP113, InpS!BP113, BO230 * ( 1 + BP$6) )</f>
        <v>862023.46905255737</v>
      </c>
      <c r="BQ230" s="279">
        <f xml:space="preserve"> IF( InpS!BQ113, InpS!BQ113, BP230 * ( 1 + BQ$6) )</f>
        <v>879261.18437893456</v>
      </c>
      <c r="BR230" s="279">
        <f xml:space="preserve"> IF( InpS!BR113, InpS!BR113, BQ230 * ( 1 + BR$6) )</f>
        <v>896843.59893954464</v>
      </c>
      <c r="BS230" s="279">
        <f xml:space="preserve"> IF( InpS!BS113, InpS!BS113, BR230 * ( 1 + BS$6) )</f>
        <v>914777.60561780236</v>
      </c>
      <c r="BT230" s="279">
        <f xml:space="preserve"> IF( InpS!BT113, InpS!BT113, BS230 * ( 1 + BT$6) )</f>
        <v>933070.23513276887</v>
      </c>
      <c r="BU230" s="279">
        <f xml:space="preserve"> IF( InpS!BU113, InpS!BU113, BT230 * ( 1 + BU$6) )</f>
        <v>951728.65879542427</v>
      </c>
      <c r="BV230" s="279">
        <f xml:space="preserve"> IF( InpS!BV113, InpS!BV113, BU230 * ( 1 + BV$6) )</f>
        <v>970760.19132005679</v>
      </c>
      <c r="BW230" s="279">
        <f xml:space="preserve"> IF( InpS!BW113, InpS!BW113, BV230 * ( 1 + BW$6) )</f>
        <v>990172.29369187099</v>
      </c>
      <c r="BX230" s="279">
        <f xml:space="preserve"> IF( InpS!BX113, InpS!BX113, BW230 * ( 1 + BX$6) )</f>
        <v>1009972.5760919384</v>
      </c>
      <c r="BY230" s="279">
        <f xml:space="preserve"> IF( InpS!BY113, InpS!BY113, BX230 * ( 1 + BY$6) )</f>
        <v>1030168.8008806386</v>
      </c>
      <c r="BZ230" s="279">
        <f xml:space="preserve"> IF( InpS!BZ113, InpS!BZ113, BY230 * ( 1 + BZ$6) )</f>
        <v>1050768.8856407593</v>
      </c>
      <c r="CA230" s="279">
        <f xml:space="preserve"> IF( InpS!CA113, InpS!CA113, BZ230 * ( 1 + CA$6) )</f>
        <v>1071780.9062814475</v>
      </c>
      <c r="CB230" s="279">
        <f xml:space="preserve"> IF( InpS!CB113, InpS!CB113, CA230 * ( 1 + CB$6) )</f>
        <v>1093213.1002042324</v>
      </c>
      <c r="CC230" s="279">
        <f xml:space="preserve"> IF( InpS!CC113, InpS!CC113, CB230 * ( 1 + CC$6) )</f>
        <v>1115073.869532356</v>
      </c>
      <c r="CD230" s="279">
        <f xml:space="preserve"> IF( InpS!CD113, InpS!CD113, CC230 * ( 1 + CD$6) )</f>
        <v>1137371.7844046815</v>
      </c>
      <c r="CE230" s="279">
        <f xml:space="preserve"> IF( InpS!CE113, InpS!CE113, CD230 * ( 1 + CE$6) )</f>
        <v>1160115.5863354688</v>
      </c>
      <c r="CF230" s="279">
        <f xml:space="preserve"> IF( InpS!CF113, InpS!CF113, CE230 * ( 1 + CF$6) )</f>
        <v>1183314.1916413351</v>
      </c>
      <c r="CG230" s="279">
        <f xml:space="preserve"> IF( InpS!CG113, InpS!CG113, CF230 * ( 1 + CG$6) )</f>
        <v>1206976.6949367435</v>
      </c>
      <c r="CH230" s="279">
        <f xml:space="preserve"> IF( InpS!CH113, InpS!CH113, CG230 * ( 1 + CH$6) )</f>
        <v>1231112.3726993899</v>
      </c>
      <c r="CI230" s="279">
        <f xml:space="preserve"> IF( InpS!CI113, InpS!CI113, CH230 * ( 1 + CI$6) )</f>
        <v>1255730.6869068875</v>
      </c>
      <c r="CJ230" s="279">
        <f xml:space="preserve"> IF( InpS!CJ113, InpS!CJ113, CI230 * ( 1 + CJ$6) )</f>
        <v>1280841.2887461714</v>
      </c>
      <c r="CK230" s="279">
        <f xml:space="preserve"> IF( InpS!CK113, InpS!CK113, CJ230 * ( 1 + CK$6) )</f>
        <v>1306454.0223970814</v>
      </c>
      <c r="CL230" s="279">
        <f xml:space="preserve"> IF( InpS!CL113, InpS!CL113, CK230 * ( 1 + CL$6) )</f>
        <v>1332578.9288916031</v>
      </c>
      <c r="CM230" s="279">
        <f xml:space="preserve"> IF( InpS!CM113, InpS!CM113, CL230 * ( 1 + CM$6) )</f>
        <v>1359226.2500502821</v>
      </c>
      <c r="CN230" s="279">
        <f xml:space="preserve"> IF( InpS!CN113, InpS!CN113, CM230 * ( 1 + CN$6) )</f>
        <v>1386406.4324973535</v>
      </c>
      <c r="CO230" s="279">
        <f xml:space="preserve"> IF( InpS!CO113, InpS!CO113, CN230 * ( 1 + CO$6) )</f>
        <v>1414130.1317561616</v>
      </c>
    </row>
    <row r="231" spans="2:93" outlineLevel="2" x14ac:dyDescent="0.2">
      <c r="B231" s="58"/>
      <c r="D231" s="39"/>
      <c r="H231" s="150"/>
      <c r="I231" s="74"/>
    </row>
    <row r="232" spans="2:93" outlineLevel="2" x14ac:dyDescent="0.2">
      <c r="B232" s="58"/>
      <c r="D232" s="39"/>
      <c r="E232" s="20" t="s">
        <v>505</v>
      </c>
      <c r="G232" s="345">
        <f xml:space="preserve"> G182</f>
        <v>0</v>
      </c>
      <c r="H232" s="93" t="s">
        <v>133</v>
      </c>
      <c r="I232" s="53">
        <f xml:space="preserve"> SUM( K232:CO232 )</f>
        <v>0</v>
      </c>
      <c r="K232" s="53">
        <f t="shared" ref="K232:AP232" si="182" xml:space="preserve"> SUMPRODUCT( $G$209:$G$230, K209:K230 ) * $G232</f>
        <v>0</v>
      </c>
      <c r="L232" s="53">
        <f t="shared" si="182"/>
        <v>0</v>
      </c>
      <c r="M232" s="53">
        <f t="shared" si="182"/>
        <v>0</v>
      </c>
      <c r="N232" s="53">
        <f t="shared" si="182"/>
        <v>0</v>
      </c>
      <c r="O232" s="53">
        <f t="shared" si="182"/>
        <v>0</v>
      </c>
      <c r="P232" s="53">
        <f t="shared" si="182"/>
        <v>0</v>
      </c>
      <c r="Q232" s="53">
        <f t="shared" si="182"/>
        <v>0</v>
      </c>
      <c r="R232" s="53">
        <f t="shared" si="182"/>
        <v>0</v>
      </c>
      <c r="S232" s="53">
        <f t="shared" si="182"/>
        <v>0</v>
      </c>
      <c r="T232" s="53">
        <f t="shared" si="182"/>
        <v>0</v>
      </c>
      <c r="U232" s="53">
        <f t="shared" si="182"/>
        <v>0</v>
      </c>
      <c r="V232" s="53">
        <f t="shared" si="182"/>
        <v>0</v>
      </c>
      <c r="W232" s="53">
        <f t="shared" si="182"/>
        <v>0</v>
      </c>
      <c r="X232" s="53">
        <f t="shared" si="182"/>
        <v>0</v>
      </c>
      <c r="Y232" s="53">
        <f t="shared" si="182"/>
        <v>0</v>
      </c>
      <c r="Z232" s="53">
        <f t="shared" si="182"/>
        <v>0</v>
      </c>
      <c r="AA232" s="53">
        <f t="shared" si="182"/>
        <v>0</v>
      </c>
      <c r="AB232" s="53">
        <f t="shared" si="182"/>
        <v>0</v>
      </c>
      <c r="AC232" s="53">
        <f t="shared" si="182"/>
        <v>0</v>
      </c>
      <c r="AD232" s="53">
        <f t="shared" si="182"/>
        <v>0</v>
      </c>
      <c r="AE232" s="53">
        <f t="shared" si="182"/>
        <v>0</v>
      </c>
      <c r="AF232" s="53">
        <f t="shared" si="182"/>
        <v>0</v>
      </c>
      <c r="AG232" s="53">
        <f t="shared" si="182"/>
        <v>0</v>
      </c>
      <c r="AH232" s="53">
        <f t="shared" si="182"/>
        <v>0</v>
      </c>
      <c r="AI232" s="53">
        <f t="shared" si="182"/>
        <v>0</v>
      </c>
      <c r="AJ232" s="53">
        <f t="shared" si="182"/>
        <v>0</v>
      </c>
      <c r="AK232" s="53">
        <f t="shared" si="182"/>
        <v>0</v>
      </c>
      <c r="AL232" s="53">
        <f t="shared" si="182"/>
        <v>0</v>
      </c>
      <c r="AM232" s="53">
        <f t="shared" si="182"/>
        <v>0</v>
      </c>
      <c r="AN232" s="53">
        <f t="shared" si="182"/>
        <v>0</v>
      </c>
      <c r="AO232" s="53">
        <f t="shared" si="182"/>
        <v>0</v>
      </c>
      <c r="AP232" s="53">
        <f t="shared" si="182"/>
        <v>0</v>
      </c>
      <c r="AQ232" s="53">
        <f t="shared" ref="AQ232:BV232" si="183" xml:space="preserve"> SUMPRODUCT( $G$209:$G$230, AQ209:AQ230 ) * $G232</f>
        <v>0</v>
      </c>
      <c r="AR232" s="53">
        <f t="shared" si="183"/>
        <v>0</v>
      </c>
      <c r="AS232" s="53">
        <f t="shared" si="183"/>
        <v>0</v>
      </c>
      <c r="AT232" s="53">
        <f t="shared" si="183"/>
        <v>0</v>
      </c>
      <c r="AU232" s="53">
        <f t="shared" si="183"/>
        <v>0</v>
      </c>
      <c r="AV232" s="53">
        <f t="shared" si="183"/>
        <v>0</v>
      </c>
      <c r="AW232" s="53">
        <f t="shared" si="183"/>
        <v>0</v>
      </c>
      <c r="AX232" s="53">
        <f t="shared" si="183"/>
        <v>0</v>
      </c>
      <c r="AY232" s="53">
        <f t="shared" si="183"/>
        <v>0</v>
      </c>
      <c r="AZ232" s="53">
        <f t="shared" si="183"/>
        <v>0</v>
      </c>
      <c r="BA232" s="53">
        <f t="shared" si="183"/>
        <v>0</v>
      </c>
      <c r="BB232" s="53">
        <f t="shared" si="183"/>
        <v>0</v>
      </c>
      <c r="BC232" s="53">
        <f t="shared" si="183"/>
        <v>0</v>
      </c>
      <c r="BD232" s="53">
        <f t="shared" si="183"/>
        <v>0</v>
      </c>
      <c r="BE232" s="53">
        <f t="shared" si="183"/>
        <v>0</v>
      </c>
      <c r="BF232" s="53">
        <f t="shared" si="183"/>
        <v>0</v>
      </c>
      <c r="BG232" s="53">
        <f t="shared" si="183"/>
        <v>0</v>
      </c>
      <c r="BH232" s="53">
        <f t="shared" si="183"/>
        <v>0</v>
      </c>
      <c r="BI232" s="53">
        <f t="shared" si="183"/>
        <v>0</v>
      </c>
      <c r="BJ232" s="53">
        <f t="shared" si="183"/>
        <v>0</v>
      </c>
      <c r="BK232" s="53">
        <f t="shared" si="183"/>
        <v>0</v>
      </c>
      <c r="BL232" s="53">
        <f t="shared" si="183"/>
        <v>0</v>
      </c>
      <c r="BM232" s="53">
        <f t="shared" si="183"/>
        <v>0</v>
      </c>
      <c r="BN232" s="53">
        <f t="shared" si="183"/>
        <v>0</v>
      </c>
      <c r="BO232" s="53">
        <f t="shared" si="183"/>
        <v>0</v>
      </c>
      <c r="BP232" s="53">
        <f t="shared" si="183"/>
        <v>0</v>
      </c>
      <c r="BQ232" s="53">
        <f t="shared" si="183"/>
        <v>0</v>
      </c>
      <c r="BR232" s="53">
        <f t="shared" si="183"/>
        <v>0</v>
      </c>
      <c r="BS232" s="53">
        <f t="shared" si="183"/>
        <v>0</v>
      </c>
      <c r="BT232" s="53">
        <f t="shared" si="183"/>
        <v>0</v>
      </c>
      <c r="BU232" s="53">
        <f t="shared" si="183"/>
        <v>0</v>
      </c>
      <c r="BV232" s="53">
        <f t="shared" si="183"/>
        <v>0</v>
      </c>
      <c r="BW232" s="53">
        <f t="shared" ref="BW232:CO232" si="184" xml:space="preserve"> SUMPRODUCT( $G$209:$G$230, BW209:BW230 ) * $G232</f>
        <v>0</v>
      </c>
      <c r="BX232" s="53">
        <f t="shared" si="184"/>
        <v>0</v>
      </c>
      <c r="BY232" s="53">
        <f t="shared" si="184"/>
        <v>0</v>
      </c>
      <c r="BZ232" s="53">
        <f t="shared" si="184"/>
        <v>0</v>
      </c>
      <c r="CA232" s="53">
        <f t="shared" si="184"/>
        <v>0</v>
      </c>
      <c r="CB232" s="53">
        <f t="shared" si="184"/>
        <v>0</v>
      </c>
      <c r="CC232" s="53">
        <f t="shared" si="184"/>
        <v>0</v>
      </c>
      <c r="CD232" s="53">
        <f t="shared" si="184"/>
        <v>0</v>
      </c>
      <c r="CE232" s="53">
        <f t="shared" si="184"/>
        <v>0</v>
      </c>
      <c r="CF232" s="53">
        <f t="shared" si="184"/>
        <v>0</v>
      </c>
      <c r="CG232" s="53">
        <f t="shared" si="184"/>
        <v>0</v>
      </c>
      <c r="CH232" s="53">
        <f t="shared" si="184"/>
        <v>0</v>
      </c>
      <c r="CI232" s="53">
        <f t="shared" si="184"/>
        <v>0</v>
      </c>
      <c r="CJ232" s="53">
        <f t="shared" si="184"/>
        <v>0</v>
      </c>
      <c r="CK232" s="53">
        <f t="shared" si="184"/>
        <v>0</v>
      </c>
      <c r="CL232" s="53">
        <f t="shared" si="184"/>
        <v>0</v>
      </c>
      <c r="CM232" s="53">
        <f t="shared" si="184"/>
        <v>0</v>
      </c>
      <c r="CN232" s="53">
        <f t="shared" si="184"/>
        <v>0</v>
      </c>
      <c r="CO232" s="53">
        <f t="shared" si="184"/>
        <v>0</v>
      </c>
    </row>
    <row r="233" spans="2:93" outlineLevel="2" x14ac:dyDescent="0.2">
      <c r="B233" s="58"/>
      <c r="D233" s="39"/>
      <c r="H233" s="150"/>
      <c r="I233" s="74"/>
    </row>
    <row r="234" spans="2:93" outlineLevel="2" x14ac:dyDescent="0.2">
      <c r="B234" s="58"/>
      <c r="D234" s="39" t="s">
        <v>506</v>
      </c>
      <c r="H234" s="150"/>
      <c r="I234" s="74"/>
    </row>
    <row r="235" spans="2:93" outlineLevel="2" x14ac:dyDescent="0.2">
      <c r="B235" s="58"/>
      <c r="D235" s="39"/>
      <c r="E235" t="str">
        <f xml:space="preserve"> E180</f>
        <v>Standing charges</v>
      </c>
      <c r="H235" s="182" t="str">
        <f xml:space="preserve"> H180</f>
        <v>£</v>
      </c>
      <c r="I235" s="53">
        <f t="shared" ref="I235:I238" si="185" xml:space="preserve"> SUM( K235:CO235 )</f>
        <v>68.749999999999986</v>
      </c>
      <c r="K235" s="53">
        <f t="shared" ref="K235:AP235" si="186" xml:space="preserve"> K180</f>
        <v>68.749999999999986</v>
      </c>
      <c r="L235" s="53">
        <f t="shared" si="186"/>
        <v>0</v>
      </c>
      <c r="M235" s="53">
        <f t="shared" si="186"/>
        <v>0</v>
      </c>
      <c r="N235" s="53">
        <f t="shared" si="186"/>
        <v>0</v>
      </c>
      <c r="O235" s="53">
        <f t="shared" si="186"/>
        <v>0</v>
      </c>
      <c r="P235" s="53">
        <f t="shared" si="186"/>
        <v>0</v>
      </c>
      <c r="Q235" s="53">
        <f t="shared" si="186"/>
        <v>0</v>
      </c>
      <c r="R235" s="53">
        <f t="shared" si="186"/>
        <v>0</v>
      </c>
      <c r="S235" s="53">
        <f t="shared" si="186"/>
        <v>0</v>
      </c>
      <c r="T235" s="53">
        <f t="shared" si="186"/>
        <v>0</v>
      </c>
      <c r="U235" s="53">
        <f t="shared" si="186"/>
        <v>0</v>
      </c>
      <c r="V235" s="53">
        <f t="shared" si="186"/>
        <v>0</v>
      </c>
      <c r="W235" s="53">
        <f t="shared" si="186"/>
        <v>0</v>
      </c>
      <c r="X235" s="53">
        <f t="shared" si="186"/>
        <v>0</v>
      </c>
      <c r="Y235" s="53">
        <f t="shared" si="186"/>
        <v>0</v>
      </c>
      <c r="Z235" s="53">
        <f t="shared" si="186"/>
        <v>0</v>
      </c>
      <c r="AA235" s="53">
        <f t="shared" si="186"/>
        <v>0</v>
      </c>
      <c r="AB235" s="53">
        <f t="shared" si="186"/>
        <v>0</v>
      </c>
      <c r="AC235" s="53">
        <f t="shared" si="186"/>
        <v>0</v>
      </c>
      <c r="AD235" s="53">
        <f t="shared" si="186"/>
        <v>0</v>
      </c>
      <c r="AE235" s="53">
        <f t="shared" si="186"/>
        <v>0</v>
      </c>
      <c r="AF235" s="53">
        <f t="shared" si="186"/>
        <v>0</v>
      </c>
      <c r="AG235" s="53">
        <f t="shared" si="186"/>
        <v>0</v>
      </c>
      <c r="AH235" s="53">
        <f t="shared" si="186"/>
        <v>0</v>
      </c>
      <c r="AI235" s="53">
        <f t="shared" si="186"/>
        <v>0</v>
      </c>
      <c r="AJ235" s="53">
        <f t="shared" si="186"/>
        <v>0</v>
      </c>
      <c r="AK235" s="53">
        <f t="shared" si="186"/>
        <v>0</v>
      </c>
      <c r="AL235" s="53">
        <f t="shared" si="186"/>
        <v>0</v>
      </c>
      <c r="AM235" s="53">
        <f t="shared" si="186"/>
        <v>0</v>
      </c>
      <c r="AN235" s="53">
        <f t="shared" si="186"/>
        <v>0</v>
      </c>
      <c r="AO235" s="53">
        <f t="shared" si="186"/>
        <v>0</v>
      </c>
      <c r="AP235" s="53">
        <f t="shared" si="186"/>
        <v>0</v>
      </c>
      <c r="AQ235" s="53">
        <f t="shared" ref="AQ235:BV235" si="187" xml:space="preserve"> AQ180</f>
        <v>0</v>
      </c>
      <c r="AR235" s="53">
        <f t="shared" si="187"/>
        <v>0</v>
      </c>
      <c r="AS235" s="53">
        <f t="shared" si="187"/>
        <v>0</v>
      </c>
      <c r="AT235" s="53">
        <f t="shared" si="187"/>
        <v>0</v>
      </c>
      <c r="AU235" s="53">
        <f t="shared" si="187"/>
        <v>0</v>
      </c>
      <c r="AV235" s="53">
        <f t="shared" si="187"/>
        <v>0</v>
      </c>
      <c r="AW235" s="53">
        <f t="shared" si="187"/>
        <v>0</v>
      </c>
      <c r="AX235" s="53">
        <f t="shared" si="187"/>
        <v>0</v>
      </c>
      <c r="AY235" s="53">
        <f t="shared" si="187"/>
        <v>0</v>
      </c>
      <c r="AZ235" s="53">
        <f t="shared" si="187"/>
        <v>0</v>
      </c>
      <c r="BA235" s="53">
        <f t="shared" si="187"/>
        <v>0</v>
      </c>
      <c r="BB235" s="53">
        <f t="shared" si="187"/>
        <v>0</v>
      </c>
      <c r="BC235" s="53">
        <f t="shared" si="187"/>
        <v>0</v>
      </c>
      <c r="BD235" s="53">
        <f t="shared" si="187"/>
        <v>0</v>
      </c>
      <c r="BE235" s="53">
        <f t="shared" si="187"/>
        <v>0</v>
      </c>
      <c r="BF235" s="53">
        <f t="shared" si="187"/>
        <v>0</v>
      </c>
      <c r="BG235" s="53">
        <f t="shared" si="187"/>
        <v>0</v>
      </c>
      <c r="BH235" s="53">
        <f t="shared" si="187"/>
        <v>0</v>
      </c>
      <c r="BI235" s="53">
        <f t="shared" si="187"/>
        <v>0</v>
      </c>
      <c r="BJ235" s="53">
        <f t="shared" si="187"/>
        <v>0</v>
      </c>
      <c r="BK235" s="53">
        <f t="shared" si="187"/>
        <v>0</v>
      </c>
      <c r="BL235" s="53">
        <f t="shared" si="187"/>
        <v>0</v>
      </c>
      <c r="BM235" s="53">
        <f t="shared" si="187"/>
        <v>0</v>
      </c>
      <c r="BN235" s="53">
        <f t="shared" si="187"/>
        <v>0</v>
      </c>
      <c r="BO235" s="53">
        <f t="shared" si="187"/>
        <v>0</v>
      </c>
      <c r="BP235" s="53">
        <f t="shared" si="187"/>
        <v>0</v>
      </c>
      <c r="BQ235" s="53">
        <f t="shared" si="187"/>
        <v>0</v>
      </c>
      <c r="BR235" s="53">
        <f t="shared" si="187"/>
        <v>0</v>
      </c>
      <c r="BS235" s="53">
        <f t="shared" si="187"/>
        <v>0</v>
      </c>
      <c r="BT235" s="53">
        <f t="shared" si="187"/>
        <v>0</v>
      </c>
      <c r="BU235" s="53">
        <f t="shared" si="187"/>
        <v>0</v>
      </c>
      <c r="BV235" s="53">
        <f t="shared" si="187"/>
        <v>0</v>
      </c>
      <c r="BW235" s="53">
        <f t="shared" ref="BW235:CO235" si="188" xml:space="preserve"> BW180</f>
        <v>0</v>
      </c>
      <c r="BX235" s="53">
        <f t="shared" si="188"/>
        <v>0</v>
      </c>
      <c r="BY235" s="53">
        <f t="shared" si="188"/>
        <v>0</v>
      </c>
      <c r="BZ235" s="53">
        <f t="shared" si="188"/>
        <v>0</v>
      </c>
      <c r="CA235" s="53">
        <f t="shared" si="188"/>
        <v>0</v>
      </c>
      <c r="CB235" s="53">
        <f t="shared" si="188"/>
        <v>0</v>
      </c>
      <c r="CC235" s="53">
        <f t="shared" si="188"/>
        <v>0</v>
      </c>
      <c r="CD235" s="53">
        <f t="shared" si="188"/>
        <v>0</v>
      </c>
      <c r="CE235" s="53">
        <f t="shared" si="188"/>
        <v>0</v>
      </c>
      <c r="CF235" s="53">
        <f t="shared" si="188"/>
        <v>0</v>
      </c>
      <c r="CG235" s="53">
        <f t="shared" si="188"/>
        <v>0</v>
      </c>
      <c r="CH235" s="53">
        <f t="shared" si="188"/>
        <v>0</v>
      </c>
      <c r="CI235" s="53">
        <f t="shared" si="188"/>
        <v>0</v>
      </c>
      <c r="CJ235" s="53">
        <f t="shared" si="188"/>
        <v>0</v>
      </c>
      <c r="CK235" s="53">
        <f t="shared" si="188"/>
        <v>0</v>
      </c>
      <c r="CL235" s="53">
        <f t="shared" si="188"/>
        <v>0</v>
      </c>
      <c r="CM235" s="53">
        <f t="shared" si="188"/>
        <v>0</v>
      </c>
      <c r="CN235" s="53">
        <f t="shared" si="188"/>
        <v>0</v>
      </c>
      <c r="CO235" s="53">
        <f t="shared" si="188"/>
        <v>0</v>
      </c>
    </row>
    <row r="236" spans="2:93" outlineLevel="2" x14ac:dyDescent="0.2">
      <c r="B236" s="58"/>
      <c r="D236" s="39"/>
      <c r="E236" t="str">
        <f xml:space="preserve"> E202</f>
        <v>Waste: Non-household fixed</v>
      </c>
      <c r="H236" s="182" t="str">
        <f xml:space="preserve"> H202</f>
        <v>£</v>
      </c>
      <c r="I236" s="53">
        <f t="shared" si="185"/>
        <v>0</v>
      </c>
      <c r="K236" s="84">
        <f t="shared" ref="K236:AP236" si="189" xml:space="preserve"> K202</f>
        <v>0</v>
      </c>
      <c r="L236" s="53">
        <f t="shared" si="189"/>
        <v>0</v>
      </c>
      <c r="M236" s="53">
        <f t="shared" si="189"/>
        <v>0</v>
      </c>
      <c r="N236" s="53">
        <f t="shared" si="189"/>
        <v>0</v>
      </c>
      <c r="O236" s="53">
        <f t="shared" si="189"/>
        <v>0</v>
      </c>
      <c r="P236" s="53">
        <f t="shared" si="189"/>
        <v>0</v>
      </c>
      <c r="Q236" s="53">
        <f t="shared" si="189"/>
        <v>0</v>
      </c>
      <c r="R236" s="53">
        <f t="shared" si="189"/>
        <v>0</v>
      </c>
      <c r="S236" s="53">
        <f t="shared" si="189"/>
        <v>0</v>
      </c>
      <c r="T236" s="53">
        <f t="shared" si="189"/>
        <v>0</v>
      </c>
      <c r="U236" s="53">
        <f t="shared" si="189"/>
        <v>0</v>
      </c>
      <c r="V236" s="53">
        <f t="shared" si="189"/>
        <v>0</v>
      </c>
      <c r="W236" s="53">
        <f t="shared" si="189"/>
        <v>0</v>
      </c>
      <c r="X236" s="53">
        <f t="shared" si="189"/>
        <v>0</v>
      </c>
      <c r="Y236" s="53">
        <f t="shared" si="189"/>
        <v>0</v>
      </c>
      <c r="Z236" s="53">
        <f t="shared" si="189"/>
        <v>0</v>
      </c>
      <c r="AA236" s="53">
        <f t="shared" si="189"/>
        <v>0</v>
      </c>
      <c r="AB236" s="53">
        <f t="shared" si="189"/>
        <v>0</v>
      </c>
      <c r="AC236" s="53">
        <f t="shared" si="189"/>
        <v>0</v>
      </c>
      <c r="AD236" s="53">
        <f t="shared" si="189"/>
        <v>0</v>
      </c>
      <c r="AE236" s="53">
        <f t="shared" si="189"/>
        <v>0</v>
      </c>
      <c r="AF236" s="53">
        <f t="shared" si="189"/>
        <v>0</v>
      </c>
      <c r="AG236" s="53">
        <f t="shared" si="189"/>
        <v>0</v>
      </c>
      <c r="AH236" s="53">
        <f t="shared" si="189"/>
        <v>0</v>
      </c>
      <c r="AI236" s="53">
        <f t="shared" si="189"/>
        <v>0</v>
      </c>
      <c r="AJ236" s="53">
        <f t="shared" si="189"/>
        <v>0</v>
      </c>
      <c r="AK236" s="53">
        <f t="shared" si="189"/>
        <v>0</v>
      </c>
      <c r="AL236" s="53">
        <f t="shared" si="189"/>
        <v>0</v>
      </c>
      <c r="AM236" s="53">
        <f t="shared" si="189"/>
        <v>0</v>
      </c>
      <c r="AN236" s="53">
        <f t="shared" si="189"/>
        <v>0</v>
      </c>
      <c r="AO236" s="53">
        <f t="shared" si="189"/>
        <v>0</v>
      </c>
      <c r="AP236" s="53">
        <f t="shared" si="189"/>
        <v>0</v>
      </c>
      <c r="AQ236" s="53">
        <f t="shared" ref="AQ236:BV236" si="190" xml:space="preserve"> AQ202</f>
        <v>0</v>
      </c>
      <c r="AR236" s="53">
        <f t="shared" si="190"/>
        <v>0</v>
      </c>
      <c r="AS236" s="53">
        <f t="shared" si="190"/>
        <v>0</v>
      </c>
      <c r="AT236" s="53">
        <f t="shared" si="190"/>
        <v>0</v>
      </c>
      <c r="AU236" s="53">
        <f t="shared" si="190"/>
        <v>0</v>
      </c>
      <c r="AV236" s="53">
        <f t="shared" si="190"/>
        <v>0</v>
      </c>
      <c r="AW236" s="53">
        <f t="shared" si="190"/>
        <v>0</v>
      </c>
      <c r="AX236" s="53">
        <f t="shared" si="190"/>
        <v>0</v>
      </c>
      <c r="AY236" s="53">
        <f t="shared" si="190"/>
        <v>0</v>
      </c>
      <c r="AZ236" s="53">
        <f t="shared" si="190"/>
        <v>0</v>
      </c>
      <c r="BA236" s="53">
        <f t="shared" si="190"/>
        <v>0</v>
      </c>
      <c r="BB236" s="53">
        <f t="shared" si="190"/>
        <v>0</v>
      </c>
      <c r="BC236" s="53">
        <f t="shared" si="190"/>
        <v>0</v>
      </c>
      <c r="BD236" s="53">
        <f t="shared" si="190"/>
        <v>0</v>
      </c>
      <c r="BE236" s="53">
        <f t="shared" si="190"/>
        <v>0</v>
      </c>
      <c r="BF236" s="53">
        <f t="shared" si="190"/>
        <v>0</v>
      </c>
      <c r="BG236" s="53">
        <f t="shared" si="190"/>
        <v>0</v>
      </c>
      <c r="BH236" s="53">
        <f t="shared" si="190"/>
        <v>0</v>
      </c>
      <c r="BI236" s="53">
        <f t="shared" si="190"/>
        <v>0</v>
      </c>
      <c r="BJ236" s="53">
        <f t="shared" si="190"/>
        <v>0</v>
      </c>
      <c r="BK236" s="53">
        <f t="shared" si="190"/>
        <v>0</v>
      </c>
      <c r="BL236" s="53">
        <f t="shared" si="190"/>
        <v>0</v>
      </c>
      <c r="BM236" s="53">
        <f t="shared" si="190"/>
        <v>0</v>
      </c>
      <c r="BN236" s="53">
        <f t="shared" si="190"/>
        <v>0</v>
      </c>
      <c r="BO236" s="53">
        <f t="shared" si="190"/>
        <v>0</v>
      </c>
      <c r="BP236" s="53">
        <f t="shared" si="190"/>
        <v>0</v>
      </c>
      <c r="BQ236" s="53">
        <f t="shared" si="190"/>
        <v>0</v>
      </c>
      <c r="BR236" s="53">
        <f t="shared" si="190"/>
        <v>0</v>
      </c>
      <c r="BS236" s="53">
        <f t="shared" si="190"/>
        <v>0</v>
      </c>
      <c r="BT236" s="53">
        <f t="shared" si="190"/>
        <v>0</v>
      </c>
      <c r="BU236" s="53">
        <f t="shared" si="190"/>
        <v>0</v>
      </c>
      <c r="BV236" s="53">
        <f t="shared" si="190"/>
        <v>0</v>
      </c>
      <c r="BW236" s="53">
        <f t="shared" ref="BW236:CO236" si="191" xml:space="preserve"> BW202</f>
        <v>0</v>
      </c>
      <c r="BX236" s="53">
        <f t="shared" si="191"/>
        <v>0</v>
      </c>
      <c r="BY236" s="53">
        <f t="shared" si="191"/>
        <v>0</v>
      </c>
      <c r="BZ236" s="53">
        <f t="shared" si="191"/>
        <v>0</v>
      </c>
      <c r="CA236" s="53">
        <f t="shared" si="191"/>
        <v>0</v>
      </c>
      <c r="CB236" s="53">
        <f t="shared" si="191"/>
        <v>0</v>
      </c>
      <c r="CC236" s="53">
        <f t="shared" si="191"/>
        <v>0</v>
      </c>
      <c r="CD236" s="53">
        <f t="shared" si="191"/>
        <v>0</v>
      </c>
      <c r="CE236" s="53">
        <f t="shared" si="191"/>
        <v>0</v>
      </c>
      <c r="CF236" s="53">
        <f t="shared" si="191"/>
        <v>0</v>
      </c>
      <c r="CG236" s="53">
        <f t="shared" si="191"/>
        <v>0</v>
      </c>
      <c r="CH236" s="53">
        <f t="shared" si="191"/>
        <v>0</v>
      </c>
      <c r="CI236" s="53">
        <f t="shared" si="191"/>
        <v>0</v>
      </c>
      <c r="CJ236" s="53">
        <f t="shared" si="191"/>
        <v>0</v>
      </c>
      <c r="CK236" s="53">
        <f t="shared" si="191"/>
        <v>0</v>
      </c>
      <c r="CL236" s="53">
        <f t="shared" si="191"/>
        <v>0</v>
      </c>
      <c r="CM236" s="53">
        <f t="shared" si="191"/>
        <v>0</v>
      </c>
      <c r="CN236" s="53">
        <f t="shared" si="191"/>
        <v>0</v>
      </c>
      <c r="CO236" s="53">
        <f t="shared" si="191"/>
        <v>0</v>
      </c>
    </row>
    <row r="237" spans="2:93" outlineLevel="2" x14ac:dyDescent="0.2">
      <c r="B237" s="58"/>
      <c r="D237" s="39"/>
      <c r="E237" t="s">
        <v>496</v>
      </c>
      <c r="H237" s="182" t="str">
        <f xml:space="preserve"> H203</f>
        <v>£</v>
      </c>
      <c r="I237" s="53">
        <f t="shared" si="185"/>
        <v>9864698.7194956318</v>
      </c>
      <c r="K237" s="53">
        <f t="shared" ref="K237:AP237" si="192" xml:space="preserve"> K182 + K232</f>
        <v>5764.9687499999991</v>
      </c>
      <c r="L237" s="53">
        <f t="shared" si="192"/>
        <v>23368.380416666667</v>
      </c>
      <c r="M237" s="53">
        <f t="shared" si="192"/>
        <v>29116.270399999994</v>
      </c>
      <c r="N237" s="53">
        <f t="shared" si="192"/>
        <v>32618.182799999999</v>
      </c>
      <c r="O237" s="53">
        <f t="shared" si="192"/>
        <v>36208.118799999997</v>
      </c>
      <c r="P237" s="53">
        <f t="shared" si="192"/>
        <v>40301.7552</v>
      </c>
      <c r="Q237" s="53">
        <f t="shared" si="192"/>
        <v>44918.4372</v>
      </c>
      <c r="R237" s="53">
        <f t="shared" si="192"/>
        <v>50208.869200000001</v>
      </c>
      <c r="S237" s="53">
        <f t="shared" si="192"/>
        <v>56229.734400000001</v>
      </c>
      <c r="T237" s="53">
        <f t="shared" si="192"/>
        <v>57354.149441194088</v>
      </c>
      <c r="U237" s="53">
        <f t="shared" si="192"/>
        <v>58501.049190849881</v>
      </c>
      <c r="V237" s="53">
        <f t="shared" si="192"/>
        <v>59670.88327130086</v>
      </c>
      <c r="W237" s="53">
        <f t="shared" si="192"/>
        <v>60864.110295890663</v>
      </c>
      <c r="X237" s="53">
        <f t="shared" si="192"/>
        <v>62081.198048764614</v>
      </c>
      <c r="Y237" s="53">
        <f t="shared" si="192"/>
        <v>63322.623668256427</v>
      </c>
      <c r="Z237" s="53">
        <f t="shared" si="192"/>
        <v>64588.873833942074</v>
      </c>
      <c r="AA237" s="53">
        <f t="shared" si="192"/>
        <v>65880.444957434185</v>
      </c>
      <c r="AB237" s="53">
        <f t="shared" si="192"/>
        <v>67197.843376991703</v>
      </c>
      <c r="AC237" s="53">
        <f t="shared" si="192"/>
        <v>68541.585556020975</v>
      </c>
      <c r="AD237" s="53">
        <f t="shared" si="192"/>
        <v>69912.198285546532</v>
      </c>
      <c r="AE237" s="53">
        <f t="shared" si="192"/>
        <v>71310.218890730335</v>
      </c>
      <c r="AF237" s="53">
        <f t="shared" si="192"/>
        <v>72736.19544152086</v>
      </c>
      <c r="AG237" s="53">
        <f t="shared" si="192"/>
        <v>74190.686967514601</v>
      </c>
      <c r="AH237" s="53">
        <f t="shared" si="192"/>
        <v>75674.263677113922</v>
      </c>
      <c r="AI237" s="53">
        <f t="shared" si="192"/>
        <v>77187.5071810675</v>
      </c>
      <c r="AJ237" s="53">
        <f t="shared" si="192"/>
        <v>78731.010720480757</v>
      </c>
      <c r="AK237" s="53">
        <f t="shared" si="192"/>
        <v>80305.379399386016</v>
      </c>
      <c r="AL237" s="53">
        <f t="shared" si="192"/>
        <v>81911.230421962915</v>
      </c>
      <c r="AM237" s="53">
        <f t="shared" si="192"/>
        <v>83549.193334502823</v>
      </c>
      <c r="AN237" s="53">
        <f t="shared" si="192"/>
        <v>85219.910272211622</v>
      </c>
      <c r="AO237" s="53">
        <f t="shared" si="192"/>
        <v>86924.036210947786</v>
      </c>
      <c r="AP237" s="53">
        <f t="shared" si="192"/>
        <v>88662.239223994373</v>
      </c>
      <c r="AQ237" s="53">
        <f t="shared" ref="AQ237:BV237" si="193" xml:space="preserve"> AQ182 + AQ232</f>
        <v>90435.200743965703</v>
      </c>
      <c r="AR237" s="53">
        <f t="shared" si="193"/>
        <v>92243.615829951261</v>
      </c>
      <c r="AS237" s="53">
        <f t="shared" si="193"/>
        <v>94088.193440001764</v>
      </c>
      <c r="AT237" s="53">
        <f t="shared" si="193"/>
        <v>95969.656709063827</v>
      </c>
      <c r="AU237" s="53">
        <f t="shared" si="193"/>
        <v>97888.743232472771</v>
      </c>
      <c r="AV237" s="53">
        <f t="shared" si="193"/>
        <v>99846.205355114027</v>
      </c>
      <c r="AW237" s="53">
        <f t="shared" si="193"/>
        <v>101842.81046636711</v>
      </c>
      <c r="AX237" s="53">
        <f t="shared" si="193"/>
        <v>103879.34130094745</v>
      </c>
      <c r="AY237" s="53">
        <f t="shared" si="193"/>
        <v>105956.59624576395</v>
      </c>
      <c r="AZ237" s="53">
        <f t="shared" si="193"/>
        <v>108075.38965291307</v>
      </c>
      <c r="BA237" s="53">
        <f t="shared" si="193"/>
        <v>110236.55215893137</v>
      </c>
      <c r="BB237" s="53">
        <f t="shared" si="193"/>
        <v>112440.93101043237</v>
      </c>
      <c r="BC237" s="53">
        <f t="shared" si="193"/>
        <v>114689.39039625504</v>
      </c>
      <c r="BD237" s="53">
        <f t="shared" si="193"/>
        <v>116982.81178625415</v>
      </c>
      <c r="BE237" s="53">
        <f t="shared" si="193"/>
        <v>119322.09427686542</v>
      </c>
      <c r="BF237" s="53">
        <f t="shared" si="193"/>
        <v>121708.15494358068</v>
      </c>
      <c r="BG237" s="53">
        <f t="shared" si="193"/>
        <v>124141.92920047176</v>
      </c>
      <c r="BH237" s="53">
        <f t="shared" si="193"/>
        <v>126624.37116690334</v>
      </c>
      <c r="BI237" s="53">
        <f t="shared" si="193"/>
        <v>129156.45404157911</v>
      </c>
      <c r="BJ237" s="53">
        <f t="shared" si="193"/>
        <v>131739.17048406767</v>
      </c>
      <c r="BK237" s="53">
        <f t="shared" si="193"/>
        <v>134373.53300395745</v>
      </c>
      <c r="BL237" s="53">
        <f t="shared" si="193"/>
        <v>137060.5743577939</v>
      </c>
      <c r="BM237" s="53">
        <f t="shared" si="193"/>
        <v>139801.34795395381</v>
      </c>
      <c r="BN237" s="53">
        <f t="shared" si="193"/>
        <v>142596.92826561598</v>
      </c>
      <c r="BO237" s="53">
        <f t="shared" si="193"/>
        <v>145448.41125199004</v>
      </c>
      <c r="BP237" s="53">
        <f t="shared" si="193"/>
        <v>148356.91478796836</v>
      </c>
      <c r="BQ237" s="53">
        <f t="shared" si="193"/>
        <v>151323.57910236961</v>
      </c>
      <c r="BR237" s="53">
        <f t="shared" si="193"/>
        <v>154349.56722494608</v>
      </c>
      <c r="BS237" s="53">
        <f t="shared" si="193"/>
        <v>157436.06544232921</v>
      </c>
      <c r="BT237" s="53">
        <f t="shared" si="193"/>
        <v>160584.28376309315</v>
      </c>
      <c r="BU237" s="53">
        <f t="shared" si="193"/>
        <v>163795.45639211769</v>
      </c>
      <c r="BV237" s="53">
        <f t="shared" si="193"/>
        <v>167070.84221443711</v>
      </c>
      <c r="BW237" s="53">
        <f t="shared" ref="BW237:CO237" si="194" xml:space="preserve"> BW182 + BW232</f>
        <v>170411.72528876437</v>
      </c>
      <c r="BX237" s="53">
        <f t="shared" si="194"/>
        <v>173819.41535088426</v>
      </c>
      <c r="BY237" s="53">
        <f t="shared" si="194"/>
        <v>177295.24832711287</v>
      </c>
      <c r="BZ237" s="53">
        <f t="shared" si="194"/>
        <v>180840.58685802447</v>
      </c>
      <c r="CA237" s="53">
        <f t="shared" si="194"/>
        <v>184456.8208326514</v>
      </c>
      <c r="CB237" s="53">
        <f t="shared" si="194"/>
        <v>188145.36793336607</v>
      </c>
      <c r="CC237" s="53">
        <f t="shared" si="194"/>
        <v>191907.67419165905</v>
      </c>
      <c r="CD237" s="53">
        <f t="shared" si="194"/>
        <v>195745.21455503083</v>
      </c>
      <c r="CE237" s="53">
        <f t="shared" si="194"/>
        <v>199659.49346521968</v>
      </c>
      <c r="CF237" s="53">
        <f t="shared" si="194"/>
        <v>203652.0454479921</v>
      </c>
      <c r="CG237" s="53">
        <f t="shared" si="194"/>
        <v>207724.43571472724</v>
      </c>
      <c r="CH237" s="53">
        <f t="shared" si="194"/>
        <v>211878.26077603135</v>
      </c>
      <c r="CI237" s="53">
        <f t="shared" si="194"/>
        <v>216115.149067622</v>
      </c>
      <c r="CJ237" s="53">
        <f t="shared" si="194"/>
        <v>220436.76158872855</v>
      </c>
      <c r="CK237" s="53">
        <f t="shared" si="194"/>
        <v>224844.79255325824</v>
      </c>
      <c r="CL237" s="53">
        <f t="shared" si="194"/>
        <v>229340.97005398368</v>
      </c>
      <c r="CM237" s="53">
        <f t="shared" si="194"/>
        <v>233927.05674001187</v>
      </c>
      <c r="CN237" s="53">
        <f t="shared" si="194"/>
        <v>238604.85050780053</v>
      </c>
      <c r="CO237" s="53">
        <f t="shared" si="194"/>
        <v>243376.18520599249</v>
      </c>
    </row>
    <row r="238" spans="2:93" outlineLevel="2" x14ac:dyDescent="0.2">
      <c r="B238" s="58"/>
      <c r="D238" s="39"/>
      <c r="E238" t="str">
        <f xml:space="preserve"> E181</f>
        <v>Highway drainage</v>
      </c>
      <c r="H238" s="182" t="str">
        <f xml:space="preserve"> H181</f>
        <v>£</v>
      </c>
      <c r="I238" s="53">
        <f t="shared" si="185"/>
        <v>1640886.721967896</v>
      </c>
      <c r="K238" s="122">
        <f t="shared" ref="K238:AP238" si="195" xml:space="preserve"> K181 + K201</f>
        <v>2343.7499999999995</v>
      </c>
      <c r="L238" s="53">
        <f t="shared" si="195"/>
        <v>8034.0625</v>
      </c>
      <c r="M238" s="53">
        <f t="shared" si="195"/>
        <v>8403.5</v>
      </c>
      <c r="N238" s="53">
        <f t="shared" si="195"/>
        <v>8575</v>
      </c>
      <c r="O238" s="53">
        <f t="shared" si="195"/>
        <v>8663.2000000000007</v>
      </c>
      <c r="P238" s="53">
        <f t="shared" si="195"/>
        <v>8775.9</v>
      </c>
      <c r="Q238" s="53">
        <f t="shared" si="195"/>
        <v>8903.2999999999993</v>
      </c>
      <c r="R238" s="53">
        <f t="shared" si="195"/>
        <v>9060.1</v>
      </c>
      <c r="S238" s="53">
        <f t="shared" si="195"/>
        <v>9241.4</v>
      </c>
      <c r="T238" s="53">
        <f t="shared" si="195"/>
        <v>9426.1984749095845</v>
      </c>
      <c r="U238" s="53">
        <f t="shared" si="195"/>
        <v>9614.6923289098831</v>
      </c>
      <c r="V238" s="53">
        <f t="shared" si="195"/>
        <v>9806.9554577764429</v>
      </c>
      <c r="W238" s="53">
        <f t="shared" si="195"/>
        <v>10003.06323496424</v>
      </c>
      <c r="X238" s="53">
        <f t="shared" si="195"/>
        <v>10203.09254115654</v>
      </c>
      <c r="Y238" s="53">
        <f t="shared" si="195"/>
        <v>10407.121794404651</v>
      </c>
      <c r="Z238" s="53">
        <f t="shared" si="195"/>
        <v>10615.230980870369</v>
      </c>
      <c r="AA238" s="53">
        <f t="shared" si="195"/>
        <v>10827.501686183181</v>
      </c>
      <c r="AB238" s="53">
        <f t="shared" si="195"/>
        <v>11044.017127424508</v>
      </c>
      <c r="AC238" s="53">
        <f t="shared" si="195"/>
        <v>11264.862185751535</v>
      </c>
      <c r="AD238" s="53">
        <f t="shared" si="195"/>
        <v>11490.123439673402</v>
      </c>
      <c r="AE238" s="53">
        <f t="shared" si="195"/>
        <v>11719.889198992825</v>
      </c>
      <c r="AF238" s="53">
        <f t="shared" si="195"/>
        <v>11954.249539426437</v>
      </c>
      <c r="AG238" s="53">
        <f t="shared" si="195"/>
        <v>12193.296337917425</v>
      </c>
      <c r="AH238" s="53">
        <f t="shared" si="195"/>
        <v>12437.123308654302</v>
      </c>
      <c r="AI238" s="53">
        <f t="shared" si="195"/>
        <v>12685.826039809945</v>
      </c>
      <c r="AJ238" s="53">
        <f t="shared" si="195"/>
        <v>12939.5020310153</v>
      </c>
      <c r="AK238" s="53">
        <f t="shared" si="195"/>
        <v>13198.250731582433</v>
      </c>
      <c r="AL238" s="53">
        <f t="shared" si="195"/>
        <v>13462.173579491922</v>
      </c>
      <c r="AM238" s="53">
        <f t="shared" si="195"/>
        <v>13731.374041159874</v>
      </c>
      <c r="AN238" s="53">
        <f t="shared" si="195"/>
        <v>14005.957652000157</v>
      </c>
      <c r="AO238" s="53">
        <f t="shared" si="195"/>
        <v>14286.032057797749</v>
      </c>
      <c r="AP238" s="53">
        <f t="shared" si="195"/>
        <v>14571.707056909407</v>
      </c>
      <c r="AQ238" s="53">
        <f t="shared" ref="AQ238:BV238" si="196" xml:space="preserve"> AQ181 + AQ201</f>
        <v>14863.09464330823</v>
      </c>
      <c r="AR238" s="53">
        <f t="shared" si="196"/>
        <v>15160.309050488979</v>
      </c>
      <c r="AS238" s="53">
        <f t="shared" si="196"/>
        <v>15463.466796251345</v>
      </c>
      <c r="AT238" s="53">
        <f t="shared" si="196"/>
        <v>15772.686728378756</v>
      </c>
      <c r="AU238" s="53">
        <f t="shared" si="196"/>
        <v>16088.090071230601</v>
      </c>
      <c r="AV238" s="53">
        <f t="shared" si="196"/>
        <v>16409.800473266165</v>
      </c>
      <c r="AW238" s="53">
        <f t="shared" si="196"/>
        <v>16737.944055518874</v>
      </c>
      <c r="AX238" s="53">
        <f t="shared" si="196"/>
        <v>17072.64946103988</v>
      </c>
      <c r="AY238" s="53">
        <f t="shared" si="196"/>
        <v>17414.047905330368</v>
      </c>
      <c r="AZ238" s="53">
        <f t="shared" si="196"/>
        <v>17762.27322778232</v>
      </c>
      <c r="BA238" s="53">
        <f t="shared" si="196"/>
        <v>18117.46194414797</v>
      </c>
      <c r="BB238" s="53">
        <f t="shared" si="196"/>
        <v>18479.753300058441</v>
      </c>
      <c r="BC238" s="53">
        <f t="shared" si="196"/>
        <v>18849.289325612597</v>
      </c>
      <c r="BD238" s="53">
        <f t="shared" si="196"/>
        <v>19226.214891057523</v>
      </c>
      <c r="BE238" s="53">
        <f t="shared" si="196"/>
        <v>19610.677763582396</v>
      </c>
      <c r="BF238" s="53">
        <f t="shared" si="196"/>
        <v>20002.828665248093</v>
      </c>
      <c r="BG238" s="53">
        <f t="shared" si="196"/>
        <v>20402.821332075153</v>
      </c>
      <c r="BH238" s="53">
        <f t="shared" si="196"/>
        <v>20810.812574313364</v>
      </c>
      <c r="BI238" s="53">
        <f t="shared" si="196"/>
        <v>21226.962337916535</v>
      </c>
      <c r="BJ238" s="53">
        <f t="shared" si="196"/>
        <v>21651.433767246523</v>
      </c>
      <c r="BK238" s="53">
        <f t="shared" si="196"/>
        <v>22084.393269031214</v>
      </c>
      <c r="BL238" s="53">
        <f t="shared" si="196"/>
        <v>22526.010577601395</v>
      </c>
      <c r="BM238" s="53">
        <f t="shared" si="196"/>
        <v>22976.458821432192</v>
      </c>
      <c r="BN238" s="53">
        <f t="shared" si="196"/>
        <v>23435.914591015102</v>
      </c>
      <c r="BO238" s="53">
        <f t="shared" si="196"/>
        <v>23904.558008087286</v>
      </c>
      <c r="BP238" s="53">
        <f t="shared" si="196"/>
        <v>24382.572796245167</v>
      </c>
      <c r="BQ238" s="53">
        <f t="shared" si="196"/>
        <v>24870.146352970129</v>
      </c>
      <c r="BR238" s="53">
        <f t="shared" si="196"/>
        <v>25367.469823094463</v>
      </c>
      <c r="BS238" s="53">
        <f t="shared" si="196"/>
        <v>25874.738173736441</v>
      </c>
      <c r="BT238" s="53">
        <f t="shared" si="196"/>
        <v>26392.150270733793</v>
      </c>
      <c r="BU238" s="53">
        <f t="shared" si="196"/>
        <v>26919.908956605646</v>
      </c>
      <c r="BV238" s="53">
        <f t="shared" si="196"/>
        <v>27458.221130073478</v>
      </c>
      <c r="BW238" s="53">
        <f t="shared" ref="BW238:CO238" si="197" xml:space="preserve"> BW181 + BW201</f>
        <v>28007.297827172155</v>
      </c>
      <c r="BX238" s="53">
        <f t="shared" si="197"/>
        <v>28567.354303983018</v>
      </c>
      <c r="BY238" s="53">
        <f t="shared" si="197"/>
        <v>29138.610121021331</v>
      </c>
      <c r="BZ238" s="53">
        <f t="shared" si="197"/>
        <v>29721.289229311173</v>
      </c>
      <c r="CA238" s="53">
        <f t="shared" si="197"/>
        <v>30315.620058181623</v>
      </c>
      <c r="CB238" s="53">
        <f t="shared" si="197"/>
        <v>30921.835604818541</v>
      </c>
      <c r="CC238" s="53">
        <f t="shared" si="197"/>
        <v>31540.173525607097</v>
      </c>
      <c r="CD238" s="53">
        <f t="shared" si="197"/>
        <v>32170.876229300891</v>
      </c>
      <c r="CE238" s="53">
        <f t="shared" si="197"/>
        <v>32814.190972054137</v>
      </c>
      <c r="CF238" s="53">
        <f t="shared" si="197"/>
        <v>33470.369954354166</v>
      </c>
      <c r="CG238" s="53">
        <f t="shared" si="197"/>
        <v>34139.670419892311</v>
      </c>
      <c r="CH238" s="53">
        <f t="shared" si="197"/>
        <v>34822.354756411885</v>
      </c>
      <c r="CI238" s="53">
        <f t="shared" si="197"/>
        <v>35518.69059857275</v>
      </c>
      <c r="CJ238" s="53">
        <f t="shared" si="197"/>
        <v>36228.950932872933</v>
      </c>
      <c r="CK238" s="53">
        <f t="shared" si="197"/>
        <v>36953.414204668225</v>
      </c>
      <c r="CL238" s="53">
        <f t="shared" si="197"/>
        <v>37692.364427331988</v>
      </c>
      <c r="CM238" s="53">
        <f t="shared" si="197"/>
        <v>38446.091293597623</v>
      </c>
      <c r="CN238" s="53">
        <f t="shared" si="197"/>
        <v>39214.890289127688</v>
      </c>
      <c r="CO238" s="53">
        <f t="shared" si="197"/>
        <v>39999.062808353934</v>
      </c>
    </row>
    <row r="239" spans="2:93" outlineLevel="2" x14ac:dyDescent="0.2">
      <c r="B239" s="58"/>
      <c r="D239" s="39"/>
      <c r="E239" t="str">
        <f xml:space="preserve"> E183</f>
        <v>Volumetric</v>
      </c>
      <c r="H239" s="182" t="str">
        <f xml:space="preserve"> H183</f>
        <v>£</v>
      </c>
      <c r="I239" s="53">
        <f xml:space="preserve"> SUM( K239:CO239 )</f>
        <v>9386264.6550220847</v>
      </c>
      <c r="K239" s="84">
        <f t="shared" ref="K239:AP239" si="198" xml:space="preserve"> K183 + K203</f>
        <v>5723.3021009158047</v>
      </c>
      <c r="L239" s="84">
        <f t="shared" si="198"/>
        <v>66777.556898588344</v>
      </c>
      <c r="M239" s="84">
        <f t="shared" si="198"/>
        <v>70264.552557300893</v>
      </c>
      <c r="N239" s="84">
        <f t="shared" si="198"/>
        <v>53633.116774378519</v>
      </c>
      <c r="O239" s="84">
        <f t="shared" si="198"/>
        <v>52766.297829334537</v>
      </c>
      <c r="P239" s="84">
        <f t="shared" si="198"/>
        <v>53408.293210731616</v>
      </c>
      <c r="Q239" s="84">
        <f t="shared" si="198"/>
        <v>53382.47033243809</v>
      </c>
      <c r="R239" s="84">
        <f t="shared" si="198"/>
        <v>53116.158487876382</v>
      </c>
      <c r="S239" s="84">
        <f t="shared" si="198"/>
        <v>52536.53859088914</v>
      </c>
      <c r="T239" s="84">
        <f t="shared" si="198"/>
        <v>53733.915491942971</v>
      </c>
      <c r="U239" s="84">
        <f t="shared" si="198"/>
        <v>54658.672341560785</v>
      </c>
      <c r="V239" s="84">
        <f t="shared" si="198"/>
        <v>55751.671160928323</v>
      </c>
      <c r="W239" s="84">
        <f t="shared" si="198"/>
        <v>56866.526464691859</v>
      </c>
      <c r="X239" s="84">
        <f t="shared" si="198"/>
        <v>58162.589491649553</v>
      </c>
      <c r="Y239" s="84">
        <f t="shared" si="198"/>
        <v>59163.563504644699</v>
      </c>
      <c r="Z239" s="84">
        <f t="shared" si="198"/>
        <v>60346.645754723111</v>
      </c>
      <c r="AA239" s="84">
        <f t="shared" si="198"/>
        <v>61553.385870006707</v>
      </c>
      <c r="AB239" s="84">
        <f t="shared" si="198"/>
        <v>62956.268595043715</v>
      </c>
      <c r="AC239" s="84">
        <f t="shared" si="198"/>
        <v>64039.741483193378</v>
      </c>
      <c r="AD239" s="84">
        <f t="shared" si="198"/>
        <v>65320.331714078122</v>
      </c>
      <c r="AE239" s="84">
        <f t="shared" si="198"/>
        <v>66626.529658258645</v>
      </c>
      <c r="AF239" s="84">
        <f t="shared" si="198"/>
        <v>68145.036011168821</v>
      </c>
      <c r="AG239" s="84">
        <f t="shared" si="198"/>
        <v>69317.807216130241</v>
      </c>
      <c r="AH239" s="84">
        <f t="shared" si="198"/>
        <v>70703.941898929101</v>
      </c>
      <c r="AI239" s="84">
        <f t="shared" si="198"/>
        <v>72117.794846861027</v>
      </c>
      <c r="AJ239" s="84">
        <f t="shared" si="198"/>
        <v>73761.454364991994</v>
      </c>
      <c r="AK239" s="84">
        <f t="shared" si="198"/>
        <v>75030.883728873479</v>
      </c>
      <c r="AL239" s="84">
        <f t="shared" si="198"/>
        <v>76531.261689378836</v>
      </c>
      <c r="AM239" s="84">
        <f t="shared" si="198"/>
        <v>78061.642415578695</v>
      </c>
      <c r="AN239" s="84">
        <f t="shared" si="198"/>
        <v>79840.770047389349</v>
      </c>
      <c r="AO239" s="84">
        <f t="shared" si="198"/>
        <v>81214.824000169974</v>
      </c>
      <c r="AP239" s="84">
        <f t="shared" si="198"/>
        <v>82838.861009203421</v>
      </c>
      <c r="AQ239" s="84">
        <f t="shared" ref="AQ239:BV239" si="199" xml:space="preserve"> AQ183 + AQ203</f>
        <v>84495.373569827134</v>
      </c>
      <c r="AR239" s="84">
        <f t="shared" si="199"/>
        <v>86421.134407370584</v>
      </c>
      <c r="AS239" s="84">
        <f t="shared" si="199"/>
        <v>87908.435961022333</v>
      </c>
      <c r="AT239" s="84">
        <f t="shared" si="199"/>
        <v>89666.323824039166</v>
      </c>
      <c r="AU239" s="84">
        <f t="shared" si="199"/>
        <v>91459.363828089568</v>
      </c>
      <c r="AV239" s="84">
        <f t="shared" si="199"/>
        <v>93543.84317465662</v>
      </c>
      <c r="AW239" s="84">
        <f t="shared" si="199"/>
        <v>95153.72603771188</v>
      </c>
      <c r="AX239" s="84">
        <f t="shared" si="199"/>
        <v>97056.496554487865</v>
      </c>
      <c r="AY239" s="84">
        <f t="shared" si="199"/>
        <v>98997.316402491051</v>
      </c>
      <c r="AZ239" s="84">
        <f t="shared" si="199"/>
        <v>101253.59561513063</v>
      </c>
      <c r="BA239" s="84">
        <f t="shared" si="199"/>
        <v>102996.16276729664</v>
      </c>
      <c r="BB239" s="84">
        <f t="shared" si="199"/>
        <v>105055.75696308255</v>
      </c>
      <c r="BC239" s="84">
        <f t="shared" si="199"/>
        <v>107156.53646264426</v>
      </c>
      <c r="BD239" s="84">
        <f t="shared" si="199"/>
        <v>109598.77504551796</v>
      </c>
      <c r="BE239" s="84">
        <f t="shared" si="199"/>
        <v>111484.96213992879</v>
      </c>
      <c r="BF239" s="84">
        <f t="shared" si="199"/>
        <v>113714.30520253962</v>
      </c>
      <c r="BG239" s="84">
        <f t="shared" si="199"/>
        <v>115988.22800393685</v>
      </c>
      <c r="BH239" s="84">
        <f t="shared" si="199"/>
        <v>118631.75246769287</v>
      </c>
      <c r="BI239" s="84">
        <f t="shared" si="199"/>
        <v>120673.39645868611</v>
      </c>
      <c r="BJ239" s="84">
        <f t="shared" si="199"/>
        <v>123086.47885180023</v>
      </c>
      <c r="BK239" s="84">
        <f t="shared" si="199"/>
        <v>125547.81518328718</v>
      </c>
      <c r="BL239" s="84">
        <f t="shared" si="199"/>
        <v>128409.21522809929</v>
      </c>
      <c r="BM239" s="84">
        <f t="shared" si="199"/>
        <v>130619.128655198</v>
      </c>
      <c r="BN239" s="84">
        <f t="shared" si="199"/>
        <v>133231.09391690072</v>
      </c>
      <c r="BO239" s="84">
        <f t="shared" si="199"/>
        <v>135895.29013894271</v>
      </c>
      <c r="BP239" s="84">
        <f t="shared" si="199"/>
        <v>138992.52276482029</v>
      </c>
      <c r="BQ239" s="84">
        <f t="shared" si="199"/>
        <v>141384.57415909661</v>
      </c>
      <c r="BR239" s="84">
        <f t="shared" si="199"/>
        <v>144211.81393665649</v>
      </c>
      <c r="BS239" s="84">
        <f t="shared" si="199"/>
        <v>147095.58947709831</v>
      </c>
      <c r="BT239" s="84">
        <f t="shared" si="199"/>
        <v>150448.09167482241</v>
      </c>
      <c r="BU239" s="84">
        <f t="shared" si="199"/>
        <v>153037.29259224082</v>
      </c>
      <c r="BV239" s="84">
        <f t="shared" si="199"/>
        <v>156097.54950951939</v>
      </c>
      <c r="BW239" s="84">
        <f t="shared" ref="BW239:CO239" si="200" xml:space="preserve"> BW183 + BW203</f>
        <v>159219.00178801423</v>
      </c>
      <c r="BX239" s="84">
        <f t="shared" si="200"/>
        <v>162847.81251790267</v>
      </c>
      <c r="BY239" s="84">
        <f t="shared" si="200"/>
        <v>165650.41174582957</v>
      </c>
      <c r="BZ239" s="84">
        <f t="shared" si="200"/>
        <v>168962.89074887824</v>
      </c>
      <c r="CA239" s="84">
        <f t="shared" si="200"/>
        <v>172341.60874904136</v>
      </c>
      <c r="CB239" s="84">
        <f t="shared" si="200"/>
        <v>176269.50097303235</v>
      </c>
      <c r="CC239" s="84">
        <f t="shared" si="200"/>
        <v>179303.08650111413</v>
      </c>
      <c r="CD239" s="84">
        <f t="shared" si="200"/>
        <v>182888.57538071976</v>
      </c>
      <c r="CE239" s="84">
        <f t="shared" si="200"/>
        <v>186545.76258273929</v>
      </c>
      <c r="CF239" s="84">
        <f t="shared" si="200"/>
        <v>190797.3861783749</v>
      </c>
      <c r="CG239" s="84">
        <f t="shared" si="200"/>
        <v>194080.9955737126</v>
      </c>
      <c r="CH239" s="84">
        <f t="shared" si="200"/>
        <v>197961.99542124177</v>
      </c>
      <c r="CI239" s="84">
        <f t="shared" si="200"/>
        <v>201920.60286642364</v>
      </c>
      <c r="CJ239" s="84">
        <f t="shared" si="200"/>
        <v>205958.3698132649</v>
      </c>
      <c r="CK239" s="84">
        <f t="shared" si="200"/>
        <v>210076.87919889428</v>
      </c>
      <c r="CL239" s="84">
        <f t="shared" si="200"/>
        <v>214277.7456141258</v>
      </c>
      <c r="CM239" s="84">
        <f t="shared" si="200"/>
        <v>218562.61593643134</v>
      </c>
      <c r="CN239" s="84">
        <f t="shared" si="200"/>
        <v>223543.94578372288</v>
      </c>
      <c r="CO239" s="84">
        <f t="shared" si="200"/>
        <v>227391.12113213181</v>
      </c>
    </row>
    <row r="240" spans="2:93" outlineLevel="2" x14ac:dyDescent="0.2">
      <c r="B240" s="58"/>
      <c r="D240" s="39"/>
      <c r="E240" t="s">
        <v>507</v>
      </c>
      <c r="H240" s="182" t="str">
        <f xml:space="preserve"> H184</f>
        <v>£</v>
      </c>
      <c r="I240" s="177">
        <f xml:space="preserve"> SUM( K240:CO240 )</f>
        <v>20891918.846485596</v>
      </c>
      <c r="K240" s="177">
        <f t="shared" ref="K240:AP240" si="201">SUM(K235:K239)</f>
        <v>13900.770850915804</v>
      </c>
      <c r="L240" s="177">
        <f t="shared" si="201"/>
        <v>98179.999815255011</v>
      </c>
      <c r="M240" s="177">
        <f t="shared" si="201"/>
        <v>107784.32295730089</v>
      </c>
      <c r="N240" s="177">
        <f t="shared" si="201"/>
        <v>94826.299574378514</v>
      </c>
      <c r="O240" s="177">
        <f t="shared" si="201"/>
        <v>97637.61662933453</v>
      </c>
      <c r="P240" s="177">
        <f t="shared" si="201"/>
        <v>102485.94841073162</v>
      </c>
      <c r="Q240" s="177">
        <f t="shared" si="201"/>
        <v>107204.2075324381</v>
      </c>
      <c r="R240" s="177">
        <f t="shared" si="201"/>
        <v>112385.12768787637</v>
      </c>
      <c r="S240" s="177">
        <f t="shared" si="201"/>
        <v>118007.67299088914</v>
      </c>
      <c r="T240" s="177">
        <f t="shared" si="201"/>
        <v>120514.26340804664</v>
      </c>
      <c r="U240" s="177">
        <f t="shared" si="201"/>
        <v>122774.41386132054</v>
      </c>
      <c r="V240" s="177">
        <f t="shared" si="201"/>
        <v>125229.50989000563</v>
      </c>
      <c r="W240" s="177">
        <f t="shared" si="201"/>
        <v>127733.69999554675</v>
      </c>
      <c r="X240" s="177">
        <f t="shared" si="201"/>
        <v>130446.88008157071</v>
      </c>
      <c r="Y240" s="177">
        <f t="shared" si="201"/>
        <v>132893.30896730578</v>
      </c>
      <c r="Z240" s="177">
        <f t="shared" si="201"/>
        <v>135550.75056953554</v>
      </c>
      <c r="AA240" s="177">
        <f t="shared" si="201"/>
        <v>138261.33251362407</v>
      </c>
      <c r="AB240" s="177">
        <f t="shared" si="201"/>
        <v>141198.12909945991</v>
      </c>
      <c r="AC240" s="177">
        <f t="shared" si="201"/>
        <v>143846.1892249659</v>
      </c>
      <c r="AD240" s="177">
        <f t="shared" si="201"/>
        <v>146722.65343929807</v>
      </c>
      <c r="AE240" s="177">
        <f t="shared" si="201"/>
        <v>149656.63774798182</v>
      </c>
      <c r="AF240" s="177">
        <f t="shared" si="201"/>
        <v>152835.48099211612</v>
      </c>
      <c r="AG240" s="177">
        <f t="shared" si="201"/>
        <v>155701.79052156227</v>
      </c>
      <c r="AH240" s="177">
        <f t="shared" si="201"/>
        <v>158815.32888469734</v>
      </c>
      <c r="AI240" s="177">
        <f t="shared" si="201"/>
        <v>161991.12806773849</v>
      </c>
      <c r="AJ240" s="177">
        <f t="shared" si="201"/>
        <v>165431.96711648806</v>
      </c>
      <c r="AK240" s="177">
        <f t="shared" si="201"/>
        <v>168534.51385984191</v>
      </c>
      <c r="AL240" s="177">
        <f t="shared" si="201"/>
        <v>171904.66569083367</v>
      </c>
      <c r="AM240" s="177">
        <f t="shared" si="201"/>
        <v>175342.20979124139</v>
      </c>
      <c r="AN240" s="177">
        <f t="shared" si="201"/>
        <v>179066.63797160113</v>
      </c>
      <c r="AO240" s="177">
        <f t="shared" si="201"/>
        <v>182424.89226891552</v>
      </c>
      <c r="AP240" s="177">
        <f t="shared" si="201"/>
        <v>186072.80729010719</v>
      </c>
      <c r="AQ240" s="177">
        <f t="shared" ref="AQ240:BV240" si="202">SUM(AQ235:AQ239)</f>
        <v>189793.66895710106</v>
      </c>
      <c r="AR240" s="177">
        <f t="shared" si="202"/>
        <v>193825.05928781081</v>
      </c>
      <c r="AS240" s="177">
        <f t="shared" si="202"/>
        <v>197460.09619727544</v>
      </c>
      <c r="AT240" s="177">
        <f t="shared" si="202"/>
        <v>201408.66726148175</v>
      </c>
      <c r="AU240" s="177">
        <f t="shared" si="202"/>
        <v>205436.19713179296</v>
      </c>
      <c r="AV240" s="177">
        <f t="shared" si="202"/>
        <v>209799.8490030368</v>
      </c>
      <c r="AW240" s="177">
        <f t="shared" si="202"/>
        <v>213734.48055959787</v>
      </c>
      <c r="AX240" s="177">
        <f t="shared" si="202"/>
        <v>218008.48731647519</v>
      </c>
      <c r="AY240" s="177">
        <f t="shared" si="202"/>
        <v>222367.96055358538</v>
      </c>
      <c r="AZ240" s="177">
        <f t="shared" si="202"/>
        <v>227091.25849582604</v>
      </c>
      <c r="BA240" s="177">
        <f t="shared" si="202"/>
        <v>231350.17687037599</v>
      </c>
      <c r="BB240" s="177">
        <f t="shared" si="202"/>
        <v>235976.44127357335</v>
      </c>
      <c r="BC240" s="177">
        <f t="shared" si="202"/>
        <v>240695.2161845119</v>
      </c>
      <c r="BD240" s="177">
        <f t="shared" si="202"/>
        <v>245807.80172282964</v>
      </c>
      <c r="BE240" s="177">
        <f t="shared" si="202"/>
        <v>250417.73418037657</v>
      </c>
      <c r="BF240" s="177">
        <f t="shared" si="202"/>
        <v>255425.2888113684</v>
      </c>
      <c r="BG240" s="177">
        <f t="shared" si="202"/>
        <v>260532.97853648374</v>
      </c>
      <c r="BH240" s="177">
        <f t="shared" si="202"/>
        <v>266066.93620890955</v>
      </c>
      <c r="BI240" s="177">
        <f t="shared" si="202"/>
        <v>271056.81283818174</v>
      </c>
      <c r="BJ240" s="177">
        <f t="shared" si="202"/>
        <v>276477.08310311439</v>
      </c>
      <c r="BK240" s="177">
        <f t="shared" si="202"/>
        <v>282005.74145627586</v>
      </c>
      <c r="BL240" s="177">
        <f t="shared" si="202"/>
        <v>287995.80016349454</v>
      </c>
      <c r="BM240" s="177">
        <f t="shared" si="202"/>
        <v>293396.93543058401</v>
      </c>
      <c r="BN240" s="177">
        <f t="shared" si="202"/>
        <v>299263.93677353184</v>
      </c>
      <c r="BO240" s="177">
        <f t="shared" si="202"/>
        <v>305248.25939902</v>
      </c>
      <c r="BP240" s="177">
        <f t="shared" si="202"/>
        <v>311732.01034903381</v>
      </c>
      <c r="BQ240" s="177">
        <f t="shared" si="202"/>
        <v>317578.29961443634</v>
      </c>
      <c r="BR240" s="177">
        <f t="shared" si="202"/>
        <v>323928.850984697</v>
      </c>
      <c r="BS240" s="177">
        <f t="shared" si="202"/>
        <v>330406.39309316396</v>
      </c>
      <c r="BT240" s="177">
        <f t="shared" si="202"/>
        <v>337424.52570864931</v>
      </c>
      <c r="BU240" s="177">
        <f t="shared" si="202"/>
        <v>343752.65794096416</v>
      </c>
      <c r="BV240" s="177">
        <f t="shared" si="202"/>
        <v>350626.61285402998</v>
      </c>
      <c r="BW240" s="177">
        <f t="shared" ref="BW240:CO240" si="203">SUM(BW235:BW239)</f>
        <v>357638.02490395075</v>
      </c>
      <c r="BX240" s="177">
        <f t="shared" si="203"/>
        <v>365234.58217276994</v>
      </c>
      <c r="BY240" s="177">
        <f t="shared" si="203"/>
        <v>372084.27019396378</v>
      </c>
      <c r="BZ240" s="177">
        <f t="shared" si="203"/>
        <v>379524.76683621388</v>
      </c>
      <c r="CA240" s="177">
        <f t="shared" si="203"/>
        <v>387114.04963987437</v>
      </c>
      <c r="CB240" s="177">
        <f t="shared" si="203"/>
        <v>395336.70451121696</v>
      </c>
      <c r="CC240" s="177">
        <f t="shared" si="203"/>
        <v>402750.93421838025</v>
      </c>
      <c r="CD240" s="177">
        <f t="shared" si="203"/>
        <v>410804.66616505152</v>
      </c>
      <c r="CE240" s="177">
        <f t="shared" si="203"/>
        <v>419019.44702001312</v>
      </c>
      <c r="CF240" s="177">
        <f t="shared" si="203"/>
        <v>427919.80158072116</v>
      </c>
      <c r="CG240" s="177">
        <f t="shared" si="203"/>
        <v>435945.10170833219</v>
      </c>
      <c r="CH240" s="177">
        <f t="shared" si="203"/>
        <v>444662.61095368501</v>
      </c>
      <c r="CI240" s="177">
        <f t="shared" si="203"/>
        <v>453554.44253261841</v>
      </c>
      <c r="CJ240" s="177">
        <f t="shared" si="203"/>
        <v>462624.0823348664</v>
      </c>
      <c r="CK240" s="177">
        <f t="shared" si="203"/>
        <v>471875.08595682075</v>
      </c>
      <c r="CL240" s="177">
        <f t="shared" si="203"/>
        <v>481311.08009544149</v>
      </c>
      <c r="CM240" s="177">
        <f t="shared" si="203"/>
        <v>490935.76397004083</v>
      </c>
      <c r="CN240" s="177">
        <f t="shared" si="203"/>
        <v>501363.68658065109</v>
      </c>
      <c r="CO240" s="177">
        <f t="shared" si="203"/>
        <v>510766.36914647825</v>
      </c>
    </row>
    <row r="241" spans="2:211" outlineLevel="2" x14ac:dyDescent="0.2">
      <c r="B241" s="58"/>
      <c r="D241" s="39"/>
      <c r="H241" s="150"/>
      <c r="I241" s="74"/>
    </row>
    <row r="242" spans="2:211" outlineLevel="1" x14ac:dyDescent="0.2">
      <c r="B242" s="58" t="s">
        <v>508</v>
      </c>
      <c r="D242" s="39"/>
      <c r="H242" s="150"/>
      <c r="I242" s="74"/>
    </row>
    <row r="243" spans="2:211" outlineLevel="1" x14ac:dyDescent="0.2">
      <c r="B243" s="58"/>
      <c r="D243" s="39"/>
      <c r="H243" s="150"/>
      <c r="I243" s="74"/>
    </row>
    <row r="244" spans="2:211" outlineLevel="1" x14ac:dyDescent="0.2">
      <c r="B244" s="58"/>
      <c r="D244" s="39"/>
      <c r="E244" t="str">
        <f xml:space="preserve"> E175</f>
        <v>Consumption by households (scaled for occupancy)</v>
      </c>
      <c r="H244" s="151" t="str">
        <f xml:space="preserve"> H175</f>
        <v>m3</v>
      </c>
      <c r="I244" s="53">
        <f t="shared" ref="I244:I246" si="204" xml:space="preserve"> SUM( K244:CO244 )</f>
        <v>4620133.8380876714</v>
      </c>
      <c r="K244" s="84">
        <f t="shared" ref="K244:AP244" si="205" xml:space="preserve"> K175</f>
        <v>17885.231735128811</v>
      </c>
      <c r="L244" s="84">
        <f t="shared" si="205"/>
        <v>56193.928092728012</v>
      </c>
      <c r="M244" s="84">
        <f t="shared" si="205"/>
        <v>56088.086721363958</v>
      </c>
      <c r="N244" s="84">
        <f t="shared" si="205"/>
        <v>56088.086721363958</v>
      </c>
      <c r="O244" s="84">
        <f t="shared" si="205"/>
        <v>56088.086721363958</v>
      </c>
      <c r="P244" s="84">
        <f t="shared" si="205"/>
        <v>56241.7527123814</v>
      </c>
      <c r="Q244" s="84">
        <f t="shared" si="205"/>
        <v>56088.086721363958</v>
      </c>
      <c r="R244" s="84">
        <f t="shared" si="205"/>
        <v>56088.086721363958</v>
      </c>
      <c r="S244" s="84">
        <f t="shared" si="205"/>
        <v>56088.086721363958</v>
      </c>
      <c r="T244" s="84">
        <f t="shared" si="205"/>
        <v>56241.7527123814</v>
      </c>
      <c r="U244" s="84">
        <f t="shared" si="205"/>
        <v>56088.086721363958</v>
      </c>
      <c r="V244" s="84">
        <f t="shared" si="205"/>
        <v>56088.086721363958</v>
      </c>
      <c r="W244" s="84">
        <f t="shared" si="205"/>
        <v>56088.086721363958</v>
      </c>
      <c r="X244" s="84">
        <f t="shared" si="205"/>
        <v>56241.7527123814</v>
      </c>
      <c r="Y244" s="84">
        <f t="shared" si="205"/>
        <v>56088.086721363958</v>
      </c>
      <c r="Z244" s="84">
        <f t="shared" si="205"/>
        <v>56088.086721363958</v>
      </c>
      <c r="AA244" s="84">
        <f t="shared" si="205"/>
        <v>56088.086721363958</v>
      </c>
      <c r="AB244" s="84">
        <f t="shared" si="205"/>
        <v>56241.7527123814</v>
      </c>
      <c r="AC244" s="84">
        <f t="shared" si="205"/>
        <v>56088.086721363958</v>
      </c>
      <c r="AD244" s="84">
        <f t="shared" si="205"/>
        <v>56088.086721363958</v>
      </c>
      <c r="AE244" s="84">
        <f t="shared" si="205"/>
        <v>56088.086721363958</v>
      </c>
      <c r="AF244" s="84">
        <f t="shared" si="205"/>
        <v>56241.7527123814</v>
      </c>
      <c r="AG244" s="84">
        <f t="shared" si="205"/>
        <v>56088.086721363958</v>
      </c>
      <c r="AH244" s="84">
        <f t="shared" si="205"/>
        <v>56088.086721363958</v>
      </c>
      <c r="AI244" s="84">
        <f t="shared" si="205"/>
        <v>56088.086721363958</v>
      </c>
      <c r="AJ244" s="84">
        <f t="shared" si="205"/>
        <v>56241.7527123814</v>
      </c>
      <c r="AK244" s="84">
        <f t="shared" si="205"/>
        <v>56088.086721363958</v>
      </c>
      <c r="AL244" s="84">
        <f t="shared" si="205"/>
        <v>56088.086721363958</v>
      </c>
      <c r="AM244" s="84">
        <f t="shared" si="205"/>
        <v>56088.086721363958</v>
      </c>
      <c r="AN244" s="84">
        <f t="shared" si="205"/>
        <v>56241.7527123814</v>
      </c>
      <c r="AO244" s="84">
        <f t="shared" si="205"/>
        <v>56088.086721363958</v>
      </c>
      <c r="AP244" s="84">
        <f t="shared" si="205"/>
        <v>56088.086721363958</v>
      </c>
      <c r="AQ244" s="84">
        <f t="shared" ref="AQ244:BV244" si="206" xml:space="preserve"> AQ175</f>
        <v>56088.086721363958</v>
      </c>
      <c r="AR244" s="84">
        <f t="shared" si="206"/>
        <v>56241.7527123814</v>
      </c>
      <c r="AS244" s="84">
        <f t="shared" si="206"/>
        <v>56088.086721363958</v>
      </c>
      <c r="AT244" s="84">
        <f t="shared" si="206"/>
        <v>56088.086721363958</v>
      </c>
      <c r="AU244" s="84">
        <f t="shared" si="206"/>
        <v>56088.086721363958</v>
      </c>
      <c r="AV244" s="84">
        <f t="shared" si="206"/>
        <v>56241.7527123814</v>
      </c>
      <c r="AW244" s="84">
        <f t="shared" si="206"/>
        <v>56088.086721363958</v>
      </c>
      <c r="AX244" s="84">
        <f t="shared" si="206"/>
        <v>56088.086721363958</v>
      </c>
      <c r="AY244" s="84">
        <f t="shared" si="206"/>
        <v>56088.086721363958</v>
      </c>
      <c r="AZ244" s="84">
        <f t="shared" si="206"/>
        <v>56241.7527123814</v>
      </c>
      <c r="BA244" s="84">
        <f t="shared" si="206"/>
        <v>56088.086721363958</v>
      </c>
      <c r="BB244" s="84">
        <f t="shared" si="206"/>
        <v>56088.086721363958</v>
      </c>
      <c r="BC244" s="84">
        <f t="shared" si="206"/>
        <v>56088.086721363958</v>
      </c>
      <c r="BD244" s="84">
        <f t="shared" si="206"/>
        <v>56241.7527123814</v>
      </c>
      <c r="BE244" s="84">
        <f t="shared" si="206"/>
        <v>56088.086721363958</v>
      </c>
      <c r="BF244" s="84">
        <f t="shared" si="206"/>
        <v>56088.086721363958</v>
      </c>
      <c r="BG244" s="84">
        <f t="shared" si="206"/>
        <v>56088.086721363958</v>
      </c>
      <c r="BH244" s="84">
        <f t="shared" si="206"/>
        <v>56241.7527123814</v>
      </c>
      <c r="BI244" s="84">
        <f t="shared" si="206"/>
        <v>56088.086721363958</v>
      </c>
      <c r="BJ244" s="84">
        <f t="shared" si="206"/>
        <v>56088.086721363958</v>
      </c>
      <c r="BK244" s="84">
        <f t="shared" si="206"/>
        <v>56088.086721363958</v>
      </c>
      <c r="BL244" s="84">
        <f t="shared" si="206"/>
        <v>56241.7527123814</v>
      </c>
      <c r="BM244" s="84">
        <f t="shared" si="206"/>
        <v>56088.086721363958</v>
      </c>
      <c r="BN244" s="84">
        <f t="shared" si="206"/>
        <v>56088.086721363958</v>
      </c>
      <c r="BO244" s="84">
        <f t="shared" si="206"/>
        <v>56088.086721363958</v>
      </c>
      <c r="BP244" s="84">
        <f t="shared" si="206"/>
        <v>56241.7527123814</v>
      </c>
      <c r="BQ244" s="84">
        <f t="shared" si="206"/>
        <v>56088.086721363958</v>
      </c>
      <c r="BR244" s="84">
        <f t="shared" si="206"/>
        <v>56088.086721363958</v>
      </c>
      <c r="BS244" s="84">
        <f t="shared" si="206"/>
        <v>56088.086721363958</v>
      </c>
      <c r="BT244" s="84">
        <f t="shared" si="206"/>
        <v>56241.7527123814</v>
      </c>
      <c r="BU244" s="84">
        <f t="shared" si="206"/>
        <v>56088.086721363958</v>
      </c>
      <c r="BV244" s="84">
        <f t="shared" si="206"/>
        <v>56088.086721363958</v>
      </c>
      <c r="BW244" s="84">
        <f t="shared" ref="BW244:CO244" si="207" xml:space="preserve"> BW175</f>
        <v>56088.086721363958</v>
      </c>
      <c r="BX244" s="84">
        <f t="shared" si="207"/>
        <v>56241.7527123814</v>
      </c>
      <c r="BY244" s="84">
        <f t="shared" si="207"/>
        <v>56088.086721363958</v>
      </c>
      <c r="BZ244" s="84">
        <f t="shared" si="207"/>
        <v>56088.086721363958</v>
      </c>
      <c r="CA244" s="84">
        <f t="shared" si="207"/>
        <v>56088.086721363958</v>
      </c>
      <c r="CB244" s="84">
        <f t="shared" si="207"/>
        <v>56241.7527123814</v>
      </c>
      <c r="CC244" s="84">
        <f t="shared" si="207"/>
        <v>56088.086721363958</v>
      </c>
      <c r="CD244" s="84">
        <f t="shared" si="207"/>
        <v>56088.086721363958</v>
      </c>
      <c r="CE244" s="84">
        <f t="shared" si="207"/>
        <v>56088.086721363958</v>
      </c>
      <c r="CF244" s="84">
        <f t="shared" si="207"/>
        <v>56241.7527123814</v>
      </c>
      <c r="CG244" s="84">
        <f t="shared" si="207"/>
        <v>56088.086721363958</v>
      </c>
      <c r="CH244" s="84">
        <f t="shared" si="207"/>
        <v>56088.086721363958</v>
      </c>
      <c r="CI244" s="84">
        <f t="shared" si="207"/>
        <v>56088.086721363958</v>
      </c>
      <c r="CJ244" s="84">
        <f t="shared" si="207"/>
        <v>56088.086721363958</v>
      </c>
      <c r="CK244" s="84">
        <f t="shared" si="207"/>
        <v>56088.086721363958</v>
      </c>
      <c r="CL244" s="84">
        <f t="shared" si="207"/>
        <v>56088.086721363958</v>
      </c>
      <c r="CM244" s="84">
        <f t="shared" si="207"/>
        <v>56088.086721363958</v>
      </c>
      <c r="CN244" s="84">
        <f t="shared" si="207"/>
        <v>56241.7527123814</v>
      </c>
      <c r="CO244" s="84">
        <f t="shared" si="207"/>
        <v>56088.086721363958</v>
      </c>
    </row>
    <row r="245" spans="2:211" outlineLevel="1" x14ac:dyDescent="0.2">
      <c r="B245" s="58"/>
      <c r="D245" s="39"/>
      <c r="E245" t="str">
        <f xml:space="preserve"> E123</f>
        <v>Water: NHH consumption (scaled)</v>
      </c>
      <c r="G245" s="53">
        <f xml:space="preserve"> G123</f>
        <v>0</v>
      </c>
      <c r="H245" s="151" t="str">
        <f xml:space="preserve"> H123</f>
        <v>m3</v>
      </c>
      <c r="I245" s="53">
        <f t="shared" si="204"/>
        <v>0</v>
      </c>
      <c r="K245" s="84">
        <f t="shared" ref="K245:AP245" si="208" xml:space="preserve"> K123</f>
        <v>0</v>
      </c>
      <c r="L245" s="53">
        <f t="shared" si="208"/>
        <v>0</v>
      </c>
      <c r="M245" s="53">
        <f t="shared" si="208"/>
        <v>0</v>
      </c>
      <c r="N245" s="53">
        <f t="shared" si="208"/>
        <v>0</v>
      </c>
      <c r="O245" s="53">
        <f t="shared" si="208"/>
        <v>0</v>
      </c>
      <c r="P245" s="53">
        <f t="shared" si="208"/>
        <v>0</v>
      </c>
      <c r="Q245" s="53">
        <f t="shared" si="208"/>
        <v>0</v>
      </c>
      <c r="R245" s="53">
        <f t="shared" si="208"/>
        <v>0</v>
      </c>
      <c r="S245" s="53">
        <f t="shared" si="208"/>
        <v>0</v>
      </c>
      <c r="T245" s="53">
        <f t="shared" si="208"/>
        <v>0</v>
      </c>
      <c r="U245" s="53">
        <f t="shared" si="208"/>
        <v>0</v>
      </c>
      <c r="V245" s="53">
        <f t="shared" si="208"/>
        <v>0</v>
      </c>
      <c r="W245" s="53">
        <f t="shared" si="208"/>
        <v>0</v>
      </c>
      <c r="X245" s="53">
        <f t="shared" si="208"/>
        <v>0</v>
      </c>
      <c r="Y245" s="53">
        <f t="shared" si="208"/>
        <v>0</v>
      </c>
      <c r="Z245" s="53">
        <f t="shared" si="208"/>
        <v>0</v>
      </c>
      <c r="AA245" s="53">
        <f t="shared" si="208"/>
        <v>0</v>
      </c>
      <c r="AB245" s="53">
        <f t="shared" si="208"/>
        <v>0</v>
      </c>
      <c r="AC245" s="53">
        <f t="shared" si="208"/>
        <v>0</v>
      </c>
      <c r="AD245" s="53">
        <f t="shared" si="208"/>
        <v>0</v>
      </c>
      <c r="AE245" s="53">
        <f t="shared" si="208"/>
        <v>0</v>
      </c>
      <c r="AF245" s="53">
        <f t="shared" si="208"/>
        <v>0</v>
      </c>
      <c r="AG245" s="53">
        <f t="shared" si="208"/>
        <v>0</v>
      </c>
      <c r="AH245" s="53">
        <f t="shared" si="208"/>
        <v>0</v>
      </c>
      <c r="AI245" s="53">
        <f t="shared" si="208"/>
        <v>0</v>
      </c>
      <c r="AJ245" s="53">
        <f t="shared" si="208"/>
        <v>0</v>
      </c>
      <c r="AK245" s="53">
        <f t="shared" si="208"/>
        <v>0</v>
      </c>
      <c r="AL245" s="53">
        <f t="shared" si="208"/>
        <v>0</v>
      </c>
      <c r="AM245" s="53">
        <f t="shared" si="208"/>
        <v>0</v>
      </c>
      <c r="AN245" s="53">
        <f t="shared" si="208"/>
        <v>0</v>
      </c>
      <c r="AO245" s="53">
        <f t="shared" si="208"/>
        <v>0</v>
      </c>
      <c r="AP245" s="53">
        <f t="shared" si="208"/>
        <v>0</v>
      </c>
      <c r="AQ245" s="53">
        <f t="shared" ref="AQ245:BV245" si="209" xml:space="preserve"> AQ123</f>
        <v>0</v>
      </c>
      <c r="AR245" s="53">
        <f t="shared" si="209"/>
        <v>0</v>
      </c>
      <c r="AS245" s="53">
        <f t="shared" si="209"/>
        <v>0</v>
      </c>
      <c r="AT245" s="53">
        <f t="shared" si="209"/>
        <v>0</v>
      </c>
      <c r="AU245" s="53">
        <f t="shared" si="209"/>
        <v>0</v>
      </c>
      <c r="AV245" s="53">
        <f t="shared" si="209"/>
        <v>0</v>
      </c>
      <c r="AW245" s="53">
        <f t="shared" si="209"/>
        <v>0</v>
      </c>
      <c r="AX245" s="53">
        <f t="shared" si="209"/>
        <v>0</v>
      </c>
      <c r="AY245" s="53">
        <f t="shared" si="209"/>
        <v>0</v>
      </c>
      <c r="AZ245" s="53">
        <f t="shared" si="209"/>
        <v>0</v>
      </c>
      <c r="BA245" s="53">
        <f t="shared" si="209"/>
        <v>0</v>
      </c>
      <c r="BB245" s="53">
        <f t="shared" si="209"/>
        <v>0</v>
      </c>
      <c r="BC245" s="53">
        <f t="shared" si="209"/>
        <v>0</v>
      </c>
      <c r="BD245" s="53">
        <f t="shared" si="209"/>
        <v>0</v>
      </c>
      <c r="BE245" s="53">
        <f t="shared" si="209"/>
        <v>0</v>
      </c>
      <c r="BF245" s="53">
        <f t="shared" si="209"/>
        <v>0</v>
      </c>
      <c r="BG245" s="53">
        <f t="shared" si="209"/>
        <v>0</v>
      </c>
      <c r="BH245" s="53">
        <f t="shared" si="209"/>
        <v>0</v>
      </c>
      <c r="BI245" s="53">
        <f t="shared" si="209"/>
        <v>0</v>
      </c>
      <c r="BJ245" s="53">
        <f t="shared" si="209"/>
        <v>0</v>
      </c>
      <c r="BK245" s="53">
        <f t="shared" si="209"/>
        <v>0</v>
      </c>
      <c r="BL245" s="53">
        <f t="shared" si="209"/>
        <v>0</v>
      </c>
      <c r="BM245" s="53">
        <f t="shared" si="209"/>
        <v>0</v>
      </c>
      <c r="BN245" s="53">
        <f t="shared" si="209"/>
        <v>0</v>
      </c>
      <c r="BO245" s="53">
        <f t="shared" si="209"/>
        <v>0</v>
      </c>
      <c r="BP245" s="53">
        <f t="shared" si="209"/>
        <v>0</v>
      </c>
      <c r="BQ245" s="53">
        <f t="shared" si="209"/>
        <v>0</v>
      </c>
      <c r="BR245" s="53">
        <f t="shared" si="209"/>
        <v>0</v>
      </c>
      <c r="BS245" s="53">
        <f t="shared" si="209"/>
        <v>0</v>
      </c>
      <c r="BT245" s="53">
        <f t="shared" si="209"/>
        <v>0</v>
      </c>
      <c r="BU245" s="53">
        <f t="shared" si="209"/>
        <v>0</v>
      </c>
      <c r="BV245" s="53">
        <f t="shared" si="209"/>
        <v>0</v>
      </c>
      <c r="BW245" s="53">
        <f t="shared" ref="BW245:CO245" si="210" xml:space="preserve"> BW123</f>
        <v>0</v>
      </c>
      <c r="BX245" s="53">
        <f t="shared" si="210"/>
        <v>0</v>
      </c>
      <c r="BY245" s="53">
        <f t="shared" si="210"/>
        <v>0</v>
      </c>
      <c r="BZ245" s="53">
        <f t="shared" si="210"/>
        <v>0</v>
      </c>
      <c r="CA245" s="53">
        <f t="shared" si="210"/>
        <v>0</v>
      </c>
      <c r="CB245" s="53">
        <f t="shared" si="210"/>
        <v>0</v>
      </c>
      <c r="CC245" s="53">
        <f t="shared" si="210"/>
        <v>0</v>
      </c>
      <c r="CD245" s="53">
        <f t="shared" si="210"/>
        <v>0</v>
      </c>
      <c r="CE245" s="53">
        <f t="shared" si="210"/>
        <v>0</v>
      </c>
      <c r="CF245" s="53">
        <f t="shared" si="210"/>
        <v>0</v>
      </c>
      <c r="CG245" s="53">
        <f t="shared" si="210"/>
        <v>0</v>
      </c>
      <c r="CH245" s="53">
        <f t="shared" si="210"/>
        <v>0</v>
      </c>
      <c r="CI245" s="53">
        <f t="shared" si="210"/>
        <v>0</v>
      </c>
      <c r="CJ245" s="53">
        <f t="shared" si="210"/>
        <v>0</v>
      </c>
      <c r="CK245" s="53">
        <f t="shared" si="210"/>
        <v>0</v>
      </c>
      <c r="CL245" s="53">
        <f t="shared" si="210"/>
        <v>0</v>
      </c>
      <c r="CM245" s="53">
        <f t="shared" si="210"/>
        <v>0</v>
      </c>
      <c r="CN245" s="53">
        <f t="shared" si="210"/>
        <v>0</v>
      </c>
      <c r="CO245" s="53">
        <f t="shared" si="210"/>
        <v>0</v>
      </c>
    </row>
    <row r="246" spans="2:211" outlineLevel="1" x14ac:dyDescent="0.2">
      <c r="B246" s="58"/>
      <c r="D246" s="39"/>
      <c r="E246" t="s">
        <v>509</v>
      </c>
      <c r="G246" s="71"/>
      <c r="H246" s="151" t="str">
        <f xml:space="preserve"> H175</f>
        <v>m3</v>
      </c>
      <c r="I246" s="53">
        <f t="shared" si="204"/>
        <v>4620133.8380876714</v>
      </c>
      <c r="K246" s="314">
        <f>SUM(K244:K245)</f>
        <v>17885.231735128811</v>
      </c>
      <c r="L246" s="314">
        <f t="shared" ref="L246:BW246" si="211">SUM(L244:L245)</f>
        <v>56193.928092728012</v>
      </c>
      <c r="M246" s="314">
        <f t="shared" si="211"/>
        <v>56088.086721363958</v>
      </c>
      <c r="N246" s="314">
        <f t="shared" si="211"/>
        <v>56088.086721363958</v>
      </c>
      <c r="O246" s="314">
        <f t="shared" si="211"/>
        <v>56088.086721363958</v>
      </c>
      <c r="P246" s="314">
        <f t="shared" si="211"/>
        <v>56241.7527123814</v>
      </c>
      <c r="Q246" s="314">
        <f t="shared" si="211"/>
        <v>56088.086721363958</v>
      </c>
      <c r="R246" s="314">
        <f t="shared" si="211"/>
        <v>56088.086721363958</v>
      </c>
      <c r="S246" s="314">
        <f t="shared" si="211"/>
        <v>56088.086721363958</v>
      </c>
      <c r="T246" s="314">
        <f t="shared" si="211"/>
        <v>56241.7527123814</v>
      </c>
      <c r="U246" s="314">
        <f t="shared" si="211"/>
        <v>56088.086721363958</v>
      </c>
      <c r="V246" s="314">
        <f t="shared" si="211"/>
        <v>56088.086721363958</v>
      </c>
      <c r="W246" s="314">
        <f t="shared" si="211"/>
        <v>56088.086721363958</v>
      </c>
      <c r="X246" s="314">
        <f t="shared" si="211"/>
        <v>56241.7527123814</v>
      </c>
      <c r="Y246" s="314">
        <f t="shared" si="211"/>
        <v>56088.086721363958</v>
      </c>
      <c r="Z246" s="314">
        <f t="shared" si="211"/>
        <v>56088.086721363958</v>
      </c>
      <c r="AA246" s="314">
        <f t="shared" si="211"/>
        <v>56088.086721363958</v>
      </c>
      <c r="AB246" s="314">
        <f t="shared" si="211"/>
        <v>56241.7527123814</v>
      </c>
      <c r="AC246" s="314">
        <f t="shared" si="211"/>
        <v>56088.086721363958</v>
      </c>
      <c r="AD246" s="314">
        <f t="shared" si="211"/>
        <v>56088.086721363958</v>
      </c>
      <c r="AE246" s="314">
        <f t="shared" si="211"/>
        <v>56088.086721363958</v>
      </c>
      <c r="AF246" s="314">
        <f t="shared" si="211"/>
        <v>56241.7527123814</v>
      </c>
      <c r="AG246" s="314">
        <f t="shared" si="211"/>
        <v>56088.086721363958</v>
      </c>
      <c r="AH246" s="314">
        <f t="shared" si="211"/>
        <v>56088.086721363958</v>
      </c>
      <c r="AI246" s="314">
        <f t="shared" si="211"/>
        <v>56088.086721363958</v>
      </c>
      <c r="AJ246" s="314">
        <f t="shared" si="211"/>
        <v>56241.7527123814</v>
      </c>
      <c r="AK246" s="314">
        <f t="shared" si="211"/>
        <v>56088.086721363958</v>
      </c>
      <c r="AL246" s="314">
        <f t="shared" si="211"/>
        <v>56088.086721363958</v>
      </c>
      <c r="AM246" s="314">
        <f t="shared" si="211"/>
        <v>56088.086721363958</v>
      </c>
      <c r="AN246" s="314">
        <f t="shared" si="211"/>
        <v>56241.7527123814</v>
      </c>
      <c r="AO246" s="314">
        <f t="shared" si="211"/>
        <v>56088.086721363958</v>
      </c>
      <c r="AP246" s="314">
        <f t="shared" si="211"/>
        <v>56088.086721363958</v>
      </c>
      <c r="AQ246" s="314">
        <f t="shared" si="211"/>
        <v>56088.086721363958</v>
      </c>
      <c r="AR246" s="314">
        <f t="shared" si="211"/>
        <v>56241.7527123814</v>
      </c>
      <c r="AS246" s="314">
        <f t="shared" si="211"/>
        <v>56088.086721363958</v>
      </c>
      <c r="AT246" s="314">
        <f t="shared" si="211"/>
        <v>56088.086721363958</v>
      </c>
      <c r="AU246" s="314">
        <f t="shared" si="211"/>
        <v>56088.086721363958</v>
      </c>
      <c r="AV246" s="314">
        <f t="shared" si="211"/>
        <v>56241.7527123814</v>
      </c>
      <c r="AW246" s="314">
        <f t="shared" si="211"/>
        <v>56088.086721363958</v>
      </c>
      <c r="AX246" s="314">
        <f t="shared" si="211"/>
        <v>56088.086721363958</v>
      </c>
      <c r="AY246" s="314">
        <f t="shared" si="211"/>
        <v>56088.086721363958</v>
      </c>
      <c r="AZ246" s="314">
        <f t="shared" si="211"/>
        <v>56241.7527123814</v>
      </c>
      <c r="BA246" s="314">
        <f t="shared" si="211"/>
        <v>56088.086721363958</v>
      </c>
      <c r="BB246" s="314">
        <f t="shared" si="211"/>
        <v>56088.086721363958</v>
      </c>
      <c r="BC246" s="314">
        <f t="shared" si="211"/>
        <v>56088.086721363958</v>
      </c>
      <c r="BD246" s="314">
        <f t="shared" si="211"/>
        <v>56241.7527123814</v>
      </c>
      <c r="BE246" s="314">
        <f t="shared" si="211"/>
        <v>56088.086721363958</v>
      </c>
      <c r="BF246" s="314">
        <f t="shared" si="211"/>
        <v>56088.086721363958</v>
      </c>
      <c r="BG246" s="314">
        <f t="shared" si="211"/>
        <v>56088.086721363958</v>
      </c>
      <c r="BH246" s="314">
        <f t="shared" si="211"/>
        <v>56241.7527123814</v>
      </c>
      <c r="BI246" s="314">
        <f t="shared" si="211"/>
        <v>56088.086721363958</v>
      </c>
      <c r="BJ246" s="314">
        <f t="shared" si="211"/>
        <v>56088.086721363958</v>
      </c>
      <c r="BK246" s="314">
        <f t="shared" si="211"/>
        <v>56088.086721363958</v>
      </c>
      <c r="BL246" s="314">
        <f t="shared" si="211"/>
        <v>56241.7527123814</v>
      </c>
      <c r="BM246" s="314">
        <f t="shared" si="211"/>
        <v>56088.086721363958</v>
      </c>
      <c r="BN246" s="314">
        <f t="shared" si="211"/>
        <v>56088.086721363958</v>
      </c>
      <c r="BO246" s="314">
        <f t="shared" si="211"/>
        <v>56088.086721363958</v>
      </c>
      <c r="BP246" s="314">
        <f t="shared" si="211"/>
        <v>56241.7527123814</v>
      </c>
      <c r="BQ246" s="314">
        <f t="shared" si="211"/>
        <v>56088.086721363958</v>
      </c>
      <c r="BR246" s="314">
        <f t="shared" si="211"/>
        <v>56088.086721363958</v>
      </c>
      <c r="BS246" s="314">
        <f t="shared" si="211"/>
        <v>56088.086721363958</v>
      </c>
      <c r="BT246" s="314">
        <f t="shared" si="211"/>
        <v>56241.7527123814</v>
      </c>
      <c r="BU246" s="314">
        <f t="shared" si="211"/>
        <v>56088.086721363958</v>
      </c>
      <c r="BV246" s="314">
        <f t="shared" si="211"/>
        <v>56088.086721363958</v>
      </c>
      <c r="BW246" s="314">
        <f t="shared" si="211"/>
        <v>56088.086721363958</v>
      </c>
      <c r="BX246" s="314">
        <f t="shared" ref="BX246:CO246" si="212">SUM(BX244:BX245)</f>
        <v>56241.7527123814</v>
      </c>
      <c r="BY246" s="314">
        <f t="shared" si="212"/>
        <v>56088.086721363958</v>
      </c>
      <c r="BZ246" s="314">
        <f t="shared" si="212"/>
        <v>56088.086721363958</v>
      </c>
      <c r="CA246" s="314">
        <f t="shared" si="212"/>
        <v>56088.086721363958</v>
      </c>
      <c r="CB246" s="314">
        <f t="shared" si="212"/>
        <v>56241.7527123814</v>
      </c>
      <c r="CC246" s="314">
        <f t="shared" si="212"/>
        <v>56088.086721363958</v>
      </c>
      <c r="CD246" s="314">
        <f t="shared" si="212"/>
        <v>56088.086721363958</v>
      </c>
      <c r="CE246" s="314">
        <f t="shared" si="212"/>
        <v>56088.086721363958</v>
      </c>
      <c r="CF246" s="314">
        <f t="shared" si="212"/>
        <v>56241.7527123814</v>
      </c>
      <c r="CG246" s="314">
        <f t="shared" si="212"/>
        <v>56088.086721363958</v>
      </c>
      <c r="CH246" s="314">
        <f t="shared" si="212"/>
        <v>56088.086721363958</v>
      </c>
      <c r="CI246" s="314">
        <f t="shared" si="212"/>
        <v>56088.086721363958</v>
      </c>
      <c r="CJ246" s="314">
        <f t="shared" si="212"/>
        <v>56088.086721363958</v>
      </c>
      <c r="CK246" s="314">
        <f t="shared" si="212"/>
        <v>56088.086721363958</v>
      </c>
      <c r="CL246" s="314">
        <f t="shared" si="212"/>
        <v>56088.086721363958</v>
      </c>
      <c r="CM246" s="314">
        <f t="shared" si="212"/>
        <v>56088.086721363958</v>
      </c>
      <c r="CN246" s="314">
        <f t="shared" si="212"/>
        <v>56241.7527123814</v>
      </c>
      <c r="CO246" s="314">
        <f t="shared" si="212"/>
        <v>56088.086721363958</v>
      </c>
    </row>
    <row r="247" spans="2:211" ht="7.5" customHeight="1" outlineLevel="1" x14ac:dyDescent="0.2">
      <c r="B247" s="58"/>
      <c r="D247" s="39"/>
      <c r="H247" s="150"/>
      <c r="I247" s="74"/>
    </row>
    <row r="248" spans="2:211" outlineLevel="1" x14ac:dyDescent="0.2">
      <c r="B248" s="58"/>
      <c r="D248" s="39"/>
      <c r="E248" s="18" t="str">
        <f>InpC!E113</f>
        <v>Wastewater discharge volume based on customer meters</v>
      </c>
      <c r="F248" s="18">
        <f>InpC!F113</f>
        <v>0</v>
      </c>
      <c r="G248" s="19" t="b">
        <f>InpC!G113</f>
        <v>1</v>
      </c>
      <c r="H248" s="310" t="str">
        <f>InpC!H113</f>
        <v>Boolean</v>
      </c>
      <c r="I248" s="74"/>
    </row>
    <row r="249" spans="2:211" outlineLevel="1" x14ac:dyDescent="0.2">
      <c r="B249" s="58"/>
      <c r="D249" s="39"/>
      <c r="E249" t="str">
        <f xml:space="preserve"> E126</f>
        <v>Leakage including customer pipes not charged</v>
      </c>
      <c r="G249" s="78"/>
      <c r="H249" s="152" t="s">
        <v>105</v>
      </c>
      <c r="I249" s="53">
        <f t="shared" ref="I249:I251" si="213" xml:space="preserve"> SUM( K249:CO249 )</f>
        <v>0</v>
      </c>
      <c r="K249" s="279">
        <f t="shared" ref="K249:AP249" si="214" xml:space="preserve"> K126 * ( 1 - $G$248 )</f>
        <v>0</v>
      </c>
      <c r="L249" s="279">
        <f t="shared" si="214"/>
        <v>0</v>
      </c>
      <c r="M249" s="279">
        <f t="shared" si="214"/>
        <v>0</v>
      </c>
      <c r="N249" s="279">
        <f t="shared" si="214"/>
        <v>0</v>
      </c>
      <c r="O249" s="279">
        <f t="shared" si="214"/>
        <v>0</v>
      </c>
      <c r="P249" s="279">
        <f t="shared" si="214"/>
        <v>0</v>
      </c>
      <c r="Q249" s="279">
        <f t="shared" si="214"/>
        <v>0</v>
      </c>
      <c r="R249" s="279">
        <f t="shared" si="214"/>
        <v>0</v>
      </c>
      <c r="S249" s="279">
        <f t="shared" si="214"/>
        <v>0</v>
      </c>
      <c r="T249" s="279">
        <f t="shared" si="214"/>
        <v>0</v>
      </c>
      <c r="U249" s="279">
        <f t="shared" si="214"/>
        <v>0</v>
      </c>
      <c r="V249" s="279">
        <f t="shared" si="214"/>
        <v>0</v>
      </c>
      <c r="W249" s="279">
        <f t="shared" si="214"/>
        <v>0</v>
      </c>
      <c r="X249" s="279">
        <f t="shared" si="214"/>
        <v>0</v>
      </c>
      <c r="Y249" s="279">
        <f t="shared" si="214"/>
        <v>0</v>
      </c>
      <c r="Z249" s="279">
        <f t="shared" si="214"/>
        <v>0</v>
      </c>
      <c r="AA249" s="279">
        <f t="shared" si="214"/>
        <v>0</v>
      </c>
      <c r="AB249" s="279">
        <f t="shared" si="214"/>
        <v>0</v>
      </c>
      <c r="AC249" s="279">
        <f t="shared" si="214"/>
        <v>0</v>
      </c>
      <c r="AD249" s="279">
        <f t="shared" si="214"/>
        <v>0</v>
      </c>
      <c r="AE249" s="279">
        <f t="shared" si="214"/>
        <v>0</v>
      </c>
      <c r="AF249" s="279">
        <f t="shared" si="214"/>
        <v>0</v>
      </c>
      <c r="AG249" s="279">
        <f t="shared" si="214"/>
        <v>0</v>
      </c>
      <c r="AH249" s="279">
        <f t="shared" si="214"/>
        <v>0</v>
      </c>
      <c r="AI249" s="279">
        <f t="shared" si="214"/>
        <v>0</v>
      </c>
      <c r="AJ249" s="279">
        <f t="shared" si="214"/>
        <v>0</v>
      </c>
      <c r="AK249" s="279">
        <f t="shared" si="214"/>
        <v>0</v>
      </c>
      <c r="AL249" s="279">
        <f t="shared" si="214"/>
        <v>0</v>
      </c>
      <c r="AM249" s="279">
        <f t="shared" si="214"/>
        <v>0</v>
      </c>
      <c r="AN249" s="279">
        <f t="shared" si="214"/>
        <v>0</v>
      </c>
      <c r="AO249" s="279">
        <f t="shared" si="214"/>
        <v>0</v>
      </c>
      <c r="AP249" s="279">
        <f t="shared" si="214"/>
        <v>0</v>
      </c>
      <c r="AQ249" s="279">
        <f t="shared" ref="AQ249:BV249" si="215" xml:space="preserve"> AQ126 * ( 1 - $G$248 )</f>
        <v>0</v>
      </c>
      <c r="AR249" s="279">
        <f t="shared" si="215"/>
        <v>0</v>
      </c>
      <c r="AS249" s="279">
        <f t="shared" si="215"/>
        <v>0</v>
      </c>
      <c r="AT249" s="279">
        <f t="shared" si="215"/>
        <v>0</v>
      </c>
      <c r="AU249" s="279">
        <f t="shared" si="215"/>
        <v>0</v>
      </c>
      <c r="AV249" s="279">
        <f t="shared" si="215"/>
        <v>0</v>
      </c>
      <c r="AW249" s="279">
        <f t="shared" si="215"/>
        <v>0</v>
      </c>
      <c r="AX249" s="279">
        <f t="shared" si="215"/>
        <v>0</v>
      </c>
      <c r="AY249" s="279">
        <f t="shared" si="215"/>
        <v>0</v>
      </c>
      <c r="AZ249" s="279">
        <f t="shared" si="215"/>
        <v>0</v>
      </c>
      <c r="BA249" s="279">
        <f t="shared" si="215"/>
        <v>0</v>
      </c>
      <c r="BB249" s="279">
        <f t="shared" si="215"/>
        <v>0</v>
      </c>
      <c r="BC249" s="279">
        <f t="shared" si="215"/>
        <v>0</v>
      </c>
      <c r="BD249" s="279">
        <f t="shared" si="215"/>
        <v>0</v>
      </c>
      <c r="BE249" s="279">
        <f t="shared" si="215"/>
        <v>0</v>
      </c>
      <c r="BF249" s="279">
        <f t="shared" si="215"/>
        <v>0</v>
      </c>
      <c r="BG249" s="279">
        <f t="shared" si="215"/>
        <v>0</v>
      </c>
      <c r="BH249" s="279">
        <f t="shared" si="215"/>
        <v>0</v>
      </c>
      <c r="BI249" s="279">
        <f t="shared" si="215"/>
        <v>0</v>
      </c>
      <c r="BJ249" s="279">
        <f t="shared" si="215"/>
        <v>0</v>
      </c>
      <c r="BK249" s="279">
        <f t="shared" si="215"/>
        <v>0</v>
      </c>
      <c r="BL249" s="279">
        <f t="shared" si="215"/>
        <v>0</v>
      </c>
      <c r="BM249" s="279">
        <f t="shared" si="215"/>
        <v>0</v>
      </c>
      <c r="BN249" s="279">
        <f t="shared" si="215"/>
        <v>0</v>
      </c>
      <c r="BO249" s="279">
        <f t="shared" si="215"/>
        <v>0</v>
      </c>
      <c r="BP249" s="279">
        <f t="shared" si="215"/>
        <v>0</v>
      </c>
      <c r="BQ249" s="279">
        <f t="shared" si="215"/>
        <v>0</v>
      </c>
      <c r="BR249" s="279">
        <f t="shared" si="215"/>
        <v>0</v>
      </c>
      <c r="BS249" s="279">
        <f t="shared" si="215"/>
        <v>0</v>
      </c>
      <c r="BT249" s="279">
        <f t="shared" si="215"/>
        <v>0</v>
      </c>
      <c r="BU249" s="279">
        <f t="shared" si="215"/>
        <v>0</v>
      </c>
      <c r="BV249" s="279">
        <f t="shared" si="215"/>
        <v>0</v>
      </c>
      <c r="BW249" s="279">
        <f t="shared" ref="BW249:CO249" si="216" xml:space="preserve"> BW126 * ( 1 - $G$248 )</f>
        <v>0</v>
      </c>
      <c r="BX249" s="279">
        <f t="shared" si="216"/>
        <v>0</v>
      </c>
      <c r="BY249" s="279">
        <f t="shared" si="216"/>
        <v>0</v>
      </c>
      <c r="BZ249" s="279">
        <f t="shared" si="216"/>
        <v>0</v>
      </c>
      <c r="CA249" s="279">
        <f t="shared" si="216"/>
        <v>0</v>
      </c>
      <c r="CB249" s="279">
        <f t="shared" si="216"/>
        <v>0</v>
      </c>
      <c r="CC249" s="279">
        <f t="shared" si="216"/>
        <v>0</v>
      </c>
      <c r="CD249" s="279">
        <f t="shared" si="216"/>
        <v>0</v>
      </c>
      <c r="CE249" s="279">
        <f t="shared" si="216"/>
        <v>0</v>
      </c>
      <c r="CF249" s="279">
        <f t="shared" si="216"/>
        <v>0</v>
      </c>
      <c r="CG249" s="279">
        <f t="shared" si="216"/>
        <v>0</v>
      </c>
      <c r="CH249" s="279">
        <f t="shared" si="216"/>
        <v>0</v>
      </c>
      <c r="CI249" s="279">
        <f t="shared" si="216"/>
        <v>0</v>
      </c>
      <c r="CJ249" s="279">
        <f t="shared" si="216"/>
        <v>0</v>
      </c>
      <c r="CK249" s="279">
        <f t="shared" si="216"/>
        <v>0</v>
      </c>
      <c r="CL249" s="279">
        <f t="shared" si="216"/>
        <v>0</v>
      </c>
      <c r="CM249" s="279">
        <f t="shared" si="216"/>
        <v>0</v>
      </c>
      <c r="CN249" s="279">
        <f t="shared" si="216"/>
        <v>0</v>
      </c>
      <c r="CO249" s="279">
        <f t="shared" si="216"/>
        <v>0</v>
      </c>
    </row>
    <row r="250" spans="2:211" outlineLevel="1" x14ac:dyDescent="0.2">
      <c r="B250" s="58"/>
      <c r="D250" s="39"/>
      <c r="E250" t="str">
        <f xml:space="preserve"> E127</f>
        <v>Water taken unbilled</v>
      </c>
      <c r="G250" s="78"/>
      <c r="H250" s="152" t="s">
        <v>105</v>
      </c>
      <c r="I250" s="53">
        <f t="shared" si="213"/>
        <v>0</v>
      </c>
      <c r="K250" s="279">
        <f t="shared" ref="K250:AP250" si="217" xml:space="preserve"> K127 * ( 1 - $G$248 )</f>
        <v>0</v>
      </c>
      <c r="L250" s="279">
        <f t="shared" si="217"/>
        <v>0</v>
      </c>
      <c r="M250" s="279">
        <f t="shared" si="217"/>
        <v>0</v>
      </c>
      <c r="N250" s="279">
        <f t="shared" si="217"/>
        <v>0</v>
      </c>
      <c r="O250" s="279">
        <f t="shared" si="217"/>
        <v>0</v>
      </c>
      <c r="P250" s="279">
        <f t="shared" si="217"/>
        <v>0</v>
      </c>
      <c r="Q250" s="279">
        <f t="shared" si="217"/>
        <v>0</v>
      </c>
      <c r="R250" s="279">
        <f t="shared" si="217"/>
        <v>0</v>
      </c>
      <c r="S250" s="279">
        <f t="shared" si="217"/>
        <v>0</v>
      </c>
      <c r="T250" s="279">
        <f t="shared" si="217"/>
        <v>0</v>
      </c>
      <c r="U250" s="279">
        <f t="shared" si="217"/>
        <v>0</v>
      </c>
      <c r="V250" s="279">
        <f t="shared" si="217"/>
        <v>0</v>
      </c>
      <c r="W250" s="279">
        <f t="shared" si="217"/>
        <v>0</v>
      </c>
      <c r="X250" s="279">
        <f t="shared" si="217"/>
        <v>0</v>
      </c>
      <c r="Y250" s="279">
        <f t="shared" si="217"/>
        <v>0</v>
      </c>
      <c r="Z250" s="279">
        <f t="shared" si="217"/>
        <v>0</v>
      </c>
      <c r="AA250" s="279">
        <f t="shared" si="217"/>
        <v>0</v>
      </c>
      <c r="AB250" s="279">
        <f t="shared" si="217"/>
        <v>0</v>
      </c>
      <c r="AC250" s="279">
        <f t="shared" si="217"/>
        <v>0</v>
      </c>
      <c r="AD250" s="279">
        <f t="shared" si="217"/>
        <v>0</v>
      </c>
      <c r="AE250" s="279">
        <f t="shared" si="217"/>
        <v>0</v>
      </c>
      <c r="AF250" s="279">
        <f t="shared" si="217"/>
        <v>0</v>
      </c>
      <c r="AG250" s="279">
        <f t="shared" si="217"/>
        <v>0</v>
      </c>
      <c r="AH250" s="279">
        <f t="shared" si="217"/>
        <v>0</v>
      </c>
      <c r="AI250" s="279">
        <f t="shared" si="217"/>
        <v>0</v>
      </c>
      <c r="AJ250" s="279">
        <f t="shared" si="217"/>
        <v>0</v>
      </c>
      <c r="AK250" s="279">
        <f t="shared" si="217"/>
        <v>0</v>
      </c>
      <c r="AL250" s="279">
        <f t="shared" si="217"/>
        <v>0</v>
      </c>
      <c r="AM250" s="279">
        <f t="shared" si="217"/>
        <v>0</v>
      </c>
      <c r="AN250" s="279">
        <f t="shared" si="217"/>
        <v>0</v>
      </c>
      <c r="AO250" s="279">
        <f t="shared" si="217"/>
        <v>0</v>
      </c>
      <c r="AP250" s="279">
        <f t="shared" si="217"/>
        <v>0</v>
      </c>
      <c r="AQ250" s="279">
        <f t="shared" ref="AQ250:BV250" si="218" xml:space="preserve"> AQ127 * ( 1 - $G$248 )</f>
        <v>0</v>
      </c>
      <c r="AR250" s="279">
        <f t="shared" si="218"/>
        <v>0</v>
      </c>
      <c r="AS250" s="279">
        <f t="shared" si="218"/>
        <v>0</v>
      </c>
      <c r="AT250" s="279">
        <f t="shared" si="218"/>
        <v>0</v>
      </c>
      <c r="AU250" s="279">
        <f t="shared" si="218"/>
        <v>0</v>
      </c>
      <c r="AV250" s="279">
        <f t="shared" si="218"/>
        <v>0</v>
      </c>
      <c r="AW250" s="279">
        <f t="shared" si="218"/>
        <v>0</v>
      </c>
      <c r="AX250" s="279">
        <f t="shared" si="218"/>
        <v>0</v>
      </c>
      <c r="AY250" s="279">
        <f t="shared" si="218"/>
        <v>0</v>
      </c>
      <c r="AZ250" s="279">
        <f t="shared" si="218"/>
        <v>0</v>
      </c>
      <c r="BA250" s="279">
        <f t="shared" si="218"/>
        <v>0</v>
      </c>
      <c r="BB250" s="279">
        <f t="shared" si="218"/>
        <v>0</v>
      </c>
      <c r="BC250" s="279">
        <f t="shared" si="218"/>
        <v>0</v>
      </c>
      <c r="BD250" s="279">
        <f t="shared" si="218"/>
        <v>0</v>
      </c>
      <c r="BE250" s="279">
        <f t="shared" si="218"/>
        <v>0</v>
      </c>
      <c r="BF250" s="279">
        <f t="shared" si="218"/>
        <v>0</v>
      </c>
      <c r="BG250" s="279">
        <f t="shared" si="218"/>
        <v>0</v>
      </c>
      <c r="BH250" s="279">
        <f t="shared" si="218"/>
        <v>0</v>
      </c>
      <c r="BI250" s="279">
        <f t="shared" si="218"/>
        <v>0</v>
      </c>
      <c r="BJ250" s="279">
        <f t="shared" si="218"/>
        <v>0</v>
      </c>
      <c r="BK250" s="279">
        <f t="shared" si="218"/>
        <v>0</v>
      </c>
      <c r="BL250" s="279">
        <f t="shared" si="218"/>
        <v>0</v>
      </c>
      <c r="BM250" s="279">
        <f t="shared" si="218"/>
        <v>0</v>
      </c>
      <c r="BN250" s="279">
        <f t="shared" si="218"/>
        <v>0</v>
      </c>
      <c r="BO250" s="279">
        <f t="shared" si="218"/>
        <v>0</v>
      </c>
      <c r="BP250" s="279">
        <f t="shared" si="218"/>
        <v>0</v>
      </c>
      <c r="BQ250" s="279">
        <f t="shared" si="218"/>
        <v>0</v>
      </c>
      <c r="BR250" s="279">
        <f t="shared" si="218"/>
        <v>0</v>
      </c>
      <c r="BS250" s="279">
        <f t="shared" si="218"/>
        <v>0</v>
      </c>
      <c r="BT250" s="279">
        <f t="shared" si="218"/>
        <v>0</v>
      </c>
      <c r="BU250" s="279">
        <f t="shared" si="218"/>
        <v>0</v>
      </c>
      <c r="BV250" s="279">
        <f t="shared" si="218"/>
        <v>0</v>
      </c>
      <c r="BW250" s="279">
        <f t="shared" ref="BW250:CO250" si="219" xml:space="preserve"> BW127 * ( 1 - $G$248 )</f>
        <v>0</v>
      </c>
      <c r="BX250" s="279">
        <f t="shared" si="219"/>
        <v>0</v>
      </c>
      <c r="BY250" s="279">
        <f t="shared" si="219"/>
        <v>0</v>
      </c>
      <c r="BZ250" s="279">
        <f t="shared" si="219"/>
        <v>0</v>
      </c>
      <c r="CA250" s="279">
        <f t="shared" si="219"/>
        <v>0</v>
      </c>
      <c r="CB250" s="279">
        <f t="shared" si="219"/>
        <v>0</v>
      </c>
      <c r="CC250" s="279">
        <f t="shared" si="219"/>
        <v>0</v>
      </c>
      <c r="CD250" s="279">
        <f t="shared" si="219"/>
        <v>0</v>
      </c>
      <c r="CE250" s="279">
        <f t="shared" si="219"/>
        <v>0</v>
      </c>
      <c r="CF250" s="279">
        <f t="shared" si="219"/>
        <v>0</v>
      </c>
      <c r="CG250" s="279">
        <f t="shared" si="219"/>
        <v>0</v>
      </c>
      <c r="CH250" s="279">
        <f t="shared" si="219"/>
        <v>0</v>
      </c>
      <c r="CI250" s="279">
        <f t="shared" si="219"/>
        <v>0</v>
      </c>
      <c r="CJ250" s="279">
        <f t="shared" si="219"/>
        <v>0</v>
      </c>
      <c r="CK250" s="279">
        <f t="shared" si="219"/>
        <v>0</v>
      </c>
      <c r="CL250" s="279">
        <f t="shared" si="219"/>
        <v>0</v>
      </c>
      <c r="CM250" s="279">
        <f t="shared" si="219"/>
        <v>0</v>
      </c>
      <c r="CN250" s="279">
        <f t="shared" si="219"/>
        <v>0</v>
      </c>
      <c r="CO250" s="279">
        <f t="shared" si="219"/>
        <v>0</v>
      </c>
    </row>
    <row r="251" spans="2:211" outlineLevel="1" x14ac:dyDescent="0.2">
      <c r="B251" s="58"/>
      <c r="D251" s="39"/>
      <c r="E251" t="str">
        <f xml:space="preserve"> E129</f>
        <v>Meter under-registration (assuming replacement)</v>
      </c>
      <c r="G251" s="78"/>
      <c r="H251" s="152" t="s">
        <v>105</v>
      </c>
      <c r="I251" s="53">
        <f t="shared" si="213"/>
        <v>0</v>
      </c>
      <c r="K251" s="279">
        <f t="shared" ref="K251:AP251" si="220" xml:space="preserve"> K129 * ( 1 - $G$248 )</f>
        <v>0</v>
      </c>
      <c r="L251" s="279">
        <f t="shared" si="220"/>
        <v>0</v>
      </c>
      <c r="M251" s="279">
        <f t="shared" si="220"/>
        <v>0</v>
      </c>
      <c r="N251" s="279">
        <f t="shared" si="220"/>
        <v>0</v>
      </c>
      <c r="O251" s="279">
        <f t="shared" si="220"/>
        <v>0</v>
      </c>
      <c r="P251" s="279">
        <f t="shared" si="220"/>
        <v>0</v>
      </c>
      <c r="Q251" s="279">
        <f t="shared" si="220"/>
        <v>0</v>
      </c>
      <c r="R251" s="279">
        <f t="shared" si="220"/>
        <v>0</v>
      </c>
      <c r="S251" s="279">
        <f t="shared" si="220"/>
        <v>0</v>
      </c>
      <c r="T251" s="279">
        <f t="shared" si="220"/>
        <v>0</v>
      </c>
      <c r="U251" s="279">
        <f t="shared" si="220"/>
        <v>0</v>
      </c>
      <c r="V251" s="279">
        <f t="shared" si="220"/>
        <v>0</v>
      </c>
      <c r="W251" s="279">
        <f t="shared" si="220"/>
        <v>0</v>
      </c>
      <c r="X251" s="279">
        <f t="shared" si="220"/>
        <v>0</v>
      </c>
      <c r="Y251" s="279">
        <f t="shared" si="220"/>
        <v>0</v>
      </c>
      <c r="Z251" s="279">
        <f t="shared" si="220"/>
        <v>0</v>
      </c>
      <c r="AA251" s="279">
        <f t="shared" si="220"/>
        <v>0</v>
      </c>
      <c r="AB251" s="279">
        <f t="shared" si="220"/>
        <v>0</v>
      </c>
      <c r="AC251" s="279">
        <f t="shared" si="220"/>
        <v>0</v>
      </c>
      <c r="AD251" s="279">
        <f t="shared" si="220"/>
        <v>0</v>
      </c>
      <c r="AE251" s="279">
        <f t="shared" si="220"/>
        <v>0</v>
      </c>
      <c r="AF251" s="279">
        <f t="shared" si="220"/>
        <v>0</v>
      </c>
      <c r="AG251" s="279">
        <f t="shared" si="220"/>
        <v>0</v>
      </c>
      <c r="AH251" s="279">
        <f t="shared" si="220"/>
        <v>0</v>
      </c>
      <c r="AI251" s="279">
        <f t="shared" si="220"/>
        <v>0</v>
      </c>
      <c r="AJ251" s="279">
        <f t="shared" si="220"/>
        <v>0</v>
      </c>
      <c r="AK251" s="279">
        <f t="shared" si="220"/>
        <v>0</v>
      </c>
      <c r="AL251" s="279">
        <f t="shared" si="220"/>
        <v>0</v>
      </c>
      <c r="AM251" s="279">
        <f t="shared" si="220"/>
        <v>0</v>
      </c>
      <c r="AN251" s="279">
        <f t="shared" si="220"/>
        <v>0</v>
      </c>
      <c r="AO251" s="279">
        <f t="shared" si="220"/>
        <v>0</v>
      </c>
      <c r="AP251" s="279">
        <f t="shared" si="220"/>
        <v>0</v>
      </c>
      <c r="AQ251" s="279">
        <f t="shared" ref="AQ251:BV251" si="221" xml:space="preserve"> AQ129 * ( 1 - $G$248 )</f>
        <v>0</v>
      </c>
      <c r="AR251" s="279">
        <f t="shared" si="221"/>
        <v>0</v>
      </c>
      <c r="AS251" s="279">
        <f t="shared" si="221"/>
        <v>0</v>
      </c>
      <c r="AT251" s="279">
        <f t="shared" si="221"/>
        <v>0</v>
      </c>
      <c r="AU251" s="279">
        <f t="shared" si="221"/>
        <v>0</v>
      </c>
      <c r="AV251" s="279">
        <f t="shared" si="221"/>
        <v>0</v>
      </c>
      <c r="AW251" s="279">
        <f t="shared" si="221"/>
        <v>0</v>
      </c>
      <c r="AX251" s="279">
        <f t="shared" si="221"/>
        <v>0</v>
      </c>
      <c r="AY251" s="279">
        <f t="shared" si="221"/>
        <v>0</v>
      </c>
      <c r="AZ251" s="279">
        <f t="shared" si="221"/>
        <v>0</v>
      </c>
      <c r="BA251" s="279">
        <f t="shared" si="221"/>
        <v>0</v>
      </c>
      <c r="BB251" s="279">
        <f t="shared" si="221"/>
        <v>0</v>
      </c>
      <c r="BC251" s="279">
        <f t="shared" si="221"/>
        <v>0</v>
      </c>
      <c r="BD251" s="279">
        <f t="shared" si="221"/>
        <v>0</v>
      </c>
      <c r="BE251" s="279">
        <f t="shared" si="221"/>
        <v>0</v>
      </c>
      <c r="BF251" s="279">
        <f t="shared" si="221"/>
        <v>0</v>
      </c>
      <c r="BG251" s="279">
        <f t="shared" si="221"/>
        <v>0</v>
      </c>
      <c r="BH251" s="279">
        <f t="shared" si="221"/>
        <v>0</v>
      </c>
      <c r="BI251" s="279">
        <f t="shared" si="221"/>
        <v>0</v>
      </c>
      <c r="BJ251" s="279">
        <f t="shared" si="221"/>
        <v>0</v>
      </c>
      <c r="BK251" s="279">
        <f t="shared" si="221"/>
        <v>0</v>
      </c>
      <c r="BL251" s="279">
        <f t="shared" si="221"/>
        <v>0</v>
      </c>
      <c r="BM251" s="279">
        <f t="shared" si="221"/>
        <v>0</v>
      </c>
      <c r="BN251" s="279">
        <f t="shared" si="221"/>
        <v>0</v>
      </c>
      <c r="BO251" s="279">
        <f t="shared" si="221"/>
        <v>0</v>
      </c>
      <c r="BP251" s="279">
        <f t="shared" si="221"/>
        <v>0</v>
      </c>
      <c r="BQ251" s="279">
        <f t="shared" si="221"/>
        <v>0</v>
      </c>
      <c r="BR251" s="279">
        <f t="shared" si="221"/>
        <v>0</v>
      </c>
      <c r="BS251" s="279">
        <f t="shared" si="221"/>
        <v>0</v>
      </c>
      <c r="BT251" s="279">
        <f t="shared" si="221"/>
        <v>0</v>
      </c>
      <c r="BU251" s="279">
        <f t="shared" si="221"/>
        <v>0</v>
      </c>
      <c r="BV251" s="279">
        <f t="shared" si="221"/>
        <v>0</v>
      </c>
      <c r="BW251" s="279">
        <f t="shared" ref="BW251:CO251" si="222" xml:space="preserve"> BW129 * ( 1 - $G$248 )</f>
        <v>0</v>
      </c>
      <c r="BX251" s="279">
        <f t="shared" si="222"/>
        <v>0</v>
      </c>
      <c r="BY251" s="279">
        <f t="shared" si="222"/>
        <v>0</v>
      </c>
      <c r="BZ251" s="279">
        <f t="shared" si="222"/>
        <v>0</v>
      </c>
      <c r="CA251" s="279">
        <f t="shared" si="222"/>
        <v>0</v>
      </c>
      <c r="CB251" s="279">
        <f t="shared" si="222"/>
        <v>0</v>
      </c>
      <c r="CC251" s="279">
        <f t="shared" si="222"/>
        <v>0</v>
      </c>
      <c r="CD251" s="279">
        <f t="shared" si="222"/>
        <v>0</v>
      </c>
      <c r="CE251" s="279">
        <f t="shared" si="222"/>
        <v>0</v>
      </c>
      <c r="CF251" s="279">
        <f t="shared" si="222"/>
        <v>0</v>
      </c>
      <c r="CG251" s="279">
        <f t="shared" si="222"/>
        <v>0</v>
      </c>
      <c r="CH251" s="279">
        <f t="shared" si="222"/>
        <v>0</v>
      </c>
      <c r="CI251" s="279">
        <f t="shared" si="222"/>
        <v>0</v>
      </c>
      <c r="CJ251" s="279">
        <f t="shared" si="222"/>
        <v>0</v>
      </c>
      <c r="CK251" s="279">
        <f t="shared" si="222"/>
        <v>0</v>
      </c>
      <c r="CL251" s="279">
        <f t="shared" si="222"/>
        <v>0</v>
      </c>
      <c r="CM251" s="279">
        <f t="shared" si="222"/>
        <v>0</v>
      </c>
      <c r="CN251" s="279">
        <f t="shared" si="222"/>
        <v>0</v>
      </c>
      <c r="CO251" s="279">
        <f t="shared" si="222"/>
        <v>0</v>
      </c>
    </row>
    <row r="252" spans="2:211" s="243" customFormat="1" ht="2.1" customHeight="1" outlineLevel="1" x14ac:dyDescent="0.2">
      <c r="C252" s="406"/>
      <c r="E252" s="244"/>
      <c r="H252" s="245"/>
      <c r="K252" s="246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247"/>
      <c r="AZ252" s="247"/>
      <c r="BA252" s="247"/>
      <c r="BB252" s="247"/>
      <c r="BC252" s="247"/>
      <c r="BD252" s="247"/>
      <c r="BE252" s="247"/>
      <c r="BF252" s="247"/>
      <c r="BG252" s="247"/>
      <c r="BH252" s="247"/>
      <c r="BI252" s="247"/>
      <c r="BJ252" s="247"/>
      <c r="BK252" s="247"/>
      <c r="BL252" s="247"/>
      <c r="BM252" s="247"/>
      <c r="BN252" s="247"/>
      <c r="BO252" s="247"/>
      <c r="BP252" s="247"/>
      <c r="BQ252" s="247"/>
      <c r="BR252" s="247"/>
      <c r="BS252" s="247"/>
      <c r="BT252" s="247"/>
      <c r="BU252" s="247"/>
      <c r="BV252" s="247"/>
      <c r="BW252" s="247"/>
      <c r="BX252" s="247"/>
      <c r="BY252" s="247"/>
      <c r="BZ252" s="247"/>
      <c r="CA252" s="247"/>
      <c r="CB252" s="247"/>
      <c r="CC252" s="247"/>
      <c r="CD252" s="247"/>
      <c r="CE252" s="247"/>
      <c r="CF252" s="247"/>
      <c r="CG252" s="247"/>
      <c r="CH252" s="247"/>
      <c r="CI252" s="247"/>
      <c r="CJ252" s="247"/>
      <c r="CK252" s="247"/>
      <c r="CL252" s="247"/>
      <c r="CM252" s="247"/>
      <c r="CN252" s="247"/>
      <c r="CO252" s="247"/>
      <c r="CP252" s="248"/>
      <c r="CQ252" s="248"/>
      <c r="CR252" s="248"/>
      <c r="CS252" s="248"/>
      <c r="CT252" s="248"/>
      <c r="CU252" s="248"/>
      <c r="CV252" s="248"/>
      <c r="CW252" s="248"/>
      <c r="CX252" s="248"/>
      <c r="CY252" s="248"/>
      <c r="CZ252" s="248"/>
      <c r="DA252" s="248"/>
      <c r="DB252" s="248"/>
      <c r="DC252" s="248"/>
      <c r="DD252" s="248"/>
      <c r="DE252" s="248"/>
      <c r="DF252" s="248"/>
      <c r="DG252" s="248"/>
      <c r="DH252" s="248"/>
      <c r="DI252" s="248"/>
      <c r="DJ252" s="248"/>
      <c r="DK252" s="248"/>
      <c r="DL252" s="248"/>
      <c r="DM252" s="248"/>
      <c r="DN252" s="248"/>
      <c r="DO252" s="248"/>
      <c r="DP252" s="248"/>
      <c r="DQ252" s="248"/>
      <c r="DR252" s="248"/>
      <c r="DS252" s="248"/>
      <c r="DT252" s="248"/>
      <c r="DU252" s="248"/>
      <c r="DV252" s="248"/>
      <c r="DW252" s="248"/>
      <c r="DX252" s="248"/>
      <c r="DY252" s="248"/>
      <c r="DZ252" s="248"/>
      <c r="EA252" s="248"/>
      <c r="EB252" s="248"/>
      <c r="EC252" s="248"/>
      <c r="ED252" s="248"/>
      <c r="EE252" s="248"/>
      <c r="EF252" s="248"/>
      <c r="EG252" s="248"/>
      <c r="EH252" s="248"/>
      <c r="EI252" s="248"/>
      <c r="EJ252" s="248"/>
      <c r="EK252" s="248"/>
      <c r="EL252" s="248"/>
      <c r="EM252" s="248"/>
      <c r="EN252" s="248"/>
      <c r="EO252" s="248"/>
      <c r="EP252" s="248"/>
      <c r="EQ252" s="248"/>
      <c r="ER252" s="248"/>
      <c r="ES252" s="248"/>
      <c r="ET252" s="248"/>
      <c r="EU252" s="248"/>
      <c r="EV252" s="248"/>
      <c r="EW252" s="248"/>
      <c r="EX252" s="248"/>
      <c r="EY252" s="248"/>
      <c r="EZ252" s="248"/>
      <c r="FA252" s="248"/>
      <c r="FB252" s="248"/>
      <c r="FC252" s="248"/>
      <c r="FD252" s="248"/>
      <c r="FE252" s="248"/>
      <c r="FF252" s="248"/>
      <c r="FG252" s="248"/>
      <c r="FH252" s="248"/>
      <c r="FI252" s="248"/>
      <c r="FJ252" s="248"/>
      <c r="FK252" s="248"/>
      <c r="FL252" s="248"/>
      <c r="FM252" s="248"/>
      <c r="FN252" s="248"/>
      <c r="FO252" s="248"/>
      <c r="FP252" s="248"/>
      <c r="FQ252" s="248"/>
      <c r="FR252" s="248"/>
      <c r="FS252" s="248"/>
      <c r="FT252" s="248"/>
      <c r="FU252" s="248"/>
      <c r="FV252" s="248"/>
      <c r="FW252" s="248"/>
      <c r="FX252" s="248"/>
      <c r="FY252" s="248"/>
      <c r="FZ252" s="248"/>
      <c r="GA252" s="248"/>
      <c r="GB252" s="248"/>
      <c r="GC252" s="248"/>
      <c r="GD252" s="248"/>
      <c r="GE252" s="248"/>
      <c r="GF252" s="248"/>
      <c r="GG252" s="248"/>
      <c r="GH252" s="248"/>
      <c r="GI252" s="248"/>
      <c r="GJ252" s="248"/>
      <c r="GK252" s="248"/>
      <c r="GL252" s="248"/>
      <c r="GM252" s="248"/>
      <c r="GN252" s="248"/>
      <c r="GO252" s="248"/>
      <c r="GP252" s="248"/>
      <c r="GQ252" s="248"/>
      <c r="GR252" s="248"/>
      <c r="GS252" s="248"/>
      <c r="GT252" s="248"/>
      <c r="GU252" s="248"/>
      <c r="GV252" s="248"/>
      <c r="GW252" s="248"/>
      <c r="GX252" s="248"/>
      <c r="GY252" s="248"/>
      <c r="GZ252" s="248"/>
      <c r="HA252" s="248"/>
      <c r="HB252" s="248"/>
      <c r="HC252" s="248"/>
    </row>
    <row r="253" spans="2:211" outlineLevel="1" x14ac:dyDescent="0.2">
      <c r="B253" s="58"/>
      <c r="D253" s="39"/>
      <c r="E253" t="s">
        <v>510</v>
      </c>
      <c r="G253" s="78"/>
      <c r="H253" s="152" t="s">
        <v>105</v>
      </c>
      <c r="I253" s="53">
        <f t="shared" ref="I253" si="223" xml:space="preserve"> SUM( K253:CO253 )</f>
        <v>0</v>
      </c>
      <c r="K253" s="279">
        <f>SUM(K249:K252)</f>
        <v>0</v>
      </c>
      <c r="L253" s="279">
        <f t="shared" ref="L253:BW253" si="224">SUM(L249:L252)</f>
        <v>0</v>
      </c>
      <c r="M253" s="279">
        <f t="shared" si="224"/>
        <v>0</v>
      </c>
      <c r="N253" s="279">
        <f t="shared" si="224"/>
        <v>0</v>
      </c>
      <c r="O253" s="279">
        <f t="shared" si="224"/>
        <v>0</v>
      </c>
      <c r="P253" s="279">
        <f t="shared" si="224"/>
        <v>0</v>
      </c>
      <c r="Q253" s="279">
        <f t="shared" si="224"/>
        <v>0</v>
      </c>
      <c r="R253" s="279">
        <f t="shared" si="224"/>
        <v>0</v>
      </c>
      <c r="S253" s="279">
        <f t="shared" si="224"/>
        <v>0</v>
      </c>
      <c r="T253" s="279">
        <f t="shared" si="224"/>
        <v>0</v>
      </c>
      <c r="U253" s="279">
        <f t="shared" si="224"/>
        <v>0</v>
      </c>
      <c r="V253" s="279">
        <f t="shared" si="224"/>
        <v>0</v>
      </c>
      <c r="W253" s="279">
        <f t="shared" si="224"/>
        <v>0</v>
      </c>
      <c r="X253" s="279">
        <f t="shared" si="224"/>
        <v>0</v>
      </c>
      <c r="Y253" s="279">
        <f t="shared" si="224"/>
        <v>0</v>
      </c>
      <c r="Z253" s="279">
        <f t="shared" si="224"/>
        <v>0</v>
      </c>
      <c r="AA253" s="279">
        <f t="shared" si="224"/>
        <v>0</v>
      </c>
      <c r="AB253" s="279">
        <f t="shared" si="224"/>
        <v>0</v>
      </c>
      <c r="AC253" s="279">
        <f t="shared" si="224"/>
        <v>0</v>
      </c>
      <c r="AD253" s="279">
        <f t="shared" si="224"/>
        <v>0</v>
      </c>
      <c r="AE253" s="279">
        <f t="shared" si="224"/>
        <v>0</v>
      </c>
      <c r="AF253" s="279">
        <f t="shared" si="224"/>
        <v>0</v>
      </c>
      <c r="AG253" s="279">
        <f t="shared" si="224"/>
        <v>0</v>
      </c>
      <c r="AH253" s="279">
        <f t="shared" si="224"/>
        <v>0</v>
      </c>
      <c r="AI253" s="279">
        <f t="shared" si="224"/>
        <v>0</v>
      </c>
      <c r="AJ253" s="279">
        <f t="shared" si="224"/>
        <v>0</v>
      </c>
      <c r="AK253" s="279">
        <f t="shared" si="224"/>
        <v>0</v>
      </c>
      <c r="AL253" s="279">
        <f t="shared" si="224"/>
        <v>0</v>
      </c>
      <c r="AM253" s="279">
        <f t="shared" si="224"/>
        <v>0</v>
      </c>
      <c r="AN253" s="279">
        <f t="shared" si="224"/>
        <v>0</v>
      </c>
      <c r="AO253" s="279">
        <f t="shared" si="224"/>
        <v>0</v>
      </c>
      <c r="AP253" s="279">
        <f t="shared" si="224"/>
        <v>0</v>
      </c>
      <c r="AQ253" s="279">
        <f t="shared" si="224"/>
        <v>0</v>
      </c>
      <c r="AR253" s="279">
        <f t="shared" si="224"/>
        <v>0</v>
      </c>
      <c r="AS253" s="279">
        <f t="shared" si="224"/>
        <v>0</v>
      </c>
      <c r="AT253" s="279">
        <f t="shared" si="224"/>
        <v>0</v>
      </c>
      <c r="AU253" s="279">
        <f t="shared" si="224"/>
        <v>0</v>
      </c>
      <c r="AV253" s="279">
        <f t="shared" si="224"/>
        <v>0</v>
      </c>
      <c r="AW253" s="279">
        <f t="shared" si="224"/>
        <v>0</v>
      </c>
      <c r="AX253" s="279">
        <f t="shared" si="224"/>
        <v>0</v>
      </c>
      <c r="AY253" s="279">
        <f t="shared" si="224"/>
        <v>0</v>
      </c>
      <c r="AZ253" s="279">
        <f t="shared" si="224"/>
        <v>0</v>
      </c>
      <c r="BA253" s="279">
        <f t="shared" si="224"/>
        <v>0</v>
      </c>
      <c r="BB253" s="279">
        <f t="shared" si="224"/>
        <v>0</v>
      </c>
      <c r="BC253" s="279">
        <f t="shared" si="224"/>
        <v>0</v>
      </c>
      <c r="BD253" s="279">
        <f t="shared" si="224"/>
        <v>0</v>
      </c>
      <c r="BE253" s="279">
        <f t="shared" si="224"/>
        <v>0</v>
      </c>
      <c r="BF253" s="279">
        <f t="shared" si="224"/>
        <v>0</v>
      </c>
      <c r="BG253" s="279">
        <f t="shared" si="224"/>
        <v>0</v>
      </c>
      <c r="BH253" s="279">
        <f t="shared" si="224"/>
        <v>0</v>
      </c>
      <c r="BI253" s="279">
        <f t="shared" si="224"/>
        <v>0</v>
      </c>
      <c r="BJ253" s="279">
        <f t="shared" si="224"/>
        <v>0</v>
      </c>
      <c r="BK253" s="279">
        <f t="shared" si="224"/>
        <v>0</v>
      </c>
      <c r="BL253" s="279">
        <f t="shared" si="224"/>
        <v>0</v>
      </c>
      <c r="BM253" s="279">
        <f t="shared" si="224"/>
        <v>0</v>
      </c>
      <c r="BN253" s="279">
        <f t="shared" si="224"/>
        <v>0</v>
      </c>
      <c r="BO253" s="279">
        <f t="shared" si="224"/>
        <v>0</v>
      </c>
      <c r="BP253" s="279">
        <f t="shared" si="224"/>
        <v>0</v>
      </c>
      <c r="BQ253" s="279">
        <f t="shared" si="224"/>
        <v>0</v>
      </c>
      <c r="BR253" s="279">
        <f t="shared" si="224"/>
        <v>0</v>
      </c>
      <c r="BS253" s="279">
        <f t="shared" si="224"/>
        <v>0</v>
      </c>
      <c r="BT253" s="279">
        <f t="shared" si="224"/>
        <v>0</v>
      </c>
      <c r="BU253" s="279">
        <f t="shared" si="224"/>
        <v>0</v>
      </c>
      <c r="BV253" s="279">
        <f t="shared" si="224"/>
        <v>0</v>
      </c>
      <c r="BW253" s="279">
        <f t="shared" si="224"/>
        <v>0</v>
      </c>
      <c r="BX253" s="279">
        <f t="shared" ref="BX253:CO253" si="225">SUM(BX249:BX252)</f>
        <v>0</v>
      </c>
      <c r="BY253" s="279">
        <f t="shared" si="225"/>
        <v>0</v>
      </c>
      <c r="BZ253" s="279">
        <f t="shared" si="225"/>
        <v>0</v>
      </c>
      <c r="CA253" s="279">
        <f t="shared" si="225"/>
        <v>0</v>
      </c>
      <c r="CB253" s="279">
        <f t="shared" si="225"/>
        <v>0</v>
      </c>
      <c r="CC253" s="279">
        <f t="shared" si="225"/>
        <v>0</v>
      </c>
      <c r="CD253" s="279">
        <f t="shared" si="225"/>
        <v>0</v>
      </c>
      <c r="CE253" s="279">
        <f t="shared" si="225"/>
        <v>0</v>
      </c>
      <c r="CF253" s="279">
        <f t="shared" si="225"/>
        <v>0</v>
      </c>
      <c r="CG253" s="279">
        <f t="shared" si="225"/>
        <v>0</v>
      </c>
      <c r="CH253" s="279">
        <f t="shared" si="225"/>
        <v>0</v>
      </c>
      <c r="CI253" s="279">
        <f t="shared" si="225"/>
        <v>0</v>
      </c>
      <c r="CJ253" s="279">
        <f t="shared" si="225"/>
        <v>0</v>
      </c>
      <c r="CK253" s="279">
        <f t="shared" si="225"/>
        <v>0</v>
      </c>
      <c r="CL253" s="279">
        <f t="shared" si="225"/>
        <v>0</v>
      </c>
      <c r="CM253" s="279">
        <f t="shared" si="225"/>
        <v>0</v>
      </c>
      <c r="CN253" s="279">
        <f t="shared" si="225"/>
        <v>0</v>
      </c>
      <c r="CO253" s="279">
        <f t="shared" si="225"/>
        <v>0</v>
      </c>
    </row>
    <row r="254" spans="2:211" s="118" customFormat="1" outlineLevel="1" x14ac:dyDescent="0.2">
      <c r="B254" s="139"/>
      <c r="C254" s="140"/>
      <c r="D254" s="140"/>
      <c r="H254" s="14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</row>
    <row r="255" spans="2:211" s="136" customFormat="1" outlineLevel="1" x14ac:dyDescent="0.2">
      <c r="B255" s="137"/>
      <c r="C255" s="138"/>
      <c r="D255" s="138"/>
      <c r="E255" s="136" t="str">
        <f xml:space="preserve"> "Discharge from site " &amp; IF( $G$248, "(based on customer meters)", "(based on ST bulk supply meter")</f>
        <v>Discharge from site (based on customer meters)</v>
      </c>
      <c r="H255" s="152" t="s">
        <v>105</v>
      </c>
      <c r="I255" s="53">
        <f xml:space="preserve"> SUM( K255:CO255 )</f>
        <v>4620133.8380876714</v>
      </c>
      <c r="K255" s="162">
        <f xml:space="preserve"> K246 + K253</f>
        <v>17885.231735128811</v>
      </c>
      <c r="L255" s="162">
        <f t="shared" ref="L255:BW255" si="226" xml:space="preserve"> L246 + L253</f>
        <v>56193.928092728012</v>
      </c>
      <c r="M255" s="162">
        <f t="shared" si="226"/>
        <v>56088.086721363958</v>
      </c>
      <c r="N255" s="162">
        <f t="shared" si="226"/>
        <v>56088.086721363958</v>
      </c>
      <c r="O255" s="162">
        <f t="shared" si="226"/>
        <v>56088.086721363958</v>
      </c>
      <c r="P255" s="162">
        <f t="shared" si="226"/>
        <v>56241.7527123814</v>
      </c>
      <c r="Q255" s="162">
        <f t="shared" si="226"/>
        <v>56088.086721363958</v>
      </c>
      <c r="R255" s="162">
        <f t="shared" si="226"/>
        <v>56088.086721363958</v>
      </c>
      <c r="S255" s="162">
        <f t="shared" si="226"/>
        <v>56088.086721363958</v>
      </c>
      <c r="T255" s="162">
        <f t="shared" si="226"/>
        <v>56241.7527123814</v>
      </c>
      <c r="U255" s="162">
        <f t="shared" si="226"/>
        <v>56088.086721363958</v>
      </c>
      <c r="V255" s="162">
        <f t="shared" si="226"/>
        <v>56088.086721363958</v>
      </c>
      <c r="W255" s="162">
        <f t="shared" si="226"/>
        <v>56088.086721363958</v>
      </c>
      <c r="X255" s="162">
        <f t="shared" si="226"/>
        <v>56241.7527123814</v>
      </c>
      <c r="Y255" s="162">
        <f t="shared" si="226"/>
        <v>56088.086721363958</v>
      </c>
      <c r="Z255" s="162">
        <f t="shared" si="226"/>
        <v>56088.086721363958</v>
      </c>
      <c r="AA255" s="162">
        <f t="shared" si="226"/>
        <v>56088.086721363958</v>
      </c>
      <c r="AB255" s="162">
        <f t="shared" si="226"/>
        <v>56241.7527123814</v>
      </c>
      <c r="AC255" s="162">
        <f t="shared" si="226"/>
        <v>56088.086721363958</v>
      </c>
      <c r="AD255" s="162">
        <f t="shared" si="226"/>
        <v>56088.086721363958</v>
      </c>
      <c r="AE255" s="162">
        <f t="shared" si="226"/>
        <v>56088.086721363958</v>
      </c>
      <c r="AF255" s="162">
        <f t="shared" si="226"/>
        <v>56241.7527123814</v>
      </c>
      <c r="AG255" s="162">
        <f t="shared" si="226"/>
        <v>56088.086721363958</v>
      </c>
      <c r="AH255" s="162">
        <f t="shared" si="226"/>
        <v>56088.086721363958</v>
      </c>
      <c r="AI255" s="162">
        <f t="shared" si="226"/>
        <v>56088.086721363958</v>
      </c>
      <c r="AJ255" s="162">
        <f t="shared" si="226"/>
        <v>56241.7527123814</v>
      </c>
      <c r="AK255" s="162">
        <f t="shared" si="226"/>
        <v>56088.086721363958</v>
      </c>
      <c r="AL255" s="162">
        <f t="shared" si="226"/>
        <v>56088.086721363958</v>
      </c>
      <c r="AM255" s="162">
        <f t="shared" si="226"/>
        <v>56088.086721363958</v>
      </c>
      <c r="AN255" s="162">
        <f t="shared" si="226"/>
        <v>56241.7527123814</v>
      </c>
      <c r="AO255" s="162">
        <f t="shared" si="226"/>
        <v>56088.086721363958</v>
      </c>
      <c r="AP255" s="162">
        <f t="shared" si="226"/>
        <v>56088.086721363958</v>
      </c>
      <c r="AQ255" s="162">
        <f t="shared" si="226"/>
        <v>56088.086721363958</v>
      </c>
      <c r="AR255" s="162">
        <f t="shared" si="226"/>
        <v>56241.7527123814</v>
      </c>
      <c r="AS255" s="162">
        <f t="shared" si="226"/>
        <v>56088.086721363958</v>
      </c>
      <c r="AT255" s="162">
        <f t="shared" si="226"/>
        <v>56088.086721363958</v>
      </c>
      <c r="AU255" s="162">
        <f t="shared" si="226"/>
        <v>56088.086721363958</v>
      </c>
      <c r="AV255" s="162">
        <f t="shared" si="226"/>
        <v>56241.7527123814</v>
      </c>
      <c r="AW255" s="162">
        <f t="shared" si="226"/>
        <v>56088.086721363958</v>
      </c>
      <c r="AX255" s="162">
        <f t="shared" si="226"/>
        <v>56088.086721363958</v>
      </c>
      <c r="AY255" s="162">
        <f t="shared" si="226"/>
        <v>56088.086721363958</v>
      </c>
      <c r="AZ255" s="162">
        <f t="shared" si="226"/>
        <v>56241.7527123814</v>
      </c>
      <c r="BA255" s="162">
        <f t="shared" si="226"/>
        <v>56088.086721363958</v>
      </c>
      <c r="BB255" s="162">
        <f t="shared" si="226"/>
        <v>56088.086721363958</v>
      </c>
      <c r="BC255" s="162">
        <f t="shared" si="226"/>
        <v>56088.086721363958</v>
      </c>
      <c r="BD255" s="162">
        <f t="shared" si="226"/>
        <v>56241.7527123814</v>
      </c>
      <c r="BE255" s="162">
        <f t="shared" si="226"/>
        <v>56088.086721363958</v>
      </c>
      <c r="BF255" s="162">
        <f t="shared" si="226"/>
        <v>56088.086721363958</v>
      </c>
      <c r="BG255" s="162">
        <f t="shared" si="226"/>
        <v>56088.086721363958</v>
      </c>
      <c r="BH255" s="162">
        <f t="shared" si="226"/>
        <v>56241.7527123814</v>
      </c>
      <c r="BI255" s="162">
        <f t="shared" si="226"/>
        <v>56088.086721363958</v>
      </c>
      <c r="BJ255" s="162">
        <f t="shared" si="226"/>
        <v>56088.086721363958</v>
      </c>
      <c r="BK255" s="162">
        <f t="shared" si="226"/>
        <v>56088.086721363958</v>
      </c>
      <c r="BL255" s="162">
        <f t="shared" si="226"/>
        <v>56241.7527123814</v>
      </c>
      <c r="BM255" s="162">
        <f t="shared" si="226"/>
        <v>56088.086721363958</v>
      </c>
      <c r="BN255" s="162">
        <f t="shared" si="226"/>
        <v>56088.086721363958</v>
      </c>
      <c r="BO255" s="162">
        <f t="shared" si="226"/>
        <v>56088.086721363958</v>
      </c>
      <c r="BP255" s="162">
        <f t="shared" si="226"/>
        <v>56241.7527123814</v>
      </c>
      <c r="BQ255" s="162">
        <f t="shared" si="226"/>
        <v>56088.086721363958</v>
      </c>
      <c r="BR255" s="162">
        <f t="shared" si="226"/>
        <v>56088.086721363958</v>
      </c>
      <c r="BS255" s="162">
        <f t="shared" si="226"/>
        <v>56088.086721363958</v>
      </c>
      <c r="BT255" s="162">
        <f t="shared" si="226"/>
        <v>56241.7527123814</v>
      </c>
      <c r="BU255" s="162">
        <f t="shared" si="226"/>
        <v>56088.086721363958</v>
      </c>
      <c r="BV255" s="162">
        <f t="shared" si="226"/>
        <v>56088.086721363958</v>
      </c>
      <c r="BW255" s="162">
        <f t="shared" si="226"/>
        <v>56088.086721363958</v>
      </c>
      <c r="BX255" s="162">
        <f t="shared" ref="BX255:CO255" si="227" xml:space="preserve"> BX246 + BX253</f>
        <v>56241.7527123814</v>
      </c>
      <c r="BY255" s="162">
        <f t="shared" si="227"/>
        <v>56088.086721363958</v>
      </c>
      <c r="BZ255" s="162">
        <f t="shared" si="227"/>
        <v>56088.086721363958</v>
      </c>
      <c r="CA255" s="162">
        <f t="shared" si="227"/>
        <v>56088.086721363958</v>
      </c>
      <c r="CB255" s="162">
        <f t="shared" si="227"/>
        <v>56241.7527123814</v>
      </c>
      <c r="CC255" s="162">
        <f t="shared" si="227"/>
        <v>56088.086721363958</v>
      </c>
      <c r="CD255" s="162">
        <f t="shared" si="227"/>
        <v>56088.086721363958</v>
      </c>
      <c r="CE255" s="162">
        <f t="shared" si="227"/>
        <v>56088.086721363958</v>
      </c>
      <c r="CF255" s="162">
        <f t="shared" si="227"/>
        <v>56241.7527123814</v>
      </c>
      <c r="CG255" s="162">
        <f t="shared" si="227"/>
        <v>56088.086721363958</v>
      </c>
      <c r="CH255" s="162">
        <f t="shared" si="227"/>
        <v>56088.086721363958</v>
      </c>
      <c r="CI255" s="162">
        <f t="shared" si="227"/>
        <v>56088.086721363958</v>
      </c>
      <c r="CJ255" s="162">
        <f t="shared" si="227"/>
        <v>56088.086721363958</v>
      </c>
      <c r="CK255" s="162">
        <f t="shared" si="227"/>
        <v>56088.086721363958</v>
      </c>
      <c r="CL255" s="162">
        <f t="shared" si="227"/>
        <v>56088.086721363958</v>
      </c>
      <c r="CM255" s="162">
        <f t="shared" si="227"/>
        <v>56088.086721363958</v>
      </c>
      <c r="CN255" s="162">
        <f t="shared" si="227"/>
        <v>56241.7527123814</v>
      </c>
      <c r="CO255" s="162">
        <f t="shared" si="227"/>
        <v>56088.086721363958</v>
      </c>
    </row>
    <row r="256" spans="2:211" s="136" customFormat="1" outlineLevel="1" x14ac:dyDescent="0.2">
      <c r="B256" s="137"/>
      <c r="C256" s="138"/>
      <c r="D256" s="138"/>
      <c r="E256" s="136" t="s">
        <v>480</v>
      </c>
      <c r="G256" s="94">
        <f xml:space="preserve"> I244 / $I$246</f>
        <v>1</v>
      </c>
      <c r="H256" s="152" t="s">
        <v>105</v>
      </c>
      <c r="I256" s="53">
        <f xml:space="preserve"> SUM( K256:CO256 )</f>
        <v>4620133.8380876714</v>
      </c>
      <c r="K256" s="90">
        <f xml:space="preserve"> K255 * $G256</f>
        <v>17885.231735128811</v>
      </c>
      <c r="L256" s="90">
        <f t="shared" ref="L256:BW256" si="228" xml:space="preserve"> L255 * $G256</f>
        <v>56193.928092728012</v>
      </c>
      <c r="M256" s="90">
        <f t="shared" si="228"/>
        <v>56088.086721363958</v>
      </c>
      <c r="N256" s="90">
        <f t="shared" si="228"/>
        <v>56088.086721363958</v>
      </c>
      <c r="O256" s="90">
        <f t="shared" si="228"/>
        <v>56088.086721363958</v>
      </c>
      <c r="P256" s="90">
        <f t="shared" si="228"/>
        <v>56241.7527123814</v>
      </c>
      <c r="Q256" s="90">
        <f t="shared" si="228"/>
        <v>56088.086721363958</v>
      </c>
      <c r="R256" s="90">
        <f t="shared" si="228"/>
        <v>56088.086721363958</v>
      </c>
      <c r="S256" s="90">
        <f t="shared" si="228"/>
        <v>56088.086721363958</v>
      </c>
      <c r="T256" s="90">
        <f t="shared" si="228"/>
        <v>56241.7527123814</v>
      </c>
      <c r="U256" s="90">
        <f t="shared" si="228"/>
        <v>56088.086721363958</v>
      </c>
      <c r="V256" s="90">
        <f t="shared" si="228"/>
        <v>56088.086721363958</v>
      </c>
      <c r="W256" s="90">
        <f t="shared" si="228"/>
        <v>56088.086721363958</v>
      </c>
      <c r="X256" s="90">
        <f t="shared" si="228"/>
        <v>56241.7527123814</v>
      </c>
      <c r="Y256" s="90">
        <f t="shared" si="228"/>
        <v>56088.086721363958</v>
      </c>
      <c r="Z256" s="90">
        <f t="shared" si="228"/>
        <v>56088.086721363958</v>
      </c>
      <c r="AA256" s="90">
        <f t="shared" si="228"/>
        <v>56088.086721363958</v>
      </c>
      <c r="AB256" s="90">
        <f t="shared" si="228"/>
        <v>56241.7527123814</v>
      </c>
      <c r="AC256" s="90">
        <f t="shared" si="228"/>
        <v>56088.086721363958</v>
      </c>
      <c r="AD256" s="90">
        <f t="shared" si="228"/>
        <v>56088.086721363958</v>
      </c>
      <c r="AE256" s="90">
        <f t="shared" si="228"/>
        <v>56088.086721363958</v>
      </c>
      <c r="AF256" s="90">
        <f t="shared" si="228"/>
        <v>56241.7527123814</v>
      </c>
      <c r="AG256" s="90">
        <f t="shared" si="228"/>
        <v>56088.086721363958</v>
      </c>
      <c r="AH256" s="90">
        <f t="shared" si="228"/>
        <v>56088.086721363958</v>
      </c>
      <c r="AI256" s="90">
        <f t="shared" si="228"/>
        <v>56088.086721363958</v>
      </c>
      <c r="AJ256" s="90">
        <f t="shared" si="228"/>
        <v>56241.7527123814</v>
      </c>
      <c r="AK256" s="90">
        <f t="shared" si="228"/>
        <v>56088.086721363958</v>
      </c>
      <c r="AL256" s="90">
        <f t="shared" si="228"/>
        <v>56088.086721363958</v>
      </c>
      <c r="AM256" s="90">
        <f t="shared" si="228"/>
        <v>56088.086721363958</v>
      </c>
      <c r="AN256" s="90">
        <f t="shared" si="228"/>
        <v>56241.7527123814</v>
      </c>
      <c r="AO256" s="90">
        <f t="shared" si="228"/>
        <v>56088.086721363958</v>
      </c>
      <c r="AP256" s="90">
        <f t="shared" si="228"/>
        <v>56088.086721363958</v>
      </c>
      <c r="AQ256" s="90">
        <f t="shared" si="228"/>
        <v>56088.086721363958</v>
      </c>
      <c r="AR256" s="90">
        <f t="shared" si="228"/>
        <v>56241.7527123814</v>
      </c>
      <c r="AS256" s="90">
        <f t="shared" si="228"/>
        <v>56088.086721363958</v>
      </c>
      <c r="AT256" s="90">
        <f t="shared" si="228"/>
        <v>56088.086721363958</v>
      </c>
      <c r="AU256" s="90">
        <f t="shared" si="228"/>
        <v>56088.086721363958</v>
      </c>
      <c r="AV256" s="90">
        <f t="shared" si="228"/>
        <v>56241.7527123814</v>
      </c>
      <c r="AW256" s="90">
        <f t="shared" si="228"/>
        <v>56088.086721363958</v>
      </c>
      <c r="AX256" s="90">
        <f t="shared" si="228"/>
        <v>56088.086721363958</v>
      </c>
      <c r="AY256" s="90">
        <f t="shared" si="228"/>
        <v>56088.086721363958</v>
      </c>
      <c r="AZ256" s="90">
        <f t="shared" si="228"/>
        <v>56241.7527123814</v>
      </c>
      <c r="BA256" s="90">
        <f t="shared" si="228"/>
        <v>56088.086721363958</v>
      </c>
      <c r="BB256" s="90">
        <f t="shared" si="228"/>
        <v>56088.086721363958</v>
      </c>
      <c r="BC256" s="90">
        <f t="shared" si="228"/>
        <v>56088.086721363958</v>
      </c>
      <c r="BD256" s="90">
        <f t="shared" si="228"/>
        <v>56241.7527123814</v>
      </c>
      <c r="BE256" s="90">
        <f t="shared" si="228"/>
        <v>56088.086721363958</v>
      </c>
      <c r="BF256" s="90">
        <f t="shared" si="228"/>
        <v>56088.086721363958</v>
      </c>
      <c r="BG256" s="90">
        <f t="shared" si="228"/>
        <v>56088.086721363958</v>
      </c>
      <c r="BH256" s="90">
        <f t="shared" si="228"/>
        <v>56241.7527123814</v>
      </c>
      <c r="BI256" s="90">
        <f t="shared" si="228"/>
        <v>56088.086721363958</v>
      </c>
      <c r="BJ256" s="90">
        <f t="shared" si="228"/>
        <v>56088.086721363958</v>
      </c>
      <c r="BK256" s="90">
        <f t="shared" si="228"/>
        <v>56088.086721363958</v>
      </c>
      <c r="BL256" s="90">
        <f t="shared" si="228"/>
        <v>56241.7527123814</v>
      </c>
      <c r="BM256" s="90">
        <f t="shared" si="228"/>
        <v>56088.086721363958</v>
      </c>
      <c r="BN256" s="90">
        <f t="shared" si="228"/>
        <v>56088.086721363958</v>
      </c>
      <c r="BO256" s="90">
        <f t="shared" si="228"/>
        <v>56088.086721363958</v>
      </c>
      <c r="BP256" s="90">
        <f t="shared" si="228"/>
        <v>56241.7527123814</v>
      </c>
      <c r="BQ256" s="90">
        <f t="shared" si="228"/>
        <v>56088.086721363958</v>
      </c>
      <c r="BR256" s="90">
        <f t="shared" si="228"/>
        <v>56088.086721363958</v>
      </c>
      <c r="BS256" s="90">
        <f t="shared" si="228"/>
        <v>56088.086721363958</v>
      </c>
      <c r="BT256" s="90">
        <f t="shared" si="228"/>
        <v>56241.7527123814</v>
      </c>
      <c r="BU256" s="90">
        <f t="shared" si="228"/>
        <v>56088.086721363958</v>
      </c>
      <c r="BV256" s="90">
        <f t="shared" si="228"/>
        <v>56088.086721363958</v>
      </c>
      <c r="BW256" s="90">
        <f t="shared" si="228"/>
        <v>56088.086721363958</v>
      </c>
      <c r="BX256" s="90">
        <f t="shared" ref="BX256:CO256" si="229" xml:space="preserve"> BX255 * $G256</f>
        <v>56241.7527123814</v>
      </c>
      <c r="BY256" s="90">
        <f t="shared" si="229"/>
        <v>56088.086721363958</v>
      </c>
      <c r="BZ256" s="90">
        <f t="shared" si="229"/>
        <v>56088.086721363958</v>
      </c>
      <c r="CA256" s="90">
        <f t="shared" si="229"/>
        <v>56088.086721363958</v>
      </c>
      <c r="CB256" s="90">
        <f t="shared" si="229"/>
        <v>56241.7527123814</v>
      </c>
      <c r="CC256" s="90">
        <f t="shared" si="229"/>
        <v>56088.086721363958</v>
      </c>
      <c r="CD256" s="90">
        <f t="shared" si="229"/>
        <v>56088.086721363958</v>
      </c>
      <c r="CE256" s="90">
        <f t="shared" si="229"/>
        <v>56088.086721363958</v>
      </c>
      <c r="CF256" s="90">
        <f t="shared" si="229"/>
        <v>56241.7527123814</v>
      </c>
      <c r="CG256" s="90">
        <f t="shared" si="229"/>
        <v>56088.086721363958</v>
      </c>
      <c r="CH256" s="90">
        <f t="shared" si="229"/>
        <v>56088.086721363958</v>
      </c>
      <c r="CI256" s="90">
        <f t="shared" si="229"/>
        <v>56088.086721363958</v>
      </c>
      <c r="CJ256" s="90">
        <f t="shared" si="229"/>
        <v>56088.086721363958</v>
      </c>
      <c r="CK256" s="90">
        <f t="shared" si="229"/>
        <v>56088.086721363958</v>
      </c>
      <c r="CL256" s="90">
        <f t="shared" si="229"/>
        <v>56088.086721363958</v>
      </c>
      <c r="CM256" s="90">
        <f t="shared" si="229"/>
        <v>56088.086721363958</v>
      </c>
      <c r="CN256" s="90">
        <f t="shared" si="229"/>
        <v>56241.7527123814</v>
      </c>
      <c r="CO256" s="90">
        <f t="shared" si="229"/>
        <v>56088.086721363958</v>
      </c>
    </row>
    <row r="257" spans="2:93" s="136" customFormat="1" outlineLevel="1" x14ac:dyDescent="0.2">
      <c r="B257" s="137"/>
      <c r="C257" s="138"/>
      <c r="D257" s="138"/>
      <c r="E257" s="136" t="s">
        <v>481</v>
      </c>
      <c r="G257" s="94">
        <f xml:space="preserve"> I245 / $I$246</f>
        <v>0</v>
      </c>
      <c r="H257" s="152" t="s">
        <v>105</v>
      </c>
      <c r="I257" s="53">
        <f xml:space="preserve"> SUM( K257:CO257 )</f>
        <v>0</v>
      </c>
      <c r="K257" s="90">
        <f xml:space="preserve"> K255 - K256</f>
        <v>0</v>
      </c>
      <c r="L257" s="90">
        <f t="shared" ref="L257:BW257" si="230" xml:space="preserve"> L255 - L256</f>
        <v>0</v>
      </c>
      <c r="M257" s="90">
        <f t="shared" si="230"/>
        <v>0</v>
      </c>
      <c r="N257" s="90">
        <f t="shared" si="230"/>
        <v>0</v>
      </c>
      <c r="O257" s="90">
        <f t="shared" si="230"/>
        <v>0</v>
      </c>
      <c r="P257" s="90">
        <f t="shared" si="230"/>
        <v>0</v>
      </c>
      <c r="Q257" s="90">
        <f t="shared" si="230"/>
        <v>0</v>
      </c>
      <c r="R257" s="90">
        <f t="shared" si="230"/>
        <v>0</v>
      </c>
      <c r="S257" s="90">
        <f t="shared" si="230"/>
        <v>0</v>
      </c>
      <c r="T257" s="90">
        <f t="shared" si="230"/>
        <v>0</v>
      </c>
      <c r="U257" s="90">
        <f t="shared" si="230"/>
        <v>0</v>
      </c>
      <c r="V257" s="90">
        <f t="shared" si="230"/>
        <v>0</v>
      </c>
      <c r="W257" s="90">
        <f t="shared" si="230"/>
        <v>0</v>
      </c>
      <c r="X257" s="90">
        <f t="shared" si="230"/>
        <v>0</v>
      </c>
      <c r="Y257" s="90">
        <f t="shared" si="230"/>
        <v>0</v>
      </c>
      <c r="Z257" s="90">
        <f t="shared" si="230"/>
        <v>0</v>
      </c>
      <c r="AA257" s="90">
        <f t="shared" si="230"/>
        <v>0</v>
      </c>
      <c r="AB257" s="90">
        <f t="shared" si="230"/>
        <v>0</v>
      </c>
      <c r="AC257" s="90">
        <f t="shared" si="230"/>
        <v>0</v>
      </c>
      <c r="AD257" s="90">
        <f t="shared" si="230"/>
        <v>0</v>
      </c>
      <c r="AE257" s="90">
        <f t="shared" si="230"/>
        <v>0</v>
      </c>
      <c r="AF257" s="90">
        <f t="shared" si="230"/>
        <v>0</v>
      </c>
      <c r="AG257" s="90">
        <f t="shared" si="230"/>
        <v>0</v>
      </c>
      <c r="AH257" s="90">
        <f t="shared" si="230"/>
        <v>0</v>
      </c>
      <c r="AI257" s="90">
        <f t="shared" si="230"/>
        <v>0</v>
      </c>
      <c r="AJ257" s="90">
        <f t="shared" si="230"/>
        <v>0</v>
      </c>
      <c r="AK257" s="90">
        <f t="shared" si="230"/>
        <v>0</v>
      </c>
      <c r="AL257" s="90">
        <f t="shared" si="230"/>
        <v>0</v>
      </c>
      <c r="AM257" s="90">
        <f t="shared" si="230"/>
        <v>0</v>
      </c>
      <c r="AN257" s="90">
        <f t="shared" si="230"/>
        <v>0</v>
      </c>
      <c r="AO257" s="90">
        <f t="shared" si="230"/>
        <v>0</v>
      </c>
      <c r="AP257" s="90">
        <f t="shared" si="230"/>
        <v>0</v>
      </c>
      <c r="AQ257" s="90">
        <f t="shared" si="230"/>
        <v>0</v>
      </c>
      <c r="AR257" s="90">
        <f t="shared" si="230"/>
        <v>0</v>
      </c>
      <c r="AS257" s="90">
        <f t="shared" si="230"/>
        <v>0</v>
      </c>
      <c r="AT257" s="90">
        <f t="shared" si="230"/>
        <v>0</v>
      </c>
      <c r="AU257" s="90">
        <f t="shared" si="230"/>
        <v>0</v>
      </c>
      <c r="AV257" s="90">
        <f t="shared" si="230"/>
        <v>0</v>
      </c>
      <c r="AW257" s="90">
        <f t="shared" si="230"/>
        <v>0</v>
      </c>
      <c r="AX257" s="90">
        <f t="shared" si="230"/>
        <v>0</v>
      </c>
      <c r="AY257" s="90">
        <f t="shared" si="230"/>
        <v>0</v>
      </c>
      <c r="AZ257" s="90">
        <f t="shared" si="230"/>
        <v>0</v>
      </c>
      <c r="BA257" s="90">
        <f t="shared" si="230"/>
        <v>0</v>
      </c>
      <c r="BB257" s="90">
        <f t="shared" si="230"/>
        <v>0</v>
      </c>
      <c r="BC257" s="90">
        <f t="shared" si="230"/>
        <v>0</v>
      </c>
      <c r="BD257" s="90">
        <f t="shared" si="230"/>
        <v>0</v>
      </c>
      <c r="BE257" s="90">
        <f t="shared" si="230"/>
        <v>0</v>
      </c>
      <c r="BF257" s="90">
        <f t="shared" si="230"/>
        <v>0</v>
      </c>
      <c r="BG257" s="90">
        <f t="shared" si="230"/>
        <v>0</v>
      </c>
      <c r="BH257" s="90">
        <f t="shared" si="230"/>
        <v>0</v>
      </c>
      <c r="BI257" s="90">
        <f t="shared" si="230"/>
        <v>0</v>
      </c>
      <c r="BJ257" s="90">
        <f t="shared" si="230"/>
        <v>0</v>
      </c>
      <c r="BK257" s="90">
        <f t="shared" si="230"/>
        <v>0</v>
      </c>
      <c r="BL257" s="90">
        <f t="shared" si="230"/>
        <v>0</v>
      </c>
      <c r="BM257" s="90">
        <f t="shared" si="230"/>
        <v>0</v>
      </c>
      <c r="BN257" s="90">
        <f t="shared" si="230"/>
        <v>0</v>
      </c>
      <c r="BO257" s="90">
        <f t="shared" si="230"/>
        <v>0</v>
      </c>
      <c r="BP257" s="90">
        <f t="shared" si="230"/>
        <v>0</v>
      </c>
      <c r="BQ257" s="90">
        <f t="shared" si="230"/>
        <v>0</v>
      </c>
      <c r="BR257" s="90">
        <f t="shared" si="230"/>
        <v>0</v>
      </c>
      <c r="BS257" s="90">
        <f t="shared" si="230"/>
        <v>0</v>
      </c>
      <c r="BT257" s="90">
        <f t="shared" si="230"/>
        <v>0</v>
      </c>
      <c r="BU257" s="90">
        <f t="shared" si="230"/>
        <v>0</v>
      </c>
      <c r="BV257" s="90">
        <f t="shared" si="230"/>
        <v>0</v>
      </c>
      <c r="BW257" s="90">
        <f t="shared" si="230"/>
        <v>0</v>
      </c>
      <c r="BX257" s="90">
        <f t="shared" ref="BX257:CO257" si="231" xml:space="preserve"> BX255 - BX256</f>
        <v>0</v>
      </c>
      <c r="BY257" s="90">
        <f t="shared" si="231"/>
        <v>0</v>
      </c>
      <c r="BZ257" s="90">
        <f t="shared" si="231"/>
        <v>0</v>
      </c>
      <c r="CA257" s="90">
        <f t="shared" si="231"/>
        <v>0</v>
      </c>
      <c r="CB257" s="90">
        <f t="shared" si="231"/>
        <v>0</v>
      </c>
      <c r="CC257" s="90">
        <f t="shared" si="231"/>
        <v>0</v>
      </c>
      <c r="CD257" s="90">
        <f t="shared" si="231"/>
        <v>0</v>
      </c>
      <c r="CE257" s="90">
        <f t="shared" si="231"/>
        <v>0</v>
      </c>
      <c r="CF257" s="90">
        <f t="shared" si="231"/>
        <v>0</v>
      </c>
      <c r="CG257" s="90">
        <f t="shared" si="231"/>
        <v>0</v>
      </c>
      <c r="CH257" s="90">
        <f t="shared" si="231"/>
        <v>0</v>
      </c>
      <c r="CI257" s="90">
        <f t="shared" si="231"/>
        <v>0</v>
      </c>
      <c r="CJ257" s="90">
        <f t="shared" si="231"/>
        <v>0</v>
      </c>
      <c r="CK257" s="90">
        <f t="shared" si="231"/>
        <v>0</v>
      </c>
      <c r="CL257" s="90">
        <f t="shared" si="231"/>
        <v>0</v>
      </c>
      <c r="CM257" s="90">
        <f t="shared" si="231"/>
        <v>0</v>
      </c>
      <c r="CN257" s="90">
        <f t="shared" si="231"/>
        <v>0</v>
      </c>
      <c r="CO257" s="90">
        <f t="shared" si="231"/>
        <v>0</v>
      </c>
    </row>
    <row r="258" spans="2:93" outlineLevel="1" x14ac:dyDescent="0.2">
      <c r="B258" s="58"/>
      <c r="D258" s="39"/>
      <c r="H258" s="150"/>
      <c r="I258" s="74"/>
    </row>
    <row r="259" spans="2:93" outlineLevel="1" x14ac:dyDescent="0.2">
      <c r="B259" s="58"/>
      <c r="D259" s="39"/>
      <c r="E259" s="18" t="str">
        <f xml:space="preserve"> InpS!E83</f>
        <v>Waste: standard volumetric rate</v>
      </c>
      <c r="G259" s="76"/>
      <c r="H259" s="76" t="str">
        <f xml:space="preserve"> InpS!H83</f>
        <v>£/m3</v>
      </c>
      <c r="I259" s="74"/>
      <c r="K259" s="320">
        <f xml:space="preserve"> IF( InpS!K83, InpS!K83, J259 * ( 1 + K$6 ) )</f>
        <v>1.0779000000000001</v>
      </c>
      <c r="L259" s="320">
        <f xml:space="preserve"> IF( InpS!L83, InpS!L83, K259 * ( 1 + L$6 ) )</f>
        <v>1.2774999999999999</v>
      </c>
      <c r="M259" s="320">
        <f xml:space="preserve"> IF( InpS!M83, InpS!M83, L259 * ( 1 + M$6 ) )</f>
        <v>1.3455999999999999</v>
      </c>
      <c r="N259" s="320">
        <f xml:space="preserve"> IF( InpS!N83, InpS!N83, M259 * ( 1 + N$6 ) )</f>
        <v>1.0270999999999999</v>
      </c>
      <c r="O259" s="320">
        <f xml:space="preserve"> IF( InpS!O83, InpS!O83, N259 * ( 1 + O$6 ) )</f>
        <v>1.0105</v>
      </c>
      <c r="P259" s="320">
        <f xml:space="preserve"> IF( InpS!P83, InpS!P83, O259 * ( 1 + P$6 ) )</f>
        <v>1.02</v>
      </c>
      <c r="Q259" s="320">
        <f xml:space="preserve"> IF( InpS!Q83, InpS!Q83, P259 * ( 1 + Q$6 ) )</f>
        <v>1.0223</v>
      </c>
      <c r="R259" s="320">
        <f xml:space="preserve"> IF( InpS!R83, InpS!R83, Q259 * ( 1 + R$6 ) )</f>
        <v>1.0171999999999999</v>
      </c>
      <c r="S259" s="320">
        <f xml:space="preserve"> IF( InpS!S83, InpS!S83, R259 * ( 1 + S$6 ) )</f>
        <v>1.0061</v>
      </c>
      <c r="T259" s="320">
        <f xml:space="preserve"> IF( InpS!T83, InpS!T83, S259 * ( 1 + T$6 ) )</f>
        <v>1.0262187856392466</v>
      </c>
      <c r="U259" s="320">
        <f xml:space="preserve"> IF( InpS!U83, InpS!U83, T259 * ( 1 + U$6 ) )</f>
        <v>1.0467398827143326</v>
      </c>
      <c r="V259" s="320">
        <f xml:space="preserve"> IF( InpS!V83, InpS!V83, U259 * ( 1 + V$6 ) )</f>
        <v>1.0676713361686412</v>
      </c>
      <c r="W259" s="320">
        <f xml:space="preserve"> IF( InpS!W83, InpS!W83, V259 * ( 1 + W$6 ) )</f>
        <v>1.0890213518187206</v>
      </c>
      <c r="X259" s="320">
        <f xml:space="preserve"> IF( InpS!X83, InpS!X83, W259 * ( 1 + X$6 ) )</f>
        <v>1.1107982995712335</v>
      </c>
      <c r="Y259" s="320">
        <f xml:space="preserve"> IF( InpS!Y83, InpS!Y83, X259 * ( 1 + Y$6 ) )</f>
        <v>1.1330107167042356</v>
      </c>
      <c r="Z259" s="320">
        <f xml:space="preserve"> IF( InpS!Z83, InpS!Z83, Y259 * ( 1 + Z$6 ) )</f>
        <v>1.1556673112140672</v>
      </c>
      <c r="AA259" s="320">
        <f xml:space="preserve"> IF( InpS!AA83, InpS!AA83, Z259 * ( 1 + AA$6 ) )</f>
        <v>1.1787769652291753</v>
      </c>
      <c r="AB259" s="320">
        <f xml:space="preserve"> IF( InpS!AB83, InpS!AB83, AA259 * ( 1 + AB$6 ) )</f>
        <v>1.2023487384921983</v>
      </c>
      <c r="AC259" s="320">
        <f xml:space="preserve"> IF( InpS!AC83, InpS!AC83, AB259 * ( 1 + AC$6 ) )</f>
        <v>1.2263918719116824</v>
      </c>
      <c r="AD259" s="320">
        <f xml:space="preserve"> IF( InpS!AD83, InpS!AD83, AC259 * ( 1 + AD$6 ) )</f>
        <v>1.2509157911848217</v>
      </c>
      <c r="AE259" s="320">
        <f xml:space="preserve"> IF( InpS!AE83, InpS!AE83, AD259 * ( 1 + AE$6 ) )</f>
        <v>1.2759301104926399</v>
      </c>
      <c r="AF259" s="320">
        <f xml:space="preserve"> IF( InpS!AF83, InpS!AF83, AE259 * ( 1 + AF$6 ) )</f>
        <v>1.3014446362690653</v>
      </c>
      <c r="AG259" s="320">
        <f xml:space="preserve"> IF( InpS!AG83, InpS!AG83, AF259 * ( 1 + AG$6 ) )</f>
        <v>1.3274693710453742</v>
      </c>
      <c r="AH259" s="320">
        <f xml:space="preserve"> IF( InpS!AH83, InpS!AH83, AG259 * ( 1 + AH$6 ) )</f>
        <v>1.3540145173715121</v>
      </c>
      <c r="AI259" s="320">
        <f xml:space="preserve"> IF( InpS!AI83, InpS!AI83, AH259 * ( 1 + AI$6 ) )</f>
        <v>1.3810904818158272</v>
      </c>
      <c r="AJ259" s="320">
        <f xml:space="preserve"> IF( InpS!AJ83, InpS!AJ83, AI259 * ( 1 + AJ$6 ) )</f>
        <v>1.4087078790447869</v>
      </c>
      <c r="AK259" s="320">
        <f xml:space="preserve"> IF( InpS!AK83, InpS!AK83, AJ259 * ( 1 + AK$6 ) )</f>
        <v>1.4368775359842758</v>
      </c>
      <c r="AL259" s="320">
        <f xml:space="preserve"> IF( InpS!AL83, InpS!AL83, AK259 * ( 1 + AL$6 ) )</f>
        <v>1.4656104960641052</v>
      </c>
      <c r="AM259" s="320">
        <f xml:space="preserve"> IF( InpS!AM83, InpS!AM83, AL259 * ( 1 + AM$6 ) )</f>
        <v>1.4949180235474007</v>
      </c>
      <c r="AN259" s="320">
        <f xml:space="preserve"> IF( InpS!AN83, InpS!AN83, AM259 * ( 1 + AN$6 ) )</f>
        <v>1.5248116079465621</v>
      </c>
      <c r="AO259" s="320">
        <f xml:space="preserve"> IF( InpS!AO83, InpS!AO83, AN259 * ( 1 + AO$6 ) )</f>
        <v>1.5553029685275299</v>
      </c>
      <c r="AP259" s="320">
        <f xml:space="preserve"> IF( InpS!AP83, InpS!AP83, AO259 * ( 1 + AP$6 ) )</f>
        <v>1.5864040589041219</v>
      </c>
      <c r="AQ259" s="320">
        <f xml:space="preserve"> IF( InpS!AQ83, InpS!AQ83, AP259 * ( 1 + AQ$6 ) )</f>
        <v>1.618127071724242</v>
      </c>
      <c r="AR259" s="320">
        <f xml:space="preserve"> IF( InpS!AR83, InpS!AR83, AQ259 * ( 1 + AR$6 ) )</f>
        <v>1.6504844434497978</v>
      </c>
      <c r="AS259" s="320">
        <f xml:space="preserve"> IF( InpS!AS83, InpS!AS83, AR259 * ( 1 + AS$6 ) )</f>
        <v>1.6834888592322028</v>
      </c>
      <c r="AT259" s="320">
        <f xml:space="preserve"> IF( InpS!AT83, InpS!AT83, AS259 * ( 1 + AT$6 ) )</f>
        <v>1.717153257885371</v>
      </c>
      <c r="AU259" s="320">
        <f xml:space="preserve"> IF( InpS!AU83, InpS!AU83, AT259 * ( 1 + AU$6 ) )</f>
        <v>1.7514908369581565</v>
      </c>
      <c r="AV259" s="320">
        <f xml:space="preserve"> IF( InpS!AV83, InpS!AV83, AU259 * ( 1 + AV$6 ) )</f>
        <v>1.7865150579082267</v>
      </c>
      <c r="AW259" s="320">
        <f xml:space="preserve"> IF( InpS!AW83, InpS!AW83, AV259 * ( 1 + AW$6 ) )</f>
        <v>1.8222396513793944</v>
      </c>
      <c r="AX259" s="320">
        <f xml:space="preserve"> IF( InpS!AX83, InpS!AX83, AW259 * ( 1 + AX$6 ) )</f>
        <v>1.8586786225844807</v>
      </c>
      <c r="AY259" s="320">
        <f xml:space="preserve"> IF( InpS!AY83, InpS!AY83, AX259 * ( 1 + AY$6 ) )</f>
        <v>1.8958462567958188</v>
      </c>
      <c r="AZ259" s="320">
        <f xml:space="preserve"> IF( InpS!AZ83, InpS!AZ83, AY259 * ( 1 + AZ$6 ) )</f>
        <v>1.9337571249455485</v>
      </c>
      <c r="BA259" s="320">
        <f xml:space="preserve"> IF( InpS!BA83, InpS!BA83, AZ259 * ( 1 + BA$6 ) )</f>
        <v>1.9724260893379004</v>
      </c>
      <c r="BB259" s="320">
        <f xml:space="preserve"> IF( InpS!BB83, InpS!BB83, BA259 * ( 1 + BB$6 ) )</f>
        <v>2.0118683094757066</v>
      </c>
      <c r="BC259" s="320">
        <f xml:space="preserve"> IF( InpS!BC83, InpS!BC83, BB259 * ( 1 + BC$6 ) )</f>
        <v>2.0520992480034228</v>
      </c>
      <c r="BD259" s="320">
        <f xml:space="preserve"> IF( InpS!BD83, InpS!BD83, BC259 * ( 1 + BD$6 ) )</f>
        <v>2.0931346767689929</v>
      </c>
      <c r="BE259" s="320">
        <f xml:space="preserve"> IF( InpS!BE83, InpS!BE83, BD259 * ( 1 + BE$6 ) )</f>
        <v>2.1349906830069303</v>
      </c>
      <c r="BF259" s="320">
        <f xml:space="preserve"> IF( InpS!BF83, InpS!BF83, BE259 * ( 1 + BF$6 ) )</f>
        <v>2.1776836756450431</v>
      </c>
      <c r="BG259" s="320">
        <f xml:space="preserve"> IF( InpS!BG83, InpS!BG83, BF259 * ( 1 + BG$6 ) )</f>
        <v>2.2212303917372695</v>
      </c>
      <c r="BH259" s="320">
        <f xml:space="preserve"> IF( InpS!BH83, InpS!BH83, BG259 * ( 1 + BH$6 ) )</f>
        <v>2.2656479030251551</v>
      </c>
      <c r="BI259" s="320">
        <f xml:space="preserve"> IF( InpS!BI83, InpS!BI83, BH259 * ( 1 + BI$6 ) )</f>
        <v>2.3109536226305338</v>
      </c>
      <c r="BJ259" s="320">
        <f xml:space="preserve"> IF( InpS!BJ83, InpS!BJ83, BI259 * ( 1 + BJ$6 ) )</f>
        <v>2.3571653118820435</v>
      </c>
      <c r="BK259" s="320">
        <f xml:space="preserve"> IF( InpS!BK83, InpS!BK83, BJ259 * ( 1 + BK$6 ) )</f>
        <v>2.4043010872781498</v>
      </c>
      <c r="BL259" s="320">
        <f xml:space="preserve"> IF( InpS!BL83, InpS!BL83, BK259 * ( 1 + BL$6 ) )</f>
        <v>2.4523794275894075</v>
      </c>
      <c r="BM259" s="320">
        <f xml:space="preserve"> IF( InpS!BM83, InpS!BM83, BL259 * ( 1 + BM$6 ) )</f>
        <v>2.5014191811027455</v>
      </c>
      <c r="BN259" s="320">
        <f xml:space="preserve"> IF( InpS!BN83, InpS!BN83, BM259 * ( 1 + BN$6 ) )</f>
        <v>2.5514395730106134</v>
      </c>
      <c r="BO259" s="320">
        <f xml:space="preserve"> IF( InpS!BO83, InpS!BO83, BN259 * ( 1 + BO$6 ) )</f>
        <v>2.6024602129478875</v>
      </c>
      <c r="BP259" s="320">
        <f xml:space="preserve"> IF( InpS!BP83, InpS!BP83, BO259 * ( 1 + BP$6 ) )</f>
        <v>2.6545011026794914</v>
      </c>
      <c r="BQ259" s="320">
        <f xml:space="preserve"> IF( InpS!BQ83, InpS!BQ83, BP259 * ( 1 + BQ$6 ) )</f>
        <v>2.7075826439417439</v>
      </c>
      <c r="BR259" s="320">
        <f xml:space="preserve"> IF( InpS!BR83, InpS!BR83, BQ259 * ( 1 + BR$6 ) )</f>
        <v>2.7617256464405098</v>
      </c>
      <c r="BS259" s="320">
        <f xml:space="preserve"> IF( InpS!BS83, InpS!BS83, BR259 * ( 1 + BS$6 ) )</f>
        <v>2.8169513360092866</v>
      </c>
      <c r="BT259" s="320">
        <f xml:space="preserve"> IF( InpS!BT83, InpS!BT83, BS259 * ( 1 + BT$6 ) )</f>
        <v>2.8732813629304279</v>
      </c>
      <c r="BU259" s="320">
        <f xml:space="preserve"> IF( InpS!BU83, InpS!BU83, BT259 * ( 1 + BU$6 ) )</f>
        <v>2.9307378104227642</v>
      </c>
      <c r="BV259" s="320">
        <f xml:space="preserve"> IF( InpS!BV83, InpS!BV83, BU259 * ( 1 + BV$6 ) )</f>
        <v>2.98934320329895</v>
      </c>
      <c r="BW259" s="320">
        <f xml:space="preserve"> IF( InpS!BW83, InpS!BW83, BV259 * ( 1 + BW$6 ) )</f>
        <v>3.0491205167959285</v>
      </c>
      <c r="BX259" s="320">
        <f xml:space="preserve"> IF( InpS!BX83, InpS!BX83, BW259 * ( 1 + BX$6 ) )</f>
        <v>3.1100931855819796</v>
      </c>
      <c r="BY259" s="320">
        <f xml:space="preserve"> IF( InpS!BY83, InpS!BY83, BX259 * ( 1 + BY$6 ) )</f>
        <v>3.1722851129438774</v>
      </c>
      <c r="BZ259" s="320">
        <f xml:space="preserve"> IF( InpS!BZ83, InpS!BZ83, BY259 * ( 1 + BZ$6 ) )</f>
        <v>3.2357206801577636</v>
      </c>
      <c r="CA259" s="320">
        <f xml:space="preserve"> IF( InpS!CA83, InpS!CA83, BZ259 * ( 1 + CA$6 ) )</f>
        <v>3.3004247560474078</v>
      </c>
      <c r="CB259" s="320">
        <f xml:space="preserve"> IF( InpS!CB83, InpS!CB83, CA259 * ( 1 + CB$6 ) )</f>
        <v>3.3664227067336023</v>
      </c>
      <c r="CC259" s="320">
        <f xml:space="preserve"> IF( InpS!CC83, InpS!CC83, CB259 * ( 1 + CC$6 ) )</f>
        <v>3.4337404055785141</v>
      </c>
      <c r="CD259" s="320">
        <f xml:space="preserve"> IF( InpS!CD83, InpS!CD83, CC259 * ( 1 + CD$6 ) )</f>
        <v>3.5024042433288907</v>
      </c>
      <c r="CE259" s="320">
        <f xml:space="preserve"> IF( InpS!CE83, InpS!CE83, CD259 * ( 1 + CE$6 ) )</f>
        <v>3.5724411384620995</v>
      </c>
      <c r="CF259" s="320">
        <f xml:space="preserve"> IF( InpS!CF83, InpS!CF83, CE259 * ( 1 + CF$6 ) )</f>
        <v>3.643878547739055</v>
      </c>
      <c r="CG259" s="320">
        <f xml:space="preserve"> IF( InpS!CG83, InpS!CG83, CF259 * ( 1 + CG$6 ) )</f>
        <v>3.7167444769681683</v>
      </c>
      <c r="CH259" s="320">
        <f xml:space="preserve"> IF( InpS!CH83, InpS!CH83, CG259 * ( 1 + CH$6 ) )</f>
        <v>3.7910674919845446</v>
      </c>
      <c r="CI259" s="320">
        <f xml:space="preserve"> IF( InpS!CI83, InpS!CI83, CH259 * ( 1 + CI$6 ) )</f>
        <v>3.8668767298487263</v>
      </c>
      <c r="CJ259" s="320">
        <f xml:space="preserve"> IF( InpS!CJ83, InpS!CJ83, CI259 * ( 1 + CJ$6 ) )</f>
        <v>3.9442019102693777</v>
      </c>
      <c r="CK259" s="320">
        <f xml:space="preserve"> IF( InpS!CK83, InpS!CK83, CJ259 * ( 1 + CK$6 ) )</f>
        <v>4.0230733472543854</v>
      </c>
      <c r="CL259" s="320">
        <f xml:space="preserve"> IF( InpS!CL83, InpS!CL83, CK259 * ( 1 + CL$6 ) )</f>
        <v>4.1035219609949447</v>
      </c>
      <c r="CM259" s="320">
        <f xml:space="preserve"> IF( InpS!CM83, InpS!CM83, CL259 * ( 1 + CM$6 ) )</f>
        <v>4.185579289987289</v>
      </c>
      <c r="CN259" s="320">
        <f xml:space="preserve"> IF( InpS!CN83, InpS!CN83, CM259 * ( 1 + CN$6 ) )</f>
        <v>4.2692775033968147</v>
      </c>
      <c r="CO259" s="320">
        <f xml:space="preserve"> IF( InpS!CO83, InpS!CO83, CN259 * ( 1 + CO$6 ) )</f>
        <v>4.35464941366945</v>
      </c>
    </row>
    <row r="260" spans="2:93" s="20" customFormat="1" outlineLevel="1" x14ac:dyDescent="0.2">
      <c r="B260" s="34"/>
      <c r="C260" s="83"/>
      <c r="D260" s="83"/>
      <c r="E260" s="20" t="str">
        <f xml:space="preserve"> E207</f>
        <v>Waste: weighted average NHH rate</v>
      </c>
      <c r="F260" s="76"/>
      <c r="G260" s="76"/>
      <c r="H260" s="93" t="str">
        <f xml:space="preserve"> H207</f>
        <v>£/m3</v>
      </c>
      <c r="I260" s="123"/>
      <c r="K260" s="183">
        <f t="shared" ref="K260:AP260" si="232" xml:space="preserve"> K207</f>
        <v>0</v>
      </c>
      <c r="L260" s="183">
        <f t="shared" si="232"/>
        <v>0</v>
      </c>
      <c r="M260" s="183">
        <f t="shared" si="232"/>
        <v>0</v>
      </c>
      <c r="N260" s="183">
        <f t="shared" si="232"/>
        <v>0</v>
      </c>
      <c r="O260" s="183">
        <f t="shared" si="232"/>
        <v>0</v>
      </c>
      <c r="P260" s="183">
        <f t="shared" si="232"/>
        <v>0</v>
      </c>
      <c r="Q260" s="183">
        <f t="shared" si="232"/>
        <v>0</v>
      </c>
      <c r="R260" s="183">
        <f t="shared" si="232"/>
        <v>0</v>
      </c>
      <c r="S260" s="183">
        <f t="shared" si="232"/>
        <v>0</v>
      </c>
      <c r="T260" s="183">
        <f t="shared" si="232"/>
        <v>0</v>
      </c>
      <c r="U260" s="183">
        <f t="shared" si="232"/>
        <v>0</v>
      </c>
      <c r="V260" s="183">
        <f t="shared" si="232"/>
        <v>0</v>
      </c>
      <c r="W260" s="183">
        <f t="shared" si="232"/>
        <v>0</v>
      </c>
      <c r="X260" s="183">
        <f t="shared" si="232"/>
        <v>0</v>
      </c>
      <c r="Y260" s="183">
        <f t="shared" si="232"/>
        <v>0</v>
      </c>
      <c r="Z260" s="183">
        <f t="shared" si="232"/>
        <v>0</v>
      </c>
      <c r="AA260" s="183">
        <f t="shared" si="232"/>
        <v>0</v>
      </c>
      <c r="AB260" s="183">
        <f t="shared" si="232"/>
        <v>0</v>
      </c>
      <c r="AC260" s="183">
        <f t="shared" si="232"/>
        <v>0</v>
      </c>
      <c r="AD260" s="183">
        <f t="shared" si="232"/>
        <v>0</v>
      </c>
      <c r="AE260" s="183">
        <f t="shared" si="232"/>
        <v>0</v>
      </c>
      <c r="AF260" s="183">
        <f t="shared" si="232"/>
        <v>0</v>
      </c>
      <c r="AG260" s="183">
        <f t="shared" si="232"/>
        <v>0</v>
      </c>
      <c r="AH260" s="183">
        <f t="shared" si="232"/>
        <v>0</v>
      </c>
      <c r="AI260" s="183">
        <f t="shared" si="232"/>
        <v>0</v>
      </c>
      <c r="AJ260" s="183">
        <f t="shared" si="232"/>
        <v>0</v>
      </c>
      <c r="AK260" s="183">
        <f t="shared" si="232"/>
        <v>0</v>
      </c>
      <c r="AL260" s="183">
        <f t="shared" si="232"/>
        <v>0</v>
      </c>
      <c r="AM260" s="183">
        <f t="shared" si="232"/>
        <v>0</v>
      </c>
      <c r="AN260" s="183">
        <f t="shared" si="232"/>
        <v>0</v>
      </c>
      <c r="AO260" s="183">
        <f t="shared" si="232"/>
        <v>0</v>
      </c>
      <c r="AP260" s="183">
        <f t="shared" si="232"/>
        <v>0</v>
      </c>
      <c r="AQ260" s="183">
        <f t="shared" ref="AQ260:BV260" si="233" xml:space="preserve"> AQ207</f>
        <v>0</v>
      </c>
      <c r="AR260" s="183">
        <f t="shared" si="233"/>
        <v>0</v>
      </c>
      <c r="AS260" s="183">
        <f t="shared" si="233"/>
        <v>0</v>
      </c>
      <c r="AT260" s="183">
        <f t="shared" si="233"/>
        <v>0</v>
      </c>
      <c r="AU260" s="183">
        <f t="shared" si="233"/>
        <v>0</v>
      </c>
      <c r="AV260" s="183">
        <f t="shared" si="233"/>
        <v>0</v>
      </c>
      <c r="AW260" s="183">
        <f t="shared" si="233"/>
        <v>0</v>
      </c>
      <c r="AX260" s="183">
        <f t="shared" si="233"/>
        <v>0</v>
      </c>
      <c r="AY260" s="183">
        <f t="shared" si="233"/>
        <v>0</v>
      </c>
      <c r="AZ260" s="183">
        <f t="shared" si="233"/>
        <v>0</v>
      </c>
      <c r="BA260" s="183">
        <f t="shared" si="233"/>
        <v>0</v>
      </c>
      <c r="BB260" s="183">
        <f t="shared" si="233"/>
        <v>0</v>
      </c>
      <c r="BC260" s="183">
        <f t="shared" si="233"/>
        <v>0</v>
      </c>
      <c r="BD260" s="183">
        <f t="shared" si="233"/>
        <v>0</v>
      </c>
      <c r="BE260" s="183">
        <f t="shared" si="233"/>
        <v>0</v>
      </c>
      <c r="BF260" s="183">
        <f t="shared" si="233"/>
        <v>0</v>
      </c>
      <c r="BG260" s="183">
        <f t="shared" si="233"/>
        <v>0</v>
      </c>
      <c r="BH260" s="183">
        <f t="shared" si="233"/>
        <v>0</v>
      </c>
      <c r="BI260" s="183">
        <f t="shared" si="233"/>
        <v>0</v>
      </c>
      <c r="BJ260" s="183">
        <f t="shared" si="233"/>
        <v>0</v>
      </c>
      <c r="BK260" s="183">
        <f t="shared" si="233"/>
        <v>0</v>
      </c>
      <c r="BL260" s="183">
        <f t="shared" si="233"/>
        <v>0</v>
      </c>
      <c r="BM260" s="183">
        <f t="shared" si="233"/>
        <v>0</v>
      </c>
      <c r="BN260" s="183">
        <f t="shared" si="233"/>
        <v>0</v>
      </c>
      <c r="BO260" s="183">
        <f t="shared" si="233"/>
        <v>0</v>
      </c>
      <c r="BP260" s="183">
        <f t="shared" si="233"/>
        <v>0</v>
      </c>
      <c r="BQ260" s="183">
        <f t="shared" si="233"/>
        <v>0</v>
      </c>
      <c r="BR260" s="183">
        <f t="shared" si="233"/>
        <v>0</v>
      </c>
      <c r="BS260" s="183">
        <f t="shared" si="233"/>
        <v>0</v>
      </c>
      <c r="BT260" s="183">
        <f t="shared" si="233"/>
        <v>0</v>
      </c>
      <c r="BU260" s="183">
        <f t="shared" si="233"/>
        <v>0</v>
      </c>
      <c r="BV260" s="183">
        <f t="shared" si="233"/>
        <v>0</v>
      </c>
      <c r="BW260" s="183">
        <f t="shared" ref="BW260:CO260" si="234" xml:space="preserve"> BW207</f>
        <v>0</v>
      </c>
      <c r="BX260" s="183">
        <f t="shared" si="234"/>
        <v>0</v>
      </c>
      <c r="BY260" s="183">
        <f t="shared" si="234"/>
        <v>0</v>
      </c>
      <c r="BZ260" s="183">
        <f t="shared" si="234"/>
        <v>0</v>
      </c>
      <c r="CA260" s="183">
        <f t="shared" si="234"/>
        <v>0</v>
      </c>
      <c r="CB260" s="183">
        <f t="shared" si="234"/>
        <v>0</v>
      </c>
      <c r="CC260" s="183">
        <f t="shared" si="234"/>
        <v>0</v>
      </c>
      <c r="CD260" s="183">
        <f t="shared" si="234"/>
        <v>0</v>
      </c>
      <c r="CE260" s="183">
        <f t="shared" si="234"/>
        <v>0</v>
      </c>
      <c r="CF260" s="183">
        <f t="shared" si="234"/>
        <v>0</v>
      </c>
      <c r="CG260" s="183">
        <f t="shared" si="234"/>
        <v>0</v>
      </c>
      <c r="CH260" s="183">
        <f t="shared" si="234"/>
        <v>0</v>
      </c>
      <c r="CI260" s="183">
        <f t="shared" si="234"/>
        <v>0</v>
      </c>
      <c r="CJ260" s="183">
        <f t="shared" si="234"/>
        <v>0</v>
      </c>
      <c r="CK260" s="183">
        <f t="shared" si="234"/>
        <v>0</v>
      </c>
      <c r="CL260" s="183">
        <f t="shared" si="234"/>
        <v>0</v>
      </c>
      <c r="CM260" s="183">
        <f t="shared" si="234"/>
        <v>0</v>
      </c>
      <c r="CN260" s="183">
        <f t="shared" si="234"/>
        <v>0</v>
      </c>
      <c r="CO260" s="183">
        <f t="shared" si="234"/>
        <v>0</v>
      </c>
    </row>
    <row r="261" spans="2:93" s="78" customFormat="1" outlineLevel="1" x14ac:dyDescent="0.2">
      <c r="B261" s="97"/>
      <c r="C261" s="44"/>
      <c r="D261" s="44"/>
      <c r="E261" s="45"/>
      <c r="F261" s="222"/>
      <c r="G261" s="222"/>
      <c r="H261" s="222"/>
      <c r="I261" s="85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19"/>
      <c r="AI261" s="319"/>
      <c r="AJ261" s="319"/>
      <c r="AK261" s="319"/>
      <c r="AL261" s="319"/>
      <c r="AM261" s="319"/>
      <c r="AN261" s="319"/>
      <c r="AO261" s="319"/>
      <c r="AP261" s="319"/>
      <c r="AQ261" s="319"/>
      <c r="AR261" s="319"/>
      <c r="AS261" s="319"/>
      <c r="AT261" s="319"/>
      <c r="AU261" s="319"/>
      <c r="AV261" s="319"/>
      <c r="AW261" s="319"/>
      <c r="AX261" s="319"/>
      <c r="AY261" s="319"/>
      <c r="AZ261" s="319"/>
      <c r="BA261" s="319"/>
      <c r="BB261" s="319"/>
      <c r="BC261" s="319"/>
      <c r="BD261" s="319"/>
      <c r="BE261" s="319"/>
      <c r="BF261" s="319"/>
      <c r="BG261" s="319"/>
      <c r="BH261" s="319"/>
      <c r="BI261" s="319"/>
      <c r="BJ261" s="319"/>
      <c r="BK261" s="319"/>
      <c r="BL261" s="319"/>
      <c r="BM261" s="319"/>
      <c r="BN261" s="319"/>
      <c r="BO261" s="319"/>
      <c r="BP261" s="319"/>
      <c r="BQ261" s="319"/>
      <c r="BR261" s="319"/>
      <c r="BS261" s="319"/>
      <c r="BT261" s="319"/>
      <c r="BU261" s="319"/>
      <c r="BV261" s="319"/>
      <c r="BW261" s="319"/>
      <c r="BX261" s="319"/>
      <c r="BY261" s="319"/>
      <c r="BZ261" s="319"/>
      <c r="CA261" s="319"/>
      <c r="CB261" s="319"/>
      <c r="CC261" s="319"/>
      <c r="CD261" s="319"/>
      <c r="CE261" s="319"/>
      <c r="CF261" s="319"/>
      <c r="CG261" s="319"/>
      <c r="CH261" s="319"/>
      <c r="CI261" s="319"/>
      <c r="CJ261" s="319"/>
      <c r="CK261" s="319"/>
      <c r="CL261" s="319"/>
      <c r="CM261" s="319"/>
      <c r="CN261" s="319"/>
      <c r="CO261" s="319"/>
    </row>
    <row r="262" spans="2:93" s="118" customFormat="1" outlineLevel="1" x14ac:dyDescent="0.2">
      <c r="B262" s="139"/>
      <c r="C262" s="140"/>
      <c r="D262" s="140"/>
      <c r="E262" s="118" t="str">
        <f xml:space="preserve"> InpC!E112</f>
        <v>Include fixed charges for NAV</v>
      </c>
      <c r="G262" s="77" t="b">
        <f xml:space="preserve"> InpC!G112</f>
        <v>0</v>
      </c>
      <c r="H262" s="141" t="str">
        <f xml:space="preserve"> InpC!H112</f>
        <v>Boolean</v>
      </c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19"/>
      <c r="AI262" s="319"/>
      <c r="AJ262" s="319"/>
      <c r="AK262" s="319"/>
      <c r="AL262" s="319"/>
      <c r="AM262" s="319"/>
      <c r="AN262" s="319"/>
      <c r="AO262" s="319"/>
      <c r="AP262" s="319"/>
      <c r="AQ262" s="319"/>
      <c r="AR262" s="319"/>
      <c r="AS262" s="319"/>
      <c r="AT262" s="319"/>
      <c r="AU262" s="319"/>
      <c r="AV262" s="319"/>
      <c r="AW262" s="319"/>
      <c r="AX262" s="319"/>
      <c r="AY262" s="319"/>
      <c r="AZ262" s="319"/>
      <c r="BA262" s="319"/>
      <c r="BB262" s="319"/>
      <c r="BC262" s="319"/>
      <c r="BD262" s="319"/>
      <c r="BE262" s="319"/>
      <c r="BF262" s="319"/>
      <c r="BG262" s="319"/>
      <c r="BH262" s="319"/>
      <c r="BI262" s="319"/>
      <c r="BJ262" s="319"/>
      <c r="BK262" s="319"/>
      <c r="BL262" s="319"/>
      <c r="BM262" s="319"/>
      <c r="BN262" s="319"/>
      <c r="BO262" s="319"/>
      <c r="BP262" s="319"/>
      <c r="BQ262" s="319"/>
      <c r="BR262" s="319"/>
      <c r="BS262" s="319"/>
      <c r="BT262" s="319"/>
      <c r="BU262" s="319"/>
      <c r="BV262" s="319"/>
      <c r="BW262" s="319"/>
      <c r="BX262" s="319"/>
      <c r="BY262" s="319"/>
      <c r="BZ262" s="319"/>
      <c r="CA262" s="319"/>
      <c r="CB262" s="319"/>
      <c r="CC262" s="319"/>
      <c r="CD262" s="319"/>
      <c r="CE262" s="319"/>
      <c r="CF262" s="319"/>
      <c r="CG262" s="319"/>
      <c r="CH262" s="319"/>
      <c r="CI262" s="319"/>
      <c r="CJ262" s="319"/>
      <c r="CK262" s="319"/>
      <c r="CL262" s="319"/>
      <c r="CM262" s="319"/>
      <c r="CN262" s="319"/>
      <c r="CO262" s="319"/>
    </row>
    <row r="263" spans="2:93" s="118" customFormat="1" outlineLevel="1" x14ac:dyDescent="0.2">
      <c r="B263" s="139"/>
      <c r="C263" s="140"/>
      <c r="D263" s="140"/>
      <c r="E263" s="118" t="str">
        <f xml:space="preserve"> UserInput!E12</f>
        <v>Surface water connected to public sewer</v>
      </c>
      <c r="G263" s="57" t="b">
        <f xml:space="preserve"> UserInput!G12</f>
        <v>1</v>
      </c>
      <c r="H263" s="141" t="str">
        <f xml:space="preserve"> UserInput!H12</f>
        <v>Boolean</v>
      </c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19"/>
      <c r="AI263" s="319"/>
      <c r="AJ263" s="319"/>
      <c r="AK263" s="319"/>
      <c r="AL263" s="319"/>
      <c r="AM263" s="319"/>
      <c r="AN263" s="319"/>
      <c r="AO263" s="319"/>
      <c r="AP263" s="319"/>
      <c r="AQ263" s="319"/>
      <c r="AR263" s="319"/>
      <c r="AS263" s="319"/>
      <c r="AT263" s="319"/>
      <c r="AU263" s="319"/>
      <c r="AV263" s="319"/>
      <c r="AW263" s="319"/>
      <c r="AX263" s="319"/>
      <c r="AY263" s="319"/>
      <c r="AZ263" s="319"/>
      <c r="BA263" s="319"/>
      <c r="BB263" s="319"/>
      <c r="BC263" s="319"/>
      <c r="BD263" s="319"/>
      <c r="BE263" s="319"/>
      <c r="BF263" s="319"/>
      <c r="BG263" s="319"/>
      <c r="BH263" s="319"/>
      <c r="BI263" s="319"/>
      <c r="BJ263" s="319"/>
      <c r="BK263" s="319"/>
      <c r="BL263" s="319"/>
      <c r="BM263" s="319"/>
      <c r="BN263" s="319"/>
      <c r="BO263" s="319"/>
      <c r="BP263" s="319"/>
      <c r="BQ263" s="319"/>
      <c r="BR263" s="319"/>
      <c r="BS263" s="319"/>
      <c r="BT263" s="319"/>
      <c r="BU263" s="319"/>
      <c r="BV263" s="319"/>
      <c r="BW263" s="319"/>
      <c r="BX263" s="319"/>
      <c r="BY263" s="319"/>
      <c r="BZ263" s="319"/>
      <c r="CA263" s="319"/>
      <c r="CB263" s="319"/>
      <c r="CC263" s="319"/>
      <c r="CD263" s="319"/>
      <c r="CE263" s="319"/>
      <c r="CF263" s="319"/>
      <c r="CG263" s="319"/>
      <c r="CH263" s="319"/>
      <c r="CI263" s="319"/>
      <c r="CJ263" s="319"/>
      <c r="CK263" s="319"/>
      <c r="CL263" s="319"/>
      <c r="CM263" s="319"/>
      <c r="CN263" s="319"/>
      <c r="CO263" s="319"/>
    </row>
    <row r="264" spans="2:93" s="118" customFormat="1" outlineLevel="1" x14ac:dyDescent="0.2">
      <c r="B264" s="139"/>
      <c r="C264" s="140"/>
      <c r="D264" s="140"/>
      <c r="E264" s="118" t="str">
        <f xml:space="preserve"> InpC!E114</f>
        <v>Include highway drainage in charge to NAV</v>
      </c>
      <c r="G264" s="57" t="b">
        <f xml:space="preserve"> InpC!G114</f>
        <v>1</v>
      </c>
      <c r="H264" s="141" t="str">
        <f xml:space="preserve"> InpC!H114</f>
        <v>Boolean</v>
      </c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19"/>
      <c r="AI264" s="319"/>
      <c r="AJ264" s="319"/>
      <c r="AK264" s="319"/>
      <c r="AL264" s="319"/>
      <c r="AM264" s="319"/>
      <c r="AN264" s="319"/>
      <c r="AO264" s="319"/>
      <c r="AP264" s="319"/>
      <c r="AQ264" s="319"/>
      <c r="AR264" s="319"/>
      <c r="AS264" s="319"/>
      <c r="AT264" s="319"/>
      <c r="AU264" s="319"/>
      <c r="AV264" s="319"/>
      <c r="AW264" s="319"/>
      <c r="AX264" s="319"/>
      <c r="AY264" s="319"/>
      <c r="AZ264" s="319"/>
      <c r="BA264" s="319"/>
      <c r="BB264" s="319"/>
      <c r="BC264" s="319"/>
      <c r="BD264" s="319"/>
      <c r="BE264" s="319"/>
      <c r="BF264" s="319"/>
      <c r="BG264" s="319"/>
      <c r="BH264" s="319"/>
      <c r="BI264" s="319"/>
      <c r="BJ264" s="319"/>
      <c r="BK264" s="319"/>
      <c r="BL264" s="319"/>
      <c r="BM264" s="319"/>
      <c r="BN264" s="319"/>
      <c r="BO264" s="319"/>
      <c r="BP264" s="319"/>
      <c r="BQ264" s="319"/>
      <c r="BR264" s="319"/>
      <c r="BS264" s="319"/>
      <c r="BT264" s="319"/>
      <c r="BU264" s="319"/>
      <c r="BV264" s="319"/>
      <c r="BW264" s="319"/>
      <c r="BX264" s="319"/>
      <c r="BY264" s="319"/>
      <c r="BZ264" s="319"/>
      <c r="CA264" s="319"/>
      <c r="CB264" s="319"/>
      <c r="CC264" s="319"/>
      <c r="CD264" s="319"/>
      <c r="CE264" s="319"/>
      <c r="CF264" s="319"/>
      <c r="CG264" s="319"/>
      <c r="CH264" s="319"/>
      <c r="CI264" s="319"/>
      <c r="CJ264" s="319"/>
      <c r="CK264" s="319"/>
      <c r="CL264" s="319"/>
      <c r="CM264" s="319"/>
      <c r="CN264" s="319"/>
      <c r="CO264" s="319"/>
    </row>
    <row r="265" spans="2:93" s="118" customFormat="1" outlineLevel="1" x14ac:dyDescent="0.2">
      <c r="B265" s="139"/>
      <c r="C265" s="140"/>
      <c r="D265" s="140"/>
      <c r="H265" s="153"/>
    </row>
    <row r="266" spans="2:93" s="82" customFormat="1" outlineLevel="1" x14ac:dyDescent="0.2">
      <c r="B266" s="163"/>
      <c r="C266" s="164"/>
      <c r="D266" s="164"/>
      <c r="E266" s="160" t="str">
        <f xml:space="preserve"> E235</f>
        <v>Standing charges</v>
      </c>
      <c r="G266" s="160"/>
      <c r="H266" s="344" t="str">
        <f xml:space="preserve"> H235</f>
        <v>£</v>
      </c>
      <c r="K266" s="345">
        <f xml:space="preserve"> K235</f>
        <v>68.749999999999986</v>
      </c>
      <c r="L266" s="345">
        <f t="shared" ref="L266:BW266" si="235" xml:space="preserve"> L235</f>
        <v>0</v>
      </c>
      <c r="M266" s="345">
        <f t="shared" si="235"/>
        <v>0</v>
      </c>
      <c r="N266" s="345">
        <f t="shared" si="235"/>
        <v>0</v>
      </c>
      <c r="O266" s="345">
        <f t="shared" si="235"/>
        <v>0</v>
      </c>
      <c r="P266" s="345">
        <f t="shared" si="235"/>
        <v>0</v>
      </c>
      <c r="Q266" s="345">
        <f t="shared" si="235"/>
        <v>0</v>
      </c>
      <c r="R266" s="345">
        <f t="shared" si="235"/>
        <v>0</v>
      </c>
      <c r="S266" s="345">
        <f t="shared" si="235"/>
        <v>0</v>
      </c>
      <c r="T266" s="345">
        <f t="shared" si="235"/>
        <v>0</v>
      </c>
      <c r="U266" s="345">
        <f t="shared" si="235"/>
        <v>0</v>
      </c>
      <c r="V266" s="345">
        <f t="shared" si="235"/>
        <v>0</v>
      </c>
      <c r="W266" s="345">
        <f t="shared" si="235"/>
        <v>0</v>
      </c>
      <c r="X266" s="345">
        <f t="shared" si="235"/>
        <v>0</v>
      </c>
      <c r="Y266" s="345">
        <f t="shared" si="235"/>
        <v>0</v>
      </c>
      <c r="Z266" s="345">
        <f t="shared" si="235"/>
        <v>0</v>
      </c>
      <c r="AA266" s="345">
        <f t="shared" si="235"/>
        <v>0</v>
      </c>
      <c r="AB266" s="345">
        <f t="shared" si="235"/>
        <v>0</v>
      </c>
      <c r="AC266" s="345">
        <f t="shared" si="235"/>
        <v>0</v>
      </c>
      <c r="AD266" s="345">
        <f t="shared" si="235"/>
        <v>0</v>
      </c>
      <c r="AE266" s="345">
        <f t="shared" si="235"/>
        <v>0</v>
      </c>
      <c r="AF266" s="345">
        <f t="shared" si="235"/>
        <v>0</v>
      </c>
      <c r="AG266" s="345">
        <f t="shared" si="235"/>
        <v>0</v>
      </c>
      <c r="AH266" s="345">
        <f t="shared" si="235"/>
        <v>0</v>
      </c>
      <c r="AI266" s="345">
        <f t="shared" si="235"/>
        <v>0</v>
      </c>
      <c r="AJ266" s="345">
        <f t="shared" si="235"/>
        <v>0</v>
      </c>
      <c r="AK266" s="345">
        <f t="shared" si="235"/>
        <v>0</v>
      </c>
      <c r="AL266" s="345">
        <f t="shared" si="235"/>
        <v>0</v>
      </c>
      <c r="AM266" s="345">
        <f t="shared" si="235"/>
        <v>0</v>
      </c>
      <c r="AN266" s="345">
        <f t="shared" si="235"/>
        <v>0</v>
      </c>
      <c r="AO266" s="345">
        <f t="shared" si="235"/>
        <v>0</v>
      </c>
      <c r="AP266" s="345">
        <f t="shared" si="235"/>
        <v>0</v>
      </c>
      <c r="AQ266" s="345">
        <f t="shared" si="235"/>
        <v>0</v>
      </c>
      <c r="AR266" s="345">
        <f t="shared" si="235"/>
        <v>0</v>
      </c>
      <c r="AS266" s="345">
        <f t="shared" si="235"/>
        <v>0</v>
      </c>
      <c r="AT266" s="345">
        <f t="shared" si="235"/>
        <v>0</v>
      </c>
      <c r="AU266" s="345">
        <f t="shared" si="235"/>
        <v>0</v>
      </c>
      <c r="AV266" s="345">
        <f t="shared" si="235"/>
        <v>0</v>
      </c>
      <c r="AW266" s="345">
        <f t="shared" si="235"/>
        <v>0</v>
      </c>
      <c r="AX266" s="345">
        <f t="shared" si="235"/>
        <v>0</v>
      </c>
      <c r="AY266" s="345">
        <f t="shared" si="235"/>
        <v>0</v>
      </c>
      <c r="AZ266" s="345">
        <f t="shared" si="235"/>
        <v>0</v>
      </c>
      <c r="BA266" s="345">
        <f t="shared" si="235"/>
        <v>0</v>
      </c>
      <c r="BB266" s="345">
        <f t="shared" si="235"/>
        <v>0</v>
      </c>
      <c r="BC266" s="345">
        <f t="shared" si="235"/>
        <v>0</v>
      </c>
      <c r="BD266" s="345">
        <f t="shared" si="235"/>
        <v>0</v>
      </c>
      <c r="BE266" s="345">
        <f t="shared" si="235"/>
        <v>0</v>
      </c>
      <c r="BF266" s="345">
        <f t="shared" si="235"/>
        <v>0</v>
      </c>
      <c r="BG266" s="345">
        <f t="shared" si="235"/>
        <v>0</v>
      </c>
      <c r="BH266" s="345">
        <f t="shared" si="235"/>
        <v>0</v>
      </c>
      <c r="BI266" s="345">
        <f t="shared" si="235"/>
        <v>0</v>
      </c>
      <c r="BJ266" s="345">
        <f t="shared" si="235"/>
        <v>0</v>
      </c>
      <c r="BK266" s="345">
        <f t="shared" si="235"/>
        <v>0</v>
      </c>
      <c r="BL266" s="345">
        <f t="shared" si="235"/>
        <v>0</v>
      </c>
      <c r="BM266" s="345">
        <f t="shared" si="235"/>
        <v>0</v>
      </c>
      <c r="BN266" s="345">
        <f t="shared" si="235"/>
        <v>0</v>
      </c>
      <c r="BO266" s="345">
        <f t="shared" si="235"/>
        <v>0</v>
      </c>
      <c r="BP266" s="345">
        <f t="shared" si="235"/>
        <v>0</v>
      </c>
      <c r="BQ266" s="345">
        <f t="shared" si="235"/>
        <v>0</v>
      </c>
      <c r="BR266" s="345">
        <f t="shared" si="235"/>
        <v>0</v>
      </c>
      <c r="BS266" s="345">
        <f t="shared" si="235"/>
        <v>0</v>
      </c>
      <c r="BT266" s="345">
        <f t="shared" si="235"/>
        <v>0</v>
      </c>
      <c r="BU266" s="345">
        <f t="shared" si="235"/>
        <v>0</v>
      </c>
      <c r="BV266" s="345">
        <f t="shared" si="235"/>
        <v>0</v>
      </c>
      <c r="BW266" s="345">
        <f t="shared" si="235"/>
        <v>0</v>
      </c>
      <c r="BX266" s="345">
        <f t="shared" ref="BX266:CO266" si="236" xml:space="preserve"> BX235</f>
        <v>0</v>
      </c>
      <c r="BY266" s="345">
        <f t="shared" si="236"/>
        <v>0</v>
      </c>
      <c r="BZ266" s="345">
        <f t="shared" si="236"/>
        <v>0</v>
      </c>
      <c r="CA266" s="345">
        <f t="shared" si="236"/>
        <v>0</v>
      </c>
      <c r="CB266" s="345">
        <f t="shared" si="236"/>
        <v>0</v>
      </c>
      <c r="CC266" s="345">
        <f t="shared" si="236"/>
        <v>0</v>
      </c>
      <c r="CD266" s="345">
        <f t="shared" si="236"/>
        <v>0</v>
      </c>
      <c r="CE266" s="345">
        <f t="shared" si="236"/>
        <v>0</v>
      </c>
      <c r="CF266" s="345">
        <f t="shared" si="236"/>
        <v>0</v>
      </c>
      <c r="CG266" s="345">
        <f t="shared" si="236"/>
        <v>0</v>
      </c>
      <c r="CH266" s="345">
        <f t="shared" si="236"/>
        <v>0</v>
      </c>
      <c r="CI266" s="345">
        <f t="shared" si="236"/>
        <v>0</v>
      </c>
      <c r="CJ266" s="345">
        <f t="shared" si="236"/>
        <v>0</v>
      </c>
      <c r="CK266" s="345">
        <f t="shared" si="236"/>
        <v>0</v>
      </c>
      <c r="CL266" s="345">
        <f t="shared" si="236"/>
        <v>0</v>
      </c>
      <c r="CM266" s="345">
        <f t="shared" si="236"/>
        <v>0</v>
      </c>
      <c r="CN266" s="345">
        <f t="shared" si="236"/>
        <v>0</v>
      </c>
      <c r="CO266" s="345">
        <f t="shared" si="236"/>
        <v>0</v>
      </c>
    </row>
    <row r="267" spans="2:93" s="82" customFormat="1" outlineLevel="1" x14ac:dyDescent="0.2">
      <c r="B267" s="163"/>
      <c r="C267" s="164"/>
      <c r="D267" s="164"/>
      <c r="E267" s="226" t="str">
        <f xml:space="preserve"> E181</f>
        <v>Highway drainage</v>
      </c>
      <c r="F267" s="226">
        <f xml:space="preserve"> F181</f>
        <v>0</v>
      </c>
      <c r="G267" s="143"/>
      <c r="H267" s="343" t="str">
        <f xml:space="preserve"> H181</f>
        <v>£</v>
      </c>
      <c r="K267" s="165">
        <f t="shared" ref="K267:AP267" si="237" xml:space="preserve"> K181 * $G$264</f>
        <v>2343.7499999999995</v>
      </c>
      <c r="L267" s="79">
        <f t="shared" si="237"/>
        <v>8034.0625</v>
      </c>
      <c r="M267" s="79">
        <f t="shared" si="237"/>
        <v>8403.5</v>
      </c>
      <c r="N267" s="79">
        <f t="shared" si="237"/>
        <v>8575</v>
      </c>
      <c r="O267" s="79">
        <f t="shared" si="237"/>
        <v>8663.2000000000007</v>
      </c>
      <c r="P267" s="79">
        <f t="shared" si="237"/>
        <v>8775.9</v>
      </c>
      <c r="Q267" s="79">
        <f t="shared" si="237"/>
        <v>8903.2999999999993</v>
      </c>
      <c r="R267" s="79">
        <f t="shared" si="237"/>
        <v>9060.1</v>
      </c>
      <c r="S267" s="79">
        <f t="shared" si="237"/>
        <v>9241.4</v>
      </c>
      <c r="T267" s="79">
        <f t="shared" si="237"/>
        <v>9426.1984749095845</v>
      </c>
      <c r="U267" s="79">
        <f t="shared" si="237"/>
        <v>9614.6923289098831</v>
      </c>
      <c r="V267" s="79">
        <f t="shared" si="237"/>
        <v>9806.9554577764429</v>
      </c>
      <c r="W267" s="79">
        <f t="shared" si="237"/>
        <v>10003.06323496424</v>
      </c>
      <c r="X267" s="79">
        <f t="shared" si="237"/>
        <v>10203.09254115654</v>
      </c>
      <c r="Y267" s="79">
        <f t="shared" si="237"/>
        <v>10407.121794404651</v>
      </c>
      <c r="Z267" s="79">
        <f t="shared" si="237"/>
        <v>10615.230980870369</v>
      </c>
      <c r="AA267" s="79">
        <f t="shared" si="237"/>
        <v>10827.501686183181</v>
      </c>
      <c r="AB267" s="79">
        <f t="shared" si="237"/>
        <v>11044.017127424508</v>
      </c>
      <c r="AC267" s="79">
        <f t="shared" si="237"/>
        <v>11264.862185751535</v>
      </c>
      <c r="AD267" s="79">
        <f t="shared" si="237"/>
        <v>11490.123439673402</v>
      </c>
      <c r="AE267" s="79">
        <f t="shared" si="237"/>
        <v>11719.889198992825</v>
      </c>
      <c r="AF267" s="79">
        <f t="shared" si="237"/>
        <v>11954.249539426437</v>
      </c>
      <c r="AG267" s="79">
        <f t="shared" si="237"/>
        <v>12193.296337917425</v>
      </c>
      <c r="AH267" s="79">
        <f t="shared" si="237"/>
        <v>12437.123308654302</v>
      </c>
      <c r="AI267" s="79">
        <f t="shared" si="237"/>
        <v>12685.826039809945</v>
      </c>
      <c r="AJ267" s="79">
        <f t="shared" si="237"/>
        <v>12939.5020310153</v>
      </c>
      <c r="AK267" s="79">
        <f t="shared" si="237"/>
        <v>13198.250731582433</v>
      </c>
      <c r="AL267" s="79">
        <f t="shared" si="237"/>
        <v>13462.173579491922</v>
      </c>
      <c r="AM267" s="79">
        <f t="shared" si="237"/>
        <v>13731.374041159874</v>
      </c>
      <c r="AN267" s="79">
        <f t="shared" si="237"/>
        <v>14005.957652000157</v>
      </c>
      <c r="AO267" s="79">
        <f t="shared" si="237"/>
        <v>14286.032057797749</v>
      </c>
      <c r="AP267" s="79">
        <f t="shared" si="237"/>
        <v>14571.707056909407</v>
      </c>
      <c r="AQ267" s="79">
        <f t="shared" ref="AQ267:BV267" si="238" xml:space="preserve"> AQ181 * $G$264</f>
        <v>14863.09464330823</v>
      </c>
      <c r="AR267" s="79">
        <f t="shared" si="238"/>
        <v>15160.309050488979</v>
      </c>
      <c r="AS267" s="79">
        <f t="shared" si="238"/>
        <v>15463.466796251345</v>
      </c>
      <c r="AT267" s="79">
        <f t="shared" si="238"/>
        <v>15772.686728378756</v>
      </c>
      <c r="AU267" s="79">
        <f t="shared" si="238"/>
        <v>16088.090071230601</v>
      </c>
      <c r="AV267" s="79">
        <f t="shared" si="238"/>
        <v>16409.800473266165</v>
      </c>
      <c r="AW267" s="79">
        <f t="shared" si="238"/>
        <v>16737.944055518874</v>
      </c>
      <c r="AX267" s="79">
        <f t="shared" si="238"/>
        <v>17072.64946103988</v>
      </c>
      <c r="AY267" s="79">
        <f t="shared" si="238"/>
        <v>17414.047905330368</v>
      </c>
      <c r="AZ267" s="79">
        <f t="shared" si="238"/>
        <v>17762.27322778232</v>
      </c>
      <c r="BA267" s="79">
        <f t="shared" si="238"/>
        <v>18117.46194414797</v>
      </c>
      <c r="BB267" s="79">
        <f t="shared" si="238"/>
        <v>18479.753300058441</v>
      </c>
      <c r="BC267" s="79">
        <f t="shared" si="238"/>
        <v>18849.289325612597</v>
      </c>
      <c r="BD267" s="79">
        <f t="shared" si="238"/>
        <v>19226.214891057523</v>
      </c>
      <c r="BE267" s="79">
        <f t="shared" si="238"/>
        <v>19610.677763582396</v>
      </c>
      <c r="BF267" s="79">
        <f t="shared" si="238"/>
        <v>20002.828665248093</v>
      </c>
      <c r="BG267" s="79">
        <f t="shared" si="238"/>
        <v>20402.821332075153</v>
      </c>
      <c r="BH267" s="79">
        <f t="shared" si="238"/>
        <v>20810.812574313364</v>
      </c>
      <c r="BI267" s="79">
        <f t="shared" si="238"/>
        <v>21226.962337916535</v>
      </c>
      <c r="BJ267" s="79">
        <f t="shared" si="238"/>
        <v>21651.433767246523</v>
      </c>
      <c r="BK267" s="79">
        <f t="shared" si="238"/>
        <v>22084.393269031214</v>
      </c>
      <c r="BL267" s="79">
        <f t="shared" si="238"/>
        <v>22526.010577601395</v>
      </c>
      <c r="BM267" s="79">
        <f t="shared" si="238"/>
        <v>22976.458821432192</v>
      </c>
      <c r="BN267" s="79">
        <f t="shared" si="238"/>
        <v>23435.914591015102</v>
      </c>
      <c r="BO267" s="79">
        <f t="shared" si="238"/>
        <v>23904.558008087286</v>
      </c>
      <c r="BP267" s="79">
        <f t="shared" si="238"/>
        <v>24382.572796245167</v>
      </c>
      <c r="BQ267" s="79">
        <f t="shared" si="238"/>
        <v>24870.146352970129</v>
      </c>
      <c r="BR267" s="79">
        <f t="shared" si="238"/>
        <v>25367.469823094463</v>
      </c>
      <c r="BS267" s="79">
        <f t="shared" si="238"/>
        <v>25874.738173736441</v>
      </c>
      <c r="BT267" s="79">
        <f t="shared" si="238"/>
        <v>26392.150270733793</v>
      </c>
      <c r="BU267" s="79">
        <f t="shared" si="238"/>
        <v>26919.908956605646</v>
      </c>
      <c r="BV267" s="79">
        <f t="shared" si="238"/>
        <v>27458.221130073478</v>
      </c>
      <c r="BW267" s="79">
        <f t="shared" ref="BW267:CO267" si="239" xml:space="preserve"> BW181 * $G$264</f>
        <v>28007.297827172155</v>
      </c>
      <c r="BX267" s="79">
        <f t="shared" si="239"/>
        <v>28567.354303983018</v>
      </c>
      <c r="BY267" s="79">
        <f t="shared" si="239"/>
        <v>29138.610121021331</v>
      </c>
      <c r="BZ267" s="79">
        <f t="shared" si="239"/>
        <v>29721.289229311173</v>
      </c>
      <c r="CA267" s="79">
        <f t="shared" si="239"/>
        <v>30315.620058181623</v>
      </c>
      <c r="CB267" s="79">
        <f t="shared" si="239"/>
        <v>30921.835604818541</v>
      </c>
      <c r="CC267" s="79">
        <f t="shared" si="239"/>
        <v>31540.173525607097</v>
      </c>
      <c r="CD267" s="79">
        <f t="shared" si="239"/>
        <v>32170.876229300891</v>
      </c>
      <c r="CE267" s="79">
        <f t="shared" si="239"/>
        <v>32814.190972054137</v>
      </c>
      <c r="CF267" s="79">
        <f t="shared" si="239"/>
        <v>33470.369954354166</v>
      </c>
      <c r="CG267" s="79">
        <f t="shared" si="239"/>
        <v>34139.670419892311</v>
      </c>
      <c r="CH267" s="79">
        <f t="shared" si="239"/>
        <v>34822.354756411885</v>
      </c>
      <c r="CI267" s="79">
        <f t="shared" si="239"/>
        <v>35518.69059857275</v>
      </c>
      <c r="CJ267" s="79">
        <f t="shared" si="239"/>
        <v>36228.950932872933</v>
      </c>
      <c r="CK267" s="79">
        <f t="shared" si="239"/>
        <v>36953.414204668225</v>
      </c>
      <c r="CL267" s="79">
        <f t="shared" si="239"/>
        <v>37692.364427331988</v>
      </c>
      <c r="CM267" s="79">
        <f t="shared" si="239"/>
        <v>38446.091293597623</v>
      </c>
      <c r="CN267" s="79">
        <f t="shared" si="239"/>
        <v>39214.890289127688</v>
      </c>
      <c r="CO267" s="79">
        <f t="shared" si="239"/>
        <v>39999.062808353934</v>
      </c>
    </row>
    <row r="268" spans="2:93" s="82" customFormat="1" outlineLevel="1" x14ac:dyDescent="0.2">
      <c r="B268" s="163"/>
      <c r="C268" s="164"/>
      <c r="D268" s="164"/>
      <c r="E268" s="226" t="str">
        <f xml:space="preserve"> E202</f>
        <v>Waste: Non-household fixed</v>
      </c>
      <c r="F268" s="82">
        <f xml:space="preserve"> InpS!F81</f>
        <v>44929</v>
      </c>
      <c r="G268" s="62">
        <f xml:space="preserve"> InpS!K81</f>
        <v>0</v>
      </c>
      <c r="H268" s="143" t="str">
        <f xml:space="preserve"> InpS!H81</f>
        <v>£</v>
      </c>
      <c r="K268" s="79">
        <f t="shared" ref="K268:AP268" si="240" xml:space="preserve"> K202 * $G$262</f>
        <v>0</v>
      </c>
      <c r="L268" s="79">
        <f t="shared" si="240"/>
        <v>0</v>
      </c>
      <c r="M268" s="79">
        <f t="shared" si="240"/>
        <v>0</v>
      </c>
      <c r="N268" s="79">
        <f t="shared" si="240"/>
        <v>0</v>
      </c>
      <c r="O268" s="79">
        <f t="shared" si="240"/>
        <v>0</v>
      </c>
      <c r="P268" s="79">
        <f t="shared" si="240"/>
        <v>0</v>
      </c>
      <c r="Q268" s="79">
        <f t="shared" si="240"/>
        <v>0</v>
      </c>
      <c r="R268" s="79">
        <f t="shared" si="240"/>
        <v>0</v>
      </c>
      <c r="S268" s="79">
        <f t="shared" si="240"/>
        <v>0</v>
      </c>
      <c r="T268" s="79">
        <f t="shared" si="240"/>
        <v>0</v>
      </c>
      <c r="U268" s="79">
        <f t="shared" si="240"/>
        <v>0</v>
      </c>
      <c r="V268" s="79">
        <f t="shared" si="240"/>
        <v>0</v>
      </c>
      <c r="W268" s="79">
        <f t="shared" si="240"/>
        <v>0</v>
      </c>
      <c r="X268" s="79">
        <f t="shared" si="240"/>
        <v>0</v>
      </c>
      <c r="Y268" s="79">
        <f t="shared" si="240"/>
        <v>0</v>
      </c>
      <c r="Z268" s="79">
        <f t="shared" si="240"/>
        <v>0</v>
      </c>
      <c r="AA268" s="79">
        <f t="shared" si="240"/>
        <v>0</v>
      </c>
      <c r="AB268" s="79">
        <f t="shared" si="240"/>
        <v>0</v>
      </c>
      <c r="AC268" s="79">
        <f t="shared" si="240"/>
        <v>0</v>
      </c>
      <c r="AD268" s="79">
        <f t="shared" si="240"/>
        <v>0</v>
      </c>
      <c r="AE268" s="79">
        <f t="shared" si="240"/>
        <v>0</v>
      </c>
      <c r="AF268" s="79">
        <f t="shared" si="240"/>
        <v>0</v>
      </c>
      <c r="AG268" s="79">
        <f t="shared" si="240"/>
        <v>0</v>
      </c>
      <c r="AH268" s="79">
        <f t="shared" si="240"/>
        <v>0</v>
      </c>
      <c r="AI268" s="79">
        <f t="shared" si="240"/>
        <v>0</v>
      </c>
      <c r="AJ268" s="79">
        <f t="shared" si="240"/>
        <v>0</v>
      </c>
      <c r="AK268" s="79">
        <f t="shared" si="240"/>
        <v>0</v>
      </c>
      <c r="AL268" s="79">
        <f t="shared" si="240"/>
        <v>0</v>
      </c>
      <c r="AM268" s="79">
        <f t="shared" si="240"/>
        <v>0</v>
      </c>
      <c r="AN268" s="79">
        <f t="shared" si="240"/>
        <v>0</v>
      </c>
      <c r="AO268" s="79">
        <f t="shared" si="240"/>
        <v>0</v>
      </c>
      <c r="AP268" s="79">
        <f t="shared" si="240"/>
        <v>0</v>
      </c>
      <c r="AQ268" s="79">
        <f t="shared" ref="AQ268:BV268" si="241" xml:space="preserve"> AQ202 * $G$262</f>
        <v>0</v>
      </c>
      <c r="AR268" s="79">
        <f t="shared" si="241"/>
        <v>0</v>
      </c>
      <c r="AS268" s="79">
        <f t="shared" si="241"/>
        <v>0</v>
      </c>
      <c r="AT268" s="79">
        <f t="shared" si="241"/>
        <v>0</v>
      </c>
      <c r="AU268" s="79">
        <f t="shared" si="241"/>
        <v>0</v>
      </c>
      <c r="AV268" s="79">
        <f t="shared" si="241"/>
        <v>0</v>
      </c>
      <c r="AW268" s="79">
        <f t="shared" si="241"/>
        <v>0</v>
      </c>
      <c r="AX268" s="79">
        <f t="shared" si="241"/>
        <v>0</v>
      </c>
      <c r="AY268" s="79">
        <f t="shared" si="241"/>
        <v>0</v>
      </c>
      <c r="AZ268" s="79">
        <f t="shared" si="241"/>
        <v>0</v>
      </c>
      <c r="BA268" s="79">
        <f t="shared" si="241"/>
        <v>0</v>
      </c>
      <c r="BB268" s="79">
        <f t="shared" si="241"/>
        <v>0</v>
      </c>
      <c r="BC268" s="79">
        <f t="shared" si="241"/>
        <v>0</v>
      </c>
      <c r="BD268" s="79">
        <f t="shared" si="241"/>
        <v>0</v>
      </c>
      <c r="BE268" s="79">
        <f t="shared" si="241"/>
        <v>0</v>
      </c>
      <c r="BF268" s="79">
        <f t="shared" si="241"/>
        <v>0</v>
      </c>
      <c r="BG268" s="79">
        <f t="shared" si="241"/>
        <v>0</v>
      </c>
      <c r="BH268" s="79">
        <f t="shared" si="241"/>
        <v>0</v>
      </c>
      <c r="BI268" s="79">
        <f t="shared" si="241"/>
        <v>0</v>
      </c>
      <c r="BJ268" s="79">
        <f t="shared" si="241"/>
        <v>0</v>
      </c>
      <c r="BK268" s="79">
        <f t="shared" si="241"/>
        <v>0</v>
      </c>
      <c r="BL268" s="79">
        <f t="shared" si="241"/>
        <v>0</v>
      </c>
      <c r="BM268" s="79">
        <f t="shared" si="241"/>
        <v>0</v>
      </c>
      <c r="BN268" s="79">
        <f t="shared" si="241"/>
        <v>0</v>
      </c>
      <c r="BO268" s="79">
        <f t="shared" si="241"/>
        <v>0</v>
      </c>
      <c r="BP268" s="79">
        <f t="shared" si="241"/>
        <v>0</v>
      </c>
      <c r="BQ268" s="79">
        <f t="shared" si="241"/>
        <v>0</v>
      </c>
      <c r="BR268" s="79">
        <f t="shared" si="241"/>
        <v>0</v>
      </c>
      <c r="BS268" s="79">
        <f t="shared" si="241"/>
        <v>0</v>
      </c>
      <c r="BT268" s="79">
        <f t="shared" si="241"/>
        <v>0</v>
      </c>
      <c r="BU268" s="79">
        <f t="shared" si="241"/>
        <v>0</v>
      </c>
      <c r="BV268" s="79">
        <f t="shared" si="241"/>
        <v>0</v>
      </c>
      <c r="BW268" s="79">
        <f t="shared" ref="BW268:CO268" si="242" xml:space="preserve"> BW202 * $G$262</f>
        <v>0</v>
      </c>
      <c r="BX268" s="79">
        <f t="shared" si="242"/>
        <v>0</v>
      </c>
      <c r="BY268" s="79">
        <f t="shared" si="242"/>
        <v>0</v>
      </c>
      <c r="BZ268" s="79">
        <f t="shared" si="242"/>
        <v>0</v>
      </c>
      <c r="CA268" s="79">
        <f t="shared" si="242"/>
        <v>0</v>
      </c>
      <c r="CB268" s="79">
        <f t="shared" si="242"/>
        <v>0</v>
      </c>
      <c r="CC268" s="79">
        <f t="shared" si="242"/>
        <v>0</v>
      </c>
      <c r="CD268" s="79">
        <f t="shared" si="242"/>
        <v>0</v>
      </c>
      <c r="CE268" s="79">
        <f t="shared" si="242"/>
        <v>0</v>
      </c>
      <c r="CF268" s="79">
        <f t="shared" si="242"/>
        <v>0</v>
      </c>
      <c r="CG268" s="79">
        <f t="shared" si="242"/>
        <v>0</v>
      </c>
      <c r="CH268" s="79">
        <f t="shared" si="242"/>
        <v>0</v>
      </c>
      <c r="CI268" s="79">
        <f t="shared" si="242"/>
        <v>0</v>
      </c>
      <c r="CJ268" s="79">
        <f t="shared" si="242"/>
        <v>0</v>
      </c>
      <c r="CK268" s="79">
        <f t="shared" si="242"/>
        <v>0</v>
      </c>
      <c r="CL268" s="79">
        <f t="shared" si="242"/>
        <v>0</v>
      </c>
      <c r="CM268" s="79">
        <f t="shared" si="242"/>
        <v>0</v>
      </c>
      <c r="CN268" s="79">
        <f t="shared" si="242"/>
        <v>0</v>
      </c>
      <c r="CO268" s="79">
        <f t="shared" si="242"/>
        <v>0</v>
      </c>
    </row>
    <row r="269" spans="2:93" s="20" customFormat="1" outlineLevel="1" x14ac:dyDescent="0.2">
      <c r="B269" s="34"/>
      <c r="C269" s="83"/>
      <c r="D269" s="83"/>
      <c r="E269" s="20" t="s">
        <v>511</v>
      </c>
      <c r="G269" s="160"/>
      <c r="H269" s="161" t="s">
        <v>133</v>
      </c>
      <c r="I269" s="84">
        <f xml:space="preserve"> SUM( K269:CO269 )</f>
        <v>10095108.979885017</v>
      </c>
      <c r="K269" s="90">
        <f t="shared" ref="K269:AP269" si="243" xml:space="preserve"> SUMPRODUCT( K256:K257, K259:K260 )</f>
        <v>19278.491287295346</v>
      </c>
      <c r="L269" s="90">
        <f t="shared" si="243"/>
        <v>71787.743138460035</v>
      </c>
      <c r="M269" s="90">
        <f t="shared" si="243"/>
        <v>75472.129492267341</v>
      </c>
      <c r="N269" s="90">
        <f t="shared" si="243"/>
        <v>57608.073871512912</v>
      </c>
      <c r="O269" s="90">
        <f t="shared" si="243"/>
        <v>56677.01163193828</v>
      </c>
      <c r="P269" s="90">
        <f t="shared" si="243"/>
        <v>57366.587766629025</v>
      </c>
      <c r="Q269" s="90">
        <f t="shared" si="243"/>
        <v>57338.851055250372</v>
      </c>
      <c r="R269" s="90">
        <f t="shared" si="243"/>
        <v>57052.801812971411</v>
      </c>
      <c r="S269" s="90">
        <f t="shared" si="243"/>
        <v>56430.224050364275</v>
      </c>
      <c r="T269" s="90">
        <f t="shared" si="243"/>
        <v>57716.343170722845</v>
      </c>
      <c r="U269" s="90">
        <f t="shared" si="243"/>
        <v>58709.637316391825</v>
      </c>
      <c r="V269" s="90">
        <f t="shared" si="243"/>
        <v>59883.642492941275</v>
      </c>
      <c r="W269" s="90">
        <f t="shared" si="243"/>
        <v>61081.124022225413</v>
      </c>
      <c r="X269" s="90">
        <f t="shared" si="243"/>
        <v>62473.24327781907</v>
      </c>
      <c r="Y269" s="90">
        <f t="shared" si="243"/>
        <v>63548.403334741895</v>
      </c>
      <c r="Z269" s="90">
        <f t="shared" si="243"/>
        <v>64819.168372420107</v>
      </c>
      <c r="AA269" s="90">
        <f t="shared" si="243"/>
        <v>66115.344650920204</v>
      </c>
      <c r="AB269" s="90">
        <f t="shared" si="243"/>
        <v>67622.200424321942</v>
      </c>
      <c r="AC269" s="90">
        <f t="shared" si="243"/>
        <v>68785.973666158316</v>
      </c>
      <c r="AD269" s="90">
        <f t="shared" si="243"/>
        <v>70161.473377097878</v>
      </c>
      <c r="AE269" s="90">
        <f t="shared" si="243"/>
        <v>71564.478687710682</v>
      </c>
      <c r="AF269" s="90">
        <f t="shared" si="243"/>
        <v>73195.527401899919</v>
      </c>
      <c r="AG269" s="90">
        <f t="shared" si="243"/>
        <v>74455.217203147418</v>
      </c>
      <c r="AH269" s="90">
        <f t="shared" si="243"/>
        <v>75944.083672319131</v>
      </c>
      <c r="AI269" s="90">
        <f t="shared" si="243"/>
        <v>77462.722714136442</v>
      </c>
      <c r="AJ269" s="90">
        <f t="shared" si="243"/>
        <v>79228.200177220191</v>
      </c>
      <c r="AK269" s="90">
        <f t="shared" si="243"/>
        <v>80591.711846265825</v>
      </c>
      <c r="AL269" s="90">
        <f t="shared" si="243"/>
        <v>82203.288602984787</v>
      </c>
      <c r="AM269" s="90">
        <f t="shared" si="243"/>
        <v>83847.091746056612</v>
      </c>
      <c r="AN269" s="90">
        <f t="shared" si="243"/>
        <v>85758.077387099198</v>
      </c>
      <c r="AO269" s="90">
        <f t="shared" si="243"/>
        <v>87233.967776766891</v>
      </c>
      <c r="AP269" s="90">
        <f t="shared" si="243"/>
        <v>88978.368430938164</v>
      </c>
      <c r="AQ269" s="90">
        <f t="shared" ref="AQ269:BV269" si="244" xml:space="preserve"> SUMPRODUCT( AQ256:AQ257, AQ259:AQ260 )</f>
        <v>90757.651525056004</v>
      </c>
      <c r="AR269" s="90">
        <f t="shared" si="244"/>
        <v>92826.137924135968</v>
      </c>
      <c r="AS269" s="90">
        <f t="shared" si="244"/>
        <v>94423.669131065879</v>
      </c>
      <c r="AT269" s="90">
        <f t="shared" si="244"/>
        <v>96311.840842147343</v>
      </c>
      <c r="AU269" s="90">
        <f t="shared" si="244"/>
        <v>98237.769954983421</v>
      </c>
      <c r="AV269" s="90">
        <f t="shared" si="244"/>
        <v>100476.73810382023</v>
      </c>
      <c r="AW269" s="90">
        <f t="shared" si="244"/>
        <v>102205.9355936755</v>
      </c>
      <c r="AX269" s="90">
        <f t="shared" si="244"/>
        <v>104249.72777066367</v>
      </c>
      <c r="AY269" s="90">
        <f t="shared" si="244"/>
        <v>106334.38926153713</v>
      </c>
      <c r="AZ269" s="90">
        <f t="shared" si="244"/>
        <v>108757.89002699316</v>
      </c>
      <c r="BA269" s="90">
        <f t="shared" si="244"/>
        <v>110629.60555026493</v>
      </c>
      <c r="BB269" s="90">
        <f t="shared" si="244"/>
        <v>112841.84421383734</v>
      </c>
      <c r="BC269" s="90">
        <f t="shared" si="244"/>
        <v>115098.32058286174</v>
      </c>
      <c r="BD269" s="90">
        <f t="shared" si="244"/>
        <v>117721.56288455207</v>
      </c>
      <c r="BE269" s="90">
        <f t="shared" si="244"/>
        <v>119747.54257779678</v>
      </c>
      <c r="BF269" s="90">
        <f t="shared" si="244"/>
        <v>122142.1108512778</v>
      </c>
      <c r="BG269" s="90">
        <f t="shared" si="244"/>
        <v>124584.56283988921</v>
      </c>
      <c r="BH269" s="90">
        <f t="shared" si="244"/>
        <v>127424.00909526624</v>
      </c>
      <c r="BI269" s="90">
        <f t="shared" si="244"/>
        <v>129616.96719515158</v>
      </c>
      <c r="BJ269" s="90">
        <f t="shared" si="244"/>
        <v>132208.89242943097</v>
      </c>
      <c r="BK269" s="90">
        <f t="shared" si="244"/>
        <v>134852.64788752652</v>
      </c>
      <c r="BL269" s="90">
        <f t="shared" si="244"/>
        <v>137926.11732341492</v>
      </c>
      <c r="BM269" s="90">
        <f t="shared" si="244"/>
        <v>140299.81595617402</v>
      </c>
      <c r="BN269" s="90">
        <f t="shared" si="244"/>
        <v>143105.36403533912</v>
      </c>
      <c r="BO269" s="90">
        <f t="shared" si="244"/>
        <v>145967.01411272044</v>
      </c>
      <c r="BP269" s="90">
        <f t="shared" si="244"/>
        <v>149293.7945916437</v>
      </c>
      <c r="BQ269" s="90">
        <f t="shared" si="244"/>
        <v>151863.13013866445</v>
      </c>
      <c r="BR269" s="90">
        <f t="shared" si="244"/>
        <v>154899.90755817023</v>
      </c>
      <c r="BS269" s="90">
        <f t="shared" si="244"/>
        <v>157997.41082395092</v>
      </c>
      <c r="BT269" s="90">
        <f t="shared" si="244"/>
        <v>161598.37988702732</v>
      </c>
      <c r="BU269" s="90">
        <f t="shared" si="244"/>
        <v>164379.47646857231</v>
      </c>
      <c r="BV269" s="90">
        <f t="shared" si="244"/>
        <v>167666.54082655144</v>
      </c>
      <c r="BW269" s="90">
        <f t="shared" ref="BW269:CO269" si="245" xml:space="preserve"> SUMPRODUCT( BW256:BW257, BW259:BW260 )</f>
        <v>171019.33596994012</v>
      </c>
      <c r="BX269" s="90">
        <f t="shared" si="245"/>
        <v>174917.09185596422</v>
      </c>
      <c r="BY269" s="90">
        <f t="shared" si="245"/>
        <v>177927.40251968804</v>
      </c>
      <c r="BZ269" s="90">
        <f t="shared" si="245"/>
        <v>181485.3821147994</v>
      </c>
      <c r="CA269" s="90">
        <f t="shared" si="245"/>
        <v>185114.50993452349</v>
      </c>
      <c r="CB269" s="90">
        <f t="shared" si="245"/>
        <v>189333.5133974569</v>
      </c>
      <c r="CC269" s="90">
        <f t="shared" si="245"/>
        <v>192591.92964673915</v>
      </c>
      <c r="CD269" s="90">
        <f t="shared" si="245"/>
        <v>196443.15293310393</v>
      </c>
      <c r="CE269" s="90">
        <f t="shared" si="245"/>
        <v>200371.38838103041</v>
      </c>
      <c r="CF269" s="90">
        <f t="shared" si="245"/>
        <v>204938.1161958914</v>
      </c>
      <c r="CG269" s="90">
        <f t="shared" si="245"/>
        <v>208465.08654534115</v>
      </c>
      <c r="CH269" s="90">
        <f t="shared" si="245"/>
        <v>212633.72225697289</v>
      </c>
      <c r="CI269" s="90">
        <f t="shared" si="245"/>
        <v>216885.71736457964</v>
      </c>
      <c r="CJ269" s="90">
        <f t="shared" si="245"/>
        <v>221222.73878975824</v>
      </c>
      <c r="CK269" s="90">
        <f t="shared" si="245"/>
        <v>225646.48678721194</v>
      </c>
      <c r="CL269" s="90">
        <f t="shared" si="245"/>
        <v>230158.69561130594</v>
      </c>
      <c r="CM269" s="90">
        <f t="shared" si="245"/>
        <v>234761.13419595204</v>
      </c>
      <c r="CN269" s="90">
        <f t="shared" si="245"/>
        <v>240111.64960657668</v>
      </c>
      <c r="CO269" s="90">
        <f t="shared" si="245"/>
        <v>244243.95395502882</v>
      </c>
    </row>
    <row r="270" spans="2:93" outlineLevel="1" x14ac:dyDescent="0.2">
      <c r="B270" s="58"/>
      <c r="D270" s="39"/>
      <c r="E270" s="20" t="str">
        <f xml:space="preserve"> E237</f>
        <v>Surface water</v>
      </c>
      <c r="H270" s="93" t="s">
        <v>133</v>
      </c>
      <c r="I270" s="53">
        <f xml:space="preserve"> SUM( K270:CO270 )</f>
        <v>9864698.7194956318</v>
      </c>
      <c r="K270" s="129">
        <f t="shared" ref="K270:AP270" si="246" xml:space="preserve"> K237</f>
        <v>5764.9687499999991</v>
      </c>
      <c r="L270" s="129">
        <f t="shared" si="246"/>
        <v>23368.380416666667</v>
      </c>
      <c r="M270" s="129">
        <f t="shared" si="246"/>
        <v>29116.270399999994</v>
      </c>
      <c r="N270" s="129">
        <f t="shared" si="246"/>
        <v>32618.182799999999</v>
      </c>
      <c r="O270" s="129">
        <f t="shared" si="246"/>
        <v>36208.118799999997</v>
      </c>
      <c r="P270" s="129">
        <f t="shared" si="246"/>
        <v>40301.7552</v>
      </c>
      <c r="Q270" s="129">
        <f t="shared" si="246"/>
        <v>44918.4372</v>
      </c>
      <c r="R270" s="129">
        <f t="shared" si="246"/>
        <v>50208.869200000001</v>
      </c>
      <c r="S270" s="129">
        <f t="shared" si="246"/>
        <v>56229.734400000001</v>
      </c>
      <c r="T270" s="129">
        <f t="shared" si="246"/>
        <v>57354.149441194088</v>
      </c>
      <c r="U270" s="129">
        <f t="shared" si="246"/>
        <v>58501.049190849881</v>
      </c>
      <c r="V270" s="129">
        <f t="shared" si="246"/>
        <v>59670.88327130086</v>
      </c>
      <c r="W270" s="129">
        <f t="shared" si="246"/>
        <v>60864.110295890663</v>
      </c>
      <c r="X270" s="129">
        <f t="shared" si="246"/>
        <v>62081.198048764614</v>
      </c>
      <c r="Y270" s="129">
        <f t="shared" si="246"/>
        <v>63322.623668256427</v>
      </c>
      <c r="Z270" s="129">
        <f t="shared" si="246"/>
        <v>64588.873833942074</v>
      </c>
      <c r="AA270" s="129">
        <f t="shared" si="246"/>
        <v>65880.444957434185</v>
      </c>
      <c r="AB270" s="129">
        <f t="shared" si="246"/>
        <v>67197.843376991703</v>
      </c>
      <c r="AC270" s="129">
        <f t="shared" si="246"/>
        <v>68541.585556020975</v>
      </c>
      <c r="AD270" s="129">
        <f t="shared" si="246"/>
        <v>69912.198285546532</v>
      </c>
      <c r="AE270" s="129">
        <f t="shared" si="246"/>
        <v>71310.218890730335</v>
      </c>
      <c r="AF270" s="129">
        <f t="shared" si="246"/>
        <v>72736.19544152086</v>
      </c>
      <c r="AG270" s="129">
        <f t="shared" si="246"/>
        <v>74190.686967514601</v>
      </c>
      <c r="AH270" s="129">
        <f t="shared" si="246"/>
        <v>75674.263677113922</v>
      </c>
      <c r="AI270" s="129">
        <f t="shared" si="246"/>
        <v>77187.5071810675</v>
      </c>
      <c r="AJ270" s="129">
        <f t="shared" si="246"/>
        <v>78731.010720480757</v>
      </c>
      <c r="AK270" s="129">
        <f t="shared" si="246"/>
        <v>80305.379399386016</v>
      </c>
      <c r="AL270" s="129">
        <f t="shared" si="246"/>
        <v>81911.230421962915</v>
      </c>
      <c r="AM270" s="129">
        <f t="shared" si="246"/>
        <v>83549.193334502823</v>
      </c>
      <c r="AN270" s="129">
        <f t="shared" si="246"/>
        <v>85219.910272211622</v>
      </c>
      <c r="AO270" s="129">
        <f t="shared" si="246"/>
        <v>86924.036210947786</v>
      </c>
      <c r="AP270" s="129">
        <f t="shared" si="246"/>
        <v>88662.239223994373</v>
      </c>
      <c r="AQ270" s="129">
        <f t="shared" ref="AQ270:BV270" si="247" xml:space="preserve"> AQ237</f>
        <v>90435.200743965703</v>
      </c>
      <c r="AR270" s="129">
        <f t="shared" si="247"/>
        <v>92243.615829951261</v>
      </c>
      <c r="AS270" s="129">
        <f t="shared" si="247"/>
        <v>94088.193440001764</v>
      </c>
      <c r="AT270" s="129">
        <f t="shared" si="247"/>
        <v>95969.656709063827</v>
      </c>
      <c r="AU270" s="129">
        <f t="shared" si="247"/>
        <v>97888.743232472771</v>
      </c>
      <c r="AV270" s="129">
        <f t="shared" si="247"/>
        <v>99846.205355114027</v>
      </c>
      <c r="AW270" s="129">
        <f t="shared" si="247"/>
        <v>101842.81046636711</v>
      </c>
      <c r="AX270" s="129">
        <f t="shared" si="247"/>
        <v>103879.34130094745</v>
      </c>
      <c r="AY270" s="129">
        <f t="shared" si="247"/>
        <v>105956.59624576395</v>
      </c>
      <c r="AZ270" s="129">
        <f t="shared" si="247"/>
        <v>108075.38965291307</v>
      </c>
      <c r="BA270" s="129">
        <f t="shared" si="247"/>
        <v>110236.55215893137</v>
      </c>
      <c r="BB270" s="129">
        <f t="shared" si="247"/>
        <v>112440.93101043237</v>
      </c>
      <c r="BC270" s="129">
        <f t="shared" si="247"/>
        <v>114689.39039625504</v>
      </c>
      <c r="BD270" s="129">
        <f t="shared" si="247"/>
        <v>116982.81178625415</v>
      </c>
      <c r="BE270" s="129">
        <f t="shared" si="247"/>
        <v>119322.09427686542</v>
      </c>
      <c r="BF270" s="129">
        <f t="shared" si="247"/>
        <v>121708.15494358068</v>
      </c>
      <c r="BG270" s="129">
        <f t="shared" si="247"/>
        <v>124141.92920047176</v>
      </c>
      <c r="BH270" s="129">
        <f t="shared" si="247"/>
        <v>126624.37116690334</v>
      </c>
      <c r="BI270" s="129">
        <f t="shared" si="247"/>
        <v>129156.45404157911</v>
      </c>
      <c r="BJ270" s="129">
        <f t="shared" si="247"/>
        <v>131739.17048406767</v>
      </c>
      <c r="BK270" s="129">
        <f t="shared" si="247"/>
        <v>134373.53300395745</v>
      </c>
      <c r="BL270" s="129">
        <f t="shared" si="247"/>
        <v>137060.5743577939</v>
      </c>
      <c r="BM270" s="129">
        <f t="shared" si="247"/>
        <v>139801.34795395381</v>
      </c>
      <c r="BN270" s="129">
        <f t="shared" si="247"/>
        <v>142596.92826561598</v>
      </c>
      <c r="BO270" s="129">
        <f t="shared" si="247"/>
        <v>145448.41125199004</v>
      </c>
      <c r="BP270" s="129">
        <f t="shared" si="247"/>
        <v>148356.91478796836</v>
      </c>
      <c r="BQ270" s="129">
        <f t="shared" si="247"/>
        <v>151323.57910236961</v>
      </c>
      <c r="BR270" s="129">
        <f t="shared" si="247"/>
        <v>154349.56722494608</v>
      </c>
      <c r="BS270" s="129">
        <f t="shared" si="247"/>
        <v>157436.06544232921</v>
      </c>
      <c r="BT270" s="129">
        <f t="shared" si="247"/>
        <v>160584.28376309315</v>
      </c>
      <c r="BU270" s="129">
        <f t="shared" si="247"/>
        <v>163795.45639211769</v>
      </c>
      <c r="BV270" s="129">
        <f t="shared" si="247"/>
        <v>167070.84221443711</v>
      </c>
      <c r="BW270" s="129">
        <f t="shared" ref="BW270:CO270" si="248" xml:space="preserve"> BW237</f>
        <v>170411.72528876437</v>
      </c>
      <c r="BX270" s="129">
        <f t="shared" si="248"/>
        <v>173819.41535088426</v>
      </c>
      <c r="BY270" s="129">
        <f t="shared" si="248"/>
        <v>177295.24832711287</v>
      </c>
      <c r="BZ270" s="129">
        <f t="shared" si="248"/>
        <v>180840.58685802447</v>
      </c>
      <c r="CA270" s="129">
        <f t="shared" si="248"/>
        <v>184456.8208326514</v>
      </c>
      <c r="CB270" s="129">
        <f t="shared" si="248"/>
        <v>188145.36793336607</v>
      </c>
      <c r="CC270" s="129">
        <f t="shared" si="248"/>
        <v>191907.67419165905</v>
      </c>
      <c r="CD270" s="129">
        <f t="shared" si="248"/>
        <v>195745.21455503083</v>
      </c>
      <c r="CE270" s="129">
        <f t="shared" si="248"/>
        <v>199659.49346521968</v>
      </c>
      <c r="CF270" s="129">
        <f t="shared" si="248"/>
        <v>203652.0454479921</v>
      </c>
      <c r="CG270" s="129">
        <f t="shared" si="248"/>
        <v>207724.43571472724</v>
      </c>
      <c r="CH270" s="129">
        <f t="shared" si="248"/>
        <v>211878.26077603135</v>
      </c>
      <c r="CI270" s="129">
        <f t="shared" si="248"/>
        <v>216115.149067622</v>
      </c>
      <c r="CJ270" s="129">
        <f t="shared" si="248"/>
        <v>220436.76158872855</v>
      </c>
      <c r="CK270" s="129">
        <f t="shared" si="248"/>
        <v>224844.79255325824</v>
      </c>
      <c r="CL270" s="129">
        <f t="shared" si="248"/>
        <v>229340.97005398368</v>
      </c>
      <c r="CM270" s="129">
        <f t="shared" si="248"/>
        <v>233927.05674001187</v>
      </c>
      <c r="CN270" s="129">
        <f t="shared" si="248"/>
        <v>238604.85050780053</v>
      </c>
      <c r="CO270" s="129">
        <f t="shared" si="248"/>
        <v>243376.18520599249</v>
      </c>
    </row>
    <row r="271" spans="2:93" s="173" customFormat="1" outlineLevel="1" x14ac:dyDescent="0.2">
      <c r="B271" s="174"/>
      <c r="C271" s="175"/>
      <c r="D271" s="175"/>
      <c r="E271" s="173" t="s">
        <v>512</v>
      </c>
      <c r="H271" s="176" t="s">
        <v>133</v>
      </c>
      <c r="I271" s="177">
        <f xml:space="preserve"> SUM( K271:CO271 )</f>
        <v>21600763.171348549</v>
      </c>
      <c r="K271" s="177">
        <f t="shared" ref="K271:AP271" si="249">SUM( K266:K270 )</f>
        <v>27455.960037295346</v>
      </c>
      <c r="L271" s="177">
        <f t="shared" si="249"/>
        <v>103190.1860551267</v>
      </c>
      <c r="M271" s="177">
        <f t="shared" si="249"/>
        <v>112991.89989226733</v>
      </c>
      <c r="N271" s="177">
        <f t="shared" si="249"/>
        <v>98801.256671512907</v>
      </c>
      <c r="O271" s="177">
        <f t="shared" si="249"/>
        <v>101548.33043193827</v>
      </c>
      <c r="P271" s="177">
        <f t="shared" si="249"/>
        <v>106444.24296662903</v>
      </c>
      <c r="Q271" s="177">
        <f t="shared" si="249"/>
        <v>111160.58825525038</v>
      </c>
      <c r="R271" s="177">
        <f t="shared" si="249"/>
        <v>116321.77101297141</v>
      </c>
      <c r="S271" s="177">
        <f t="shared" si="249"/>
        <v>121901.35845036428</v>
      </c>
      <c r="T271" s="177">
        <f t="shared" si="249"/>
        <v>124496.69108682653</v>
      </c>
      <c r="U271" s="177">
        <f t="shared" si="249"/>
        <v>126825.37883615159</v>
      </c>
      <c r="V271" s="177">
        <f t="shared" si="249"/>
        <v>129361.48122201858</v>
      </c>
      <c r="W271" s="177">
        <f t="shared" si="249"/>
        <v>131948.29755308031</v>
      </c>
      <c r="X271" s="177">
        <f t="shared" si="249"/>
        <v>134757.53386774022</v>
      </c>
      <c r="Y271" s="177">
        <f t="shared" si="249"/>
        <v>137278.14879740297</v>
      </c>
      <c r="Z271" s="177">
        <f t="shared" si="249"/>
        <v>140023.27318723255</v>
      </c>
      <c r="AA271" s="177">
        <f t="shared" si="249"/>
        <v>142823.29129453757</v>
      </c>
      <c r="AB271" s="177">
        <f t="shared" si="249"/>
        <v>145864.06092873815</v>
      </c>
      <c r="AC271" s="177">
        <f t="shared" si="249"/>
        <v>148592.42140793084</v>
      </c>
      <c r="AD271" s="177">
        <f t="shared" si="249"/>
        <v>151563.79510231782</v>
      </c>
      <c r="AE271" s="177">
        <f t="shared" si="249"/>
        <v>154594.58677743384</v>
      </c>
      <c r="AF271" s="177">
        <f t="shared" si="249"/>
        <v>157885.97238284722</v>
      </c>
      <c r="AG271" s="177">
        <f t="shared" si="249"/>
        <v>160839.20050857944</v>
      </c>
      <c r="AH271" s="177">
        <f t="shared" si="249"/>
        <v>164055.47065808735</v>
      </c>
      <c r="AI271" s="177">
        <f t="shared" si="249"/>
        <v>167336.05593501386</v>
      </c>
      <c r="AJ271" s="177">
        <f t="shared" si="249"/>
        <v>170898.71292871627</v>
      </c>
      <c r="AK271" s="177">
        <f t="shared" si="249"/>
        <v>174095.34197723429</v>
      </c>
      <c r="AL271" s="177">
        <f t="shared" si="249"/>
        <v>177576.69260443962</v>
      </c>
      <c r="AM271" s="177">
        <f t="shared" si="249"/>
        <v>181127.65912171931</v>
      </c>
      <c r="AN271" s="177">
        <f t="shared" si="249"/>
        <v>184983.94531131099</v>
      </c>
      <c r="AO271" s="177">
        <f t="shared" si="249"/>
        <v>188444.03604551242</v>
      </c>
      <c r="AP271" s="177">
        <f t="shared" si="249"/>
        <v>192212.31471184193</v>
      </c>
      <c r="AQ271" s="177">
        <f t="shared" ref="AQ271:BV271" si="250">SUM( AQ266:AQ270 )</f>
        <v>196055.94691232994</v>
      </c>
      <c r="AR271" s="177">
        <f t="shared" si="250"/>
        <v>200230.06280457621</v>
      </c>
      <c r="AS271" s="177">
        <f t="shared" si="250"/>
        <v>203975.32936731901</v>
      </c>
      <c r="AT271" s="177">
        <f t="shared" si="250"/>
        <v>208054.18427958991</v>
      </c>
      <c r="AU271" s="177">
        <f t="shared" si="250"/>
        <v>212214.60325868678</v>
      </c>
      <c r="AV271" s="177">
        <f t="shared" si="250"/>
        <v>216732.74393220042</v>
      </c>
      <c r="AW271" s="177">
        <f t="shared" si="250"/>
        <v>220786.69011556148</v>
      </c>
      <c r="AX271" s="177">
        <f t="shared" si="250"/>
        <v>225201.71853265099</v>
      </c>
      <c r="AY271" s="177">
        <f t="shared" si="250"/>
        <v>229705.03341263146</v>
      </c>
      <c r="AZ271" s="177">
        <f t="shared" si="250"/>
        <v>234595.55290768854</v>
      </c>
      <c r="BA271" s="177">
        <f t="shared" si="250"/>
        <v>238983.61965334427</v>
      </c>
      <c r="BB271" s="177">
        <f t="shared" si="250"/>
        <v>243762.52852432814</v>
      </c>
      <c r="BC271" s="177">
        <f t="shared" si="250"/>
        <v>248637.00030472936</v>
      </c>
      <c r="BD271" s="177">
        <f t="shared" si="250"/>
        <v>253930.58956186374</v>
      </c>
      <c r="BE271" s="177">
        <f t="shared" si="250"/>
        <v>258680.31461824459</v>
      </c>
      <c r="BF271" s="177">
        <f t="shared" si="250"/>
        <v>263853.09446010657</v>
      </c>
      <c r="BG271" s="177">
        <f t="shared" si="250"/>
        <v>269129.3133724361</v>
      </c>
      <c r="BH271" s="177">
        <f t="shared" si="250"/>
        <v>274859.19283648295</v>
      </c>
      <c r="BI271" s="177">
        <f t="shared" si="250"/>
        <v>280000.38357464725</v>
      </c>
      <c r="BJ271" s="177">
        <f t="shared" si="250"/>
        <v>285599.49668074516</v>
      </c>
      <c r="BK271" s="177">
        <f t="shared" si="250"/>
        <v>291310.57416051521</v>
      </c>
      <c r="BL271" s="177">
        <f t="shared" si="250"/>
        <v>297512.70225881023</v>
      </c>
      <c r="BM271" s="177">
        <f t="shared" si="250"/>
        <v>303077.62273156003</v>
      </c>
      <c r="BN271" s="177">
        <f t="shared" si="250"/>
        <v>309138.20689197024</v>
      </c>
      <c r="BO271" s="177">
        <f t="shared" si="250"/>
        <v>315319.98337279772</v>
      </c>
      <c r="BP271" s="177">
        <f t="shared" si="250"/>
        <v>322033.28217585722</v>
      </c>
      <c r="BQ271" s="177">
        <f t="shared" si="250"/>
        <v>328056.85559400416</v>
      </c>
      <c r="BR271" s="177">
        <f t="shared" si="250"/>
        <v>334616.9446062108</v>
      </c>
      <c r="BS271" s="177">
        <f t="shared" si="250"/>
        <v>341308.21444001654</v>
      </c>
      <c r="BT271" s="177">
        <f t="shared" si="250"/>
        <v>348574.81392085424</v>
      </c>
      <c r="BU271" s="177">
        <f t="shared" si="250"/>
        <v>355094.84181729564</v>
      </c>
      <c r="BV271" s="177">
        <f t="shared" si="250"/>
        <v>362195.604171062</v>
      </c>
      <c r="BW271" s="177">
        <f t="shared" ref="BW271:CO271" si="251">SUM( BW266:BW270 )</f>
        <v>369438.35908587661</v>
      </c>
      <c r="BX271" s="177">
        <f t="shared" si="251"/>
        <v>377303.86151083151</v>
      </c>
      <c r="BY271" s="177">
        <f t="shared" si="251"/>
        <v>384361.26096782228</v>
      </c>
      <c r="BZ271" s="177">
        <f t="shared" si="251"/>
        <v>392047.25820213504</v>
      </c>
      <c r="CA271" s="177">
        <f t="shared" si="251"/>
        <v>399886.95082535653</v>
      </c>
      <c r="CB271" s="177">
        <f t="shared" si="251"/>
        <v>408400.71693564148</v>
      </c>
      <c r="CC271" s="177">
        <f t="shared" si="251"/>
        <v>416039.77736400533</v>
      </c>
      <c r="CD271" s="177">
        <f t="shared" si="251"/>
        <v>424359.24371743563</v>
      </c>
      <c r="CE271" s="177">
        <f t="shared" si="251"/>
        <v>432845.07281830424</v>
      </c>
      <c r="CF271" s="177">
        <f t="shared" si="251"/>
        <v>442060.53159823769</v>
      </c>
      <c r="CG271" s="177">
        <f t="shared" si="251"/>
        <v>450329.19267996075</v>
      </c>
      <c r="CH271" s="177">
        <f t="shared" si="251"/>
        <v>459334.33778941614</v>
      </c>
      <c r="CI271" s="177">
        <f t="shared" si="251"/>
        <v>468519.55703077442</v>
      </c>
      <c r="CJ271" s="177">
        <f t="shared" si="251"/>
        <v>477888.45131135976</v>
      </c>
      <c r="CK271" s="177">
        <f t="shared" si="251"/>
        <v>487444.69354513841</v>
      </c>
      <c r="CL271" s="177">
        <f t="shared" si="251"/>
        <v>497192.03009262163</v>
      </c>
      <c r="CM271" s="177">
        <f t="shared" si="251"/>
        <v>507134.28222956159</v>
      </c>
      <c r="CN271" s="177">
        <f t="shared" si="251"/>
        <v>517931.39040350489</v>
      </c>
      <c r="CO271" s="177">
        <f t="shared" si="251"/>
        <v>527619.20196937525</v>
      </c>
    </row>
    <row r="272" spans="2:93" outlineLevel="1" x14ac:dyDescent="0.2">
      <c r="B272" s="58"/>
      <c r="D272" s="39"/>
      <c r="H272" s="150"/>
      <c r="I272" s="74"/>
    </row>
    <row r="273" spans="1:211" outlineLevel="1" x14ac:dyDescent="0.2">
      <c r="B273" s="58"/>
      <c r="D273" s="39" t="s">
        <v>513</v>
      </c>
      <c r="H273" s="150"/>
      <c r="I273" s="74"/>
    </row>
    <row r="274" spans="1:211" s="173" customFormat="1" outlineLevel="1" x14ac:dyDescent="0.2">
      <c r="B274" s="174"/>
      <c r="C274" s="175"/>
      <c r="D274" s="175"/>
      <c r="E274" s="173" t="s">
        <v>514</v>
      </c>
      <c r="H274" s="227" t="s">
        <v>288</v>
      </c>
      <c r="I274" s="171"/>
      <c r="K274" s="326">
        <f t="shared" ref="K274:AP274" si="252" xml:space="preserve"> K269 / MAX( 1, K255 )</f>
        <v>1.0779000000000001</v>
      </c>
      <c r="L274" s="326">
        <f t="shared" si="252"/>
        <v>1.2775000000000001</v>
      </c>
      <c r="M274" s="326">
        <f t="shared" si="252"/>
        <v>1.3455999999999999</v>
      </c>
      <c r="N274" s="326">
        <f t="shared" si="252"/>
        <v>1.0270999999999999</v>
      </c>
      <c r="O274" s="326">
        <f t="shared" si="252"/>
        <v>1.0105</v>
      </c>
      <c r="P274" s="326">
        <f t="shared" si="252"/>
        <v>1.02</v>
      </c>
      <c r="Q274" s="326">
        <f t="shared" si="252"/>
        <v>1.0223</v>
      </c>
      <c r="R274" s="326">
        <f t="shared" si="252"/>
        <v>1.0171999999999999</v>
      </c>
      <c r="S274" s="326">
        <f t="shared" si="252"/>
        <v>1.0061</v>
      </c>
      <c r="T274" s="326">
        <f t="shared" si="252"/>
        <v>1.0262187856392466</v>
      </c>
      <c r="U274" s="326">
        <f t="shared" si="252"/>
        <v>1.0467398827143326</v>
      </c>
      <c r="V274" s="326">
        <f t="shared" si="252"/>
        <v>1.0676713361686412</v>
      </c>
      <c r="W274" s="326">
        <f t="shared" si="252"/>
        <v>1.0890213518187206</v>
      </c>
      <c r="X274" s="326">
        <f t="shared" si="252"/>
        <v>1.1107982995712335</v>
      </c>
      <c r="Y274" s="326">
        <f t="shared" si="252"/>
        <v>1.1330107167042356</v>
      </c>
      <c r="Z274" s="326">
        <f t="shared" si="252"/>
        <v>1.1556673112140672</v>
      </c>
      <c r="AA274" s="326">
        <f t="shared" si="252"/>
        <v>1.1787769652291751</v>
      </c>
      <c r="AB274" s="326">
        <f t="shared" si="252"/>
        <v>1.2023487384921983</v>
      </c>
      <c r="AC274" s="326">
        <f t="shared" si="252"/>
        <v>1.2263918719116822</v>
      </c>
      <c r="AD274" s="326">
        <f t="shared" si="252"/>
        <v>1.2509157911848214</v>
      </c>
      <c r="AE274" s="326">
        <f t="shared" si="252"/>
        <v>1.2759301104926399</v>
      </c>
      <c r="AF274" s="326">
        <f t="shared" si="252"/>
        <v>1.301444636269065</v>
      </c>
      <c r="AG274" s="326">
        <f t="shared" si="252"/>
        <v>1.3274693710453742</v>
      </c>
      <c r="AH274" s="326">
        <f t="shared" si="252"/>
        <v>1.3540145173715121</v>
      </c>
      <c r="AI274" s="326">
        <f t="shared" si="252"/>
        <v>1.3810904818158272</v>
      </c>
      <c r="AJ274" s="326">
        <f t="shared" si="252"/>
        <v>1.4087078790447869</v>
      </c>
      <c r="AK274" s="326">
        <f t="shared" si="252"/>
        <v>1.4368775359842758</v>
      </c>
      <c r="AL274" s="326">
        <f t="shared" si="252"/>
        <v>1.4656104960641052</v>
      </c>
      <c r="AM274" s="326">
        <f t="shared" si="252"/>
        <v>1.4949180235474007</v>
      </c>
      <c r="AN274" s="326">
        <f t="shared" si="252"/>
        <v>1.5248116079465621</v>
      </c>
      <c r="AO274" s="326">
        <f t="shared" si="252"/>
        <v>1.5553029685275299</v>
      </c>
      <c r="AP274" s="326">
        <f t="shared" si="252"/>
        <v>1.5864040589041219</v>
      </c>
      <c r="AQ274" s="326">
        <f t="shared" ref="AQ274:BV274" si="253" xml:space="preserve"> AQ269 / MAX( 1, AQ255 )</f>
        <v>1.618127071724242</v>
      </c>
      <c r="AR274" s="326">
        <f t="shared" si="253"/>
        <v>1.6504844434497978</v>
      </c>
      <c r="AS274" s="326">
        <f t="shared" si="253"/>
        <v>1.683488859232203</v>
      </c>
      <c r="AT274" s="326">
        <f t="shared" si="253"/>
        <v>1.7171532578853712</v>
      </c>
      <c r="AU274" s="326">
        <f t="shared" si="253"/>
        <v>1.7514908369581565</v>
      </c>
      <c r="AV274" s="326">
        <f t="shared" si="253"/>
        <v>1.7865150579082267</v>
      </c>
      <c r="AW274" s="326">
        <f t="shared" si="253"/>
        <v>1.8222396513793944</v>
      </c>
      <c r="AX274" s="326">
        <f t="shared" si="253"/>
        <v>1.8586786225844807</v>
      </c>
      <c r="AY274" s="326">
        <f t="shared" si="253"/>
        <v>1.8958462567958188</v>
      </c>
      <c r="AZ274" s="326">
        <f t="shared" si="253"/>
        <v>1.9337571249455485</v>
      </c>
      <c r="BA274" s="326">
        <f t="shared" si="253"/>
        <v>1.9724260893379002</v>
      </c>
      <c r="BB274" s="326">
        <f t="shared" si="253"/>
        <v>2.0118683094757066</v>
      </c>
      <c r="BC274" s="326">
        <f t="shared" si="253"/>
        <v>2.0520992480034228</v>
      </c>
      <c r="BD274" s="326">
        <f t="shared" si="253"/>
        <v>2.0931346767689929</v>
      </c>
      <c r="BE274" s="326">
        <f t="shared" si="253"/>
        <v>2.1349906830069303</v>
      </c>
      <c r="BF274" s="326">
        <f t="shared" si="253"/>
        <v>2.1776836756450431</v>
      </c>
      <c r="BG274" s="326">
        <f t="shared" si="253"/>
        <v>2.2212303917372695</v>
      </c>
      <c r="BH274" s="326">
        <f t="shared" si="253"/>
        <v>2.2656479030251551</v>
      </c>
      <c r="BI274" s="326">
        <f t="shared" si="253"/>
        <v>2.3109536226305338</v>
      </c>
      <c r="BJ274" s="326">
        <f t="shared" si="253"/>
        <v>2.3571653118820435</v>
      </c>
      <c r="BK274" s="326">
        <f t="shared" si="253"/>
        <v>2.4043010872781498</v>
      </c>
      <c r="BL274" s="326">
        <f t="shared" si="253"/>
        <v>2.4523794275894075</v>
      </c>
      <c r="BM274" s="326">
        <f t="shared" si="253"/>
        <v>2.5014191811027455</v>
      </c>
      <c r="BN274" s="326">
        <f t="shared" si="253"/>
        <v>2.5514395730106134</v>
      </c>
      <c r="BO274" s="326">
        <f t="shared" si="253"/>
        <v>2.6024602129478875</v>
      </c>
      <c r="BP274" s="326">
        <f t="shared" si="253"/>
        <v>2.6545011026794914</v>
      </c>
      <c r="BQ274" s="326">
        <f t="shared" si="253"/>
        <v>2.7075826439417439</v>
      </c>
      <c r="BR274" s="326">
        <f t="shared" si="253"/>
        <v>2.7617256464405093</v>
      </c>
      <c r="BS274" s="326">
        <f t="shared" si="253"/>
        <v>2.8169513360092866</v>
      </c>
      <c r="BT274" s="326">
        <f t="shared" si="253"/>
        <v>2.8732813629304279</v>
      </c>
      <c r="BU274" s="326">
        <f t="shared" si="253"/>
        <v>2.9307378104227642</v>
      </c>
      <c r="BV274" s="326">
        <f t="shared" si="253"/>
        <v>2.98934320329895</v>
      </c>
      <c r="BW274" s="326">
        <f t="shared" ref="BW274:CO274" si="254" xml:space="preserve"> BW269 / MAX( 1, BW255 )</f>
        <v>3.0491205167959285</v>
      </c>
      <c r="BX274" s="326">
        <f t="shared" si="254"/>
        <v>3.1100931855819796</v>
      </c>
      <c r="BY274" s="326">
        <f t="shared" si="254"/>
        <v>3.1722851129438774</v>
      </c>
      <c r="BZ274" s="326">
        <f t="shared" si="254"/>
        <v>3.2357206801577636</v>
      </c>
      <c r="CA274" s="326">
        <f t="shared" si="254"/>
        <v>3.3004247560474078</v>
      </c>
      <c r="CB274" s="326">
        <f t="shared" si="254"/>
        <v>3.3664227067336023</v>
      </c>
      <c r="CC274" s="326">
        <f t="shared" si="254"/>
        <v>3.4337404055785141</v>
      </c>
      <c r="CD274" s="326">
        <f t="shared" si="254"/>
        <v>3.5024042433288907</v>
      </c>
      <c r="CE274" s="326">
        <f t="shared" si="254"/>
        <v>3.5724411384620991</v>
      </c>
      <c r="CF274" s="326">
        <f t="shared" si="254"/>
        <v>3.643878547739055</v>
      </c>
      <c r="CG274" s="326">
        <f t="shared" si="254"/>
        <v>3.7167444769681683</v>
      </c>
      <c r="CH274" s="326">
        <f t="shared" si="254"/>
        <v>3.7910674919845446</v>
      </c>
      <c r="CI274" s="326">
        <f t="shared" si="254"/>
        <v>3.8668767298487263</v>
      </c>
      <c r="CJ274" s="326">
        <f t="shared" si="254"/>
        <v>3.9442019102693777</v>
      </c>
      <c r="CK274" s="326">
        <f t="shared" si="254"/>
        <v>4.0230733472543854</v>
      </c>
      <c r="CL274" s="326">
        <f t="shared" si="254"/>
        <v>4.1035219609949447</v>
      </c>
      <c r="CM274" s="326">
        <f t="shared" si="254"/>
        <v>4.185579289987289</v>
      </c>
      <c r="CN274" s="326">
        <f t="shared" si="254"/>
        <v>4.2692775033968147</v>
      </c>
      <c r="CO274" s="326">
        <f t="shared" si="254"/>
        <v>4.35464941366945</v>
      </c>
    </row>
    <row r="275" spans="1:211" outlineLevel="1" x14ac:dyDescent="0.2">
      <c r="B275" s="58"/>
      <c r="D275" s="39"/>
      <c r="H275" s="150"/>
      <c r="I275" s="74"/>
    </row>
    <row r="276" spans="1:211" outlineLevel="1" x14ac:dyDescent="0.2">
      <c r="B276" s="58"/>
      <c r="D276" s="39"/>
      <c r="E276" t="str">
        <f xml:space="preserve"> "Waste: " &amp; E249</f>
        <v>Waste: Leakage including customer pipes not charged</v>
      </c>
      <c r="G276" s="78"/>
      <c r="H276" s="152" t="s">
        <v>133</v>
      </c>
      <c r="I276" s="53">
        <f t="shared" ref="I276:I278" si="255" xml:space="preserve"> SUM( K276:CO276 )</f>
        <v>0</v>
      </c>
      <c r="K276" s="279">
        <f t="shared" ref="K276:AP276" si="256" xml:space="preserve"> K249 * K$274</f>
        <v>0</v>
      </c>
      <c r="L276" s="279">
        <f t="shared" si="256"/>
        <v>0</v>
      </c>
      <c r="M276" s="279">
        <f t="shared" si="256"/>
        <v>0</v>
      </c>
      <c r="N276" s="279">
        <f t="shared" si="256"/>
        <v>0</v>
      </c>
      <c r="O276" s="279">
        <f t="shared" si="256"/>
        <v>0</v>
      </c>
      <c r="P276" s="279">
        <f t="shared" si="256"/>
        <v>0</v>
      </c>
      <c r="Q276" s="279">
        <f t="shared" si="256"/>
        <v>0</v>
      </c>
      <c r="R276" s="279">
        <f t="shared" si="256"/>
        <v>0</v>
      </c>
      <c r="S276" s="279">
        <f t="shared" si="256"/>
        <v>0</v>
      </c>
      <c r="T276" s="279">
        <f t="shared" si="256"/>
        <v>0</v>
      </c>
      <c r="U276" s="279">
        <f t="shared" si="256"/>
        <v>0</v>
      </c>
      <c r="V276" s="279">
        <f t="shared" si="256"/>
        <v>0</v>
      </c>
      <c r="W276" s="279">
        <f t="shared" si="256"/>
        <v>0</v>
      </c>
      <c r="X276" s="279">
        <f t="shared" si="256"/>
        <v>0</v>
      </c>
      <c r="Y276" s="279">
        <f t="shared" si="256"/>
        <v>0</v>
      </c>
      <c r="Z276" s="279">
        <f t="shared" si="256"/>
        <v>0</v>
      </c>
      <c r="AA276" s="279">
        <f t="shared" si="256"/>
        <v>0</v>
      </c>
      <c r="AB276" s="279">
        <f t="shared" si="256"/>
        <v>0</v>
      </c>
      <c r="AC276" s="279">
        <f t="shared" si="256"/>
        <v>0</v>
      </c>
      <c r="AD276" s="279">
        <f t="shared" si="256"/>
        <v>0</v>
      </c>
      <c r="AE276" s="279">
        <f t="shared" si="256"/>
        <v>0</v>
      </c>
      <c r="AF276" s="279">
        <f t="shared" si="256"/>
        <v>0</v>
      </c>
      <c r="AG276" s="279">
        <f t="shared" si="256"/>
        <v>0</v>
      </c>
      <c r="AH276" s="279">
        <f t="shared" si="256"/>
        <v>0</v>
      </c>
      <c r="AI276" s="279">
        <f t="shared" si="256"/>
        <v>0</v>
      </c>
      <c r="AJ276" s="279">
        <f t="shared" si="256"/>
        <v>0</v>
      </c>
      <c r="AK276" s="279">
        <f t="shared" si="256"/>
        <v>0</v>
      </c>
      <c r="AL276" s="279">
        <f t="shared" si="256"/>
        <v>0</v>
      </c>
      <c r="AM276" s="279">
        <f t="shared" si="256"/>
        <v>0</v>
      </c>
      <c r="AN276" s="279">
        <f t="shared" si="256"/>
        <v>0</v>
      </c>
      <c r="AO276" s="279">
        <f t="shared" si="256"/>
        <v>0</v>
      </c>
      <c r="AP276" s="279">
        <f t="shared" si="256"/>
        <v>0</v>
      </c>
      <c r="AQ276" s="279">
        <f t="shared" ref="AQ276:BV276" si="257" xml:space="preserve"> AQ249 * AQ$274</f>
        <v>0</v>
      </c>
      <c r="AR276" s="279">
        <f t="shared" si="257"/>
        <v>0</v>
      </c>
      <c r="AS276" s="279">
        <f t="shared" si="257"/>
        <v>0</v>
      </c>
      <c r="AT276" s="279">
        <f t="shared" si="257"/>
        <v>0</v>
      </c>
      <c r="AU276" s="279">
        <f t="shared" si="257"/>
        <v>0</v>
      </c>
      <c r="AV276" s="279">
        <f t="shared" si="257"/>
        <v>0</v>
      </c>
      <c r="AW276" s="279">
        <f t="shared" si="257"/>
        <v>0</v>
      </c>
      <c r="AX276" s="279">
        <f t="shared" si="257"/>
        <v>0</v>
      </c>
      <c r="AY276" s="279">
        <f t="shared" si="257"/>
        <v>0</v>
      </c>
      <c r="AZ276" s="279">
        <f t="shared" si="257"/>
        <v>0</v>
      </c>
      <c r="BA276" s="279">
        <f t="shared" si="257"/>
        <v>0</v>
      </c>
      <c r="BB276" s="279">
        <f t="shared" si="257"/>
        <v>0</v>
      </c>
      <c r="BC276" s="279">
        <f t="shared" si="257"/>
        <v>0</v>
      </c>
      <c r="BD276" s="279">
        <f t="shared" si="257"/>
        <v>0</v>
      </c>
      <c r="BE276" s="279">
        <f t="shared" si="257"/>
        <v>0</v>
      </c>
      <c r="BF276" s="279">
        <f t="shared" si="257"/>
        <v>0</v>
      </c>
      <c r="BG276" s="279">
        <f t="shared" si="257"/>
        <v>0</v>
      </c>
      <c r="BH276" s="279">
        <f t="shared" si="257"/>
        <v>0</v>
      </c>
      <c r="BI276" s="279">
        <f t="shared" si="257"/>
        <v>0</v>
      </c>
      <c r="BJ276" s="279">
        <f t="shared" si="257"/>
        <v>0</v>
      </c>
      <c r="BK276" s="279">
        <f t="shared" si="257"/>
        <v>0</v>
      </c>
      <c r="BL276" s="279">
        <f t="shared" si="257"/>
        <v>0</v>
      </c>
      <c r="BM276" s="279">
        <f t="shared" si="257"/>
        <v>0</v>
      </c>
      <c r="BN276" s="279">
        <f t="shared" si="257"/>
        <v>0</v>
      </c>
      <c r="BO276" s="279">
        <f t="shared" si="257"/>
        <v>0</v>
      </c>
      <c r="BP276" s="279">
        <f t="shared" si="257"/>
        <v>0</v>
      </c>
      <c r="BQ276" s="279">
        <f t="shared" si="257"/>
        <v>0</v>
      </c>
      <c r="BR276" s="279">
        <f t="shared" si="257"/>
        <v>0</v>
      </c>
      <c r="BS276" s="279">
        <f t="shared" si="257"/>
        <v>0</v>
      </c>
      <c r="BT276" s="279">
        <f t="shared" si="257"/>
        <v>0</v>
      </c>
      <c r="BU276" s="279">
        <f t="shared" si="257"/>
        <v>0</v>
      </c>
      <c r="BV276" s="279">
        <f t="shared" si="257"/>
        <v>0</v>
      </c>
      <c r="BW276" s="279">
        <f t="shared" ref="BW276:CO276" si="258" xml:space="preserve"> BW249 * BW$274</f>
        <v>0</v>
      </c>
      <c r="BX276" s="279">
        <f t="shared" si="258"/>
        <v>0</v>
      </c>
      <c r="BY276" s="279">
        <f t="shared" si="258"/>
        <v>0</v>
      </c>
      <c r="BZ276" s="279">
        <f t="shared" si="258"/>
        <v>0</v>
      </c>
      <c r="CA276" s="279">
        <f t="shared" si="258"/>
        <v>0</v>
      </c>
      <c r="CB276" s="279">
        <f t="shared" si="258"/>
        <v>0</v>
      </c>
      <c r="CC276" s="279">
        <f t="shared" si="258"/>
        <v>0</v>
      </c>
      <c r="CD276" s="279">
        <f t="shared" si="258"/>
        <v>0</v>
      </c>
      <c r="CE276" s="279">
        <f t="shared" si="258"/>
        <v>0</v>
      </c>
      <c r="CF276" s="279">
        <f t="shared" si="258"/>
        <v>0</v>
      </c>
      <c r="CG276" s="279">
        <f t="shared" si="258"/>
        <v>0</v>
      </c>
      <c r="CH276" s="279">
        <f t="shared" si="258"/>
        <v>0</v>
      </c>
      <c r="CI276" s="279">
        <f t="shared" si="258"/>
        <v>0</v>
      </c>
      <c r="CJ276" s="279">
        <f t="shared" si="258"/>
        <v>0</v>
      </c>
      <c r="CK276" s="279">
        <f t="shared" si="258"/>
        <v>0</v>
      </c>
      <c r="CL276" s="279">
        <f t="shared" si="258"/>
        <v>0</v>
      </c>
      <c r="CM276" s="279">
        <f t="shared" si="258"/>
        <v>0</v>
      </c>
      <c r="CN276" s="279">
        <f t="shared" si="258"/>
        <v>0</v>
      </c>
      <c r="CO276" s="279">
        <f t="shared" si="258"/>
        <v>0</v>
      </c>
    </row>
    <row r="277" spans="1:211" outlineLevel="1" x14ac:dyDescent="0.2">
      <c r="B277" s="58"/>
      <c r="D277" s="39"/>
      <c r="E277" t="str">
        <f xml:space="preserve"> "Waste: " &amp; E250</f>
        <v>Waste: Water taken unbilled</v>
      </c>
      <c r="G277" s="78"/>
      <c r="H277" s="152" t="s">
        <v>133</v>
      </c>
      <c r="I277" s="53">
        <f t="shared" si="255"/>
        <v>0</v>
      </c>
      <c r="K277" s="279">
        <f t="shared" ref="K277:AP277" si="259" xml:space="preserve"> K250 * K$274</f>
        <v>0</v>
      </c>
      <c r="L277" s="279">
        <f t="shared" si="259"/>
        <v>0</v>
      </c>
      <c r="M277" s="279">
        <f t="shared" si="259"/>
        <v>0</v>
      </c>
      <c r="N277" s="279">
        <f t="shared" si="259"/>
        <v>0</v>
      </c>
      <c r="O277" s="279">
        <f t="shared" si="259"/>
        <v>0</v>
      </c>
      <c r="P277" s="279">
        <f t="shared" si="259"/>
        <v>0</v>
      </c>
      <c r="Q277" s="279">
        <f t="shared" si="259"/>
        <v>0</v>
      </c>
      <c r="R277" s="279">
        <f t="shared" si="259"/>
        <v>0</v>
      </c>
      <c r="S277" s="279">
        <f t="shared" si="259"/>
        <v>0</v>
      </c>
      <c r="T277" s="279">
        <f t="shared" si="259"/>
        <v>0</v>
      </c>
      <c r="U277" s="279">
        <f t="shared" si="259"/>
        <v>0</v>
      </c>
      <c r="V277" s="279">
        <f t="shared" si="259"/>
        <v>0</v>
      </c>
      <c r="W277" s="279">
        <f t="shared" si="259"/>
        <v>0</v>
      </c>
      <c r="X277" s="279">
        <f t="shared" si="259"/>
        <v>0</v>
      </c>
      <c r="Y277" s="279">
        <f t="shared" si="259"/>
        <v>0</v>
      </c>
      <c r="Z277" s="279">
        <f t="shared" si="259"/>
        <v>0</v>
      </c>
      <c r="AA277" s="279">
        <f t="shared" si="259"/>
        <v>0</v>
      </c>
      <c r="AB277" s="279">
        <f t="shared" si="259"/>
        <v>0</v>
      </c>
      <c r="AC277" s="279">
        <f t="shared" si="259"/>
        <v>0</v>
      </c>
      <c r="AD277" s="279">
        <f t="shared" si="259"/>
        <v>0</v>
      </c>
      <c r="AE277" s="279">
        <f t="shared" si="259"/>
        <v>0</v>
      </c>
      <c r="AF277" s="279">
        <f t="shared" si="259"/>
        <v>0</v>
      </c>
      <c r="AG277" s="279">
        <f t="shared" si="259"/>
        <v>0</v>
      </c>
      <c r="AH277" s="279">
        <f t="shared" si="259"/>
        <v>0</v>
      </c>
      <c r="AI277" s="279">
        <f t="shared" si="259"/>
        <v>0</v>
      </c>
      <c r="AJ277" s="279">
        <f t="shared" si="259"/>
        <v>0</v>
      </c>
      <c r="AK277" s="279">
        <f t="shared" si="259"/>
        <v>0</v>
      </c>
      <c r="AL277" s="279">
        <f t="shared" si="259"/>
        <v>0</v>
      </c>
      <c r="AM277" s="279">
        <f t="shared" si="259"/>
        <v>0</v>
      </c>
      <c r="AN277" s="279">
        <f t="shared" si="259"/>
        <v>0</v>
      </c>
      <c r="AO277" s="279">
        <f t="shared" si="259"/>
        <v>0</v>
      </c>
      <c r="AP277" s="279">
        <f t="shared" si="259"/>
        <v>0</v>
      </c>
      <c r="AQ277" s="279">
        <f t="shared" ref="AQ277:BV277" si="260" xml:space="preserve"> AQ250 * AQ$274</f>
        <v>0</v>
      </c>
      <c r="AR277" s="279">
        <f t="shared" si="260"/>
        <v>0</v>
      </c>
      <c r="AS277" s="279">
        <f t="shared" si="260"/>
        <v>0</v>
      </c>
      <c r="AT277" s="279">
        <f t="shared" si="260"/>
        <v>0</v>
      </c>
      <c r="AU277" s="279">
        <f t="shared" si="260"/>
        <v>0</v>
      </c>
      <c r="AV277" s="279">
        <f t="shared" si="260"/>
        <v>0</v>
      </c>
      <c r="AW277" s="279">
        <f t="shared" si="260"/>
        <v>0</v>
      </c>
      <c r="AX277" s="279">
        <f t="shared" si="260"/>
        <v>0</v>
      </c>
      <c r="AY277" s="279">
        <f t="shared" si="260"/>
        <v>0</v>
      </c>
      <c r="AZ277" s="279">
        <f t="shared" si="260"/>
        <v>0</v>
      </c>
      <c r="BA277" s="279">
        <f t="shared" si="260"/>
        <v>0</v>
      </c>
      <c r="BB277" s="279">
        <f t="shared" si="260"/>
        <v>0</v>
      </c>
      <c r="BC277" s="279">
        <f t="shared" si="260"/>
        <v>0</v>
      </c>
      <c r="BD277" s="279">
        <f t="shared" si="260"/>
        <v>0</v>
      </c>
      <c r="BE277" s="279">
        <f t="shared" si="260"/>
        <v>0</v>
      </c>
      <c r="BF277" s="279">
        <f t="shared" si="260"/>
        <v>0</v>
      </c>
      <c r="BG277" s="279">
        <f t="shared" si="260"/>
        <v>0</v>
      </c>
      <c r="BH277" s="279">
        <f t="shared" si="260"/>
        <v>0</v>
      </c>
      <c r="BI277" s="279">
        <f t="shared" si="260"/>
        <v>0</v>
      </c>
      <c r="BJ277" s="279">
        <f t="shared" si="260"/>
        <v>0</v>
      </c>
      <c r="BK277" s="279">
        <f t="shared" si="260"/>
        <v>0</v>
      </c>
      <c r="BL277" s="279">
        <f t="shared" si="260"/>
        <v>0</v>
      </c>
      <c r="BM277" s="279">
        <f t="shared" si="260"/>
        <v>0</v>
      </c>
      <c r="BN277" s="279">
        <f t="shared" si="260"/>
        <v>0</v>
      </c>
      <c r="BO277" s="279">
        <f t="shared" si="260"/>
        <v>0</v>
      </c>
      <c r="BP277" s="279">
        <f t="shared" si="260"/>
        <v>0</v>
      </c>
      <c r="BQ277" s="279">
        <f t="shared" si="260"/>
        <v>0</v>
      </c>
      <c r="BR277" s="279">
        <f t="shared" si="260"/>
        <v>0</v>
      </c>
      <c r="BS277" s="279">
        <f t="shared" si="260"/>
        <v>0</v>
      </c>
      <c r="BT277" s="279">
        <f t="shared" si="260"/>
        <v>0</v>
      </c>
      <c r="BU277" s="279">
        <f t="shared" si="260"/>
        <v>0</v>
      </c>
      <c r="BV277" s="279">
        <f t="shared" si="260"/>
        <v>0</v>
      </c>
      <c r="BW277" s="279">
        <f t="shared" ref="BW277:CO277" si="261" xml:space="preserve"> BW250 * BW$274</f>
        <v>0</v>
      </c>
      <c r="BX277" s="279">
        <f t="shared" si="261"/>
        <v>0</v>
      </c>
      <c r="BY277" s="279">
        <f t="shared" si="261"/>
        <v>0</v>
      </c>
      <c r="BZ277" s="279">
        <f t="shared" si="261"/>
        <v>0</v>
      </c>
      <c r="CA277" s="279">
        <f t="shared" si="261"/>
        <v>0</v>
      </c>
      <c r="CB277" s="279">
        <f t="shared" si="261"/>
        <v>0</v>
      </c>
      <c r="CC277" s="279">
        <f t="shared" si="261"/>
        <v>0</v>
      </c>
      <c r="CD277" s="279">
        <f t="shared" si="261"/>
        <v>0</v>
      </c>
      <c r="CE277" s="279">
        <f t="shared" si="261"/>
        <v>0</v>
      </c>
      <c r="CF277" s="279">
        <f t="shared" si="261"/>
        <v>0</v>
      </c>
      <c r="CG277" s="279">
        <f t="shared" si="261"/>
        <v>0</v>
      </c>
      <c r="CH277" s="279">
        <f t="shared" si="261"/>
        <v>0</v>
      </c>
      <c r="CI277" s="279">
        <f t="shared" si="261"/>
        <v>0</v>
      </c>
      <c r="CJ277" s="279">
        <f t="shared" si="261"/>
        <v>0</v>
      </c>
      <c r="CK277" s="279">
        <f t="shared" si="261"/>
        <v>0</v>
      </c>
      <c r="CL277" s="279">
        <f t="shared" si="261"/>
        <v>0</v>
      </c>
      <c r="CM277" s="279">
        <f t="shared" si="261"/>
        <v>0</v>
      </c>
      <c r="CN277" s="279">
        <f t="shared" si="261"/>
        <v>0</v>
      </c>
      <c r="CO277" s="279">
        <f t="shared" si="261"/>
        <v>0</v>
      </c>
    </row>
    <row r="278" spans="1:211" outlineLevel="1" x14ac:dyDescent="0.2">
      <c r="B278" s="58"/>
      <c r="D278" s="39"/>
      <c r="E278" t="str">
        <f xml:space="preserve"> "Waste: " &amp; E251</f>
        <v>Waste: Meter under-registration (assuming replacement)</v>
      </c>
      <c r="G278" s="78"/>
      <c r="H278" s="152" t="s">
        <v>133</v>
      </c>
      <c r="I278" s="53">
        <f t="shared" si="255"/>
        <v>0</v>
      </c>
      <c r="K278" s="279">
        <f t="shared" ref="K278:AP278" si="262" xml:space="preserve"> K251 * K$274</f>
        <v>0</v>
      </c>
      <c r="L278" s="279">
        <f t="shared" si="262"/>
        <v>0</v>
      </c>
      <c r="M278" s="279">
        <f t="shared" si="262"/>
        <v>0</v>
      </c>
      <c r="N278" s="279">
        <f t="shared" si="262"/>
        <v>0</v>
      </c>
      <c r="O278" s="279">
        <f t="shared" si="262"/>
        <v>0</v>
      </c>
      <c r="P278" s="279">
        <f t="shared" si="262"/>
        <v>0</v>
      </c>
      <c r="Q278" s="279">
        <f t="shared" si="262"/>
        <v>0</v>
      </c>
      <c r="R278" s="279">
        <f t="shared" si="262"/>
        <v>0</v>
      </c>
      <c r="S278" s="279">
        <f t="shared" si="262"/>
        <v>0</v>
      </c>
      <c r="T278" s="279">
        <f t="shared" si="262"/>
        <v>0</v>
      </c>
      <c r="U278" s="279">
        <f t="shared" si="262"/>
        <v>0</v>
      </c>
      <c r="V278" s="279">
        <f t="shared" si="262"/>
        <v>0</v>
      </c>
      <c r="W278" s="279">
        <f t="shared" si="262"/>
        <v>0</v>
      </c>
      <c r="X278" s="279">
        <f t="shared" si="262"/>
        <v>0</v>
      </c>
      <c r="Y278" s="279">
        <f t="shared" si="262"/>
        <v>0</v>
      </c>
      <c r="Z278" s="279">
        <f t="shared" si="262"/>
        <v>0</v>
      </c>
      <c r="AA278" s="279">
        <f t="shared" si="262"/>
        <v>0</v>
      </c>
      <c r="AB278" s="279">
        <f t="shared" si="262"/>
        <v>0</v>
      </c>
      <c r="AC278" s="279">
        <f t="shared" si="262"/>
        <v>0</v>
      </c>
      <c r="AD278" s="279">
        <f t="shared" si="262"/>
        <v>0</v>
      </c>
      <c r="AE278" s="279">
        <f t="shared" si="262"/>
        <v>0</v>
      </c>
      <c r="AF278" s="279">
        <f t="shared" si="262"/>
        <v>0</v>
      </c>
      <c r="AG278" s="279">
        <f t="shared" si="262"/>
        <v>0</v>
      </c>
      <c r="AH278" s="279">
        <f t="shared" si="262"/>
        <v>0</v>
      </c>
      <c r="AI278" s="279">
        <f t="shared" si="262"/>
        <v>0</v>
      </c>
      <c r="AJ278" s="279">
        <f t="shared" si="262"/>
        <v>0</v>
      </c>
      <c r="AK278" s="279">
        <f t="shared" si="262"/>
        <v>0</v>
      </c>
      <c r="AL278" s="279">
        <f t="shared" si="262"/>
        <v>0</v>
      </c>
      <c r="AM278" s="279">
        <f t="shared" si="262"/>
        <v>0</v>
      </c>
      <c r="AN278" s="279">
        <f t="shared" si="262"/>
        <v>0</v>
      </c>
      <c r="AO278" s="279">
        <f t="shared" si="262"/>
        <v>0</v>
      </c>
      <c r="AP278" s="279">
        <f t="shared" si="262"/>
        <v>0</v>
      </c>
      <c r="AQ278" s="279">
        <f t="shared" ref="AQ278:BV278" si="263" xml:space="preserve"> AQ251 * AQ$274</f>
        <v>0</v>
      </c>
      <c r="AR278" s="279">
        <f t="shared" si="263"/>
        <v>0</v>
      </c>
      <c r="AS278" s="279">
        <f t="shared" si="263"/>
        <v>0</v>
      </c>
      <c r="AT278" s="279">
        <f t="shared" si="263"/>
        <v>0</v>
      </c>
      <c r="AU278" s="279">
        <f t="shared" si="263"/>
        <v>0</v>
      </c>
      <c r="AV278" s="279">
        <f t="shared" si="263"/>
        <v>0</v>
      </c>
      <c r="AW278" s="279">
        <f t="shared" si="263"/>
        <v>0</v>
      </c>
      <c r="AX278" s="279">
        <f t="shared" si="263"/>
        <v>0</v>
      </c>
      <c r="AY278" s="279">
        <f t="shared" si="263"/>
        <v>0</v>
      </c>
      <c r="AZ278" s="279">
        <f t="shared" si="263"/>
        <v>0</v>
      </c>
      <c r="BA278" s="279">
        <f t="shared" si="263"/>
        <v>0</v>
      </c>
      <c r="BB278" s="279">
        <f t="shared" si="263"/>
        <v>0</v>
      </c>
      <c r="BC278" s="279">
        <f t="shared" si="263"/>
        <v>0</v>
      </c>
      <c r="BD278" s="279">
        <f t="shared" si="263"/>
        <v>0</v>
      </c>
      <c r="BE278" s="279">
        <f t="shared" si="263"/>
        <v>0</v>
      </c>
      <c r="BF278" s="279">
        <f t="shared" si="263"/>
        <v>0</v>
      </c>
      <c r="BG278" s="279">
        <f t="shared" si="263"/>
        <v>0</v>
      </c>
      <c r="BH278" s="279">
        <f t="shared" si="263"/>
        <v>0</v>
      </c>
      <c r="BI278" s="279">
        <f t="shared" si="263"/>
        <v>0</v>
      </c>
      <c r="BJ278" s="279">
        <f t="shared" si="263"/>
        <v>0</v>
      </c>
      <c r="BK278" s="279">
        <f t="shared" si="263"/>
        <v>0</v>
      </c>
      <c r="BL278" s="279">
        <f t="shared" si="263"/>
        <v>0</v>
      </c>
      <c r="BM278" s="279">
        <f t="shared" si="263"/>
        <v>0</v>
      </c>
      <c r="BN278" s="279">
        <f t="shared" si="263"/>
        <v>0</v>
      </c>
      <c r="BO278" s="279">
        <f t="shared" si="263"/>
        <v>0</v>
      </c>
      <c r="BP278" s="279">
        <f t="shared" si="263"/>
        <v>0</v>
      </c>
      <c r="BQ278" s="279">
        <f t="shared" si="263"/>
        <v>0</v>
      </c>
      <c r="BR278" s="279">
        <f t="shared" si="263"/>
        <v>0</v>
      </c>
      <c r="BS278" s="279">
        <f t="shared" si="263"/>
        <v>0</v>
      </c>
      <c r="BT278" s="279">
        <f t="shared" si="263"/>
        <v>0</v>
      </c>
      <c r="BU278" s="279">
        <f t="shared" si="263"/>
        <v>0</v>
      </c>
      <c r="BV278" s="279">
        <f t="shared" si="263"/>
        <v>0</v>
      </c>
      <c r="BW278" s="279">
        <f t="shared" ref="BW278:CO278" si="264" xml:space="preserve"> BW251 * BW$274</f>
        <v>0</v>
      </c>
      <c r="BX278" s="279">
        <f t="shared" si="264"/>
        <v>0</v>
      </c>
      <c r="BY278" s="279">
        <f t="shared" si="264"/>
        <v>0</v>
      </c>
      <c r="BZ278" s="279">
        <f t="shared" si="264"/>
        <v>0</v>
      </c>
      <c r="CA278" s="279">
        <f t="shared" si="264"/>
        <v>0</v>
      </c>
      <c r="CB278" s="279">
        <f t="shared" si="264"/>
        <v>0</v>
      </c>
      <c r="CC278" s="279">
        <f t="shared" si="264"/>
        <v>0</v>
      </c>
      <c r="CD278" s="279">
        <f t="shared" si="264"/>
        <v>0</v>
      </c>
      <c r="CE278" s="279">
        <f t="shared" si="264"/>
        <v>0</v>
      </c>
      <c r="CF278" s="279">
        <f t="shared" si="264"/>
        <v>0</v>
      </c>
      <c r="CG278" s="279">
        <f t="shared" si="264"/>
        <v>0</v>
      </c>
      <c r="CH278" s="279">
        <f t="shared" si="264"/>
        <v>0</v>
      </c>
      <c r="CI278" s="279">
        <f t="shared" si="264"/>
        <v>0</v>
      </c>
      <c r="CJ278" s="279">
        <f t="shared" si="264"/>
        <v>0</v>
      </c>
      <c r="CK278" s="279">
        <f t="shared" si="264"/>
        <v>0</v>
      </c>
      <c r="CL278" s="279">
        <f t="shared" si="264"/>
        <v>0</v>
      </c>
      <c r="CM278" s="279">
        <f t="shared" si="264"/>
        <v>0</v>
      </c>
      <c r="CN278" s="279">
        <f t="shared" si="264"/>
        <v>0</v>
      </c>
      <c r="CO278" s="279">
        <f t="shared" si="264"/>
        <v>0</v>
      </c>
    </row>
    <row r="279" spans="1:211" s="243" customFormat="1" ht="2.1" customHeight="1" outlineLevel="1" x14ac:dyDescent="0.2">
      <c r="C279" s="406"/>
      <c r="E279" s="244"/>
      <c r="H279" s="245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7"/>
      <c r="AY279" s="247"/>
      <c r="AZ279" s="247"/>
      <c r="BA279" s="247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7"/>
      <c r="BM279" s="247"/>
      <c r="BN279" s="247"/>
      <c r="BO279" s="247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7"/>
      <c r="CA279" s="247"/>
      <c r="CB279" s="247"/>
      <c r="CC279" s="247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7"/>
      <c r="CO279" s="247"/>
      <c r="CP279" s="248"/>
      <c r="CQ279" s="248"/>
      <c r="CR279" s="248"/>
      <c r="CS279" s="248"/>
      <c r="CT279" s="248"/>
      <c r="CU279" s="248"/>
      <c r="CV279" s="248"/>
      <c r="CW279" s="248"/>
      <c r="CX279" s="248"/>
      <c r="CY279" s="248"/>
      <c r="CZ279" s="248"/>
      <c r="DA279" s="248"/>
      <c r="DB279" s="248"/>
      <c r="DC279" s="248"/>
      <c r="DD279" s="248"/>
      <c r="DE279" s="248"/>
      <c r="DF279" s="248"/>
      <c r="DG279" s="248"/>
      <c r="DH279" s="248"/>
      <c r="DI279" s="248"/>
      <c r="DJ279" s="248"/>
      <c r="DK279" s="248"/>
      <c r="DL279" s="248"/>
      <c r="DM279" s="248"/>
      <c r="DN279" s="248"/>
      <c r="DO279" s="248"/>
      <c r="DP279" s="248"/>
      <c r="DQ279" s="248"/>
      <c r="DR279" s="248"/>
      <c r="DS279" s="248"/>
      <c r="DT279" s="248"/>
      <c r="DU279" s="248"/>
      <c r="DV279" s="248"/>
      <c r="DW279" s="248"/>
      <c r="DX279" s="248"/>
      <c r="DY279" s="248"/>
      <c r="DZ279" s="248"/>
      <c r="EA279" s="248"/>
      <c r="EB279" s="248"/>
      <c r="EC279" s="248"/>
      <c r="ED279" s="248"/>
      <c r="EE279" s="248"/>
      <c r="EF279" s="248"/>
      <c r="EG279" s="248"/>
      <c r="EH279" s="248"/>
      <c r="EI279" s="248"/>
      <c r="EJ279" s="248"/>
      <c r="EK279" s="248"/>
      <c r="EL279" s="248"/>
      <c r="EM279" s="248"/>
      <c r="EN279" s="248"/>
      <c r="EO279" s="248"/>
      <c r="EP279" s="248"/>
      <c r="EQ279" s="248"/>
      <c r="ER279" s="248"/>
      <c r="ES279" s="248"/>
      <c r="ET279" s="248"/>
      <c r="EU279" s="248"/>
      <c r="EV279" s="248"/>
      <c r="EW279" s="248"/>
      <c r="EX279" s="248"/>
      <c r="EY279" s="248"/>
      <c r="EZ279" s="248"/>
      <c r="FA279" s="248"/>
      <c r="FB279" s="248"/>
      <c r="FC279" s="248"/>
      <c r="FD279" s="248"/>
      <c r="FE279" s="248"/>
      <c r="FF279" s="248"/>
      <c r="FG279" s="248"/>
      <c r="FH279" s="248"/>
      <c r="FI279" s="248"/>
      <c r="FJ279" s="248"/>
      <c r="FK279" s="248"/>
      <c r="FL279" s="248"/>
      <c r="FM279" s="248"/>
      <c r="FN279" s="248"/>
      <c r="FO279" s="248"/>
      <c r="FP279" s="248"/>
      <c r="FQ279" s="248"/>
      <c r="FR279" s="248"/>
      <c r="FS279" s="248"/>
      <c r="FT279" s="248"/>
      <c r="FU279" s="248"/>
      <c r="FV279" s="248"/>
      <c r="FW279" s="248"/>
      <c r="FX279" s="248"/>
      <c r="FY279" s="248"/>
      <c r="FZ279" s="248"/>
      <c r="GA279" s="248"/>
      <c r="GB279" s="248"/>
      <c r="GC279" s="248"/>
      <c r="GD279" s="248"/>
      <c r="GE279" s="248"/>
      <c r="GF279" s="248"/>
      <c r="GG279" s="248"/>
      <c r="GH279" s="248"/>
      <c r="GI279" s="248"/>
      <c r="GJ279" s="248"/>
      <c r="GK279" s="248"/>
      <c r="GL279" s="248"/>
      <c r="GM279" s="248"/>
      <c r="GN279" s="248"/>
      <c r="GO279" s="248"/>
      <c r="GP279" s="248"/>
      <c r="GQ279" s="248"/>
      <c r="GR279" s="248"/>
      <c r="GS279" s="248"/>
      <c r="GT279" s="248"/>
      <c r="GU279" s="248"/>
      <c r="GV279" s="248"/>
      <c r="GW279" s="248"/>
      <c r="GX279" s="248"/>
      <c r="GY279" s="248"/>
      <c r="GZ279" s="248"/>
      <c r="HA279" s="248"/>
      <c r="HB279" s="248"/>
      <c r="HC279" s="248"/>
    </row>
    <row r="280" spans="1:211" outlineLevel="1" x14ac:dyDescent="0.2">
      <c r="B280" s="58"/>
      <c r="D280" s="39"/>
      <c r="E280" t="str">
        <f xml:space="preserve"> "Waste: " &amp; E253</f>
        <v>Waste: Losses</v>
      </c>
      <c r="G280" s="78"/>
      <c r="H280" s="152" t="s">
        <v>133</v>
      </c>
      <c r="I280" s="53">
        <f t="shared" ref="I280" si="265" xml:space="preserve"> SUM( K280:CO280 )</f>
        <v>0</v>
      </c>
      <c r="K280" s="279">
        <f>SUM(K276:K279)</f>
        <v>0</v>
      </c>
      <c r="L280" s="279">
        <f t="shared" ref="L280" si="266">SUM(L276:L279)</f>
        <v>0</v>
      </c>
      <c r="M280" s="279">
        <f t="shared" ref="M280" si="267">SUM(M276:M279)</f>
        <v>0</v>
      </c>
      <c r="N280" s="279">
        <f t="shared" ref="N280" si="268">SUM(N276:N279)</f>
        <v>0</v>
      </c>
      <c r="O280" s="279">
        <f t="shared" ref="O280" si="269">SUM(O276:O279)</f>
        <v>0</v>
      </c>
      <c r="P280" s="279">
        <f t="shared" ref="P280" si="270">SUM(P276:P279)</f>
        <v>0</v>
      </c>
      <c r="Q280" s="279">
        <f t="shared" ref="Q280" si="271">SUM(Q276:Q279)</f>
        <v>0</v>
      </c>
      <c r="R280" s="279">
        <f t="shared" ref="R280" si="272">SUM(R276:R279)</f>
        <v>0</v>
      </c>
      <c r="S280" s="279">
        <f t="shared" ref="S280" si="273">SUM(S276:S279)</f>
        <v>0</v>
      </c>
      <c r="T280" s="279">
        <f t="shared" ref="T280" si="274">SUM(T276:T279)</f>
        <v>0</v>
      </c>
      <c r="U280" s="279">
        <f t="shared" ref="U280" si="275">SUM(U276:U279)</f>
        <v>0</v>
      </c>
      <c r="V280" s="279">
        <f t="shared" ref="V280" si="276">SUM(V276:V279)</f>
        <v>0</v>
      </c>
      <c r="W280" s="279">
        <f t="shared" ref="W280" si="277">SUM(W276:W279)</f>
        <v>0</v>
      </c>
      <c r="X280" s="279">
        <f t="shared" ref="X280" si="278">SUM(X276:X279)</f>
        <v>0</v>
      </c>
      <c r="Y280" s="279">
        <f t="shared" ref="Y280" si="279">SUM(Y276:Y279)</f>
        <v>0</v>
      </c>
      <c r="Z280" s="279">
        <f t="shared" ref="Z280" si="280">SUM(Z276:Z279)</f>
        <v>0</v>
      </c>
      <c r="AA280" s="279">
        <f t="shared" ref="AA280" si="281">SUM(AA276:AA279)</f>
        <v>0</v>
      </c>
      <c r="AB280" s="279">
        <f t="shared" ref="AB280" si="282">SUM(AB276:AB279)</f>
        <v>0</v>
      </c>
      <c r="AC280" s="279">
        <f t="shared" ref="AC280" si="283">SUM(AC276:AC279)</f>
        <v>0</v>
      </c>
      <c r="AD280" s="279">
        <f t="shared" ref="AD280" si="284">SUM(AD276:AD279)</f>
        <v>0</v>
      </c>
      <c r="AE280" s="279">
        <f t="shared" ref="AE280" si="285">SUM(AE276:AE279)</f>
        <v>0</v>
      </c>
      <c r="AF280" s="279">
        <f t="shared" ref="AF280" si="286">SUM(AF276:AF279)</f>
        <v>0</v>
      </c>
      <c r="AG280" s="279">
        <f t="shared" ref="AG280" si="287">SUM(AG276:AG279)</f>
        <v>0</v>
      </c>
      <c r="AH280" s="279">
        <f t="shared" ref="AH280" si="288">SUM(AH276:AH279)</f>
        <v>0</v>
      </c>
      <c r="AI280" s="279">
        <f t="shared" ref="AI280" si="289">SUM(AI276:AI279)</f>
        <v>0</v>
      </c>
      <c r="AJ280" s="279">
        <f t="shared" ref="AJ280" si="290">SUM(AJ276:AJ279)</f>
        <v>0</v>
      </c>
      <c r="AK280" s="279">
        <f t="shared" ref="AK280" si="291">SUM(AK276:AK279)</f>
        <v>0</v>
      </c>
      <c r="AL280" s="279">
        <f t="shared" ref="AL280" si="292">SUM(AL276:AL279)</f>
        <v>0</v>
      </c>
      <c r="AM280" s="279">
        <f t="shared" ref="AM280" si="293">SUM(AM276:AM279)</f>
        <v>0</v>
      </c>
      <c r="AN280" s="279">
        <f t="shared" ref="AN280" si="294">SUM(AN276:AN279)</f>
        <v>0</v>
      </c>
      <c r="AO280" s="279">
        <f t="shared" ref="AO280" si="295">SUM(AO276:AO279)</f>
        <v>0</v>
      </c>
      <c r="AP280" s="279">
        <f t="shared" ref="AP280" si="296">SUM(AP276:AP279)</f>
        <v>0</v>
      </c>
      <c r="AQ280" s="279">
        <f t="shared" ref="AQ280" si="297">SUM(AQ276:AQ279)</f>
        <v>0</v>
      </c>
      <c r="AR280" s="279">
        <f t="shared" ref="AR280" si="298">SUM(AR276:AR279)</f>
        <v>0</v>
      </c>
      <c r="AS280" s="279">
        <f t="shared" ref="AS280" si="299">SUM(AS276:AS279)</f>
        <v>0</v>
      </c>
      <c r="AT280" s="279">
        <f t="shared" ref="AT280" si="300">SUM(AT276:AT279)</f>
        <v>0</v>
      </c>
      <c r="AU280" s="279">
        <f t="shared" ref="AU280" si="301">SUM(AU276:AU279)</f>
        <v>0</v>
      </c>
      <c r="AV280" s="279">
        <f t="shared" ref="AV280" si="302">SUM(AV276:AV279)</f>
        <v>0</v>
      </c>
      <c r="AW280" s="279">
        <f t="shared" ref="AW280" si="303">SUM(AW276:AW279)</f>
        <v>0</v>
      </c>
      <c r="AX280" s="279">
        <f t="shared" ref="AX280" si="304">SUM(AX276:AX279)</f>
        <v>0</v>
      </c>
      <c r="AY280" s="279">
        <f t="shared" ref="AY280" si="305">SUM(AY276:AY279)</f>
        <v>0</v>
      </c>
      <c r="AZ280" s="279">
        <f t="shared" ref="AZ280" si="306">SUM(AZ276:AZ279)</f>
        <v>0</v>
      </c>
      <c r="BA280" s="279">
        <f t="shared" ref="BA280" si="307">SUM(BA276:BA279)</f>
        <v>0</v>
      </c>
      <c r="BB280" s="279">
        <f t="shared" ref="BB280" si="308">SUM(BB276:BB279)</f>
        <v>0</v>
      </c>
      <c r="BC280" s="279">
        <f t="shared" ref="BC280" si="309">SUM(BC276:BC279)</f>
        <v>0</v>
      </c>
      <c r="BD280" s="279">
        <f t="shared" ref="BD280" si="310">SUM(BD276:BD279)</f>
        <v>0</v>
      </c>
      <c r="BE280" s="279">
        <f t="shared" ref="BE280" si="311">SUM(BE276:BE279)</f>
        <v>0</v>
      </c>
      <c r="BF280" s="279">
        <f t="shared" ref="BF280" si="312">SUM(BF276:BF279)</f>
        <v>0</v>
      </c>
      <c r="BG280" s="279">
        <f t="shared" ref="BG280" si="313">SUM(BG276:BG279)</f>
        <v>0</v>
      </c>
      <c r="BH280" s="279">
        <f t="shared" ref="BH280" si="314">SUM(BH276:BH279)</f>
        <v>0</v>
      </c>
      <c r="BI280" s="279">
        <f t="shared" ref="BI280" si="315">SUM(BI276:BI279)</f>
        <v>0</v>
      </c>
      <c r="BJ280" s="279">
        <f t="shared" ref="BJ280" si="316">SUM(BJ276:BJ279)</f>
        <v>0</v>
      </c>
      <c r="BK280" s="279">
        <f t="shared" ref="BK280" si="317">SUM(BK276:BK279)</f>
        <v>0</v>
      </c>
      <c r="BL280" s="279">
        <f t="shared" ref="BL280" si="318">SUM(BL276:BL279)</f>
        <v>0</v>
      </c>
      <c r="BM280" s="279">
        <f t="shared" ref="BM280" si="319">SUM(BM276:BM279)</f>
        <v>0</v>
      </c>
      <c r="BN280" s="279">
        <f t="shared" ref="BN280" si="320">SUM(BN276:BN279)</f>
        <v>0</v>
      </c>
      <c r="BO280" s="279">
        <f t="shared" ref="BO280" si="321">SUM(BO276:BO279)</f>
        <v>0</v>
      </c>
      <c r="BP280" s="279">
        <f t="shared" ref="BP280" si="322">SUM(BP276:BP279)</f>
        <v>0</v>
      </c>
      <c r="BQ280" s="279">
        <f t="shared" ref="BQ280" si="323">SUM(BQ276:BQ279)</f>
        <v>0</v>
      </c>
      <c r="BR280" s="279">
        <f t="shared" ref="BR280" si="324">SUM(BR276:BR279)</f>
        <v>0</v>
      </c>
      <c r="BS280" s="279">
        <f t="shared" ref="BS280" si="325">SUM(BS276:BS279)</f>
        <v>0</v>
      </c>
      <c r="BT280" s="279">
        <f t="shared" ref="BT280" si="326">SUM(BT276:BT279)</f>
        <v>0</v>
      </c>
      <c r="BU280" s="279">
        <f t="shared" ref="BU280" si="327">SUM(BU276:BU279)</f>
        <v>0</v>
      </c>
      <c r="BV280" s="279">
        <f t="shared" ref="BV280" si="328">SUM(BV276:BV279)</f>
        <v>0</v>
      </c>
      <c r="BW280" s="279">
        <f t="shared" ref="BW280" si="329">SUM(BW276:BW279)</f>
        <v>0</v>
      </c>
      <c r="BX280" s="279">
        <f t="shared" ref="BX280" si="330">SUM(BX276:BX279)</f>
        <v>0</v>
      </c>
      <c r="BY280" s="279">
        <f t="shared" ref="BY280" si="331">SUM(BY276:BY279)</f>
        <v>0</v>
      </c>
      <c r="BZ280" s="279">
        <f t="shared" ref="BZ280" si="332">SUM(BZ276:BZ279)</f>
        <v>0</v>
      </c>
      <c r="CA280" s="279">
        <f t="shared" ref="CA280" si="333">SUM(CA276:CA279)</f>
        <v>0</v>
      </c>
      <c r="CB280" s="279">
        <f t="shared" ref="CB280" si="334">SUM(CB276:CB279)</f>
        <v>0</v>
      </c>
      <c r="CC280" s="279">
        <f t="shared" ref="CC280" si="335">SUM(CC276:CC279)</f>
        <v>0</v>
      </c>
      <c r="CD280" s="279">
        <f t="shared" ref="CD280" si="336">SUM(CD276:CD279)</f>
        <v>0</v>
      </c>
      <c r="CE280" s="279">
        <f t="shared" ref="CE280" si="337">SUM(CE276:CE279)</f>
        <v>0</v>
      </c>
      <c r="CF280" s="279">
        <f t="shared" ref="CF280" si="338">SUM(CF276:CF279)</f>
        <v>0</v>
      </c>
      <c r="CG280" s="279">
        <f t="shared" ref="CG280" si="339">SUM(CG276:CG279)</f>
        <v>0</v>
      </c>
      <c r="CH280" s="279">
        <f t="shared" ref="CH280" si="340">SUM(CH276:CH279)</f>
        <v>0</v>
      </c>
      <c r="CI280" s="279">
        <f t="shared" ref="CI280" si="341">SUM(CI276:CI279)</f>
        <v>0</v>
      </c>
      <c r="CJ280" s="279">
        <f t="shared" ref="CJ280" si="342">SUM(CJ276:CJ279)</f>
        <v>0</v>
      </c>
      <c r="CK280" s="279">
        <f t="shared" ref="CK280" si="343">SUM(CK276:CK279)</f>
        <v>0</v>
      </c>
      <c r="CL280" s="279">
        <f t="shared" ref="CL280" si="344">SUM(CL276:CL279)</f>
        <v>0</v>
      </c>
      <c r="CM280" s="279">
        <f t="shared" ref="CM280" si="345">SUM(CM276:CM279)</f>
        <v>0</v>
      </c>
      <c r="CN280" s="279">
        <f t="shared" ref="CN280" si="346">SUM(CN276:CN279)</f>
        <v>0</v>
      </c>
      <c r="CO280" s="279">
        <f t="shared" ref="CO280" si="347">SUM(CO276:CO279)</f>
        <v>0</v>
      </c>
    </row>
    <row r="281" spans="1:211" s="118" customFormat="1" outlineLevel="1" x14ac:dyDescent="0.2">
      <c r="B281" s="139"/>
      <c r="C281" s="140"/>
      <c r="D281" s="140"/>
      <c r="H281" s="141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  <c r="BS281" s="217"/>
      <c r="BT281" s="217"/>
      <c r="BU281" s="217"/>
      <c r="BV281" s="217"/>
      <c r="BW281" s="217"/>
      <c r="BX281" s="217"/>
      <c r="BY281" s="217"/>
      <c r="BZ281" s="217"/>
      <c r="CA281" s="217"/>
      <c r="CB281" s="217"/>
      <c r="CC281" s="217"/>
      <c r="CD281" s="217"/>
      <c r="CE281" s="217"/>
      <c r="CF281" s="217"/>
      <c r="CG281" s="217"/>
      <c r="CH281" s="217"/>
      <c r="CI281" s="217"/>
      <c r="CJ281" s="217"/>
      <c r="CK281" s="217"/>
      <c r="CL281" s="217"/>
      <c r="CM281" s="217"/>
      <c r="CN281" s="217"/>
      <c r="CO281" s="217"/>
    </row>
    <row r="282" spans="1:211" ht="13.5" thickBot="1" x14ac:dyDescent="0.25">
      <c r="A282" s="55" t="s">
        <v>149</v>
      </c>
      <c r="B282" s="9"/>
      <c r="C282" s="179"/>
      <c r="D282" s="68"/>
      <c r="E282" s="11"/>
      <c r="F282" s="12"/>
      <c r="G282" s="12"/>
      <c r="H282" s="145"/>
      <c r="I282" s="12"/>
      <c r="J282" s="13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</row>
    <row r="283" spans="1:211" ht="3" customHeight="1" thickTop="1" x14ac:dyDescent="0.2">
      <c r="A283" s="14"/>
      <c r="B283" s="14"/>
      <c r="C283" s="180"/>
      <c r="D283" s="69"/>
      <c r="E283" s="16"/>
      <c r="F283" s="17"/>
      <c r="G283" s="16"/>
      <c r="H283" s="147"/>
      <c r="I283" s="72"/>
      <c r="J283" s="13"/>
      <c r="K283" s="16"/>
    </row>
  </sheetData>
  <conditionalFormatting sqref="K1:CO1">
    <cfRule type="cellIs" dxfId="200" priority="25" operator="equal">
      <formula>OverallError</formula>
    </cfRule>
  </conditionalFormatting>
  <conditionalFormatting sqref="H1">
    <cfRule type="cellIs" dxfId="199" priority="26" operator="equal">
      <formula>OverallError</formula>
    </cfRule>
  </conditionalFormatting>
  <conditionalFormatting sqref="H3 D3:F3">
    <cfRule type="cellIs" dxfId="198" priority="22" operator="lessThan">
      <formula>0</formula>
    </cfRule>
  </conditionalFormatting>
  <conditionalFormatting sqref="K3">
    <cfRule type="cellIs" dxfId="197" priority="21" operator="lessThan">
      <formula>0</formula>
    </cfRule>
  </conditionalFormatting>
  <conditionalFormatting sqref="H7 D7:F7">
    <cfRule type="cellIs" dxfId="196" priority="24" operator="lessThan">
      <formula>0</formula>
    </cfRule>
  </conditionalFormatting>
  <conditionalFormatting sqref="K7">
    <cfRule type="cellIs" dxfId="195" priority="23" operator="lessThan">
      <formula>0</formula>
    </cfRule>
  </conditionalFormatting>
  <conditionalFormatting sqref="I1">
    <cfRule type="cellIs" dxfId="194" priority="20" operator="equal">
      <formula>OverallError</formula>
    </cfRule>
  </conditionalFormatting>
  <conditionalFormatting sqref="I3">
    <cfRule type="cellIs" dxfId="193" priority="18" operator="lessThan">
      <formula>0</formula>
    </cfRule>
  </conditionalFormatting>
  <conditionalFormatting sqref="I7">
    <cfRule type="cellIs" dxfId="192" priority="19" operator="lessThan">
      <formula>0</formula>
    </cfRule>
  </conditionalFormatting>
  <conditionalFormatting sqref="H9 D9:F9">
    <cfRule type="cellIs" dxfId="191" priority="17" operator="lessThan">
      <formula>0</formula>
    </cfRule>
  </conditionalFormatting>
  <conditionalFormatting sqref="K9">
    <cfRule type="cellIs" dxfId="190" priority="16" operator="lessThan">
      <formula>0</formula>
    </cfRule>
  </conditionalFormatting>
  <conditionalFormatting sqref="I9">
    <cfRule type="cellIs" dxfId="189" priority="15" operator="lessThan">
      <formula>0</formula>
    </cfRule>
  </conditionalFormatting>
  <conditionalFormatting sqref="D246:F246 H244:H246">
    <cfRule type="cellIs" dxfId="188" priority="14" operator="lessThan">
      <formula>0</formula>
    </cfRule>
  </conditionalFormatting>
  <conditionalFormatting sqref="K246:CO246">
    <cfRule type="cellIs" dxfId="187" priority="13" operator="lessThan">
      <formula>0</formula>
    </cfRule>
  </conditionalFormatting>
  <conditionalFormatting sqref="H159 D159:F159">
    <cfRule type="cellIs" dxfId="186" priority="11" operator="lessThan">
      <formula>0</formula>
    </cfRule>
  </conditionalFormatting>
  <conditionalFormatting sqref="K159">
    <cfRule type="cellIs" dxfId="185" priority="10" operator="lessThan">
      <formula>0</formula>
    </cfRule>
  </conditionalFormatting>
  <conditionalFormatting sqref="I159">
    <cfRule type="cellIs" dxfId="184" priority="9" operator="lessThan">
      <formula>0</formula>
    </cfRule>
  </conditionalFormatting>
  <conditionalFormatting sqref="H283 D283:F283">
    <cfRule type="cellIs" dxfId="183" priority="8" operator="lessThan">
      <formula>0</formula>
    </cfRule>
  </conditionalFormatting>
  <conditionalFormatting sqref="K283">
    <cfRule type="cellIs" dxfId="182" priority="7" operator="lessThan">
      <formula>0</formula>
    </cfRule>
  </conditionalFormatting>
  <conditionalFormatting sqref="I283">
    <cfRule type="cellIs" dxfId="181" priority="6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&amp;L&amp;"Calibri"&amp;10&amp;K000000ST Classification: OFFICIAL COMMERCIAL&amp;1#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/>
    <outlinePr summaryBelow="0" summaryRight="0"/>
  </sheetPr>
  <dimension ref="A1:CO130"/>
  <sheetViews>
    <sheetView showGridLines="0" workbookViewId="0">
      <pane xSplit="10" ySplit="8" topLeftCell="K58" activePane="bottomRight" state="frozen"/>
      <selection activeCell="G124" sqref="G124"/>
      <selection pane="topRight" activeCell="G124" sqref="G124"/>
      <selection pane="bottomLeft" activeCell="G124" sqref="G124"/>
      <selection pane="bottomRight" activeCell="G124" sqref="G124"/>
    </sheetView>
  </sheetViews>
  <sheetFormatPr defaultColWidth="0" defaultRowHeight="12.75" outlineLevelRow="1" x14ac:dyDescent="0.2"/>
  <cols>
    <col min="1" max="1" width="1.6640625" customWidth="1"/>
    <col min="2" max="2" width="1.6640625" style="58" customWidth="1"/>
    <col min="3" max="3" width="1.6640625" customWidth="1"/>
    <col min="4" max="4" width="1.6640625" style="39" customWidth="1"/>
    <col min="5" max="5" width="37.1640625" customWidth="1"/>
    <col min="6" max="6" width="1.83203125" customWidth="1"/>
    <col min="7" max="7" width="15.83203125" customWidth="1"/>
    <col min="8" max="8" width="15.33203125" style="110" customWidth="1"/>
    <col min="9" max="9" width="10.83203125" style="74" bestFit="1" customWidth="1"/>
    <col min="10" max="10" width="1" customWidth="1"/>
    <col min="11" max="11" width="8.33203125" customWidth="1"/>
    <col min="12" max="93" width="9.33203125" customWidth="1"/>
    <col min="94" max="16384" width="9.33203125" hidden="1"/>
  </cols>
  <sheetData>
    <row r="1" spans="1:93" ht="18" x14ac:dyDescent="0.25">
      <c r="A1" s="54" t="s">
        <v>515</v>
      </c>
      <c r="B1" s="2"/>
      <c r="C1" s="3"/>
      <c r="D1" s="67"/>
      <c r="E1" s="5"/>
      <c r="F1" s="5"/>
      <c r="G1" s="3"/>
      <c r="H1" s="6"/>
      <c r="I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13.5" thickBot="1" x14ac:dyDescent="0.25">
      <c r="A2" s="55"/>
      <c r="B2" s="9"/>
      <c r="C2" s="8"/>
      <c r="D2" s="68"/>
      <c r="E2" s="11" t="s">
        <v>51</v>
      </c>
      <c r="F2" s="12"/>
      <c r="G2" s="12" t="s">
        <v>269</v>
      </c>
      <c r="H2" s="12" t="s">
        <v>53</v>
      </c>
      <c r="I2" s="12" t="s">
        <v>270</v>
      </c>
      <c r="J2" s="13"/>
      <c r="K2" s="21" t="str">
        <f xml:space="preserve"> InpS!K2</f>
        <v>2022-23</v>
      </c>
      <c r="L2" s="21" t="str">
        <f xml:space="preserve"> InpS!L2</f>
        <v>2023-24</v>
      </c>
      <c r="M2" s="21" t="str">
        <f xml:space="preserve"> InpS!M2</f>
        <v>2024-25</v>
      </c>
      <c r="N2" s="21" t="str">
        <f xml:space="preserve"> InpS!N2</f>
        <v>2025-26</v>
      </c>
      <c r="O2" s="21" t="str">
        <f xml:space="preserve"> InpS!O2</f>
        <v>2026-27</v>
      </c>
      <c r="P2" s="21" t="str">
        <f xml:space="preserve"> InpS!P2</f>
        <v>2027-28</v>
      </c>
      <c r="Q2" s="21" t="str">
        <f xml:space="preserve"> InpS!Q2</f>
        <v>2028-29</v>
      </c>
      <c r="R2" s="21" t="str">
        <f xml:space="preserve"> InpS!R2</f>
        <v>2029-30</v>
      </c>
      <c r="S2" s="21" t="str">
        <f xml:space="preserve"> InpS!S2</f>
        <v>2030-31</v>
      </c>
      <c r="T2" s="21" t="str">
        <f xml:space="preserve"> InpS!T2</f>
        <v>2031-32</v>
      </c>
      <c r="U2" s="21" t="str">
        <f xml:space="preserve"> InpS!U2</f>
        <v>2032-33</v>
      </c>
      <c r="V2" s="21" t="str">
        <f xml:space="preserve"> InpS!V2</f>
        <v>2033-34</v>
      </c>
      <c r="W2" s="21" t="str">
        <f xml:space="preserve"> InpS!W2</f>
        <v>2034-35</v>
      </c>
      <c r="X2" s="21" t="str">
        <f xml:space="preserve"> InpS!X2</f>
        <v>2035-36</v>
      </c>
      <c r="Y2" s="21" t="str">
        <f xml:space="preserve"> InpS!Y2</f>
        <v>2036-37</v>
      </c>
      <c r="Z2" s="21" t="str">
        <f xml:space="preserve"> InpS!Z2</f>
        <v>2037-38</v>
      </c>
      <c r="AA2" s="21" t="str">
        <f xml:space="preserve"> InpS!AA2</f>
        <v>2038-39</v>
      </c>
      <c r="AB2" s="21" t="str">
        <f xml:space="preserve"> InpS!AB2</f>
        <v>2039-40</v>
      </c>
      <c r="AC2" s="21" t="str">
        <f xml:space="preserve"> InpS!AC2</f>
        <v>2040-41</v>
      </c>
      <c r="AD2" s="21" t="str">
        <f xml:space="preserve"> InpS!AD2</f>
        <v>2041-42</v>
      </c>
      <c r="AE2" s="21" t="str">
        <f xml:space="preserve"> InpS!AE2</f>
        <v>2042-43</v>
      </c>
      <c r="AF2" s="21" t="str">
        <f xml:space="preserve"> InpS!AF2</f>
        <v>2043-44</v>
      </c>
      <c r="AG2" s="21" t="str">
        <f xml:space="preserve"> InpS!AG2</f>
        <v>2044-45</v>
      </c>
      <c r="AH2" s="21" t="str">
        <f xml:space="preserve"> InpS!AH2</f>
        <v>2045-46</v>
      </c>
      <c r="AI2" s="21" t="str">
        <f xml:space="preserve"> InpS!AI2</f>
        <v>2046-47</v>
      </c>
      <c r="AJ2" s="21" t="str">
        <f xml:space="preserve"> InpS!AJ2</f>
        <v>2047-48</v>
      </c>
      <c r="AK2" s="21" t="str">
        <f xml:space="preserve"> InpS!AK2</f>
        <v>2048-49</v>
      </c>
      <c r="AL2" s="21" t="str">
        <f xml:space="preserve"> InpS!AL2</f>
        <v>2049-50</v>
      </c>
      <c r="AM2" s="21" t="str">
        <f xml:space="preserve"> InpS!AM2</f>
        <v>2050-51</v>
      </c>
      <c r="AN2" s="21" t="str">
        <f xml:space="preserve"> InpS!AN2</f>
        <v>2051-52</v>
      </c>
      <c r="AO2" s="21" t="str">
        <f xml:space="preserve"> InpS!AO2</f>
        <v>2052-53</v>
      </c>
      <c r="AP2" s="21" t="str">
        <f xml:space="preserve"> InpS!AP2</f>
        <v>2053-54</v>
      </c>
      <c r="AQ2" s="21" t="str">
        <f xml:space="preserve"> InpS!AQ2</f>
        <v>2054-55</v>
      </c>
      <c r="AR2" s="21" t="str">
        <f xml:space="preserve"> InpS!AR2</f>
        <v>2055-56</v>
      </c>
      <c r="AS2" s="21" t="str">
        <f xml:space="preserve"> InpS!AS2</f>
        <v>2056-57</v>
      </c>
      <c r="AT2" s="21" t="str">
        <f xml:space="preserve"> InpS!AT2</f>
        <v>2057-58</v>
      </c>
      <c r="AU2" s="21" t="str">
        <f xml:space="preserve"> InpS!AU2</f>
        <v>2058-59</v>
      </c>
      <c r="AV2" s="21" t="str">
        <f xml:space="preserve"> InpS!AV2</f>
        <v>2059-60</v>
      </c>
      <c r="AW2" s="21" t="str">
        <f xml:space="preserve"> InpS!AW2</f>
        <v>2060-61</v>
      </c>
      <c r="AX2" s="21" t="str">
        <f xml:space="preserve"> InpS!AX2</f>
        <v>2061-62</v>
      </c>
      <c r="AY2" s="21" t="str">
        <f xml:space="preserve"> InpS!AY2</f>
        <v>2062-63</v>
      </c>
      <c r="AZ2" s="21" t="str">
        <f xml:space="preserve"> InpS!AZ2</f>
        <v>2063-64</v>
      </c>
      <c r="BA2" s="21" t="str">
        <f xml:space="preserve"> InpS!BA2</f>
        <v>2064-65</v>
      </c>
      <c r="BB2" s="21" t="str">
        <f xml:space="preserve"> InpS!BB2</f>
        <v>2065-66</v>
      </c>
      <c r="BC2" s="21" t="str">
        <f xml:space="preserve"> InpS!BC2</f>
        <v>2066-67</v>
      </c>
      <c r="BD2" s="21" t="str">
        <f xml:space="preserve"> InpS!BD2</f>
        <v>2067-68</v>
      </c>
      <c r="BE2" s="21" t="str">
        <f xml:space="preserve"> InpS!BE2</f>
        <v>2068-69</v>
      </c>
      <c r="BF2" s="21" t="str">
        <f xml:space="preserve"> InpS!BF2</f>
        <v>2069-70</v>
      </c>
      <c r="BG2" s="21" t="str">
        <f xml:space="preserve"> InpS!BG2</f>
        <v>2070-71</v>
      </c>
      <c r="BH2" s="21" t="str">
        <f xml:space="preserve"> InpS!BH2</f>
        <v>2071-72</v>
      </c>
      <c r="BI2" s="21" t="str">
        <f xml:space="preserve"> InpS!BI2</f>
        <v>2072-73</v>
      </c>
      <c r="BJ2" s="21" t="str">
        <f xml:space="preserve"> InpS!BJ2</f>
        <v>2073-74</v>
      </c>
      <c r="BK2" s="21" t="str">
        <f xml:space="preserve"> InpS!BK2</f>
        <v>2074-75</v>
      </c>
      <c r="BL2" s="21" t="str">
        <f xml:space="preserve"> InpS!BL2</f>
        <v>2075-76</v>
      </c>
      <c r="BM2" s="21" t="str">
        <f xml:space="preserve"> InpS!BM2</f>
        <v>2076-77</v>
      </c>
      <c r="BN2" s="21" t="str">
        <f xml:space="preserve"> InpS!BN2</f>
        <v>2077-78</v>
      </c>
      <c r="BO2" s="21" t="str">
        <f xml:space="preserve"> InpS!BO2</f>
        <v>2078-79</v>
      </c>
      <c r="BP2" s="21" t="str">
        <f xml:space="preserve"> InpS!BP2</f>
        <v>2079-80</v>
      </c>
      <c r="BQ2" s="21" t="str">
        <f xml:space="preserve"> InpS!BQ2</f>
        <v>2080-81</v>
      </c>
      <c r="BR2" s="21" t="str">
        <f xml:space="preserve"> InpS!BR2</f>
        <v>2081-82</v>
      </c>
      <c r="BS2" s="21" t="str">
        <f xml:space="preserve"> InpS!BS2</f>
        <v>2082-83</v>
      </c>
      <c r="BT2" s="21" t="str">
        <f xml:space="preserve"> InpS!BT2</f>
        <v>2083-84</v>
      </c>
      <c r="BU2" s="21" t="str">
        <f xml:space="preserve"> InpS!BU2</f>
        <v>2084-85</v>
      </c>
      <c r="BV2" s="21" t="str">
        <f xml:space="preserve"> InpS!BV2</f>
        <v>2085-86</v>
      </c>
      <c r="BW2" s="21" t="str">
        <f xml:space="preserve"> InpS!BW2</f>
        <v>2086-87</v>
      </c>
      <c r="BX2" s="21" t="str">
        <f xml:space="preserve"> InpS!BX2</f>
        <v>2087-88</v>
      </c>
      <c r="BY2" s="21" t="str">
        <f xml:space="preserve"> InpS!BY2</f>
        <v>2088-89</v>
      </c>
      <c r="BZ2" s="21" t="str">
        <f xml:space="preserve"> InpS!BZ2</f>
        <v>2089-90</v>
      </c>
      <c r="CA2" s="21" t="str">
        <f xml:space="preserve"> InpS!CA2</f>
        <v>2090-91</v>
      </c>
      <c r="CB2" s="21" t="str">
        <f xml:space="preserve"> InpS!CB2</f>
        <v>2091-92</v>
      </c>
      <c r="CC2" s="21" t="str">
        <f xml:space="preserve"> InpS!CC2</f>
        <v>2092-93</v>
      </c>
      <c r="CD2" s="21" t="str">
        <f xml:space="preserve"> InpS!CD2</f>
        <v>2093-94</v>
      </c>
      <c r="CE2" s="21" t="str">
        <f xml:space="preserve"> InpS!CE2</f>
        <v>2094-95</v>
      </c>
      <c r="CF2" s="21" t="str">
        <f xml:space="preserve"> InpS!CF2</f>
        <v>2095-96</v>
      </c>
      <c r="CG2" s="21" t="str">
        <f xml:space="preserve"> InpS!CG2</f>
        <v>2096-97</v>
      </c>
      <c r="CH2" s="21" t="str">
        <f xml:space="preserve"> InpS!CH2</f>
        <v>2097-98</v>
      </c>
      <c r="CI2" s="21" t="str">
        <f xml:space="preserve"> InpS!CI2</f>
        <v>2098-99</v>
      </c>
      <c r="CJ2" s="21" t="str">
        <f xml:space="preserve"> InpS!CJ2</f>
        <v>2099-00</v>
      </c>
      <c r="CK2" s="21" t="str">
        <f xml:space="preserve"> InpS!CK2</f>
        <v>2100-01</v>
      </c>
      <c r="CL2" s="21" t="str">
        <f xml:space="preserve"> InpS!CL2</f>
        <v>2101-02</v>
      </c>
      <c r="CM2" s="21" t="str">
        <f xml:space="preserve"> InpS!CM2</f>
        <v>2102-03</v>
      </c>
      <c r="CN2" s="21" t="str">
        <f xml:space="preserve"> InpS!CN2</f>
        <v>2103-04</v>
      </c>
      <c r="CO2" s="21" t="str">
        <f xml:space="preserve"> InpS!CO2</f>
        <v>2104-05</v>
      </c>
    </row>
    <row r="3" spans="1:93" ht="3" customHeight="1" thickTop="1" x14ac:dyDescent="0.2">
      <c r="A3" s="14"/>
      <c r="B3" s="14"/>
      <c r="C3" s="7"/>
      <c r="D3" s="69"/>
      <c r="E3" s="16"/>
      <c r="F3" s="17"/>
      <c r="G3" s="16"/>
      <c r="H3" s="106"/>
      <c r="I3" s="72"/>
      <c r="J3" s="13"/>
      <c r="K3" s="16"/>
    </row>
    <row r="4" spans="1:93" x14ac:dyDescent="0.2">
      <c r="E4" s="18" t="str">
        <f xml:space="preserve"> InpS!E4</f>
        <v>Year end</v>
      </c>
      <c r="G4" s="24">
        <f xml:space="preserve"> InpS!G4</f>
        <v>2023</v>
      </c>
      <c r="H4" s="107"/>
      <c r="I4" s="73"/>
      <c r="J4" s="25"/>
      <c r="K4" s="24">
        <f xml:space="preserve"> InpS!K4</f>
        <v>2023</v>
      </c>
      <c r="L4" s="24">
        <f xml:space="preserve"> InpS!L4</f>
        <v>2024</v>
      </c>
      <c r="M4" s="24">
        <f xml:space="preserve"> InpS!M4</f>
        <v>2025</v>
      </c>
      <c r="N4" s="24">
        <f xml:space="preserve"> InpS!N4</f>
        <v>2026</v>
      </c>
      <c r="O4" s="24">
        <f xml:space="preserve"> InpS!O4</f>
        <v>2027</v>
      </c>
      <c r="P4" s="24">
        <f xml:space="preserve"> InpS!P4</f>
        <v>2028</v>
      </c>
      <c r="Q4" s="24">
        <f xml:space="preserve"> InpS!Q4</f>
        <v>2029</v>
      </c>
      <c r="R4" s="24">
        <f xml:space="preserve"> InpS!R4</f>
        <v>2030</v>
      </c>
      <c r="S4" s="24">
        <f xml:space="preserve"> InpS!S4</f>
        <v>2031</v>
      </c>
      <c r="T4" s="24">
        <f xml:space="preserve"> InpS!T4</f>
        <v>2032</v>
      </c>
      <c r="U4" s="24">
        <f xml:space="preserve"> InpS!U4</f>
        <v>2033</v>
      </c>
      <c r="V4" s="24">
        <f xml:space="preserve"> InpS!V4</f>
        <v>2034</v>
      </c>
      <c r="W4" s="24">
        <f xml:space="preserve"> InpS!W4</f>
        <v>2035</v>
      </c>
      <c r="X4" s="24">
        <f xml:space="preserve"> InpS!X4</f>
        <v>2036</v>
      </c>
      <c r="Y4" s="24">
        <f xml:space="preserve"> InpS!Y4</f>
        <v>2037</v>
      </c>
      <c r="Z4" s="24">
        <f xml:space="preserve"> InpS!Z4</f>
        <v>2038</v>
      </c>
      <c r="AA4" s="24">
        <f xml:space="preserve"> InpS!AA4</f>
        <v>2039</v>
      </c>
      <c r="AB4" s="24">
        <f xml:space="preserve"> InpS!AB4</f>
        <v>2040</v>
      </c>
      <c r="AC4" s="24">
        <f xml:space="preserve"> InpS!AC4</f>
        <v>2041</v>
      </c>
      <c r="AD4" s="24">
        <f xml:space="preserve"> InpS!AD4</f>
        <v>2042</v>
      </c>
      <c r="AE4" s="24">
        <f xml:space="preserve"> InpS!AE4</f>
        <v>2043</v>
      </c>
      <c r="AF4" s="24">
        <f xml:space="preserve"> InpS!AF4</f>
        <v>2044</v>
      </c>
      <c r="AG4" s="24">
        <f xml:space="preserve"> InpS!AG4</f>
        <v>2045</v>
      </c>
      <c r="AH4" s="24">
        <f xml:space="preserve"> InpS!AH4</f>
        <v>2046</v>
      </c>
      <c r="AI4" s="24">
        <f xml:space="preserve"> InpS!AI4</f>
        <v>2047</v>
      </c>
      <c r="AJ4" s="24">
        <f xml:space="preserve"> InpS!AJ4</f>
        <v>2048</v>
      </c>
      <c r="AK4" s="24">
        <f xml:space="preserve"> InpS!AK4</f>
        <v>2049</v>
      </c>
      <c r="AL4" s="24">
        <f xml:space="preserve"> InpS!AL4</f>
        <v>2050</v>
      </c>
      <c r="AM4" s="24">
        <f xml:space="preserve"> InpS!AM4</f>
        <v>2051</v>
      </c>
      <c r="AN4" s="24">
        <f xml:space="preserve"> InpS!AN4</f>
        <v>2052</v>
      </c>
      <c r="AO4" s="24">
        <f xml:space="preserve"> InpS!AO4</f>
        <v>2053</v>
      </c>
      <c r="AP4" s="24">
        <f xml:space="preserve"> InpS!AP4</f>
        <v>2054</v>
      </c>
      <c r="AQ4" s="24">
        <f xml:space="preserve"> InpS!AQ4</f>
        <v>2055</v>
      </c>
      <c r="AR4" s="24">
        <f xml:space="preserve"> InpS!AR4</f>
        <v>2056</v>
      </c>
      <c r="AS4" s="24">
        <f xml:space="preserve"> InpS!AS4</f>
        <v>2057</v>
      </c>
      <c r="AT4" s="24">
        <f xml:space="preserve"> InpS!AT4</f>
        <v>2058</v>
      </c>
      <c r="AU4" s="24">
        <f xml:space="preserve"> InpS!AU4</f>
        <v>2059</v>
      </c>
      <c r="AV4" s="24">
        <f xml:space="preserve"> InpS!AV4</f>
        <v>2060</v>
      </c>
      <c r="AW4" s="24">
        <f xml:space="preserve"> InpS!AW4</f>
        <v>2061</v>
      </c>
      <c r="AX4" s="24">
        <f xml:space="preserve"> InpS!AX4</f>
        <v>2062</v>
      </c>
      <c r="AY4" s="24">
        <f xml:space="preserve"> InpS!AY4</f>
        <v>2063</v>
      </c>
      <c r="AZ4" s="24">
        <f xml:space="preserve"> InpS!AZ4</f>
        <v>2064</v>
      </c>
      <c r="BA4" s="24">
        <f xml:space="preserve"> InpS!BA4</f>
        <v>2065</v>
      </c>
      <c r="BB4" s="24">
        <f xml:space="preserve"> InpS!BB4</f>
        <v>2066</v>
      </c>
      <c r="BC4" s="24">
        <f xml:space="preserve"> InpS!BC4</f>
        <v>2067</v>
      </c>
      <c r="BD4" s="24">
        <f xml:space="preserve"> InpS!BD4</f>
        <v>2068</v>
      </c>
      <c r="BE4" s="24">
        <f xml:space="preserve"> InpS!BE4</f>
        <v>2069</v>
      </c>
      <c r="BF4" s="24">
        <f xml:space="preserve"> InpS!BF4</f>
        <v>2070</v>
      </c>
      <c r="BG4" s="24">
        <f xml:space="preserve"> InpS!BG4</f>
        <v>2071</v>
      </c>
      <c r="BH4" s="24">
        <f xml:space="preserve"> InpS!BH4</f>
        <v>2072</v>
      </c>
      <c r="BI4" s="24">
        <f xml:space="preserve"> InpS!BI4</f>
        <v>2073</v>
      </c>
      <c r="BJ4" s="24">
        <f xml:space="preserve"> InpS!BJ4</f>
        <v>2074</v>
      </c>
      <c r="BK4" s="24">
        <f xml:space="preserve"> InpS!BK4</f>
        <v>2075</v>
      </c>
      <c r="BL4" s="24">
        <f xml:space="preserve"> InpS!BL4</f>
        <v>2076</v>
      </c>
      <c r="BM4" s="24">
        <f xml:space="preserve"> InpS!BM4</f>
        <v>2077</v>
      </c>
      <c r="BN4" s="24">
        <f xml:space="preserve"> InpS!BN4</f>
        <v>2078</v>
      </c>
      <c r="BO4" s="24">
        <f xml:space="preserve"> InpS!BO4</f>
        <v>2079</v>
      </c>
      <c r="BP4" s="24">
        <f xml:space="preserve"> InpS!BP4</f>
        <v>2080</v>
      </c>
      <c r="BQ4" s="24">
        <f xml:space="preserve"> InpS!BQ4</f>
        <v>2081</v>
      </c>
      <c r="BR4" s="24">
        <f xml:space="preserve"> InpS!BR4</f>
        <v>2082</v>
      </c>
      <c r="BS4" s="24">
        <f xml:space="preserve"> InpS!BS4</f>
        <v>2083</v>
      </c>
      <c r="BT4" s="24">
        <f xml:space="preserve"> InpS!BT4</f>
        <v>2084</v>
      </c>
      <c r="BU4" s="24">
        <f xml:space="preserve"> InpS!BU4</f>
        <v>2085</v>
      </c>
      <c r="BV4" s="24">
        <f xml:space="preserve"> InpS!BV4</f>
        <v>2086</v>
      </c>
      <c r="BW4" s="24">
        <f xml:space="preserve"> InpS!BW4</f>
        <v>2087</v>
      </c>
      <c r="BX4" s="24">
        <f xml:space="preserve"> InpS!BX4</f>
        <v>2088</v>
      </c>
      <c r="BY4" s="24">
        <f xml:space="preserve"> InpS!BY4</f>
        <v>2089</v>
      </c>
      <c r="BZ4" s="24">
        <f xml:space="preserve"> InpS!BZ4</f>
        <v>2090</v>
      </c>
      <c r="CA4" s="24">
        <f xml:space="preserve"> InpS!CA4</f>
        <v>2091</v>
      </c>
      <c r="CB4" s="24">
        <f xml:space="preserve"> InpS!CB4</f>
        <v>2092</v>
      </c>
      <c r="CC4" s="24">
        <f xml:space="preserve"> InpS!CC4</f>
        <v>2093</v>
      </c>
      <c r="CD4" s="24">
        <f xml:space="preserve"> InpS!CD4</f>
        <v>2094</v>
      </c>
      <c r="CE4" s="24">
        <f xml:space="preserve"> InpS!CE4</f>
        <v>2095</v>
      </c>
      <c r="CF4" s="24">
        <f xml:space="preserve"> InpS!CF4</f>
        <v>2096</v>
      </c>
      <c r="CG4" s="24">
        <f xml:space="preserve"> InpS!CG4</f>
        <v>2097</v>
      </c>
      <c r="CH4" s="24">
        <f xml:space="preserve"> InpS!CH4</f>
        <v>2098</v>
      </c>
      <c r="CI4" s="24">
        <f xml:space="preserve"> InpS!CI4</f>
        <v>2099</v>
      </c>
      <c r="CJ4" s="24">
        <f xml:space="preserve"> InpS!CJ4</f>
        <v>2100</v>
      </c>
      <c r="CK4" s="24">
        <f xml:space="preserve"> InpS!CK4</f>
        <v>2101</v>
      </c>
      <c r="CL4" s="24">
        <f xml:space="preserve"> InpS!CL4</f>
        <v>2102</v>
      </c>
      <c r="CM4" s="24">
        <f xml:space="preserve"> InpS!CM4</f>
        <v>2103</v>
      </c>
      <c r="CN4" s="24">
        <f xml:space="preserve"> InpS!CN4</f>
        <v>2104</v>
      </c>
      <c r="CO4" s="24">
        <f xml:space="preserve"> InpS!CO4</f>
        <v>2105</v>
      </c>
    </row>
    <row r="5" spans="1:93" s="20" customFormat="1" x14ac:dyDescent="0.2">
      <c r="B5" s="34"/>
      <c r="D5" s="83"/>
      <c r="E5" s="20" t="s">
        <v>516</v>
      </c>
      <c r="G5" s="86">
        <f xml:space="preserve"> DATE( G4 - 1, 4, 1 )</f>
        <v>44652</v>
      </c>
      <c r="H5" s="108"/>
      <c r="I5" s="87"/>
      <c r="J5" s="88"/>
      <c r="K5" s="86">
        <f t="shared" ref="K5:AP5" si="0" xml:space="preserve"> DATE( K4 - 1, 4, 1 )</f>
        <v>44652</v>
      </c>
      <c r="L5" s="86">
        <f t="shared" si="0"/>
        <v>45017</v>
      </c>
      <c r="M5" s="86">
        <f t="shared" si="0"/>
        <v>45383</v>
      </c>
      <c r="N5" s="86">
        <f t="shared" si="0"/>
        <v>45748</v>
      </c>
      <c r="O5" s="86">
        <f t="shared" si="0"/>
        <v>46113</v>
      </c>
      <c r="P5" s="86">
        <f t="shared" si="0"/>
        <v>46478</v>
      </c>
      <c r="Q5" s="86">
        <f t="shared" si="0"/>
        <v>46844</v>
      </c>
      <c r="R5" s="86">
        <f t="shared" si="0"/>
        <v>47209</v>
      </c>
      <c r="S5" s="86">
        <f t="shared" si="0"/>
        <v>47574</v>
      </c>
      <c r="T5" s="86">
        <f t="shared" si="0"/>
        <v>47939</v>
      </c>
      <c r="U5" s="86">
        <f t="shared" si="0"/>
        <v>48305</v>
      </c>
      <c r="V5" s="86">
        <f t="shared" si="0"/>
        <v>48670</v>
      </c>
      <c r="W5" s="86">
        <f t="shared" si="0"/>
        <v>49035</v>
      </c>
      <c r="X5" s="86">
        <f t="shared" si="0"/>
        <v>49400</v>
      </c>
      <c r="Y5" s="86">
        <f t="shared" si="0"/>
        <v>49766</v>
      </c>
      <c r="Z5" s="86">
        <f t="shared" si="0"/>
        <v>50131</v>
      </c>
      <c r="AA5" s="86">
        <f t="shared" si="0"/>
        <v>50496</v>
      </c>
      <c r="AB5" s="86">
        <f t="shared" si="0"/>
        <v>50861</v>
      </c>
      <c r="AC5" s="86">
        <f t="shared" si="0"/>
        <v>51227</v>
      </c>
      <c r="AD5" s="86">
        <f t="shared" si="0"/>
        <v>51592</v>
      </c>
      <c r="AE5" s="86">
        <f t="shared" si="0"/>
        <v>51957</v>
      </c>
      <c r="AF5" s="86">
        <f t="shared" si="0"/>
        <v>52322</v>
      </c>
      <c r="AG5" s="86">
        <f t="shared" si="0"/>
        <v>52688</v>
      </c>
      <c r="AH5" s="86">
        <f t="shared" si="0"/>
        <v>53053</v>
      </c>
      <c r="AI5" s="86">
        <f t="shared" si="0"/>
        <v>53418</v>
      </c>
      <c r="AJ5" s="86">
        <f t="shared" si="0"/>
        <v>53783</v>
      </c>
      <c r="AK5" s="86">
        <f t="shared" si="0"/>
        <v>54149</v>
      </c>
      <c r="AL5" s="86">
        <f t="shared" si="0"/>
        <v>54514</v>
      </c>
      <c r="AM5" s="86">
        <f t="shared" si="0"/>
        <v>54879</v>
      </c>
      <c r="AN5" s="86">
        <f t="shared" si="0"/>
        <v>55244</v>
      </c>
      <c r="AO5" s="86">
        <f t="shared" si="0"/>
        <v>55610</v>
      </c>
      <c r="AP5" s="86">
        <f t="shared" si="0"/>
        <v>55975</v>
      </c>
      <c r="AQ5" s="86">
        <f t="shared" ref="AQ5:BV5" si="1" xml:space="preserve"> DATE( AQ4 - 1, 4, 1 )</f>
        <v>56340</v>
      </c>
      <c r="AR5" s="86">
        <f t="shared" si="1"/>
        <v>56705</v>
      </c>
      <c r="AS5" s="86">
        <f t="shared" si="1"/>
        <v>57071</v>
      </c>
      <c r="AT5" s="86">
        <f t="shared" si="1"/>
        <v>57436</v>
      </c>
      <c r="AU5" s="86">
        <f t="shared" si="1"/>
        <v>57801</v>
      </c>
      <c r="AV5" s="86">
        <f t="shared" si="1"/>
        <v>58166</v>
      </c>
      <c r="AW5" s="86">
        <f t="shared" si="1"/>
        <v>58532</v>
      </c>
      <c r="AX5" s="86">
        <f t="shared" si="1"/>
        <v>58897</v>
      </c>
      <c r="AY5" s="86">
        <f t="shared" si="1"/>
        <v>59262</v>
      </c>
      <c r="AZ5" s="86">
        <f t="shared" si="1"/>
        <v>59627</v>
      </c>
      <c r="BA5" s="86">
        <f t="shared" si="1"/>
        <v>59993</v>
      </c>
      <c r="BB5" s="86">
        <f t="shared" si="1"/>
        <v>60358</v>
      </c>
      <c r="BC5" s="86">
        <f t="shared" si="1"/>
        <v>60723</v>
      </c>
      <c r="BD5" s="86">
        <f t="shared" si="1"/>
        <v>61088</v>
      </c>
      <c r="BE5" s="86">
        <f t="shared" si="1"/>
        <v>61454</v>
      </c>
      <c r="BF5" s="86">
        <f t="shared" si="1"/>
        <v>61819</v>
      </c>
      <c r="BG5" s="86">
        <f t="shared" si="1"/>
        <v>62184</v>
      </c>
      <c r="BH5" s="86">
        <f t="shared" si="1"/>
        <v>62549</v>
      </c>
      <c r="BI5" s="86">
        <f t="shared" si="1"/>
        <v>62915</v>
      </c>
      <c r="BJ5" s="86">
        <f t="shared" si="1"/>
        <v>63280</v>
      </c>
      <c r="BK5" s="86">
        <f t="shared" si="1"/>
        <v>63645</v>
      </c>
      <c r="BL5" s="86">
        <f t="shared" si="1"/>
        <v>64010</v>
      </c>
      <c r="BM5" s="86">
        <f t="shared" si="1"/>
        <v>64376</v>
      </c>
      <c r="BN5" s="86">
        <f t="shared" si="1"/>
        <v>64741</v>
      </c>
      <c r="BO5" s="86">
        <f t="shared" si="1"/>
        <v>65106</v>
      </c>
      <c r="BP5" s="86">
        <f t="shared" si="1"/>
        <v>65471</v>
      </c>
      <c r="BQ5" s="86">
        <f t="shared" si="1"/>
        <v>65837</v>
      </c>
      <c r="BR5" s="86">
        <f t="shared" si="1"/>
        <v>66202</v>
      </c>
      <c r="BS5" s="86">
        <f t="shared" si="1"/>
        <v>66567</v>
      </c>
      <c r="BT5" s="86">
        <f t="shared" si="1"/>
        <v>66932</v>
      </c>
      <c r="BU5" s="86">
        <f t="shared" si="1"/>
        <v>67298</v>
      </c>
      <c r="BV5" s="86">
        <f t="shared" si="1"/>
        <v>67663</v>
      </c>
      <c r="BW5" s="86">
        <f t="shared" ref="BW5:CO5" si="2" xml:space="preserve"> DATE( BW4 - 1, 4, 1 )</f>
        <v>68028</v>
      </c>
      <c r="BX5" s="86">
        <f t="shared" si="2"/>
        <v>68393</v>
      </c>
      <c r="BY5" s="86">
        <f t="shared" si="2"/>
        <v>68759</v>
      </c>
      <c r="BZ5" s="86">
        <f t="shared" si="2"/>
        <v>69124</v>
      </c>
      <c r="CA5" s="86">
        <f t="shared" si="2"/>
        <v>69489</v>
      </c>
      <c r="CB5" s="86">
        <f t="shared" si="2"/>
        <v>69854</v>
      </c>
      <c r="CC5" s="86">
        <f t="shared" si="2"/>
        <v>70220</v>
      </c>
      <c r="CD5" s="86">
        <f t="shared" si="2"/>
        <v>70585</v>
      </c>
      <c r="CE5" s="86">
        <f t="shared" si="2"/>
        <v>70950</v>
      </c>
      <c r="CF5" s="86">
        <f t="shared" si="2"/>
        <v>71315</v>
      </c>
      <c r="CG5" s="86">
        <f t="shared" si="2"/>
        <v>71681</v>
      </c>
      <c r="CH5" s="86">
        <f t="shared" si="2"/>
        <v>72046</v>
      </c>
      <c r="CI5" s="86">
        <f t="shared" si="2"/>
        <v>72411</v>
      </c>
      <c r="CJ5" s="86">
        <f t="shared" si="2"/>
        <v>72776</v>
      </c>
      <c r="CK5" s="86">
        <f t="shared" si="2"/>
        <v>73141</v>
      </c>
      <c r="CL5" s="86">
        <f t="shared" si="2"/>
        <v>73506</v>
      </c>
      <c r="CM5" s="86">
        <f t="shared" si="2"/>
        <v>73871</v>
      </c>
      <c r="CN5" s="86">
        <f t="shared" si="2"/>
        <v>74236</v>
      </c>
      <c r="CO5" s="86">
        <f t="shared" si="2"/>
        <v>74602</v>
      </c>
    </row>
    <row r="6" spans="1:93" s="20" customFormat="1" x14ac:dyDescent="0.2">
      <c r="B6" s="34"/>
      <c r="D6" s="83"/>
      <c r="E6" s="20" t="s">
        <v>517</v>
      </c>
      <c r="G6" s="86">
        <f xml:space="preserve"> DATE( G4, 3, 31 )</f>
        <v>45016</v>
      </c>
      <c r="H6" s="108"/>
      <c r="I6" s="87"/>
      <c r="J6" s="88"/>
      <c r="K6" s="86">
        <f t="shared" ref="K6:AP6" si="3" xml:space="preserve"> DATE( K4, 3, 31 )</f>
        <v>45016</v>
      </c>
      <c r="L6" s="86">
        <f t="shared" si="3"/>
        <v>45382</v>
      </c>
      <c r="M6" s="86">
        <f t="shared" si="3"/>
        <v>45747</v>
      </c>
      <c r="N6" s="86">
        <f t="shared" si="3"/>
        <v>46112</v>
      </c>
      <c r="O6" s="86">
        <f t="shared" si="3"/>
        <v>46477</v>
      </c>
      <c r="P6" s="86">
        <f t="shared" si="3"/>
        <v>46843</v>
      </c>
      <c r="Q6" s="86">
        <f t="shared" si="3"/>
        <v>47208</v>
      </c>
      <c r="R6" s="86">
        <f t="shared" si="3"/>
        <v>47573</v>
      </c>
      <c r="S6" s="86">
        <f t="shared" si="3"/>
        <v>47938</v>
      </c>
      <c r="T6" s="86">
        <f t="shared" si="3"/>
        <v>48304</v>
      </c>
      <c r="U6" s="86">
        <f t="shared" si="3"/>
        <v>48669</v>
      </c>
      <c r="V6" s="86">
        <f t="shared" si="3"/>
        <v>49034</v>
      </c>
      <c r="W6" s="86">
        <f t="shared" si="3"/>
        <v>49399</v>
      </c>
      <c r="X6" s="86">
        <f t="shared" si="3"/>
        <v>49765</v>
      </c>
      <c r="Y6" s="86">
        <f t="shared" si="3"/>
        <v>50130</v>
      </c>
      <c r="Z6" s="86">
        <f t="shared" si="3"/>
        <v>50495</v>
      </c>
      <c r="AA6" s="86">
        <f t="shared" si="3"/>
        <v>50860</v>
      </c>
      <c r="AB6" s="86">
        <f t="shared" si="3"/>
        <v>51226</v>
      </c>
      <c r="AC6" s="86">
        <f t="shared" si="3"/>
        <v>51591</v>
      </c>
      <c r="AD6" s="86">
        <f t="shared" si="3"/>
        <v>51956</v>
      </c>
      <c r="AE6" s="86">
        <f t="shared" si="3"/>
        <v>52321</v>
      </c>
      <c r="AF6" s="86">
        <f t="shared" si="3"/>
        <v>52687</v>
      </c>
      <c r="AG6" s="86">
        <f t="shared" si="3"/>
        <v>53052</v>
      </c>
      <c r="AH6" s="86">
        <f t="shared" si="3"/>
        <v>53417</v>
      </c>
      <c r="AI6" s="86">
        <f t="shared" si="3"/>
        <v>53782</v>
      </c>
      <c r="AJ6" s="86">
        <f t="shared" si="3"/>
        <v>54148</v>
      </c>
      <c r="AK6" s="86">
        <f t="shared" si="3"/>
        <v>54513</v>
      </c>
      <c r="AL6" s="86">
        <f t="shared" si="3"/>
        <v>54878</v>
      </c>
      <c r="AM6" s="86">
        <f t="shared" si="3"/>
        <v>55243</v>
      </c>
      <c r="AN6" s="86">
        <f t="shared" si="3"/>
        <v>55609</v>
      </c>
      <c r="AO6" s="86">
        <f t="shared" si="3"/>
        <v>55974</v>
      </c>
      <c r="AP6" s="86">
        <f t="shared" si="3"/>
        <v>56339</v>
      </c>
      <c r="AQ6" s="86">
        <f t="shared" ref="AQ6:BV6" si="4" xml:space="preserve"> DATE( AQ4, 3, 31 )</f>
        <v>56704</v>
      </c>
      <c r="AR6" s="86">
        <f t="shared" si="4"/>
        <v>57070</v>
      </c>
      <c r="AS6" s="86">
        <f t="shared" si="4"/>
        <v>57435</v>
      </c>
      <c r="AT6" s="86">
        <f t="shared" si="4"/>
        <v>57800</v>
      </c>
      <c r="AU6" s="86">
        <f t="shared" si="4"/>
        <v>58165</v>
      </c>
      <c r="AV6" s="86">
        <f t="shared" si="4"/>
        <v>58531</v>
      </c>
      <c r="AW6" s="86">
        <f t="shared" si="4"/>
        <v>58896</v>
      </c>
      <c r="AX6" s="86">
        <f t="shared" si="4"/>
        <v>59261</v>
      </c>
      <c r="AY6" s="86">
        <f t="shared" si="4"/>
        <v>59626</v>
      </c>
      <c r="AZ6" s="86">
        <f t="shared" si="4"/>
        <v>59992</v>
      </c>
      <c r="BA6" s="86">
        <f t="shared" si="4"/>
        <v>60357</v>
      </c>
      <c r="BB6" s="86">
        <f t="shared" si="4"/>
        <v>60722</v>
      </c>
      <c r="BC6" s="86">
        <f t="shared" si="4"/>
        <v>61087</v>
      </c>
      <c r="BD6" s="86">
        <f t="shared" si="4"/>
        <v>61453</v>
      </c>
      <c r="BE6" s="86">
        <f t="shared" si="4"/>
        <v>61818</v>
      </c>
      <c r="BF6" s="86">
        <f t="shared" si="4"/>
        <v>62183</v>
      </c>
      <c r="BG6" s="86">
        <f t="shared" si="4"/>
        <v>62548</v>
      </c>
      <c r="BH6" s="86">
        <f t="shared" si="4"/>
        <v>62914</v>
      </c>
      <c r="BI6" s="86">
        <f t="shared" si="4"/>
        <v>63279</v>
      </c>
      <c r="BJ6" s="86">
        <f t="shared" si="4"/>
        <v>63644</v>
      </c>
      <c r="BK6" s="86">
        <f t="shared" si="4"/>
        <v>64009</v>
      </c>
      <c r="BL6" s="86">
        <f t="shared" si="4"/>
        <v>64375</v>
      </c>
      <c r="BM6" s="86">
        <f t="shared" si="4"/>
        <v>64740</v>
      </c>
      <c r="BN6" s="86">
        <f t="shared" si="4"/>
        <v>65105</v>
      </c>
      <c r="BO6" s="86">
        <f t="shared" si="4"/>
        <v>65470</v>
      </c>
      <c r="BP6" s="86">
        <f t="shared" si="4"/>
        <v>65836</v>
      </c>
      <c r="BQ6" s="86">
        <f t="shared" si="4"/>
        <v>66201</v>
      </c>
      <c r="BR6" s="86">
        <f t="shared" si="4"/>
        <v>66566</v>
      </c>
      <c r="BS6" s="86">
        <f t="shared" si="4"/>
        <v>66931</v>
      </c>
      <c r="BT6" s="86">
        <f t="shared" si="4"/>
        <v>67297</v>
      </c>
      <c r="BU6" s="86">
        <f t="shared" si="4"/>
        <v>67662</v>
      </c>
      <c r="BV6" s="86">
        <f t="shared" si="4"/>
        <v>68027</v>
      </c>
      <c r="BW6" s="86">
        <f t="shared" ref="BW6:CO6" si="5" xml:space="preserve"> DATE( BW4, 3, 31 )</f>
        <v>68392</v>
      </c>
      <c r="BX6" s="86">
        <f t="shared" si="5"/>
        <v>68758</v>
      </c>
      <c r="BY6" s="86">
        <f t="shared" si="5"/>
        <v>69123</v>
      </c>
      <c r="BZ6" s="86">
        <f t="shared" si="5"/>
        <v>69488</v>
      </c>
      <c r="CA6" s="86">
        <f t="shared" si="5"/>
        <v>69853</v>
      </c>
      <c r="CB6" s="86">
        <f t="shared" si="5"/>
        <v>70219</v>
      </c>
      <c r="CC6" s="86">
        <f t="shared" si="5"/>
        <v>70584</v>
      </c>
      <c r="CD6" s="86">
        <f t="shared" si="5"/>
        <v>70949</v>
      </c>
      <c r="CE6" s="86">
        <f t="shared" si="5"/>
        <v>71314</v>
      </c>
      <c r="CF6" s="86">
        <f t="shared" si="5"/>
        <v>71680</v>
      </c>
      <c r="CG6" s="86">
        <f t="shared" si="5"/>
        <v>72045</v>
      </c>
      <c r="CH6" s="86">
        <f t="shared" si="5"/>
        <v>72410</v>
      </c>
      <c r="CI6" s="86">
        <f t="shared" si="5"/>
        <v>72775</v>
      </c>
      <c r="CJ6" s="86">
        <f t="shared" si="5"/>
        <v>73140</v>
      </c>
      <c r="CK6" s="86">
        <f t="shared" si="5"/>
        <v>73505</v>
      </c>
      <c r="CL6" s="86">
        <f t="shared" si="5"/>
        <v>73870</v>
      </c>
      <c r="CM6" s="86">
        <f t="shared" si="5"/>
        <v>74235</v>
      </c>
      <c r="CN6" s="86">
        <f t="shared" si="5"/>
        <v>74601</v>
      </c>
      <c r="CO6" s="86">
        <f t="shared" si="5"/>
        <v>74966</v>
      </c>
    </row>
    <row r="7" spans="1:93" x14ac:dyDescent="0.2">
      <c r="E7" t="s">
        <v>518</v>
      </c>
      <c r="H7" s="109" t="s">
        <v>519</v>
      </c>
      <c r="I7" s="85"/>
      <c r="J7" s="78"/>
      <c r="K7" s="53">
        <f t="shared" ref="K7:AP7" si="6" xml:space="preserve"> K6 - K5 + 1</f>
        <v>365</v>
      </c>
      <c r="L7" s="53">
        <f t="shared" si="6"/>
        <v>366</v>
      </c>
      <c r="M7" s="53">
        <f t="shared" si="6"/>
        <v>365</v>
      </c>
      <c r="N7" s="53">
        <f t="shared" si="6"/>
        <v>365</v>
      </c>
      <c r="O7" s="53">
        <f t="shared" si="6"/>
        <v>365</v>
      </c>
      <c r="P7" s="53">
        <f t="shared" si="6"/>
        <v>366</v>
      </c>
      <c r="Q7" s="53">
        <f t="shared" si="6"/>
        <v>365</v>
      </c>
      <c r="R7" s="53">
        <f t="shared" si="6"/>
        <v>365</v>
      </c>
      <c r="S7" s="53">
        <f t="shared" si="6"/>
        <v>365</v>
      </c>
      <c r="T7" s="53">
        <f t="shared" si="6"/>
        <v>366</v>
      </c>
      <c r="U7" s="53">
        <f t="shared" si="6"/>
        <v>365</v>
      </c>
      <c r="V7" s="53">
        <f t="shared" si="6"/>
        <v>365</v>
      </c>
      <c r="W7" s="53">
        <f t="shared" si="6"/>
        <v>365</v>
      </c>
      <c r="X7" s="53">
        <f t="shared" si="6"/>
        <v>366</v>
      </c>
      <c r="Y7" s="53">
        <f t="shared" si="6"/>
        <v>365</v>
      </c>
      <c r="Z7" s="53">
        <f t="shared" si="6"/>
        <v>365</v>
      </c>
      <c r="AA7" s="53">
        <f t="shared" si="6"/>
        <v>365</v>
      </c>
      <c r="AB7" s="53">
        <f t="shared" si="6"/>
        <v>366</v>
      </c>
      <c r="AC7" s="53">
        <f t="shared" si="6"/>
        <v>365</v>
      </c>
      <c r="AD7" s="53">
        <f t="shared" si="6"/>
        <v>365</v>
      </c>
      <c r="AE7" s="53">
        <f t="shared" si="6"/>
        <v>365</v>
      </c>
      <c r="AF7" s="53">
        <f t="shared" si="6"/>
        <v>366</v>
      </c>
      <c r="AG7" s="53">
        <f t="shared" si="6"/>
        <v>365</v>
      </c>
      <c r="AH7" s="53">
        <f t="shared" si="6"/>
        <v>365</v>
      </c>
      <c r="AI7" s="53">
        <f t="shared" si="6"/>
        <v>365</v>
      </c>
      <c r="AJ7" s="53">
        <f t="shared" si="6"/>
        <v>366</v>
      </c>
      <c r="AK7" s="53">
        <f t="shared" si="6"/>
        <v>365</v>
      </c>
      <c r="AL7" s="53">
        <f t="shared" si="6"/>
        <v>365</v>
      </c>
      <c r="AM7" s="53">
        <f t="shared" si="6"/>
        <v>365</v>
      </c>
      <c r="AN7" s="53">
        <f t="shared" si="6"/>
        <v>366</v>
      </c>
      <c r="AO7" s="53">
        <f t="shared" si="6"/>
        <v>365</v>
      </c>
      <c r="AP7" s="53">
        <f t="shared" si="6"/>
        <v>365</v>
      </c>
      <c r="AQ7" s="53">
        <f t="shared" ref="AQ7:BV7" si="7" xml:space="preserve"> AQ6 - AQ5 + 1</f>
        <v>365</v>
      </c>
      <c r="AR7" s="53">
        <f t="shared" si="7"/>
        <v>366</v>
      </c>
      <c r="AS7" s="53">
        <f t="shared" si="7"/>
        <v>365</v>
      </c>
      <c r="AT7" s="53">
        <f t="shared" si="7"/>
        <v>365</v>
      </c>
      <c r="AU7" s="53">
        <f t="shared" si="7"/>
        <v>365</v>
      </c>
      <c r="AV7" s="53">
        <f t="shared" si="7"/>
        <v>366</v>
      </c>
      <c r="AW7" s="53">
        <f t="shared" si="7"/>
        <v>365</v>
      </c>
      <c r="AX7" s="53">
        <f t="shared" si="7"/>
        <v>365</v>
      </c>
      <c r="AY7" s="53">
        <f t="shared" si="7"/>
        <v>365</v>
      </c>
      <c r="AZ7" s="53">
        <f t="shared" si="7"/>
        <v>366</v>
      </c>
      <c r="BA7" s="53">
        <f t="shared" si="7"/>
        <v>365</v>
      </c>
      <c r="BB7" s="53">
        <f t="shared" si="7"/>
        <v>365</v>
      </c>
      <c r="BC7" s="53">
        <f t="shared" si="7"/>
        <v>365</v>
      </c>
      <c r="BD7" s="53">
        <f t="shared" si="7"/>
        <v>366</v>
      </c>
      <c r="BE7" s="53">
        <f t="shared" si="7"/>
        <v>365</v>
      </c>
      <c r="BF7" s="53">
        <f t="shared" si="7"/>
        <v>365</v>
      </c>
      <c r="BG7" s="53">
        <f t="shared" si="7"/>
        <v>365</v>
      </c>
      <c r="BH7" s="53">
        <f t="shared" si="7"/>
        <v>366</v>
      </c>
      <c r="BI7" s="53">
        <f t="shared" si="7"/>
        <v>365</v>
      </c>
      <c r="BJ7" s="53">
        <f t="shared" si="7"/>
        <v>365</v>
      </c>
      <c r="BK7" s="53">
        <f t="shared" si="7"/>
        <v>365</v>
      </c>
      <c r="BL7" s="53">
        <f t="shared" si="7"/>
        <v>366</v>
      </c>
      <c r="BM7" s="53">
        <f t="shared" si="7"/>
        <v>365</v>
      </c>
      <c r="BN7" s="53">
        <f t="shared" si="7"/>
        <v>365</v>
      </c>
      <c r="BO7" s="53">
        <f t="shared" si="7"/>
        <v>365</v>
      </c>
      <c r="BP7" s="53">
        <f t="shared" si="7"/>
        <v>366</v>
      </c>
      <c r="BQ7" s="53">
        <f t="shared" si="7"/>
        <v>365</v>
      </c>
      <c r="BR7" s="53">
        <f t="shared" si="7"/>
        <v>365</v>
      </c>
      <c r="BS7" s="53">
        <f t="shared" si="7"/>
        <v>365</v>
      </c>
      <c r="BT7" s="53">
        <f t="shared" si="7"/>
        <v>366</v>
      </c>
      <c r="BU7" s="53">
        <f t="shared" si="7"/>
        <v>365</v>
      </c>
      <c r="BV7" s="53">
        <f t="shared" si="7"/>
        <v>365</v>
      </c>
      <c r="BW7" s="53">
        <f t="shared" ref="BW7:CO7" si="8" xml:space="preserve"> BW6 - BW5 + 1</f>
        <v>365</v>
      </c>
      <c r="BX7" s="53">
        <f t="shared" si="8"/>
        <v>366</v>
      </c>
      <c r="BY7" s="53">
        <f t="shared" si="8"/>
        <v>365</v>
      </c>
      <c r="BZ7" s="53">
        <f t="shared" si="8"/>
        <v>365</v>
      </c>
      <c r="CA7" s="53">
        <f t="shared" si="8"/>
        <v>365</v>
      </c>
      <c r="CB7" s="53">
        <f t="shared" si="8"/>
        <v>366</v>
      </c>
      <c r="CC7" s="53">
        <f t="shared" si="8"/>
        <v>365</v>
      </c>
      <c r="CD7" s="53">
        <f t="shared" si="8"/>
        <v>365</v>
      </c>
      <c r="CE7" s="53">
        <f t="shared" si="8"/>
        <v>365</v>
      </c>
      <c r="CF7" s="53">
        <f t="shared" si="8"/>
        <v>366</v>
      </c>
      <c r="CG7" s="53">
        <f t="shared" si="8"/>
        <v>365</v>
      </c>
      <c r="CH7" s="53">
        <f t="shared" si="8"/>
        <v>365</v>
      </c>
      <c r="CI7" s="53">
        <f t="shared" si="8"/>
        <v>365</v>
      </c>
      <c r="CJ7" s="53">
        <f t="shared" si="8"/>
        <v>365</v>
      </c>
      <c r="CK7" s="53">
        <f t="shared" si="8"/>
        <v>365</v>
      </c>
      <c r="CL7" s="53">
        <f t="shared" si="8"/>
        <v>365</v>
      </c>
      <c r="CM7" s="53">
        <f t="shared" si="8"/>
        <v>365</v>
      </c>
      <c r="CN7" s="53">
        <f t="shared" si="8"/>
        <v>366</v>
      </c>
      <c r="CO7" s="53">
        <f t="shared" si="8"/>
        <v>365</v>
      </c>
    </row>
    <row r="8" spans="1:93" ht="3" customHeight="1" x14ac:dyDescent="0.2">
      <c r="A8" s="14"/>
      <c r="B8" s="14"/>
      <c r="C8" s="7"/>
      <c r="D8" s="69"/>
      <c r="E8" s="16"/>
      <c r="F8" s="17"/>
      <c r="G8" s="16"/>
      <c r="H8" s="106"/>
      <c r="I8" s="72"/>
      <c r="J8" s="7"/>
      <c r="K8" s="16"/>
    </row>
    <row r="9" spans="1:93" ht="13.5" thickBot="1" x14ac:dyDescent="0.25">
      <c r="A9" s="55" t="s">
        <v>520</v>
      </c>
      <c r="B9" s="9"/>
      <c r="C9" s="8"/>
      <c r="D9" s="68"/>
      <c r="E9" s="11"/>
      <c r="F9" s="12"/>
      <c r="G9" s="12"/>
      <c r="H9" s="12"/>
      <c r="I9" s="12"/>
      <c r="J9" s="13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</row>
    <row r="10" spans="1:93" ht="3" customHeight="1" outlineLevel="1" thickTop="1" x14ac:dyDescent="0.2">
      <c r="A10" s="14"/>
      <c r="B10" s="14"/>
      <c r="C10" s="7"/>
      <c r="D10" s="69"/>
      <c r="E10" s="16"/>
      <c r="F10" s="17"/>
      <c r="G10" s="16"/>
      <c r="H10" s="106"/>
      <c r="I10" s="72"/>
      <c r="J10" s="13"/>
      <c r="K10" s="16"/>
    </row>
    <row r="11" spans="1:93" outlineLevel="1" x14ac:dyDescent="0.2">
      <c r="B11" s="58" t="s">
        <v>521</v>
      </c>
    </row>
    <row r="12" spans="1:93" outlineLevel="1" x14ac:dyDescent="0.2">
      <c r="C12" s="34"/>
      <c r="D12" s="39" t="s">
        <v>522</v>
      </c>
    </row>
    <row r="13" spans="1:93" outlineLevel="1" x14ac:dyDescent="0.2">
      <c r="E13" s="18" t="str">
        <f xml:space="preserve"> InpC!E9 &amp; " - " &amp; LOWER( D$12 )</f>
        <v>Flat - occupants - occupancy</v>
      </c>
      <c r="G13" s="62">
        <f xml:space="preserve"> InpC!G9</f>
        <v>2.14</v>
      </c>
      <c r="H13" s="111" t="str">
        <f xml:space="preserve"> InpC!H9</f>
        <v>People</v>
      </c>
      <c r="I13" s="75"/>
    </row>
    <row r="14" spans="1:93" outlineLevel="1" x14ac:dyDescent="0.2">
      <c r="E14" s="18" t="str">
        <f xml:space="preserve"> InpC!E10 &amp; " - " &amp; LOWER( D$12 )</f>
        <v>Terrace - occupants - occupancy</v>
      </c>
      <c r="G14" s="62">
        <f xml:space="preserve"> InpC!G10</f>
        <v>2.3449999999999998</v>
      </c>
      <c r="H14" s="111" t="str">
        <f xml:space="preserve"> InpC!H10</f>
        <v>People</v>
      </c>
      <c r="I14" s="75"/>
    </row>
    <row r="15" spans="1:93" outlineLevel="1" x14ac:dyDescent="0.2">
      <c r="E15" s="18" t="str">
        <f xml:space="preserve"> InpC!E11 &amp; " - " &amp; LOWER( D$12 )</f>
        <v>Semi - occupants - occupancy</v>
      </c>
      <c r="G15" s="62">
        <f xml:space="preserve"> InpC!G11</f>
        <v>2.4916666666666671</v>
      </c>
      <c r="H15" s="111" t="str">
        <f xml:space="preserve"> InpC!H11</f>
        <v>People</v>
      </c>
      <c r="I15" s="75"/>
    </row>
    <row r="16" spans="1:93" outlineLevel="1" x14ac:dyDescent="0.2">
      <c r="E16" s="18" t="str">
        <f xml:space="preserve"> InpC!E12 &amp; " - " &amp; LOWER( D$12 )</f>
        <v>Detached - occupants - occupancy</v>
      </c>
      <c r="G16" s="62">
        <f xml:space="preserve"> InpC!G12</f>
        <v>2.5383333333333327</v>
      </c>
      <c r="H16" s="111" t="str">
        <f xml:space="preserve"> InpC!H12</f>
        <v>People</v>
      </c>
      <c r="I16" s="75"/>
    </row>
    <row r="17" spans="2:93" outlineLevel="1" x14ac:dyDescent="0.2">
      <c r="C17" s="34"/>
      <c r="E17" s="18" t="str">
        <f xml:space="preserve"> InpC!E14</f>
        <v>Per Capita Consumption</v>
      </c>
      <c r="G17" s="19">
        <f xml:space="preserve"> InpC!G14</f>
        <v>128.73853333333332</v>
      </c>
      <c r="H17" s="111" t="str">
        <f xml:space="preserve"> InpC!H14</f>
        <v>l/p/day</v>
      </c>
      <c r="I17" s="75"/>
    </row>
    <row r="18" spans="2:93" outlineLevel="1" x14ac:dyDescent="0.2">
      <c r="D18" s="39" t="s">
        <v>523</v>
      </c>
    </row>
    <row r="19" spans="2:93" outlineLevel="1" x14ac:dyDescent="0.2">
      <c r="E19" s="20" t="str">
        <f xml:space="preserve"> InpC!E9 &amp; " - " &amp; LOWER( $D$18 )</f>
        <v>Flat - occupants - consumption per property</v>
      </c>
      <c r="G19" s="63">
        <f xml:space="preserve"> G$17 * G13 / 1000</f>
        <v>0.27550046133333328</v>
      </c>
      <c r="H19" s="110" t="s">
        <v>524</v>
      </c>
    </row>
    <row r="20" spans="2:93" outlineLevel="1" x14ac:dyDescent="0.2">
      <c r="E20" s="20" t="str">
        <f xml:space="preserve"> InpC!E10 &amp; " - " &amp; LOWER( $D$18 )</f>
        <v>Terrace - occupants - consumption per property</v>
      </c>
      <c r="G20" s="63">
        <f xml:space="preserve"> G$17 * G14 / 1000</f>
        <v>0.30189186066666662</v>
      </c>
      <c r="H20" s="110" t="s">
        <v>524</v>
      </c>
    </row>
    <row r="21" spans="2:93" outlineLevel="1" x14ac:dyDescent="0.2">
      <c r="E21" s="20" t="str">
        <f xml:space="preserve"> InpC!E11 &amp; " - " &amp; LOWER( $D$18 )</f>
        <v>Semi - occupants - consumption per property</v>
      </c>
      <c r="G21" s="63">
        <f xml:space="preserve"> G$17 * G15 / 1000</f>
        <v>0.32077351222222228</v>
      </c>
      <c r="H21" s="110" t="s">
        <v>524</v>
      </c>
    </row>
    <row r="22" spans="2:93" outlineLevel="1" x14ac:dyDescent="0.2">
      <c r="E22" s="20" t="str">
        <f xml:space="preserve"> InpC!E12 &amp; " - " &amp; LOWER( $D$18 )</f>
        <v>Detached - occupants - consumption per property</v>
      </c>
      <c r="G22" s="63">
        <f xml:space="preserve"> G$17 * G16 / 1000</f>
        <v>0.32678131044444431</v>
      </c>
      <c r="H22" s="110" t="s">
        <v>524</v>
      </c>
    </row>
    <row r="23" spans="2:93" ht="7.5" customHeight="1" outlineLevel="1" x14ac:dyDescent="0.2"/>
    <row r="24" spans="2:93" outlineLevel="1" x14ac:dyDescent="0.2">
      <c r="E24" t="s">
        <v>525</v>
      </c>
      <c r="G24" s="417">
        <f xml:space="preserve"> SUMPRODUCT( $G19:$G22, $G$42:$G$45 )</f>
        <v>156.80203165044441</v>
      </c>
      <c r="H24" s="110" t="s">
        <v>364</v>
      </c>
      <c r="K24" s="84">
        <f xml:space="preserve"> SUMPRODUCT( $G19:$G22, $G$42:$G$45 ) * K$7</f>
        <v>57232.741552412204</v>
      </c>
      <c r="L24" s="53">
        <f t="shared" ref="L24:BW24" si="9" xml:space="preserve"> SUMPRODUCT( $G19:$G22, $G$42:$G$45 ) * L$7</f>
        <v>57389.543584062652</v>
      </c>
      <c r="M24" s="53">
        <f t="shared" si="9"/>
        <v>57232.741552412204</v>
      </c>
      <c r="N24" s="53">
        <f t="shared" si="9"/>
        <v>57232.741552412204</v>
      </c>
      <c r="O24" s="53">
        <f t="shared" si="9"/>
        <v>57232.741552412204</v>
      </c>
      <c r="P24" s="53">
        <f t="shared" si="9"/>
        <v>57389.543584062652</v>
      </c>
      <c r="Q24" s="53">
        <f t="shared" si="9"/>
        <v>57232.741552412204</v>
      </c>
      <c r="R24" s="53">
        <f t="shared" si="9"/>
        <v>57232.741552412204</v>
      </c>
      <c r="S24" s="53">
        <f t="shared" si="9"/>
        <v>57232.741552412204</v>
      </c>
      <c r="T24" s="53">
        <f t="shared" si="9"/>
        <v>57389.543584062652</v>
      </c>
      <c r="U24" s="53">
        <f t="shared" si="9"/>
        <v>57232.741552412204</v>
      </c>
      <c r="V24" s="53">
        <f t="shared" si="9"/>
        <v>57232.741552412204</v>
      </c>
      <c r="W24" s="53">
        <f t="shared" si="9"/>
        <v>57232.741552412204</v>
      </c>
      <c r="X24" s="53">
        <f t="shared" si="9"/>
        <v>57389.543584062652</v>
      </c>
      <c r="Y24" s="53">
        <f t="shared" si="9"/>
        <v>57232.741552412204</v>
      </c>
      <c r="Z24" s="53">
        <f t="shared" si="9"/>
        <v>57232.741552412204</v>
      </c>
      <c r="AA24" s="53">
        <f t="shared" si="9"/>
        <v>57232.741552412204</v>
      </c>
      <c r="AB24" s="53">
        <f t="shared" si="9"/>
        <v>57389.543584062652</v>
      </c>
      <c r="AC24" s="53">
        <f t="shared" si="9"/>
        <v>57232.741552412204</v>
      </c>
      <c r="AD24" s="53">
        <f t="shared" si="9"/>
        <v>57232.741552412204</v>
      </c>
      <c r="AE24" s="53">
        <f t="shared" si="9"/>
        <v>57232.741552412204</v>
      </c>
      <c r="AF24" s="53">
        <f t="shared" si="9"/>
        <v>57389.543584062652</v>
      </c>
      <c r="AG24" s="53">
        <f t="shared" si="9"/>
        <v>57232.741552412204</v>
      </c>
      <c r="AH24" s="53">
        <f t="shared" si="9"/>
        <v>57232.741552412204</v>
      </c>
      <c r="AI24" s="53">
        <f t="shared" si="9"/>
        <v>57232.741552412204</v>
      </c>
      <c r="AJ24" s="53">
        <f t="shared" si="9"/>
        <v>57389.543584062652</v>
      </c>
      <c r="AK24" s="53">
        <f t="shared" si="9"/>
        <v>57232.741552412204</v>
      </c>
      <c r="AL24" s="53">
        <f t="shared" si="9"/>
        <v>57232.741552412204</v>
      </c>
      <c r="AM24" s="53">
        <f t="shared" si="9"/>
        <v>57232.741552412204</v>
      </c>
      <c r="AN24" s="53">
        <f t="shared" si="9"/>
        <v>57389.543584062652</v>
      </c>
      <c r="AO24" s="53">
        <f t="shared" si="9"/>
        <v>57232.741552412204</v>
      </c>
      <c r="AP24" s="53">
        <f t="shared" si="9"/>
        <v>57232.741552412204</v>
      </c>
      <c r="AQ24" s="53">
        <f t="shared" si="9"/>
        <v>57232.741552412204</v>
      </c>
      <c r="AR24" s="53">
        <f t="shared" si="9"/>
        <v>57389.543584062652</v>
      </c>
      <c r="AS24" s="53">
        <f t="shared" si="9"/>
        <v>57232.741552412204</v>
      </c>
      <c r="AT24" s="53">
        <f t="shared" si="9"/>
        <v>57232.741552412204</v>
      </c>
      <c r="AU24" s="53">
        <f t="shared" si="9"/>
        <v>57232.741552412204</v>
      </c>
      <c r="AV24" s="53">
        <f t="shared" si="9"/>
        <v>57389.543584062652</v>
      </c>
      <c r="AW24" s="53">
        <f t="shared" si="9"/>
        <v>57232.741552412204</v>
      </c>
      <c r="AX24" s="53">
        <f t="shared" si="9"/>
        <v>57232.741552412204</v>
      </c>
      <c r="AY24" s="53">
        <f t="shared" si="9"/>
        <v>57232.741552412204</v>
      </c>
      <c r="AZ24" s="53">
        <f t="shared" si="9"/>
        <v>57389.543584062652</v>
      </c>
      <c r="BA24" s="53">
        <f t="shared" si="9"/>
        <v>57232.741552412204</v>
      </c>
      <c r="BB24" s="53">
        <f t="shared" si="9"/>
        <v>57232.741552412204</v>
      </c>
      <c r="BC24" s="53">
        <f t="shared" si="9"/>
        <v>57232.741552412204</v>
      </c>
      <c r="BD24" s="53">
        <f t="shared" si="9"/>
        <v>57389.543584062652</v>
      </c>
      <c r="BE24" s="53">
        <f t="shared" si="9"/>
        <v>57232.741552412204</v>
      </c>
      <c r="BF24" s="53">
        <f t="shared" si="9"/>
        <v>57232.741552412204</v>
      </c>
      <c r="BG24" s="53">
        <f t="shared" si="9"/>
        <v>57232.741552412204</v>
      </c>
      <c r="BH24" s="53">
        <f t="shared" si="9"/>
        <v>57389.543584062652</v>
      </c>
      <c r="BI24" s="53">
        <f t="shared" si="9"/>
        <v>57232.741552412204</v>
      </c>
      <c r="BJ24" s="53">
        <f t="shared" si="9"/>
        <v>57232.741552412204</v>
      </c>
      <c r="BK24" s="53">
        <f t="shared" si="9"/>
        <v>57232.741552412204</v>
      </c>
      <c r="BL24" s="53">
        <f t="shared" si="9"/>
        <v>57389.543584062652</v>
      </c>
      <c r="BM24" s="53">
        <f t="shared" si="9"/>
        <v>57232.741552412204</v>
      </c>
      <c r="BN24" s="53">
        <f t="shared" si="9"/>
        <v>57232.741552412204</v>
      </c>
      <c r="BO24" s="53">
        <f t="shared" si="9"/>
        <v>57232.741552412204</v>
      </c>
      <c r="BP24" s="53">
        <f t="shared" si="9"/>
        <v>57389.543584062652</v>
      </c>
      <c r="BQ24" s="53">
        <f t="shared" si="9"/>
        <v>57232.741552412204</v>
      </c>
      <c r="BR24" s="53">
        <f t="shared" si="9"/>
        <v>57232.741552412204</v>
      </c>
      <c r="BS24" s="53">
        <f t="shared" si="9"/>
        <v>57232.741552412204</v>
      </c>
      <c r="BT24" s="53">
        <f t="shared" si="9"/>
        <v>57389.543584062652</v>
      </c>
      <c r="BU24" s="53">
        <f t="shared" si="9"/>
        <v>57232.741552412204</v>
      </c>
      <c r="BV24" s="53">
        <f t="shared" si="9"/>
        <v>57232.741552412204</v>
      </c>
      <c r="BW24" s="53">
        <f t="shared" si="9"/>
        <v>57232.741552412204</v>
      </c>
      <c r="BX24" s="53">
        <f t="shared" ref="BX24:CO24" si="10" xml:space="preserve"> SUMPRODUCT( $G19:$G22, $G$42:$G$45 ) * BX$7</f>
        <v>57389.543584062652</v>
      </c>
      <c r="BY24" s="53">
        <f t="shared" si="10"/>
        <v>57232.741552412204</v>
      </c>
      <c r="BZ24" s="53">
        <f t="shared" si="10"/>
        <v>57232.741552412204</v>
      </c>
      <c r="CA24" s="53">
        <f t="shared" si="10"/>
        <v>57232.741552412204</v>
      </c>
      <c r="CB24" s="53">
        <f t="shared" si="10"/>
        <v>57389.543584062652</v>
      </c>
      <c r="CC24" s="53">
        <f t="shared" si="10"/>
        <v>57232.741552412204</v>
      </c>
      <c r="CD24" s="53">
        <f t="shared" si="10"/>
        <v>57232.741552412204</v>
      </c>
      <c r="CE24" s="53">
        <f t="shared" si="10"/>
        <v>57232.741552412204</v>
      </c>
      <c r="CF24" s="53">
        <f t="shared" si="10"/>
        <v>57389.543584062652</v>
      </c>
      <c r="CG24" s="53">
        <f t="shared" si="10"/>
        <v>57232.741552412204</v>
      </c>
      <c r="CH24" s="53">
        <f t="shared" si="10"/>
        <v>57232.741552412204</v>
      </c>
      <c r="CI24" s="53">
        <f t="shared" si="10"/>
        <v>57232.741552412204</v>
      </c>
      <c r="CJ24" s="53">
        <f t="shared" si="10"/>
        <v>57232.741552412204</v>
      </c>
      <c r="CK24" s="53">
        <f t="shared" si="10"/>
        <v>57232.741552412204</v>
      </c>
      <c r="CL24" s="53">
        <f t="shared" si="10"/>
        <v>57232.741552412204</v>
      </c>
      <c r="CM24" s="53">
        <f t="shared" si="10"/>
        <v>57232.741552412204</v>
      </c>
      <c r="CN24" s="53">
        <f t="shared" si="10"/>
        <v>57389.543584062652</v>
      </c>
      <c r="CO24" s="53">
        <f t="shared" si="10"/>
        <v>57232.741552412204</v>
      </c>
    </row>
    <row r="25" spans="2:93" outlineLevel="1" x14ac:dyDescent="0.2">
      <c r="E25" t="s">
        <v>526</v>
      </c>
      <c r="G25" s="418">
        <f xml:space="preserve"> K25</f>
        <v>114.46548310482441</v>
      </c>
      <c r="H25" s="110" t="s">
        <v>527</v>
      </c>
      <c r="K25" s="53">
        <f xml:space="preserve"> K24 / $G$49</f>
        <v>114.46548310482441</v>
      </c>
      <c r="L25" s="53">
        <f t="shared" ref="L25:BW25" si="11" xml:space="preserve"> L24 / $G$49</f>
        <v>114.7790871681253</v>
      </c>
      <c r="M25" s="53">
        <f t="shared" si="11"/>
        <v>114.46548310482441</v>
      </c>
      <c r="N25" s="53">
        <f t="shared" si="11"/>
        <v>114.46548310482441</v>
      </c>
      <c r="O25" s="53">
        <f t="shared" si="11"/>
        <v>114.46548310482441</v>
      </c>
      <c r="P25" s="53">
        <f t="shared" si="11"/>
        <v>114.7790871681253</v>
      </c>
      <c r="Q25" s="53">
        <f t="shared" si="11"/>
        <v>114.46548310482441</v>
      </c>
      <c r="R25" s="53">
        <f t="shared" si="11"/>
        <v>114.46548310482441</v>
      </c>
      <c r="S25" s="53">
        <f t="shared" si="11"/>
        <v>114.46548310482441</v>
      </c>
      <c r="T25" s="53">
        <f t="shared" si="11"/>
        <v>114.7790871681253</v>
      </c>
      <c r="U25" s="53">
        <f t="shared" si="11"/>
        <v>114.46548310482441</v>
      </c>
      <c r="V25" s="53">
        <f t="shared" si="11"/>
        <v>114.46548310482441</v>
      </c>
      <c r="W25" s="53">
        <f t="shared" si="11"/>
        <v>114.46548310482441</v>
      </c>
      <c r="X25" s="53">
        <f t="shared" si="11"/>
        <v>114.7790871681253</v>
      </c>
      <c r="Y25" s="53">
        <f t="shared" si="11"/>
        <v>114.46548310482441</v>
      </c>
      <c r="Z25" s="53">
        <f t="shared" si="11"/>
        <v>114.46548310482441</v>
      </c>
      <c r="AA25" s="53">
        <f t="shared" si="11"/>
        <v>114.46548310482441</v>
      </c>
      <c r="AB25" s="53">
        <f t="shared" si="11"/>
        <v>114.7790871681253</v>
      </c>
      <c r="AC25" s="53">
        <f t="shared" si="11"/>
        <v>114.46548310482441</v>
      </c>
      <c r="AD25" s="53">
        <f t="shared" si="11"/>
        <v>114.46548310482441</v>
      </c>
      <c r="AE25" s="53">
        <f t="shared" si="11"/>
        <v>114.46548310482441</v>
      </c>
      <c r="AF25" s="53">
        <f t="shared" si="11"/>
        <v>114.7790871681253</v>
      </c>
      <c r="AG25" s="53">
        <f t="shared" si="11"/>
        <v>114.46548310482441</v>
      </c>
      <c r="AH25" s="53">
        <f t="shared" si="11"/>
        <v>114.46548310482441</v>
      </c>
      <c r="AI25" s="53">
        <f t="shared" si="11"/>
        <v>114.46548310482441</v>
      </c>
      <c r="AJ25" s="53">
        <f t="shared" si="11"/>
        <v>114.7790871681253</v>
      </c>
      <c r="AK25" s="53">
        <f t="shared" si="11"/>
        <v>114.46548310482441</v>
      </c>
      <c r="AL25" s="53">
        <f t="shared" si="11"/>
        <v>114.46548310482441</v>
      </c>
      <c r="AM25" s="53">
        <f t="shared" si="11"/>
        <v>114.46548310482441</v>
      </c>
      <c r="AN25" s="53">
        <f t="shared" si="11"/>
        <v>114.7790871681253</v>
      </c>
      <c r="AO25" s="53">
        <f t="shared" si="11"/>
        <v>114.46548310482441</v>
      </c>
      <c r="AP25" s="53">
        <f t="shared" si="11"/>
        <v>114.46548310482441</v>
      </c>
      <c r="AQ25" s="53">
        <f t="shared" si="11"/>
        <v>114.46548310482441</v>
      </c>
      <c r="AR25" s="53">
        <f t="shared" si="11"/>
        <v>114.7790871681253</v>
      </c>
      <c r="AS25" s="53">
        <f t="shared" si="11"/>
        <v>114.46548310482441</v>
      </c>
      <c r="AT25" s="53">
        <f t="shared" si="11"/>
        <v>114.46548310482441</v>
      </c>
      <c r="AU25" s="53">
        <f t="shared" si="11"/>
        <v>114.46548310482441</v>
      </c>
      <c r="AV25" s="53">
        <f t="shared" si="11"/>
        <v>114.7790871681253</v>
      </c>
      <c r="AW25" s="53">
        <f t="shared" si="11"/>
        <v>114.46548310482441</v>
      </c>
      <c r="AX25" s="53">
        <f t="shared" si="11"/>
        <v>114.46548310482441</v>
      </c>
      <c r="AY25" s="53">
        <f t="shared" si="11"/>
        <v>114.46548310482441</v>
      </c>
      <c r="AZ25" s="53">
        <f t="shared" si="11"/>
        <v>114.7790871681253</v>
      </c>
      <c r="BA25" s="53">
        <f t="shared" si="11"/>
        <v>114.46548310482441</v>
      </c>
      <c r="BB25" s="53">
        <f t="shared" si="11"/>
        <v>114.46548310482441</v>
      </c>
      <c r="BC25" s="53">
        <f t="shared" si="11"/>
        <v>114.46548310482441</v>
      </c>
      <c r="BD25" s="53">
        <f t="shared" si="11"/>
        <v>114.7790871681253</v>
      </c>
      <c r="BE25" s="53">
        <f t="shared" si="11"/>
        <v>114.46548310482441</v>
      </c>
      <c r="BF25" s="53">
        <f t="shared" si="11"/>
        <v>114.46548310482441</v>
      </c>
      <c r="BG25" s="53">
        <f t="shared" si="11"/>
        <v>114.46548310482441</v>
      </c>
      <c r="BH25" s="53">
        <f t="shared" si="11"/>
        <v>114.7790871681253</v>
      </c>
      <c r="BI25" s="53">
        <f t="shared" si="11"/>
        <v>114.46548310482441</v>
      </c>
      <c r="BJ25" s="53">
        <f t="shared" si="11"/>
        <v>114.46548310482441</v>
      </c>
      <c r="BK25" s="53">
        <f t="shared" si="11"/>
        <v>114.46548310482441</v>
      </c>
      <c r="BL25" s="53">
        <f t="shared" si="11"/>
        <v>114.7790871681253</v>
      </c>
      <c r="BM25" s="53">
        <f t="shared" si="11"/>
        <v>114.46548310482441</v>
      </c>
      <c r="BN25" s="53">
        <f t="shared" si="11"/>
        <v>114.46548310482441</v>
      </c>
      <c r="BO25" s="53">
        <f t="shared" si="11"/>
        <v>114.46548310482441</v>
      </c>
      <c r="BP25" s="53">
        <f t="shared" si="11"/>
        <v>114.7790871681253</v>
      </c>
      <c r="BQ25" s="53">
        <f t="shared" si="11"/>
        <v>114.46548310482441</v>
      </c>
      <c r="BR25" s="53">
        <f t="shared" si="11"/>
        <v>114.46548310482441</v>
      </c>
      <c r="BS25" s="53">
        <f t="shared" si="11"/>
        <v>114.46548310482441</v>
      </c>
      <c r="BT25" s="53">
        <f t="shared" si="11"/>
        <v>114.7790871681253</v>
      </c>
      <c r="BU25" s="53">
        <f t="shared" si="11"/>
        <v>114.46548310482441</v>
      </c>
      <c r="BV25" s="53">
        <f t="shared" si="11"/>
        <v>114.46548310482441</v>
      </c>
      <c r="BW25" s="53">
        <f t="shared" si="11"/>
        <v>114.46548310482441</v>
      </c>
      <c r="BX25" s="53">
        <f t="shared" ref="BX25:CO25" si="12" xml:space="preserve"> BX24 / $G$49</f>
        <v>114.7790871681253</v>
      </c>
      <c r="BY25" s="53">
        <f t="shared" si="12"/>
        <v>114.46548310482441</v>
      </c>
      <c r="BZ25" s="53">
        <f t="shared" si="12"/>
        <v>114.46548310482441</v>
      </c>
      <c r="CA25" s="53">
        <f t="shared" si="12"/>
        <v>114.46548310482441</v>
      </c>
      <c r="CB25" s="53">
        <f t="shared" si="12"/>
        <v>114.7790871681253</v>
      </c>
      <c r="CC25" s="53">
        <f t="shared" si="12"/>
        <v>114.46548310482441</v>
      </c>
      <c r="CD25" s="53">
        <f t="shared" si="12"/>
        <v>114.46548310482441</v>
      </c>
      <c r="CE25" s="53">
        <f t="shared" si="12"/>
        <v>114.46548310482441</v>
      </c>
      <c r="CF25" s="53">
        <f t="shared" si="12"/>
        <v>114.7790871681253</v>
      </c>
      <c r="CG25" s="53">
        <f t="shared" si="12"/>
        <v>114.46548310482441</v>
      </c>
      <c r="CH25" s="53">
        <f t="shared" si="12"/>
        <v>114.46548310482441</v>
      </c>
      <c r="CI25" s="53">
        <f t="shared" si="12"/>
        <v>114.46548310482441</v>
      </c>
      <c r="CJ25" s="53">
        <f t="shared" si="12"/>
        <v>114.46548310482441</v>
      </c>
      <c r="CK25" s="53">
        <f t="shared" si="12"/>
        <v>114.46548310482441</v>
      </c>
      <c r="CL25" s="53">
        <f t="shared" si="12"/>
        <v>114.46548310482441</v>
      </c>
      <c r="CM25" s="53">
        <f t="shared" si="12"/>
        <v>114.46548310482441</v>
      </c>
      <c r="CN25" s="53">
        <f t="shared" si="12"/>
        <v>114.7790871681253</v>
      </c>
      <c r="CO25" s="53">
        <f t="shared" si="12"/>
        <v>114.46548310482441</v>
      </c>
    </row>
    <row r="26" spans="2:93" ht="6.75" customHeight="1" outlineLevel="1" x14ac:dyDescent="0.2"/>
    <row r="27" spans="2:93" outlineLevel="1" x14ac:dyDescent="0.2">
      <c r="B27" s="58" t="s">
        <v>528</v>
      </c>
    </row>
    <row r="28" spans="2:93" outlineLevel="1" x14ac:dyDescent="0.2">
      <c r="E28" s="18" t="str">
        <f xml:space="preserve"> InpS!E6</f>
        <v>CPIH (November, lagged)</v>
      </c>
      <c r="F28" s="18">
        <f xml:space="preserve"> InpS!F6</f>
        <v>44929</v>
      </c>
      <c r="G28" s="18">
        <f xml:space="preserve"> InpS!G6</f>
        <v>0</v>
      </c>
      <c r="H28" s="112" t="str">
        <f xml:space="preserve"> InpS!H6</f>
        <v>%</v>
      </c>
      <c r="I28" s="76"/>
      <c r="K28" s="57">
        <f xml:space="preserve"> InpS!K6</f>
        <v>4.5829514207149424E-2</v>
      </c>
      <c r="L28" s="57">
        <f xml:space="preserve"> InpS!L6</f>
        <v>9.3777388255915861E-2</v>
      </c>
      <c r="M28" s="57">
        <f xml:space="preserve"> InpS!M6</f>
        <v>4.3646896101419586E-2</v>
      </c>
      <c r="N28" s="57">
        <f xml:space="preserve"> InpS!N6</f>
        <v>1.9476160404447329E-2</v>
      </c>
      <c r="O28" s="57">
        <f xml:space="preserve"> InpS!O6</f>
        <v>9.0717591176667778E-3</v>
      </c>
      <c r="P28" s="57">
        <f xml:space="preserve"> InpS!P6</f>
        <v>1.3314159335251041E-2</v>
      </c>
      <c r="Q28" s="57">
        <f xml:space="preserve"> InpS!Q6</f>
        <v>1.546576588770554E-2</v>
      </c>
      <c r="R28" s="57">
        <f xml:space="preserve"> InpS!R6</f>
        <v>1.7799165733533684E-2</v>
      </c>
      <c r="S28" s="57">
        <f xml:space="preserve"> InpS!S6</f>
        <v>1.9996805127965978E-2</v>
      </c>
      <c r="T28" s="57">
        <f xml:space="preserve"> InpS!T6</f>
        <v>1.9996805127965978E-2</v>
      </c>
      <c r="U28" s="57">
        <f xml:space="preserve"> InpS!U6</f>
        <v>1.9996805127965978E-2</v>
      </c>
      <c r="V28" s="57">
        <f xml:space="preserve"> InpS!V6</f>
        <v>1.9996805127965978E-2</v>
      </c>
      <c r="W28" s="57">
        <f xml:space="preserve"> InpS!W6</f>
        <v>1.9996805127965978E-2</v>
      </c>
      <c r="X28" s="57">
        <f xml:space="preserve"> InpS!X6</f>
        <v>1.9996805127965978E-2</v>
      </c>
      <c r="Y28" s="57">
        <f xml:space="preserve"> InpS!Y6</f>
        <v>1.9996805127965978E-2</v>
      </c>
      <c r="Z28" s="57">
        <f xml:space="preserve"> InpS!Z6</f>
        <v>1.9996805127965978E-2</v>
      </c>
      <c r="AA28" s="57">
        <f xml:space="preserve"> InpS!AA6</f>
        <v>1.9996805127965978E-2</v>
      </c>
      <c r="AB28" s="57">
        <f xml:space="preserve"> InpS!AB6</f>
        <v>1.9996805127965978E-2</v>
      </c>
      <c r="AC28" s="57">
        <f xml:space="preserve"> InpS!AC6</f>
        <v>1.9996805127965978E-2</v>
      </c>
      <c r="AD28" s="57">
        <f xml:space="preserve"> InpS!AD6</f>
        <v>1.9996805127965978E-2</v>
      </c>
      <c r="AE28" s="57">
        <f xml:space="preserve"> InpS!AE6</f>
        <v>1.9996805127965978E-2</v>
      </c>
      <c r="AF28" s="57">
        <f xml:space="preserve"> InpS!AF6</f>
        <v>1.9996805127965978E-2</v>
      </c>
      <c r="AG28" s="57">
        <f xml:space="preserve"> InpS!AG6</f>
        <v>1.9996805127965978E-2</v>
      </c>
      <c r="AH28" s="57">
        <f xml:space="preserve"> InpS!AH6</f>
        <v>1.9996805127965978E-2</v>
      </c>
      <c r="AI28" s="57">
        <f xml:space="preserve"> InpS!AI6</f>
        <v>1.9996805127965978E-2</v>
      </c>
      <c r="AJ28" s="57">
        <f xml:space="preserve"> InpS!AJ6</f>
        <v>1.9996805127965978E-2</v>
      </c>
      <c r="AK28" s="57">
        <f xml:space="preserve"> InpS!AK6</f>
        <v>1.9996805127965978E-2</v>
      </c>
      <c r="AL28" s="57">
        <f xml:space="preserve"> InpS!AL6</f>
        <v>1.9996805127965978E-2</v>
      </c>
      <c r="AM28" s="57">
        <f xml:space="preserve"> InpS!AM6</f>
        <v>1.9996805127965978E-2</v>
      </c>
      <c r="AN28" s="57">
        <f xml:space="preserve"> InpS!AN6</f>
        <v>1.9996805127965978E-2</v>
      </c>
      <c r="AO28" s="57">
        <f xml:space="preserve"> InpS!AO6</f>
        <v>1.9996805127965978E-2</v>
      </c>
      <c r="AP28" s="57">
        <f xml:space="preserve"> InpS!AP6</f>
        <v>1.9996805127965978E-2</v>
      </c>
      <c r="AQ28" s="57">
        <f xml:space="preserve"> InpS!AQ6</f>
        <v>1.9996805127965978E-2</v>
      </c>
      <c r="AR28" s="57">
        <f xml:space="preserve"> InpS!AR6</f>
        <v>1.9996805127965978E-2</v>
      </c>
      <c r="AS28" s="57">
        <f xml:space="preserve"> InpS!AS6</f>
        <v>1.9996805127965978E-2</v>
      </c>
      <c r="AT28" s="57">
        <f xml:space="preserve"> InpS!AT6</f>
        <v>1.9996805127965978E-2</v>
      </c>
      <c r="AU28" s="57">
        <f xml:space="preserve"> InpS!AU6</f>
        <v>1.9996805127965978E-2</v>
      </c>
      <c r="AV28" s="57">
        <f xml:space="preserve"> InpS!AV6</f>
        <v>1.9996805127965978E-2</v>
      </c>
      <c r="AW28" s="57">
        <f xml:space="preserve"> InpS!AW6</f>
        <v>1.9996805127965978E-2</v>
      </c>
      <c r="AX28" s="57">
        <f xml:space="preserve"> InpS!AX6</f>
        <v>1.9996805127965978E-2</v>
      </c>
      <c r="AY28" s="57">
        <f xml:space="preserve"> InpS!AY6</f>
        <v>1.9996805127965978E-2</v>
      </c>
      <c r="AZ28" s="57">
        <f xml:space="preserve"> InpS!AZ6</f>
        <v>1.9996805127965978E-2</v>
      </c>
      <c r="BA28" s="57">
        <f xml:space="preserve"> InpS!BA6</f>
        <v>1.9996805127965978E-2</v>
      </c>
      <c r="BB28" s="57">
        <f xml:space="preserve"> InpS!BB6</f>
        <v>1.9996805127965978E-2</v>
      </c>
      <c r="BC28" s="57">
        <f xml:space="preserve"> InpS!BC6</f>
        <v>1.9996805127965978E-2</v>
      </c>
      <c r="BD28" s="57">
        <f xml:space="preserve"> InpS!BD6</f>
        <v>1.9996805127965978E-2</v>
      </c>
      <c r="BE28" s="57">
        <f xml:space="preserve"> InpS!BE6</f>
        <v>1.9996805127965978E-2</v>
      </c>
      <c r="BF28" s="57">
        <f xml:space="preserve"> InpS!BF6</f>
        <v>1.9996805127965978E-2</v>
      </c>
      <c r="BG28" s="57">
        <f xml:space="preserve"> InpS!BG6</f>
        <v>1.9996805127965978E-2</v>
      </c>
      <c r="BH28" s="57">
        <f xml:space="preserve"> InpS!BH6</f>
        <v>1.9996805127965978E-2</v>
      </c>
      <c r="BI28" s="57">
        <f xml:space="preserve"> InpS!BI6</f>
        <v>1.9996805127965978E-2</v>
      </c>
      <c r="BJ28" s="57">
        <f xml:space="preserve"> InpS!BJ6</f>
        <v>1.9996805127965978E-2</v>
      </c>
      <c r="BK28" s="57">
        <f xml:space="preserve"> InpS!BK6</f>
        <v>1.9996805127965978E-2</v>
      </c>
      <c r="BL28" s="57">
        <f xml:space="preserve"> InpS!BL6</f>
        <v>1.9996805127965978E-2</v>
      </c>
      <c r="BM28" s="57">
        <f xml:space="preserve"> InpS!BM6</f>
        <v>1.9996805127965978E-2</v>
      </c>
      <c r="BN28" s="57">
        <f xml:space="preserve"> InpS!BN6</f>
        <v>1.9996805127965978E-2</v>
      </c>
      <c r="BO28" s="57">
        <f xml:space="preserve"> InpS!BO6</f>
        <v>1.9996805127965978E-2</v>
      </c>
      <c r="BP28" s="57">
        <f xml:space="preserve"> InpS!BP6</f>
        <v>1.9996805127965978E-2</v>
      </c>
      <c r="BQ28" s="57">
        <f xml:space="preserve"> InpS!BQ6</f>
        <v>1.9996805127965978E-2</v>
      </c>
      <c r="BR28" s="57">
        <f xml:space="preserve"> InpS!BR6</f>
        <v>1.9996805127965978E-2</v>
      </c>
      <c r="BS28" s="57">
        <f xml:space="preserve"> InpS!BS6</f>
        <v>1.9996805127965978E-2</v>
      </c>
      <c r="BT28" s="57">
        <f xml:space="preserve"> InpS!BT6</f>
        <v>1.9996805127965978E-2</v>
      </c>
      <c r="BU28" s="57">
        <f xml:space="preserve"> InpS!BU6</f>
        <v>1.9996805127965978E-2</v>
      </c>
      <c r="BV28" s="57">
        <f xml:space="preserve"> InpS!BV6</f>
        <v>1.9996805127965978E-2</v>
      </c>
      <c r="BW28" s="57">
        <f xml:space="preserve"> InpS!BW6</f>
        <v>1.9996805127965978E-2</v>
      </c>
      <c r="BX28" s="57">
        <f xml:space="preserve"> InpS!BX6</f>
        <v>1.9996805127965978E-2</v>
      </c>
      <c r="BY28" s="57">
        <f xml:space="preserve"> InpS!BY6</f>
        <v>1.9996805127965978E-2</v>
      </c>
      <c r="BZ28" s="57">
        <f xml:space="preserve"> InpS!BZ6</f>
        <v>1.9996805127965978E-2</v>
      </c>
      <c r="CA28" s="57">
        <f xml:space="preserve"> InpS!CA6</f>
        <v>1.9996805127965978E-2</v>
      </c>
      <c r="CB28" s="57">
        <f xml:space="preserve"> InpS!CB6</f>
        <v>1.9996805127965978E-2</v>
      </c>
      <c r="CC28" s="57">
        <f xml:space="preserve"> InpS!CC6</f>
        <v>1.9996805127965978E-2</v>
      </c>
      <c r="CD28" s="57">
        <f xml:space="preserve"> InpS!CD6</f>
        <v>1.9996805127965978E-2</v>
      </c>
      <c r="CE28" s="57">
        <f xml:space="preserve"> InpS!CE6</f>
        <v>1.9996805127965978E-2</v>
      </c>
      <c r="CF28" s="57">
        <f xml:space="preserve"> InpS!CF6</f>
        <v>1.9996805127965978E-2</v>
      </c>
      <c r="CG28" s="57">
        <f xml:space="preserve"> InpS!CG6</f>
        <v>1.9996805127965978E-2</v>
      </c>
      <c r="CH28" s="57">
        <f xml:space="preserve"> InpS!CH6</f>
        <v>1.9996805127965978E-2</v>
      </c>
      <c r="CI28" s="57">
        <f xml:space="preserve"> InpS!CI6</f>
        <v>1.9996805127965978E-2</v>
      </c>
      <c r="CJ28" s="57">
        <f xml:space="preserve"> InpS!CJ6</f>
        <v>1.9996805127965978E-2</v>
      </c>
      <c r="CK28" s="57">
        <f xml:space="preserve"> InpS!CK6</f>
        <v>1.9996805127965978E-2</v>
      </c>
      <c r="CL28" s="57">
        <f xml:space="preserve"> InpS!CL6</f>
        <v>1.9996805127965978E-2</v>
      </c>
      <c r="CM28" s="57">
        <f xml:space="preserve"> InpS!CM6</f>
        <v>1.9996805127965978E-2</v>
      </c>
      <c r="CN28" s="57">
        <f xml:space="preserve"> InpS!CN6</f>
        <v>1.9996805127965978E-2</v>
      </c>
      <c r="CO28" s="57">
        <f xml:space="preserve"> InpS!CO6</f>
        <v>1.9996805127965978E-2</v>
      </c>
    </row>
    <row r="29" spans="2:93" outlineLevel="1" x14ac:dyDescent="0.2">
      <c r="E29" s="18" t="str">
        <f xml:space="preserve"> InpS!E8</f>
        <v>K (Water)</v>
      </c>
      <c r="F29" s="18">
        <f xml:space="preserve"> InpS!F8</f>
        <v>0</v>
      </c>
      <c r="G29" s="18">
        <f xml:space="preserve"> InpS!G8</f>
        <v>0</v>
      </c>
      <c r="H29" s="112" t="str">
        <f xml:space="preserve"> InpS!H8</f>
        <v>%</v>
      </c>
      <c r="I29" s="76"/>
      <c r="K29" s="77">
        <f xml:space="preserve"> InpS!K8</f>
        <v>0</v>
      </c>
      <c r="L29" s="57">
        <f xml:space="preserve"> InpS!L8</f>
        <v>0</v>
      </c>
      <c r="M29" s="57">
        <f xml:space="preserve"> InpS!M8</f>
        <v>0</v>
      </c>
      <c r="N29" s="57">
        <f xml:space="preserve"> InpS!N8</f>
        <v>0</v>
      </c>
      <c r="O29" s="57">
        <f xml:space="preserve"> InpS!O8</f>
        <v>0</v>
      </c>
      <c r="P29" s="57">
        <f xml:space="preserve"> InpS!P8</f>
        <v>0</v>
      </c>
      <c r="Q29" s="57">
        <f xml:space="preserve"> InpS!Q8</f>
        <v>0</v>
      </c>
      <c r="R29" s="57">
        <f xml:space="preserve"> InpS!R8</f>
        <v>0</v>
      </c>
      <c r="S29" s="57">
        <f xml:space="preserve"> InpS!S8</f>
        <v>0</v>
      </c>
      <c r="T29" s="57">
        <f xml:space="preserve"> InpS!T8</f>
        <v>0</v>
      </c>
      <c r="U29" s="57">
        <f xml:space="preserve"> InpS!U8</f>
        <v>0</v>
      </c>
      <c r="V29" s="57">
        <f xml:space="preserve"> InpS!V8</f>
        <v>0</v>
      </c>
      <c r="W29" s="57">
        <f xml:space="preserve"> InpS!W8</f>
        <v>0</v>
      </c>
      <c r="X29" s="57">
        <f xml:space="preserve"> InpS!X8</f>
        <v>0</v>
      </c>
      <c r="Y29" s="57">
        <f xml:space="preserve"> InpS!Y8</f>
        <v>0</v>
      </c>
      <c r="Z29" s="57">
        <f xml:space="preserve"> InpS!Z8</f>
        <v>0</v>
      </c>
      <c r="AA29" s="57">
        <f xml:space="preserve"> InpS!AA8</f>
        <v>0</v>
      </c>
      <c r="AB29" s="57">
        <f xml:space="preserve"> InpS!AB8</f>
        <v>0</v>
      </c>
      <c r="AC29" s="57">
        <f xml:space="preserve"> InpS!AC8</f>
        <v>0</v>
      </c>
      <c r="AD29" s="57">
        <f xml:space="preserve"> InpS!AD8</f>
        <v>0</v>
      </c>
      <c r="AE29" s="57">
        <f xml:space="preserve"> InpS!AE8</f>
        <v>0</v>
      </c>
      <c r="AF29" s="57">
        <f xml:space="preserve"> InpS!AF8</f>
        <v>0</v>
      </c>
      <c r="AG29" s="57">
        <f xml:space="preserve"> InpS!AG8</f>
        <v>0</v>
      </c>
      <c r="AH29" s="57">
        <f xml:space="preserve"> InpS!AH8</f>
        <v>0</v>
      </c>
      <c r="AI29" s="57">
        <f xml:space="preserve"> InpS!AI8</f>
        <v>0</v>
      </c>
      <c r="AJ29" s="57">
        <f xml:space="preserve"> InpS!AJ8</f>
        <v>0</v>
      </c>
      <c r="AK29" s="57">
        <f xml:space="preserve"> InpS!AK8</f>
        <v>0</v>
      </c>
      <c r="AL29" s="57">
        <f xml:space="preserve"> InpS!AL8</f>
        <v>0</v>
      </c>
      <c r="AM29" s="57">
        <f xml:space="preserve"> InpS!AM8</f>
        <v>0</v>
      </c>
      <c r="AN29" s="57">
        <f xml:space="preserve"> InpS!AN8</f>
        <v>0</v>
      </c>
      <c r="AO29" s="57">
        <f xml:space="preserve"> InpS!AO8</f>
        <v>0</v>
      </c>
      <c r="AP29" s="57">
        <f xml:space="preserve"> InpS!AP8</f>
        <v>0</v>
      </c>
      <c r="AQ29" s="57">
        <f xml:space="preserve"> InpS!AQ8</f>
        <v>0</v>
      </c>
      <c r="AR29" s="57">
        <f xml:space="preserve"> InpS!AR8</f>
        <v>0</v>
      </c>
      <c r="AS29" s="57">
        <f xml:space="preserve"> InpS!AS8</f>
        <v>0</v>
      </c>
      <c r="AT29" s="57">
        <f xml:space="preserve"> InpS!AT8</f>
        <v>0</v>
      </c>
      <c r="AU29" s="57">
        <f xml:space="preserve"> InpS!AU8</f>
        <v>0</v>
      </c>
      <c r="AV29" s="57">
        <f xml:space="preserve"> InpS!AV8</f>
        <v>0</v>
      </c>
      <c r="AW29" s="57">
        <f xml:space="preserve"> InpS!AW8</f>
        <v>0</v>
      </c>
      <c r="AX29" s="57">
        <f xml:space="preserve"> InpS!AX8</f>
        <v>0</v>
      </c>
      <c r="AY29" s="57">
        <f xml:space="preserve"> InpS!AY8</f>
        <v>0</v>
      </c>
      <c r="AZ29" s="57">
        <f xml:space="preserve"> InpS!AZ8</f>
        <v>0</v>
      </c>
      <c r="BA29" s="57">
        <f xml:space="preserve"> InpS!BA8</f>
        <v>0</v>
      </c>
      <c r="BB29" s="57">
        <f xml:space="preserve"> InpS!BB8</f>
        <v>0</v>
      </c>
      <c r="BC29" s="57">
        <f xml:space="preserve"> InpS!BC8</f>
        <v>0</v>
      </c>
      <c r="BD29" s="57">
        <f xml:space="preserve"> InpS!BD8</f>
        <v>0</v>
      </c>
      <c r="BE29" s="57">
        <f xml:space="preserve"> InpS!BE8</f>
        <v>0</v>
      </c>
      <c r="BF29" s="57">
        <f xml:space="preserve"> InpS!BF8</f>
        <v>0</v>
      </c>
      <c r="BG29" s="57">
        <f xml:space="preserve"> InpS!BG8</f>
        <v>0</v>
      </c>
      <c r="BH29" s="57">
        <f xml:space="preserve"> InpS!BH8</f>
        <v>0</v>
      </c>
      <c r="BI29" s="57">
        <f xml:space="preserve"> InpS!BI8</f>
        <v>0</v>
      </c>
      <c r="BJ29" s="57">
        <f xml:space="preserve"> InpS!BJ8</f>
        <v>0</v>
      </c>
      <c r="BK29" s="57">
        <f xml:space="preserve"> InpS!BK8</f>
        <v>0</v>
      </c>
      <c r="BL29" s="57">
        <f xml:space="preserve"> InpS!BL8</f>
        <v>0</v>
      </c>
      <c r="BM29" s="57">
        <f xml:space="preserve"> InpS!BM8</f>
        <v>0</v>
      </c>
      <c r="BN29" s="57">
        <f xml:space="preserve"> InpS!BN8</f>
        <v>0</v>
      </c>
      <c r="BO29" s="57">
        <f xml:space="preserve"> InpS!BO8</f>
        <v>0</v>
      </c>
      <c r="BP29" s="57">
        <f xml:space="preserve"> InpS!BP8</f>
        <v>0</v>
      </c>
      <c r="BQ29" s="57">
        <f xml:space="preserve"> InpS!BQ8</f>
        <v>0</v>
      </c>
      <c r="BR29" s="57">
        <f xml:space="preserve"> InpS!BR8</f>
        <v>0</v>
      </c>
      <c r="BS29" s="57">
        <f xml:space="preserve"> InpS!BS8</f>
        <v>0</v>
      </c>
      <c r="BT29" s="57">
        <f xml:space="preserve"> InpS!BT8</f>
        <v>0</v>
      </c>
      <c r="BU29" s="57">
        <f xml:space="preserve"> InpS!BU8</f>
        <v>0</v>
      </c>
      <c r="BV29" s="57">
        <f xml:space="preserve"> InpS!BV8</f>
        <v>0</v>
      </c>
      <c r="BW29" s="57">
        <f xml:space="preserve"> InpS!BW8</f>
        <v>0</v>
      </c>
      <c r="BX29" s="57">
        <f xml:space="preserve"> InpS!BX8</f>
        <v>0</v>
      </c>
      <c r="BY29" s="57">
        <f xml:space="preserve"> InpS!BY8</f>
        <v>0</v>
      </c>
      <c r="BZ29" s="57">
        <f xml:space="preserve"> InpS!BZ8</f>
        <v>0</v>
      </c>
      <c r="CA29" s="57">
        <f xml:space="preserve"> InpS!CA8</f>
        <v>0</v>
      </c>
      <c r="CB29" s="57">
        <f xml:space="preserve"> InpS!CB8</f>
        <v>0</v>
      </c>
      <c r="CC29" s="57">
        <f xml:space="preserve"> InpS!CC8</f>
        <v>0</v>
      </c>
      <c r="CD29" s="57">
        <f xml:space="preserve"> InpS!CD8</f>
        <v>0</v>
      </c>
      <c r="CE29" s="57">
        <f xml:space="preserve"> InpS!CE8</f>
        <v>0</v>
      </c>
      <c r="CF29" s="57">
        <f xml:space="preserve"> InpS!CF8</f>
        <v>0</v>
      </c>
      <c r="CG29" s="57">
        <f xml:space="preserve"> InpS!CG8</f>
        <v>0</v>
      </c>
      <c r="CH29" s="57">
        <f xml:space="preserve"> InpS!CH8</f>
        <v>0</v>
      </c>
      <c r="CI29" s="57">
        <f xml:space="preserve"> InpS!CI8</f>
        <v>0</v>
      </c>
      <c r="CJ29" s="57">
        <f xml:space="preserve"> InpS!CJ8</f>
        <v>0</v>
      </c>
      <c r="CK29" s="57">
        <f xml:space="preserve"> InpS!CK8</f>
        <v>0</v>
      </c>
      <c r="CL29" s="57">
        <f xml:space="preserve"> InpS!CL8</f>
        <v>0</v>
      </c>
      <c r="CM29" s="57">
        <f xml:space="preserve"> InpS!CM8</f>
        <v>0</v>
      </c>
      <c r="CN29" s="57">
        <f xml:space="preserve"> InpS!CN8</f>
        <v>0</v>
      </c>
      <c r="CO29" s="57">
        <f xml:space="preserve"> InpS!CO8</f>
        <v>0</v>
      </c>
    </row>
    <row r="30" spans="2:93" s="20" customFormat="1" outlineLevel="1" x14ac:dyDescent="0.2">
      <c r="B30" s="34"/>
      <c r="D30" s="83"/>
      <c r="E30" s="20" t="s">
        <v>529</v>
      </c>
      <c r="H30" s="113" t="str">
        <f xml:space="preserve"> InpS!H9</f>
        <v>%</v>
      </c>
      <c r="I30" s="93"/>
      <c r="K30" s="94">
        <f t="shared" ref="K30:AP30" si="13" xml:space="preserve"> IF( K$5 = $G$5, 0, K28 + K29 )</f>
        <v>0</v>
      </c>
      <c r="L30" s="94">
        <f t="shared" si="13"/>
        <v>9.3777388255915861E-2</v>
      </c>
      <c r="M30" s="94">
        <f t="shared" si="13"/>
        <v>4.3646896101419586E-2</v>
      </c>
      <c r="N30" s="94">
        <f t="shared" si="13"/>
        <v>1.9476160404447329E-2</v>
      </c>
      <c r="O30" s="94">
        <f t="shared" si="13"/>
        <v>9.0717591176667778E-3</v>
      </c>
      <c r="P30" s="94">
        <f t="shared" si="13"/>
        <v>1.3314159335251041E-2</v>
      </c>
      <c r="Q30" s="94">
        <f t="shared" si="13"/>
        <v>1.546576588770554E-2</v>
      </c>
      <c r="R30" s="94">
        <f t="shared" si="13"/>
        <v>1.7799165733533684E-2</v>
      </c>
      <c r="S30" s="94">
        <f t="shared" si="13"/>
        <v>1.9996805127965978E-2</v>
      </c>
      <c r="T30" s="94">
        <f t="shared" si="13"/>
        <v>1.9996805127965978E-2</v>
      </c>
      <c r="U30" s="94">
        <f t="shared" si="13"/>
        <v>1.9996805127965978E-2</v>
      </c>
      <c r="V30" s="94">
        <f t="shared" si="13"/>
        <v>1.9996805127965978E-2</v>
      </c>
      <c r="W30" s="94">
        <f t="shared" si="13"/>
        <v>1.9996805127965978E-2</v>
      </c>
      <c r="X30" s="94">
        <f t="shared" si="13"/>
        <v>1.9996805127965978E-2</v>
      </c>
      <c r="Y30" s="94">
        <f t="shared" si="13"/>
        <v>1.9996805127965978E-2</v>
      </c>
      <c r="Z30" s="94">
        <f t="shared" si="13"/>
        <v>1.9996805127965978E-2</v>
      </c>
      <c r="AA30" s="94">
        <f t="shared" si="13"/>
        <v>1.9996805127965978E-2</v>
      </c>
      <c r="AB30" s="94">
        <f t="shared" si="13"/>
        <v>1.9996805127965978E-2</v>
      </c>
      <c r="AC30" s="94">
        <f t="shared" si="13"/>
        <v>1.9996805127965978E-2</v>
      </c>
      <c r="AD30" s="94">
        <f t="shared" si="13"/>
        <v>1.9996805127965978E-2</v>
      </c>
      <c r="AE30" s="94">
        <f t="shared" si="13"/>
        <v>1.9996805127965978E-2</v>
      </c>
      <c r="AF30" s="94">
        <f t="shared" si="13"/>
        <v>1.9996805127965978E-2</v>
      </c>
      <c r="AG30" s="94">
        <f t="shared" si="13"/>
        <v>1.9996805127965978E-2</v>
      </c>
      <c r="AH30" s="94">
        <f t="shared" si="13"/>
        <v>1.9996805127965978E-2</v>
      </c>
      <c r="AI30" s="94">
        <f t="shared" si="13"/>
        <v>1.9996805127965978E-2</v>
      </c>
      <c r="AJ30" s="94">
        <f t="shared" si="13"/>
        <v>1.9996805127965978E-2</v>
      </c>
      <c r="AK30" s="94">
        <f t="shared" si="13"/>
        <v>1.9996805127965978E-2</v>
      </c>
      <c r="AL30" s="94">
        <f t="shared" si="13"/>
        <v>1.9996805127965978E-2</v>
      </c>
      <c r="AM30" s="94">
        <f t="shared" si="13"/>
        <v>1.9996805127965978E-2</v>
      </c>
      <c r="AN30" s="94">
        <f t="shared" si="13"/>
        <v>1.9996805127965978E-2</v>
      </c>
      <c r="AO30" s="94">
        <f t="shared" si="13"/>
        <v>1.9996805127965978E-2</v>
      </c>
      <c r="AP30" s="94">
        <f t="shared" si="13"/>
        <v>1.9996805127965978E-2</v>
      </c>
      <c r="AQ30" s="94">
        <f t="shared" ref="AQ30:BV30" si="14" xml:space="preserve"> IF( AQ$5 = $G$5, 0, AQ28 + AQ29 )</f>
        <v>1.9996805127965978E-2</v>
      </c>
      <c r="AR30" s="94">
        <f t="shared" si="14"/>
        <v>1.9996805127965978E-2</v>
      </c>
      <c r="AS30" s="94">
        <f t="shared" si="14"/>
        <v>1.9996805127965978E-2</v>
      </c>
      <c r="AT30" s="94">
        <f t="shared" si="14"/>
        <v>1.9996805127965978E-2</v>
      </c>
      <c r="AU30" s="94">
        <f t="shared" si="14"/>
        <v>1.9996805127965978E-2</v>
      </c>
      <c r="AV30" s="94">
        <f t="shared" si="14"/>
        <v>1.9996805127965978E-2</v>
      </c>
      <c r="AW30" s="94">
        <f t="shared" si="14"/>
        <v>1.9996805127965978E-2</v>
      </c>
      <c r="AX30" s="94">
        <f t="shared" si="14"/>
        <v>1.9996805127965978E-2</v>
      </c>
      <c r="AY30" s="94">
        <f t="shared" si="14"/>
        <v>1.9996805127965978E-2</v>
      </c>
      <c r="AZ30" s="94">
        <f t="shared" si="14"/>
        <v>1.9996805127965978E-2</v>
      </c>
      <c r="BA30" s="94">
        <f t="shared" si="14"/>
        <v>1.9996805127965978E-2</v>
      </c>
      <c r="BB30" s="94">
        <f t="shared" si="14"/>
        <v>1.9996805127965978E-2</v>
      </c>
      <c r="BC30" s="94">
        <f t="shared" si="14"/>
        <v>1.9996805127965978E-2</v>
      </c>
      <c r="BD30" s="94">
        <f t="shared" si="14"/>
        <v>1.9996805127965978E-2</v>
      </c>
      <c r="BE30" s="94">
        <f t="shared" si="14"/>
        <v>1.9996805127965978E-2</v>
      </c>
      <c r="BF30" s="94">
        <f t="shared" si="14"/>
        <v>1.9996805127965978E-2</v>
      </c>
      <c r="BG30" s="94">
        <f t="shared" si="14"/>
        <v>1.9996805127965978E-2</v>
      </c>
      <c r="BH30" s="94">
        <f t="shared" si="14"/>
        <v>1.9996805127965978E-2</v>
      </c>
      <c r="BI30" s="94">
        <f t="shared" si="14"/>
        <v>1.9996805127965978E-2</v>
      </c>
      <c r="BJ30" s="94">
        <f t="shared" si="14"/>
        <v>1.9996805127965978E-2</v>
      </c>
      <c r="BK30" s="94">
        <f t="shared" si="14"/>
        <v>1.9996805127965978E-2</v>
      </c>
      <c r="BL30" s="94">
        <f t="shared" si="14"/>
        <v>1.9996805127965978E-2</v>
      </c>
      <c r="BM30" s="94">
        <f t="shared" si="14"/>
        <v>1.9996805127965978E-2</v>
      </c>
      <c r="BN30" s="94">
        <f t="shared" si="14"/>
        <v>1.9996805127965978E-2</v>
      </c>
      <c r="BO30" s="94">
        <f t="shared" si="14"/>
        <v>1.9996805127965978E-2</v>
      </c>
      <c r="BP30" s="94">
        <f t="shared" si="14"/>
        <v>1.9996805127965978E-2</v>
      </c>
      <c r="BQ30" s="94">
        <f t="shared" si="14"/>
        <v>1.9996805127965978E-2</v>
      </c>
      <c r="BR30" s="94">
        <f t="shared" si="14"/>
        <v>1.9996805127965978E-2</v>
      </c>
      <c r="BS30" s="94">
        <f t="shared" si="14"/>
        <v>1.9996805127965978E-2</v>
      </c>
      <c r="BT30" s="94">
        <f t="shared" si="14"/>
        <v>1.9996805127965978E-2</v>
      </c>
      <c r="BU30" s="94">
        <f t="shared" si="14"/>
        <v>1.9996805127965978E-2</v>
      </c>
      <c r="BV30" s="94">
        <f t="shared" si="14"/>
        <v>1.9996805127965978E-2</v>
      </c>
      <c r="BW30" s="94">
        <f t="shared" ref="BW30:CO30" si="15" xml:space="preserve"> IF( BW$5 = $G$5, 0, BW28 + BW29 )</f>
        <v>1.9996805127965978E-2</v>
      </c>
      <c r="BX30" s="94">
        <f t="shared" si="15"/>
        <v>1.9996805127965978E-2</v>
      </c>
      <c r="BY30" s="94">
        <f t="shared" si="15"/>
        <v>1.9996805127965978E-2</v>
      </c>
      <c r="BZ30" s="94">
        <f t="shared" si="15"/>
        <v>1.9996805127965978E-2</v>
      </c>
      <c r="CA30" s="94">
        <f t="shared" si="15"/>
        <v>1.9996805127965978E-2</v>
      </c>
      <c r="CB30" s="94">
        <f t="shared" si="15"/>
        <v>1.9996805127965978E-2</v>
      </c>
      <c r="CC30" s="94">
        <f t="shared" si="15"/>
        <v>1.9996805127965978E-2</v>
      </c>
      <c r="CD30" s="94">
        <f t="shared" si="15"/>
        <v>1.9996805127965978E-2</v>
      </c>
      <c r="CE30" s="94">
        <f t="shared" si="15"/>
        <v>1.9996805127965978E-2</v>
      </c>
      <c r="CF30" s="94">
        <f t="shared" si="15"/>
        <v>1.9996805127965978E-2</v>
      </c>
      <c r="CG30" s="94">
        <f t="shared" si="15"/>
        <v>1.9996805127965978E-2</v>
      </c>
      <c r="CH30" s="94">
        <f t="shared" si="15"/>
        <v>1.9996805127965978E-2</v>
      </c>
      <c r="CI30" s="94">
        <f t="shared" si="15"/>
        <v>1.9996805127965978E-2</v>
      </c>
      <c r="CJ30" s="94">
        <f t="shared" si="15"/>
        <v>1.9996805127965978E-2</v>
      </c>
      <c r="CK30" s="94">
        <f t="shared" si="15"/>
        <v>1.9996805127965978E-2</v>
      </c>
      <c r="CL30" s="94">
        <f t="shared" si="15"/>
        <v>1.9996805127965978E-2</v>
      </c>
      <c r="CM30" s="94">
        <f t="shared" si="15"/>
        <v>1.9996805127965978E-2</v>
      </c>
      <c r="CN30" s="94">
        <f t="shared" si="15"/>
        <v>1.9996805127965978E-2</v>
      </c>
      <c r="CO30" s="94">
        <f t="shared" si="15"/>
        <v>1.9996805127965978E-2</v>
      </c>
    </row>
    <row r="31" spans="2:93" outlineLevel="1" x14ac:dyDescent="0.2">
      <c r="E31" s="18"/>
      <c r="G31" s="70"/>
      <c r="H31" s="112"/>
      <c r="I31" s="76"/>
    </row>
    <row r="32" spans="2:93" outlineLevel="1" x14ac:dyDescent="0.2">
      <c r="E32" s="18" t="str">
        <f xml:space="preserve"> InpS!E20</f>
        <v>Water: Household Standing charge</v>
      </c>
      <c r="G32" s="81">
        <f xml:space="preserve"> InpS!K20</f>
        <v>43.14</v>
      </c>
      <c r="H32" s="112" t="str">
        <f xml:space="preserve"> InpS!H20</f>
        <v>£</v>
      </c>
      <c r="I32" s="76"/>
      <c r="K32" s="95">
        <f xml:space="preserve"> IF( J32 = "", $G32, J32 ) * ( 1 + K$30 )</f>
        <v>43.14</v>
      </c>
      <c r="L32" s="95">
        <f t="shared" ref="L32:BW32" si="16" xml:space="preserve"> IF( K32 = "", $G32, K32 ) * ( 1 + L$30 )</f>
        <v>47.185556529360213</v>
      </c>
      <c r="M32" s="95">
        <f t="shared" si="16"/>
        <v>49.245059612684855</v>
      </c>
      <c r="N32" s="95">
        <f t="shared" si="16"/>
        <v>50.204164292828075</v>
      </c>
      <c r="O32" s="95">
        <f t="shared" si="16"/>
        <v>50.659604377996381</v>
      </c>
      <c r="P32" s="95">
        <f t="shared" si="16"/>
        <v>51.334094422545803</v>
      </c>
      <c r="Q32" s="95">
        <f t="shared" si="16"/>
        <v>52.128015508942269</v>
      </c>
      <c r="R32" s="95">
        <f t="shared" si="16"/>
        <v>53.055850696346148</v>
      </c>
      <c r="S32" s="95">
        <f t="shared" si="16"/>
        <v>54.116798203619439</v>
      </c>
      <c r="T32" s="95">
        <f t="shared" si="16"/>
        <v>55.198961271446677</v>
      </c>
      <c r="U32" s="95">
        <f t="shared" si="16"/>
        <v>56.302764143257939</v>
      </c>
      <c r="V32" s="95">
        <f t="shared" si="16"/>
        <v>57.428639545996496</v>
      </c>
      <c r="W32" s="95">
        <f t="shared" si="16"/>
        <v>58.577028859761988</v>
      </c>
      <c r="X32" s="95">
        <f t="shared" si="16"/>
        <v>59.748382290845889</v>
      </c>
      <c r="Y32" s="95">
        <f t="shared" si="16"/>
        <v>60.943159048227145</v>
      </c>
      <c r="Z32" s="95">
        <f t="shared" si="16"/>
        <v>62.161827523597182</v>
      </c>
      <c r="AA32" s="95">
        <f t="shared" si="16"/>
        <v>63.404865474984788</v>
      </c>
      <c r="AB32" s="95">
        <f t="shared" si="16"/>
        <v>64.672760214052957</v>
      </c>
      <c r="AC32" s="95">
        <f t="shared" si="16"/>
        <v>65.966008797141043</v>
      </c>
      <c r="AD32" s="95">
        <f t="shared" si="16"/>
        <v>67.28511822012716</v>
      </c>
      <c r="AE32" s="95">
        <f t="shared" si="16"/>
        <v>68.6306056171872</v>
      </c>
      <c r="AF32" s="95">
        <f t="shared" si="16"/>
        <v>70.002998463528385</v>
      </c>
      <c r="AG32" s="95">
        <f t="shared" si="16"/>
        <v>71.402834782176868</v>
      </c>
      <c r="AH32" s="95">
        <f t="shared" si="16"/>
        <v>72.830663354900409</v>
      </c>
      <c r="AI32" s="95">
        <f t="shared" si="16"/>
        <v>74.287043937348841</v>
      </c>
      <c r="AJ32" s="95">
        <f t="shared" si="16"/>
        <v>75.772547478496648</v>
      </c>
      <c r="AK32" s="95">
        <f t="shared" si="16"/>
        <v>77.287756344473692</v>
      </c>
      <c r="AL32" s="95">
        <f t="shared" si="16"/>
        <v>78.833264546871845</v>
      </c>
      <c r="AM32" s="95">
        <f t="shared" si="16"/>
        <v>80.409677975617029</v>
      </c>
      <c r="AN32" s="95">
        <f t="shared" si="16"/>
        <v>82.017614636497939</v>
      </c>
      <c r="AO32" s="95">
        <f t="shared" si="16"/>
        <v>83.657704893444603</v>
      </c>
      <c r="AP32" s="95">
        <f t="shared" si="16"/>
        <v>85.330591715651707</v>
      </c>
      <c r="AQ32" s="95">
        <f t="shared" si="16"/>
        <v>87.036930929643617</v>
      </c>
      <c r="AR32" s="95">
        <f t="shared" si="16"/>
        <v>88.777391476379933</v>
      </c>
      <c r="AS32" s="95">
        <f t="shared" si="16"/>
        <v>90.552655673502244</v>
      </c>
      <c r="AT32" s="95">
        <f t="shared" si="16"/>
        <v>92.363419482825066</v>
      </c>
      <c r="AU32" s="95">
        <f t="shared" si="16"/>
        <v>94.210392783175692</v>
      </c>
      <c r="AV32" s="95">
        <f t="shared" si="16"/>
        <v>96.094299648689983</v>
      </c>
      <c r="AW32" s="95">
        <f t="shared" si="16"/>
        <v>98.015878632673207</v>
      </c>
      <c r="AX32" s="95">
        <f t="shared" si="16"/>
        <v>99.975883057137139</v>
      </c>
      <c r="AY32" s="95">
        <f t="shared" si="16"/>
        <v>101.97508130812703</v>
      </c>
      <c r="AZ32" s="95">
        <f t="shared" si="16"/>
        <v>104.01425713695413</v>
      </c>
      <c r="BA32" s="95">
        <f t="shared" si="16"/>
        <v>106.09420996745195</v>
      </c>
      <c r="BB32" s="95">
        <f t="shared" si="16"/>
        <v>108.21575520937658</v>
      </c>
      <c r="BC32" s="95">
        <f t="shared" si="16"/>
        <v>110.37972457807416</v>
      </c>
      <c r="BD32" s="95">
        <f t="shared" si="16"/>
        <v>112.58696642054046</v>
      </c>
      <c r="BE32" s="95">
        <f t="shared" si="16"/>
        <v>114.83834604800086</v>
      </c>
      <c r="BF32" s="95">
        <f t="shared" si="16"/>
        <v>117.13474607514065</v>
      </c>
      <c r="BG32" s="95">
        <f t="shared" si="16"/>
        <v>119.47706676611902</v>
      </c>
      <c r="BH32" s="95">
        <f t="shared" si="16"/>
        <v>121.86622638750208</v>
      </c>
      <c r="BI32" s="95">
        <f t="shared" si="16"/>
        <v>124.30316156825354</v>
      </c>
      <c r="BJ32" s="95">
        <f t="shared" si="16"/>
        <v>126.78882766692398</v>
      </c>
      <c r="BK32" s="95">
        <f t="shared" si="16"/>
        <v>129.32419914618271</v>
      </c>
      <c r="BL32" s="95">
        <f t="shared" si="16"/>
        <v>131.91026995483918</v>
      </c>
      <c r="BM32" s="95">
        <f t="shared" si="16"/>
        <v>134.54805391750349</v>
      </c>
      <c r="BN32" s="95">
        <f t="shared" si="16"/>
        <v>137.23858513203888</v>
      </c>
      <c r="BO32" s="95">
        <f t="shared" si="16"/>
        <v>139.98291837496203</v>
      </c>
      <c r="BP32" s="95">
        <f t="shared" si="16"/>
        <v>142.7821295149501</v>
      </c>
      <c r="BQ32" s="95">
        <f t="shared" si="16"/>
        <v>145.63731593461657</v>
      </c>
      <c r="BR32" s="95">
        <f t="shared" si="16"/>
        <v>148.54959696072112</v>
      </c>
      <c r="BS32" s="95">
        <f t="shared" si="16"/>
        <v>151.52011430298253</v>
      </c>
      <c r="BT32" s="95">
        <f t="shared" si="16"/>
        <v>154.55003250166641</v>
      </c>
      <c r="BU32" s="95">
        <f t="shared" si="16"/>
        <v>157.64053938412303</v>
      </c>
      <c r="BV32" s="95">
        <f t="shared" si="16"/>
        <v>160.7928465304548</v>
      </c>
      <c r="BW32" s="95">
        <f t="shared" si="16"/>
        <v>164.00818974849523</v>
      </c>
      <c r="BX32" s="95">
        <f t="shared" ref="BX32:CO32" si="17" xml:space="preserve"> IF( BW32 = "", $G32, BW32 ) * ( 1 + BX$30 )</f>
        <v>167.28782955828635</v>
      </c>
      <c r="BY32" s="95">
        <f t="shared" si="17"/>
        <v>170.63305168624379</v>
      </c>
      <c r="BZ32" s="95">
        <f t="shared" si="17"/>
        <v>174.04516756920376</v>
      </c>
      <c r="CA32" s="95">
        <f t="shared" si="17"/>
        <v>177.52551486854929</v>
      </c>
      <c r="CB32" s="95">
        <f t="shared" si="17"/>
        <v>181.07545799461749</v>
      </c>
      <c r="CC32" s="95">
        <f t="shared" si="17"/>
        <v>184.69638864159305</v>
      </c>
      <c r="CD32" s="95">
        <f t="shared" si="17"/>
        <v>188.38972633309805</v>
      </c>
      <c r="CE32" s="95">
        <f t="shared" si="17"/>
        <v>192.15691897869186</v>
      </c>
      <c r="CF32" s="95">
        <f t="shared" si="17"/>
        <v>195.99944344149912</v>
      </c>
      <c r="CG32" s="95">
        <f t="shared" si="17"/>
        <v>199.91880611718858</v>
      </c>
      <c r="CH32" s="95">
        <f t="shared" si="17"/>
        <v>203.9165435245296</v>
      </c>
      <c r="CI32" s="95">
        <f t="shared" si="17"/>
        <v>207.994222907758</v>
      </c>
      <c r="CJ32" s="95">
        <f t="shared" si="17"/>
        <v>212.15344285098715</v>
      </c>
      <c r="CK32" s="95">
        <f t="shared" si="17"/>
        <v>216.3958339049054</v>
      </c>
      <c r="CL32" s="95">
        <f t="shared" si="17"/>
        <v>220.72305922600549</v>
      </c>
      <c r="CM32" s="95">
        <f t="shared" si="17"/>
        <v>225.13681522859642</v>
      </c>
      <c r="CN32" s="95">
        <f t="shared" si="17"/>
        <v>229.63883224985355</v>
      </c>
      <c r="CO32" s="95">
        <f t="shared" si="17"/>
        <v>234.23087522816755</v>
      </c>
    </row>
    <row r="33" spans="4:93" outlineLevel="1" x14ac:dyDescent="0.2">
      <c r="E33" s="18" t="str">
        <f xml:space="preserve"> InpS!E21</f>
        <v>Water: standard volumetric rate</v>
      </c>
      <c r="G33" s="96">
        <f xml:space="preserve"> InpS!K21</f>
        <v>1.5834999999999999</v>
      </c>
      <c r="H33" s="112" t="str">
        <f xml:space="preserve"> InpS!H21</f>
        <v>£/m3</v>
      </c>
      <c r="I33" s="76"/>
      <c r="K33" s="80">
        <f t="shared" ref="K33:BV33" si="18" xml:space="preserve"> IF( J33 = "", $G33, J33 ) * ( 1 + K$30 )</f>
        <v>1.5834999999999999</v>
      </c>
      <c r="L33" s="80">
        <f t="shared" si="18"/>
        <v>1.7319964943032427</v>
      </c>
      <c r="M33" s="80">
        <f t="shared" si="18"/>
        <v>1.8075927653381192</v>
      </c>
      <c r="N33" s="80">
        <f t="shared" si="18"/>
        <v>1.842797731981763</v>
      </c>
      <c r="O33" s="80">
        <f t="shared" si="18"/>
        <v>1.8595151491088842</v>
      </c>
      <c r="P33" s="80">
        <f t="shared" si="18"/>
        <v>1.8842730300904329</v>
      </c>
      <c r="Q33" s="80">
        <f t="shared" si="18"/>
        <v>1.9134147556423291</v>
      </c>
      <c r="R33" s="80">
        <f t="shared" si="18"/>
        <v>1.9474719419949957</v>
      </c>
      <c r="S33" s="80">
        <f t="shared" si="18"/>
        <v>1.9864151589112511</v>
      </c>
      <c r="T33" s="80">
        <f t="shared" si="18"/>
        <v>2.026137115747237</v>
      </c>
      <c r="U33" s="80">
        <f t="shared" si="18"/>
        <v>2.0666533848133737</v>
      </c>
      <c r="V33" s="80">
        <f t="shared" si="18"/>
        <v>2.1079798498165379</v>
      </c>
      <c r="W33" s="80">
        <f t="shared" si="18"/>
        <v>2.150132712086998</v>
      </c>
      <c r="X33" s="80">
        <f t="shared" si="18"/>
        <v>2.1931284969298668</v>
      </c>
      <c r="Y33" s="80">
        <f t="shared" si="18"/>
        <v>2.2369840601035622</v>
      </c>
      <c r="Z33" s="80">
        <f t="shared" si="18"/>
        <v>2.2817165944278193</v>
      </c>
      <c r="AA33" s="80">
        <f t="shared" si="18"/>
        <v>2.3273436365238385</v>
      </c>
      <c r="AB33" s="80">
        <f t="shared" si="18"/>
        <v>2.3738830736892171</v>
      </c>
      <c r="AC33" s="80">
        <f t="shared" si="18"/>
        <v>2.4213531509103574</v>
      </c>
      <c r="AD33" s="80">
        <f t="shared" si="18"/>
        <v>2.469772478015098</v>
      </c>
      <c r="AE33" s="80">
        <f t="shared" si="18"/>
        <v>2.5191600369683798</v>
      </c>
      <c r="AF33" s="80">
        <f t="shared" si="18"/>
        <v>2.5695351893137959</v>
      </c>
      <c r="AG33" s="80">
        <f t="shared" si="18"/>
        <v>2.6209176837639552</v>
      </c>
      <c r="AH33" s="80">
        <f t="shared" si="18"/>
        <v>2.6733276639426231</v>
      </c>
      <c r="AI33" s="80">
        <f t="shared" si="18"/>
        <v>2.7267856762816844</v>
      </c>
      <c r="AJ33" s="80">
        <f t="shared" si="18"/>
        <v>2.7813126780760182</v>
      </c>
      <c r="AK33" s="80">
        <f t="shared" si="18"/>
        <v>2.8369300456994457</v>
      </c>
      <c r="AL33" s="80">
        <f t="shared" si="18"/>
        <v>2.8936595829849692</v>
      </c>
      <c r="AM33" s="80">
        <f t="shared" si="18"/>
        <v>2.951523529772591</v>
      </c>
      <c r="AN33" s="80">
        <f t="shared" si="18"/>
        <v>3.0105445706280598</v>
      </c>
      <c r="AO33" s="80">
        <f t="shared" si="18"/>
        <v>3.0707458437359652</v>
      </c>
      <c r="AP33" s="80">
        <f t="shared" si="18"/>
        <v>3.1321509499706646</v>
      </c>
      <c r="AQ33" s="80">
        <f t="shared" si="18"/>
        <v>3.1947839621486014</v>
      </c>
      <c r="AR33" s="80">
        <f t="shared" si="18"/>
        <v>3.2586694344656379</v>
      </c>
      <c r="AS33" s="80">
        <f t="shared" si="18"/>
        <v>3.3238324121231062</v>
      </c>
      <c r="AT33" s="80">
        <f t="shared" si="18"/>
        <v>3.3902984411463493</v>
      </c>
      <c r="AU33" s="80">
        <f t="shared" si="18"/>
        <v>3.4580935783995996</v>
      </c>
      <c r="AV33" s="80">
        <f t="shared" si="18"/>
        <v>3.5272444018011271</v>
      </c>
      <c r="AW33" s="80">
        <f t="shared" si="18"/>
        <v>3.5977780207426533</v>
      </c>
      <c r="AX33" s="80">
        <f t="shared" si="18"/>
        <v>3.6697220867171234</v>
      </c>
      <c r="AY33" s="80">
        <f t="shared" si="18"/>
        <v>3.7431048041589983</v>
      </c>
      <c r="AZ33" s="80">
        <f t="shared" si="18"/>
        <v>3.817954941501319</v>
      </c>
      <c r="BA33" s="80">
        <f t="shared" si="18"/>
        <v>3.8943018424538756</v>
      </c>
      <c r="BB33" s="80">
        <f t="shared" si="18"/>
        <v>3.9721754375069045</v>
      </c>
      <c r="BC33" s="80">
        <f t="shared" si="18"/>
        <v>4.0516062556648231</v>
      </c>
      <c r="BD33" s="80">
        <f t="shared" si="18"/>
        <v>4.1326254364146005</v>
      </c>
      <c r="BE33" s="80">
        <f t="shared" si="18"/>
        <v>4.2152647419334581</v>
      </c>
      <c r="BF33" s="80">
        <f t="shared" si="18"/>
        <v>4.2995565695406874</v>
      </c>
      <c r="BG33" s="80">
        <f t="shared" si="18"/>
        <v>4.3855339643984586</v>
      </c>
      <c r="BH33" s="80">
        <f t="shared" si="18"/>
        <v>4.4732306324666107</v>
      </c>
      <c r="BI33" s="80">
        <f t="shared" si="18"/>
        <v>4.5626809537164936</v>
      </c>
      <c r="BJ33" s="80">
        <f t="shared" si="18"/>
        <v>4.6539199956090442</v>
      </c>
      <c r="BK33" s="80">
        <f t="shared" si="18"/>
        <v>4.7469835268423823</v>
      </c>
      <c r="BL33" s="80">
        <f t="shared" si="18"/>
        <v>4.8419080313743139</v>
      </c>
      <c r="BM33" s="80">
        <f t="shared" si="18"/>
        <v>4.9387307227252393</v>
      </c>
      <c r="BN33" s="80">
        <f t="shared" si="18"/>
        <v>5.0374895585670743</v>
      </c>
      <c r="BO33" s="80">
        <f t="shared" si="18"/>
        <v>5.1382232556039034</v>
      </c>
      <c r="BP33" s="80">
        <f t="shared" si="18"/>
        <v>5.2409713047501976</v>
      </c>
      <c r="BQ33" s="80">
        <f t="shared" si="18"/>
        <v>5.3457739866125484</v>
      </c>
      <c r="BR33" s="80">
        <f t="shared" si="18"/>
        <v>5.4526723872809892</v>
      </c>
      <c r="BS33" s="80">
        <f t="shared" si="18"/>
        <v>5.5617084144360884</v>
      </c>
      <c r="BT33" s="80">
        <f t="shared" si="18"/>
        <v>5.6729248137781356</v>
      </c>
      <c r="BU33" s="80">
        <f t="shared" si="18"/>
        <v>5.7863651857848595</v>
      </c>
      <c r="BV33" s="80">
        <f t="shared" si="18"/>
        <v>5.9020740028042455</v>
      </c>
      <c r="BW33" s="80">
        <f t="shared" ref="BW33:CO33" si="19" xml:space="preserve"> IF( BV33 = "", $G33, BV33 ) * ( 1 + BW$30 )</f>
        <v>6.0200966264891562</v>
      </c>
      <c r="BX33" s="80">
        <f t="shared" si="19"/>
        <v>6.1404793255805856</v>
      </c>
      <c r="BY33" s="80">
        <f t="shared" si="19"/>
        <v>6.2632692940465242</v>
      </c>
      <c r="BZ33" s="80">
        <f t="shared" si="19"/>
        <v>6.3885146695835457</v>
      </c>
      <c r="CA33" s="80">
        <f t="shared" si="19"/>
        <v>6.5162645524883596</v>
      </c>
      <c r="CB33" s="80">
        <f t="shared" si="19"/>
        <v>6.646569024906742</v>
      </c>
      <c r="CC33" s="80">
        <f t="shared" si="19"/>
        <v>6.7794791704673774</v>
      </c>
      <c r="CD33" s="80">
        <f t="shared" si="19"/>
        <v>6.915047094308318</v>
      </c>
      <c r="CE33" s="80">
        <f t="shared" si="19"/>
        <v>7.0533259435039088</v>
      </c>
      <c r="CF33" s="80">
        <f t="shared" si="19"/>
        <v>7.1943699279001834</v>
      </c>
      <c r="CG33" s="80">
        <f t="shared" si="19"/>
        <v>7.3382343413669018</v>
      </c>
      <c r="CH33" s="80">
        <f t="shared" si="19"/>
        <v>7.4849755834745633</v>
      </c>
      <c r="CI33" s="80">
        <f t="shared" si="19"/>
        <v>7.6346511816048874</v>
      </c>
      <c r="CJ33" s="80">
        <f t="shared" si="19"/>
        <v>7.7873198135034354</v>
      </c>
      <c r="CK33" s="80">
        <f t="shared" si="19"/>
        <v>7.9430413302832124</v>
      </c>
      <c r="CL33" s="80">
        <f t="shared" si="19"/>
        <v>8.1018767798882649</v>
      </c>
      <c r="CM33" s="80">
        <f t="shared" si="19"/>
        <v>8.2638884310264835</v>
      </c>
      <c r="CN33" s="80">
        <f t="shared" si="19"/>
        <v>8.429139797580973</v>
      </c>
      <c r="CO33" s="80">
        <f t="shared" si="19"/>
        <v>8.5976956635095831</v>
      </c>
    </row>
    <row r="34" spans="4:93" outlineLevel="1" x14ac:dyDescent="0.2">
      <c r="E34" s="18"/>
      <c r="G34" s="70"/>
      <c r="H34" s="112"/>
      <c r="I34" s="76"/>
    </row>
    <row r="35" spans="4:93" outlineLevel="1" x14ac:dyDescent="0.2">
      <c r="D35" s="39" t="s">
        <v>530</v>
      </c>
      <c r="E35" s="18"/>
      <c r="G35" s="70"/>
      <c r="H35" s="112"/>
      <c r="I35" s="76"/>
    </row>
    <row r="36" spans="4:93" outlineLevel="1" x14ac:dyDescent="0.2">
      <c r="E36" t="str">
        <f xml:space="preserve"> InpC!E9 &amp; " - " &amp; LOWER( $B$27 )</f>
        <v>Flat - occupants - charge per property - water</v>
      </c>
      <c r="H36" s="110" t="s">
        <v>133</v>
      </c>
      <c r="I36" s="105">
        <f xml:space="preserve"> SUM( K36:CO36 )</f>
        <v>45370.620670651857</v>
      </c>
      <c r="K36" s="79">
        <f t="shared" ref="K36:AP36" si="20" xml:space="preserve"> K$32 + ROUND( $G19 * K$7, 0 ) * K$33</f>
        <v>203.07349999999997</v>
      </c>
      <c r="L36" s="79">
        <f t="shared" si="20"/>
        <v>222.11720245398772</v>
      </c>
      <c r="M36" s="79">
        <f t="shared" si="20"/>
        <v>231.81192891183488</v>
      </c>
      <c r="N36" s="79">
        <f t="shared" si="20"/>
        <v>236.32673522298614</v>
      </c>
      <c r="O36" s="79">
        <f t="shared" si="20"/>
        <v>238.47063443799368</v>
      </c>
      <c r="P36" s="79">
        <f t="shared" si="20"/>
        <v>241.64567046167952</v>
      </c>
      <c r="Q36" s="79">
        <f t="shared" si="20"/>
        <v>245.38290582881751</v>
      </c>
      <c r="R36" s="79">
        <f t="shared" si="20"/>
        <v>249.75051683784071</v>
      </c>
      <c r="S36" s="79">
        <f t="shared" si="20"/>
        <v>254.74472925365581</v>
      </c>
      <c r="T36" s="79">
        <f t="shared" si="20"/>
        <v>259.8388099619176</v>
      </c>
      <c r="U36" s="79">
        <f t="shared" si="20"/>
        <v>265.03475600940868</v>
      </c>
      <c r="V36" s="79">
        <f t="shared" si="20"/>
        <v>270.3346043774668</v>
      </c>
      <c r="W36" s="79">
        <f t="shared" si="20"/>
        <v>275.74043278054882</v>
      </c>
      <c r="X36" s="79">
        <f t="shared" si="20"/>
        <v>281.25436048076244</v>
      </c>
      <c r="Y36" s="79">
        <f t="shared" si="20"/>
        <v>286.87854911868692</v>
      </c>
      <c r="Z36" s="79">
        <f t="shared" si="20"/>
        <v>292.61520356080695</v>
      </c>
      <c r="AA36" s="79">
        <f t="shared" si="20"/>
        <v>298.46657276389249</v>
      </c>
      <c r="AB36" s="79">
        <f t="shared" si="20"/>
        <v>304.43495065666389</v>
      </c>
      <c r="AC36" s="79">
        <f t="shared" si="20"/>
        <v>310.52267703908711</v>
      </c>
      <c r="AD36" s="79">
        <f t="shared" si="20"/>
        <v>316.73213849965208</v>
      </c>
      <c r="AE36" s="79">
        <f t="shared" si="20"/>
        <v>323.06576935099355</v>
      </c>
      <c r="AF36" s="79">
        <f t="shared" si="20"/>
        <v>329.52605258422176</v>
      </c>
      <c r="AG36" s="79">
        <f t="shared" si="20"/>
        <v>336.11552084233631</v>
      </c>
      <c r="AH36" s="79">
        <f t="shared" si="20"/>
        <v>342.83675741310537</v>
      </c>
      <c r="AI36" s="79">
        <f t="shared" si="20"/>
        <v>349.69239724179897</v>
      </c>
      <c r="AJ36" s="79">
        <f t="shared" si="20"/>
        <v>356.68512796417451</v>
      </c>
      <c r="AK36" s="79">
        <f t="shared" si="20"/>
        <v>363.81769096011772</v>
      </c>
      <c r="AL36" s="79">
        <f t="shared" si="20"/>
        <v>371.09288242835373</v>
      </c>
      <c r="AM36" s="79">
        <f t="shared" si="20"/>
        <v>378.51355448264871</v>
      </c>
      <c r="AN36" s="79">
        <f t="shared" si="20"/>
        <v>386.08261626993203</v>
      </c>
      <c r="AO36" s="79">
        <f t="shared" si="20"/>
        <v>393.80303511077705</v>
      </c>
      <c r="AP36" s="79">
        <f t="shared" si="20"/>
        <v>401.67783766268883</v>
      </c>
      <c r="AQ36" s="79">
        <f t="shared" ref="AQ36:BV36" si="21" xml:space="preserve"> AQ$32 + ROUND( $G19 * AQ$7, 0 ) * AQ$33</f>
        <v>409.71011110665239</v>
      </c>
      <c r="AR36" s="79">
        <f t="shared" si="21"/>
        <v>417.90300435740937</v>
      </c>
      <c r="AS36" s="79">
        <f t="shared" si="21"/>
        <v>426.25972929793602</v>
      </c>
      <c r="AT36" s="79">
        <f t="shared" si="21"/>
        <v>434.78356203860636</v>
      </c>
      <c r="AU36" s="79">
        <f t="shared" si="21"/>
        <v>443.47784420153522</v>
      </c>
      <c r="AV36" s="79">
        <f t="shared" si="21"/>
        <v>452.34598423060379</v>
      </c>
      <c r="AW36" s="79">
        <f t="shared" si="21"/>
        <v>461.3914587276812</v>
      </c>
      <c r="AX36" s="79">
        <f t="shared" si="21"/>
        <v>470.61781381556659</v>
      </c>
      <c r="AY36" s="79">
        <f t="shared" si="21"/>
        <v>480.02866652818585</v>
      </c>
      <c r="AZ36" s="79">
        <f t="shared" si="21"/>
        <v>489.62770622858739</v>
      </c>
      <c r="BA36" s="79">
        <f t="shared" si="21"/>
        <v>499.41869605529337</v>
      </c>
      <c r="BB36" s="79">
        <f t="shared" si="21"/>
        <v>509.40547439757393</v>
      </c>
      <c r="BC36" s="79">
        <f t="shared" si="21"/>
        <v>519.59195640022131</v>
      </c>
      <c r="BD36" s="79">
        <f t="shared" si="21"/>
        <v>529.98213549841512</v>
      </c>
      <c r="BE36" s="79">
        <f t="shared" si="21"/>
        <v>540.58008498328013</v>
      </c>
      <c r="BF36" s="79">
        <f t="shared" si="21"/>
        <v>551.38995959875012</v>
      </c>
      <c r="BG36" s="79">
        <f t="shared" si="21"/>
        <v>562.41599717036331</v>
      </c>
      <c r="BH36" s="79">
        <f t="shared" si="21"/>
        <v>573.66252026662983</v>
      </c>
      <c r="BI36" s="79">
        <f t="shared" si="21"/>
        <v>585.13393789361942</v>
      </c>
      <c r="BJ36" s="79">
        <f t="shared" si="21"/>
        <v>596.83474722343749</v>
      </c>
      <c r="BK36" s="79">
        <f t="shared" si="21"/>
        <v>608.76953535726329</v>
      </c>
      <c r="BL36" s="79">
        <f t="shared" si="21"/>
        <v>620.94298112364481</v>
      </c>
      <c r="BM36" s="79">
        <f t="shared" si="21"/>
        <v>633.35985691275266</v>
      </c>
      <c r="BN36" s="79">
        <f t="shared" si="21"/>
        <v>646.02503054731335</v>
      </c>
      <c r="BO36" s="79">
        <f t="shared" si="21"/>
        <v>658.9434671909562</v>
      </c>
      <c r="BP36" s="79">
        <f t="shared" si="21"/>
        <v>672.12023129472004</v>
      </c>
      <c r="BQ36" s="79">
        <f t="shared" si="21"/>
        <v>685.56048858248403</v>
      </c>
      <c r="BR36" s="79">
        <f t="shared" si="21"/>
        <v>699.26950807610103</v>
      </c>
      <c r="BS36" s="79">
        <f t="shared" si="21"/>
        <v>713.25266416102738</v>
      </c>
      <c r="BT36" s="79">
        <f t="shared" si="21"/>
        <v>727.51543869325815</v>
      </c>
      <c r="BU36" s="79">
        <f t="shared" si="21"/>
        <v>742.06342314839389</v>
      </c>
      <c r="BV36" s="79">
        <f t="shared" si="21"/>
        <v>756.90232081368356</v>
      </c>
      <c r="BW36" s="79">
        <f t="shared" ref="BW36:CO36" si="22" xml:space="preserve"> BW$32 + ROUND( $G19 * BW$7, 0 ) * BW$33</f>
        <v>772.03794902389996</v>
      </c>
      <c r="BX36" s="79">
        <f t="shared" si="22"/>
        <v>787.47624144192548</v>
      </c>
      <c r="BY36" s="79">
        <f t="shared" si="22"/>
        <v>803.22325038494273</v>
      </c>
      <c r="BZ36" s="79">
        <f t="shared" si="22"/>
        <v>819.28514919714189</v>
      </c>
      <c r="CA36" s="79">
        <f t="shared" si="22"/>
        <v>835.66823466987364</v>
      </c>
      <c r="CB36" s="79">
        <f t="shared" si="22"/>
        <v>852.37892951019842</v>
      </c>
      <c r="CC36" s="79">
        <f t="shared" si="22"/>
        <v>869.42378485879817</v>
      </c>
      <c r="CD36" s="79">
        <f t="shared" si="22"/>
        <v>886.8094828582382</v>
      </c>
      <c r="CE36" s="79">
        <f t="shared" si="22"/>
        <v>904.54283927258666</v>
      </c>
      <c r="CF36" s="79">
        <f t="shared" si="22"/>
        <v>922.6308061594176</v>
      </c>
      <c r="CG36" s="79">
        <f t="shared" si="22"/>
        <v>941.08047459524573</v>
      </c>
      <c r="CH36" s="79">
        <f t="shared" si="22"/>
        <v>959.89907745546054</v>
      </c>
      <c r="CI36" s="79">
        <f t="shared" si="22"/>
        <v>979.09399224985168</v>
      </c>
      <c r="CJ36" s="79">
        <f t="shared" si="22"/>
        <v>998.67274401483417</v>
      </c>
      <c r="CK36" s="79">
        <f t="shared" si="22"/>
        <v>1018.6430082635098</v>
      </c>
      <c r="CL36" s="79">
        <f t="shared" si="22"/>
        <v>1039.0126139947201</v>
      </c>
      <c r="CM36" s="79">
        <f t="shared" si="22"/>
        <v>1059.7895467622711</v>
      </c>
      <c r="CN36" s="79">
        <f t="shared" si="22"/>
        <v>1080.9819518055319</v>
      </c>
      <c r="CO36" s="79">
        <f t="shared" si="22"/>
        <v>1102.5981372426354</v>
      </c>
    </row>
    <row r="37" spans="4:93" outlineLevel="1" x14ac:dyDescent="0.2">
      <c r="E37" t="str">
        <f xml:space="preserve"> InpC!E10 &amp; " - " &amp; LOWER( $B$27 )</f>
        <v>Terrace - occupants - charge per property - water</v>
      </c>
      <c r="H37" s="110" t="s">
        <v>133</v>
      </c>
      <c r="I37" s="105">
        <f xml:space="preserve"> SUM( K37:CO37 )</f>
        <v>48554.686540830873</v>
      </c>
      <c r="K37" s="79">
        <f t="shared" ref="K37:AP37" si="23" xml:space="preserve"> K$32 + ROUND( $G20 * K$7, 0 ) * K$33</f>
        <v>217.32499999999999</v>
      </c>
      <c r="L37" s="79">
        <f t="shared" si="23"/>
        <v>237.7051709027169</v>
      </c>
      <c r="M37" s="79">
        <f t="shared" si="23"/>
        <v>248.08026379987797</v>
      </c>
      <c r="N37" s="79">
        <f t="shared" si="23"/>
        <v>252.911914810822</v>
      </c>
      <c r="O37" s="79">
        <f t="shared" si="23"/>
        <v>255.20627077997364</v>
      </c>
      <c r="P37" s="79">
        <f t="shared" si="23"/>
        <v>258.60412773249345</v>
      </c>
      <c r="Q37" s="79">
        <f t="shared" si="23"/>
        <v>262.60363862959844</v>
      </c>
      <c r="R37" s="79">
        <f t="shared" si="23"/>
        <v>267.27776431579571</v>
      </c>
      <c r="S37" s="79">
        <f t="shared" si="23"/>
        <v>272.62246568385706</v>
      </c>
      <c r="T37" s="79">
        <f t="shared" si="23"/>
        <v>278.07404400364271</v>
      </c>
      <c r="U37" s="79">
        <f t="shared" si="23"/>
        <v>283.63463647272903</v>
      </c>
      <c r="V37" s="79">
        <f t="shared" si="23"/>
        <v>289.30642302581566</v>
      </c>
      <c r="W37" s="79">
        <f t="shared" si="23"/>
        <v>295.09162718933175</v>
      </c>
      <c r="X37" s="79">
        <f t="shared" si="23"/>
        <v>300.99251695313126</v>
      </c>
      <c r="Y37" s="79">
        <f t="shared" si="23"/>
        <v>307.01140565961902</v>
      </c>
      <c r="Z37" s="79">
        <f t="shared" si="23"/>
        <v>313.1506529106573</v>
      </c>
      <c r="AA37" s="79">
        <f t="shared" si="23"/>
        <v>319.412665492607</v>
      </c>
      <c r="AB37" s="79">
        <f t="shared" si="23"/>
        <v>325.79989831986688</v>
      </c>
      <c r="AC37" s="79">
        <f t="shared" si="23"/>
        <v>332.31485539728038</v>
      </c>
      <c r="AD37" s="79">
        <f t="shared" si="23"/>
        <v>338.96009080178794</v>
      </c>
      <c r="AE37" s="79">
        <f t="shared" si="23"/>
        <v>345.73820968370899</v>
      </c>
      <c r="AF37" s="79">
        <f t="shared" si="23"/>
        <v>352.65186928804593</v>
      </c>
      <c r="AG37" s="79">
        <f t="shared" si="23"/>
        <v>359.70377999621195</v>
      </c>
      <c r="AH37" s="79">
        <f t="shared" si="23"/>
        <v>366.89670638858894</v>
      </c>
      <c r="AI37" s="79">
        <f t="shared" si="23"/>
        <v>374.23346832833408</v>
      </c>
      <c r="AJ37" s="79">
        <f t="shared" si="23"/>
        <v>381.71694206685868</v>
      </c>
      <c r="AK37" s="79">
        <f t="shared" si="23"/>
        <v>389.35006137141272</v>
      </c>
      <c r="AL37" s="79">
        <f t="shared" si="23"/>
        <v>397.1358186752185</v>
      </c>
      <c r="AM37" s="79">
        <f t="shared" si="23"/>
        <v>405.07726625060207</v>
      </c>
      <c r="AN37" s="79">
        <f t="shared" si="23"/>
        <v>413.17751740558447</v>
      </c>
      <c r="AO37" s="79">
        <f t="shared" si="23"/>
        <v>421.43974770440076</v>
      </c>
      <c r="AP37" s="79">
        <f t="shared" si="23"/>
        <v>429.8671962124248</v>
      </c>
      <c r="AQ37" s="79">
        <f t="shared" ref="AQ37:BV37" si="24" xml:space="preserve"> AQ$32 + ROUND( $G20 * AQ$7, 0 ) * AQ$33</f>
        <v>438.4631667659898</v>
      </c>
      <c r="AR37" s="79">
        <f t="shared" si="24"/>
        <v>447.23102926760009</v>
      </c>
      <c r="AS37" s="79">
        <f t="shared" si="24"/>
        <v>456.17422100704391</v>
      </c>
      <c r="AT37" s="79">
        <f t="shared" si="24"/>
        <v>465.2962480089235</v>
      </c>
      <c r="AU37" s="79">
        <f t="shared" si="24"/>
        <v>474.60068640713166</v>
      </c>
      <c r="AV37" s="79">
        <f t="shared" si="24"/>
        <v>484.09118384681398</v>
      </c>
      <c r="AW37" s="79">
        <f t="shared" si="24"/>
        <v>493.77146091436509</v>
      </c>
      <c r="AX37" s="79">
        <f t="shared" si="24"/>
        <v>503.64531259602069</v>
      </c>
      <c r="AY37" s="79">
        <f t="shared" si="24"/>
        <v>513.71660976561691</v>
      </c>
      <c r="AZ37" s="79">
        <f t="shared" si="24"/>
        <v>523.98930070209917</v>
      </c>
      <c r="BA37" s="79">
        <f t="shared" si="24"/>
        <v>534.46741263737817</v>
      </c>
      <c r="BB37" s="79">
        <f t="shared" si="24"/>
        <v>545.15505333513602</v>
      </c>
      <c r="BC37" s="79">
        <f t="shared" si="24"/>
        <v>556.05641270120464</v>
      </c>
      <c r="BD37" s="79">
        <f t="shared" si="24"/>
        <v>567.17576442614654</v>
      </c>
      <c r="BE37" s="79">
        <f t="shared" si="24"/>
        <v>578.51746766068118</v>
      </c>
      <c r="BF37" s="79">
        <f t="shared" si="24"/>
        <v>590.08596872461624</v>
      </c>
      <c r="BG37" s="79">
        <f t="shared" si="24"/>
        <v>601.88580284994941</v>
      </c>
      <c r="BH37" s="79">
        <f t="shared" si="24"/>
        <v>613.92159595882924</v>
      </c>
      <c r="BI37" s="79">
        <f t="shared" si="24"/>
        <v>626.19806647706787</v>
      </c>
      <c r="BJ37" s="79">
        <f t="shared" si="24"/>
        <v>638.72002718391889</v>
      </c>
      <c r="BK37" s="79">
        <f t="shared" si="24"/>
        <v>651.4923870988448</v>
      </c>
      <c r="BL37" s="79">
        <f t="shared" si="24"/>
        <v>664.52015340601361</v>
      </c>
      <c r="BM37" s="79">
        <f t="shared" si="24"/>
        <v>677.80843341727973</v>
      </c>
      <c r="BN37" s="79">
        <f t="shared" si="24"/>
        <v>691.36243657441707</v>
      </c>
      <c r="BO37" s="79">
        <f t="shared" si="24"/>
        <v>705.18747649139141</v>
      </c>
      <c r="BP37" s="79">
        <f t="shared" si="24"/>
        <v>719.28897303747181</v>
      </c>
      <c r="BQ37" s="79">
        <f t="shared" si="24"/>
        <v>733.67245446199695</v>
      </c>
      <c r="BR37" s="79">
        <f t="shared" si="24"/>
        <v>748.34355956162995</v>
      </c>
      <c r="BS37" s="79">
        <f t="shared" si="24"/>
        <v>763.30803989095227</v>
      </c>
      <c r="BT37" s="79">
        <f t="shared" si="24"/>
        <v>778.57176201726134</v>
      </c>
      <c r="BU37" s="79">
        <f t="shared" si="24"/>
        <v>794.14070982045757</v>
      </c>
      <c r="BV37" s="79">
        <f t="shared" si="24"/>
        <v>810.02098683892177</v>
      </c>
      <c r="BW37" s="79">
        <f t="shared" ref="BW37:CO37" si="25" xml:space="preserve"> BW$32 + ROUND( $G20 * BW$7, 0 ) * BW$33</f>
        <v>826.21881866230251</v>
      </c>
      <c r="BX37" s="79">
        <f t="shared" si="25"/>
        <v>842.74055537215077</v>
      </c>
      <c r="BY37" s="79">
        <f t="shared" si="25"/>
        <v>859.59267403136141</v>
      </c>
      <c r="BZ37" s="79">
        <f t="shared" si="25"/>
        <v>876.78178122339375</v>
      </c>
      <c r="CA37" s="79">
        <f t="shared" si="25"/>
        <v>894.31461564226879</v>
      </c>
      <c r="CB37" s="79">
        <f t="shared" si="25"/>
        <v>912.19805073435919</v>
      </c>
      <c r="CC37" s="79">
        <f t="shared" si="25"/>
        <v>930.43909739300466</v>
      </c>
      <c r="CD37" s="79">
        <f t="shared" si="25"/>
        <v>949.04490670701307</v>
      </c>
      <c r="CE37" s="79">
        <f t="shared" si="25"/>
        <v>968.02277276412178</v>
      </c>
      <c r="CF37" s="79">
        <f t="shared" si="25"/>
        <v>987.38013551051927</v>
      </c>
      <c r="CG37" s="79">
        <f t="shared" si="25"/>
        <v>1007.1245836675478</v>
      </c>
      <c r="CH37" s="79">
        <f t="shared" si="25"/>
        <v>1027.2638577067316</v>
      </c>
      <c r="CI37" s="79">
        <f t="shared" si="25"/>
        <v>1047.8058528842955</v>
      </c>
      <c r="CJ37" s="79">
        <f t="shared" si="25"/>
        <v>1068.7586223363651</v>
      </c>
      <c r="CK37" s="79">
        <f t="shared" si="25"/>
        <v>1090.1303802360587</v>
      </c>
      <c r="CL37" s="79">
        <f t="shared" si="25"/>
        <v>1111.9295050137148</v>
      </c>
      <c r="CM37" s="79">
        <f t="shared" si="25"/>
        <v>1134.1645426415096</v>
      </c>
      <c r="CN37" s="79">
        <f t="shared" si="25"/>
        <v>1156.8442099837605</v>
      </c>
      <c r="CO37" s="79">
        <f t="shared" si="25"/>
        <v>1179.9773982142217</v>
      </c>
    </row>
    <row r="38" spans="4:93" outlineLevel="1" x14ac:dyDescent="0.2">
      <c r="E38" t="str">
        <f xml:space="preserve"> InpC!E11 &amp; " - " &amp; LOWER( $B$27 )</f>
        <v>Semi - occupants - charge per property - water</v>
      </c>
      <c r="H38" s="110" t="s">
        <v>133</v>
      </c>
      <c r="I38" s="105">
        <f xml:space="preserve"> SUM( K38:CO38 )</f>
        <v>51031.182217636764</v>
      </c>
      <c r="K38" s="79">
        <f t="shared" ref="K38:AP38" si="26" xml:space="preserve"> K$32 + ROUND( $G21 * K$7, 0 ) * K$33</f>
        <v>228.40949999999998</v>
      </c>
      <c r="L38" s="79">
        <f t="shared" si="26"/>
        <v>249.82914636283959</v>
      </c>
      <c r="M38" s="79">
        <f t="shared" si="26"/>
        <v>260.7334131572448</v>
      </c>
      <c r="N38" s="79">
        <f t="shared" si="26"/>
        <v>265.81149893469433</v>
      </c>
      <c r="O38" s="79">
        <f t="shared" si="26"/>
        <v>268.22287682373582</v>
      </c>
      <c r="P38" s="79">
        <f t="shared" si="26"/>
        <v>271.79403894312645</v>
      </c>
      <c r="Q38" s="79">
        <f t="shared" si="26"/>
        <v>275.99754191909477</v>
      </c>
      <c r="R38" s="79">
        <f t="shared" si="26"/>
        <v>280.91006790976064</v>
      </c>
      <c r="S38" s="79">
        <f t="shared" si="26"/>
        <v>286.5273717962358</v>
      </c>
      <c r="T38" s="79">
        <f t="shared" si="26"/>
        <v>292.25700381387344</v>
      </c>
      <c r="U38" s="79">
        <f t="shared" si="26"/>
        <v>298.10121016642267</v>
      </c>
      <c r="V38" s="79">
        <f t="shared" si="26"/>
        <v>304.0622819745314</v>
      </c>
      <c r="W38" s="79">
        <f t="shared" si="26"/>
        <v>310.14255617394076</v>
      </c>
      <c r="X38" s="79">
        <f t="shared" si="26"/>
        <v>316.3444164316403</v>
      </c>
      <c r="Y38" s="79">
        <f t="shared" si="26"/>
        <v>322.67029408034392</v>
      </c>
      <c r="Z38" s="79">
        <f t="shared" si="26"/>
        <v>329.12266907165207</v>
      </c>
      <c r="AA38" s="79">
        <f t="shared" si="26"/>
        <v>335.70407094827385</v>
      </c>
      <c r="AB38" s="79">
        <f t="shared" si="26"/>
        <v>342.41707983569137</v>
      </c>
      <c r="AC38" s="79">
        <f t="shared" si="26"/>
        <v>349.26432745365287</v>
      </c>
      <c r="AD38" s="79">
        <f t="shared" si="26"/>
        <v>356.24849814789366</v>
      </c>
      <c r="AE38" s="79">
        <f t="shared" si="26"/>
        <v>363.37232994248762</v>
      </c>
      <c r="AF38" s="79">
        <f t="shared" si="26"/>
        <v>370.63861561324251</v>
      </c>
      <c r="AG38" s="79">
        <f t="shared" si="26"/>
        <v>378.05020378255961</v>
      </c>
      <c r="AH38" s="79">
        <f t="shared" si="26"/>
        <v>385.61000003618733</v>
      </c>
      <c r="AI38" s="79">
        <f t="shared" si="26"/>
        <v>393.32096806230595</v>
      </c>
      <c r="AJ38" s="79">
        <f t="shared" si="26"/>
        <v>401.18613081339083</v>
      </c>
      <c r="AK38" s="79">
        <f t="shared" si="26"/>
        <v>409.2085716913088</v>
      </c>
      <c r="AL38" s="79">
        <f t="shared" si="26"/>
        <v>417.3914357561132</v>
      </c>
      <c r="AM38" s="79">
        <f t="shared" si="26"/>
        <v>425.73793095901021</v>
      </c>
      <c r="AN38" s="79">
        <f t="shared" si="26"/>
        <v>434.25132939998093</v>
      </c>
      <c r="AO38" s="79">
        <f t="shared" si="26"/>
        <v>442.93496861055252</v>
      </c>
      <c r="AP38" s="79">
        <f t="shared" si="26"/>
        <v>451.79225286221947</v>
      </c>
      <c r="AQ38" s="79">
        <f t="shared" ref="AQ38:BV38" si="27" xml:space="preserve"> AQ$32 + ROUND( $G21 * AQ$7, 0 ) * AQ$33</f>
        <v>460.82665450103002</v>
      </c>
      <c r="AR38" s="79">
        <f t="shared" si="27"/>
        <v>470.04171530885958</v>
      </c>
      <c r="AS38" s="79">
        <f t="shared" si="27"/>
        <v>479.44104789190567</v>
      </c>
      <c r="AT38" s="79">
        <f t="shared" si="27"/>
        <v>489.02833709694795</v>
      </c>
      <c r="AU38" s="79">
        <f t="shared" si="27"/>
        <v>498.80734145592885</v>
      </c>
      <c r="AV38" s="79">
        <f t="shared" si="27"/>
        <v>508.78189465942182</v>
      </c>
      <c r="AW38" s="79">
        <f t="shared" si="27"/>
        <v>518.95590705956363</v>
      </c>
      <c r="AX38" s="79">
        <f t="shared" si="27"/>
        <v>529.33336720304055</v>
      </c>
      <c r="AY38" s="79">
        <f t="shared" si="27"/>
        <v>539.91834339472985</v>
      </c>
      <c r="AZ38" s="79">
        <f t="shared" si="27"/>
        <v>550.71498529260839</v>
      </c>
      <c r="BA38" s="79">
        <f t="shared" si="27"/>
        <v>561.72752553455541</v>
      </c>
      <c r="BB38" s="79">
        <f t="shared" si="27"/>
        <v>572.96028139768441</v>
      </c>
      <c r="BC38" s="79">
        <f t="shared" si="27"/>
        <v>584.41765649085846</v>
      </c>
      <c r="BD38" s="79">
        <f t="shared" si="27"/>
        <v>596.10414248104871</v>
      </c>
      <c r="BE38" s="79">
        <f t="shared" si="27"/>
        <v>608.02432085421538</v>
      </c>
      <c r="BF38" s="79">
        <f t="shared" si="27"/>
        <v>620.18286471140107</v>
      </c>
      <c r="BG38" s="79">
        <f t="shared" si="27"/>
        <v>632.58454060073871</v>
      </c>
      <c r="BH38" s="79">
        <f t="shared" si="27"/>
        <v>645.23421038609558</v>
      </c>
      <c r="BI38" s="79">
        <f t="shared" si="27"/>
        <v>658.13683315308333</v>
      </c>
      <c r="BJ38" s="79">
        <f t="shared" si="27"/>
        <v>671.2974671531822</v>
      </c>
      <c r="BK38" s="79">
        <f t="shared" si="27"/>
        <v>684.72127178674145</v>
      </c>
      <c r="BL38" s="79">
        <f t="shared" si="27"/>
        <v>698.41350962563388</v>
      </c>
      <c r="BM38" s="79">
        <f t="shared" si="27"/>
        <v>712.37954847635649</v>
      </c>
      <c r="BN38" s="79">
        <f t="shared" si="27"/>
        <v>726.62486348438665</v>
      </c>
      <c r="BO38" s="79">
        <f t="shared" si="27"/>
        <v>741.15503928061867</v>
      </c>
      <c r="BP38" s="79">
        <f t="shared" si="27"/>
        <v>755.9757721707233</v>
      </c>
      <c r="BQ38" s="79">
        <f t="shared" si="27"/>
        <v>771.09287236828482</v>
      </c>
      <c r="BR38" s="79">
        <f t="shared" si="27"/>
        <v>786.51226627259689</v>
      </c>
      <c r="BS38" s="79">
        <f t="shared" si="27"/>
        <v>802.23999879200483</v>
      </c>
      <c r="BT38" s="79">
        <f t="shared" si="27"/>
        <v>818.28223571370836</v>
      </c>
      <c r="BU38" s="79">
        <f t="shared" si="27"/>
        <v>834.64526612095165</v>
      </c>
      <c r="BV38" s="79">
        <f t="shared" si="27"/>
        <v>851.33550485855153</v>
      </c>
      <c r="BW38" s="79">
        <f t="shared" ref="BW38:CO38" si="28" xml:space="preserve"> BW$32 + ROUND( $G21 * BW$7, 0 ) * BW$33</f>
        <v>868.35949504772657</v>
      </c>
      <c r="BX38" s="79">
        <f t="shared" si="28"/>
        <v>885.72391065121485</v>
      </c>
      <c r="BY38" s="79">
        <f t="shared" si="28"/>
        <v>903.4355590896871</v>
      </c>
      <c r="BZ38" s="79">
        <f t="shared" si="28"/>
        <v>921.50138391047858</v>
      </c>
      <c r="CA38" s="79">
        <f t="shared" si="28"/>
        <v>939.92846750968738</v>
      </c>
      <c r="CB38" s="79">
        <f t="shared" si="28"/>
        <v>958.72403390870636</v>
      </c>
      <c r="CC38" s="79">
        <f t="shared" si="28"/>
        <v>977.89545158627629</v>
      </c>
      <c r="CD38" s="79">
        <f t="shared" si="28"/>
        <v>997.45023636717133</v>
      </c>
      <c r="CE38" s="79">
        <f t="shared" si="28"/>
        <v>1017.3960543686492</v>
      </c>
      <c r="CF38" s="79">
        <f t="shared" si="28"/>
        <v>1037.7407250058204</v>
      </c>
      <c r="CG38" s="79">
        <f t="shared" si="28"/>
        <v>1058.4922240571161</v>
      </c>
      <c r="CH38" s="79">
        <f t="shared" si="28"/>
        <v>1079.6586867910535</v>
      </c>
      <c r="CI38" s="79">
        <f t="shared" si="28"/>
        <v>1101.2484111555298</v>
      </c>
      <c r="CJ38" s="79">
        <f t="shared" si="28"/>
        <v>1123.2698610308892</v>
      </c>
      <c r="CK38" s="79">
        <f t="shared" si="28"/>
        <v>1145.7316695480413</v>
      </c>
      <c r="CL38" s="79">
        <f t="shared" si="28"/>
        <v>1168.6426424729325</v>
      </c>
      <c r="CM38" s="79">
        <f t="shared" si="28"/>
        <v>1192.0117616586949</v>
      </c>
      <c r="CN38" s="79">
        <f t="shared" si="28"/>
        <v>1215.8481885668275</v>
      </c>
      <c r="CO38" s="79">
        <f t="shared" si="28"/>
        <v>1240.1612678587887</v>
      </c>
    </row>
    <row r="39" spans="4:93" outlineLevel="1" x14ac:dyDescent="0.2">
      <c r="E39" t="str">
        <f xml:space="preserve"> InpC!E12 &amp; " - " &amp; LOWER( $B$27 )</f>
        <v>Detached - occupants - charge per property - water</v>
      </c>
      <c r="H39" s="110" t="s">
        <v>133</v>
      </c>
      <c r="I39" s="105">
        <f xml:space="preserve"> SUM( K39:CO39 )</f>
        <v>51820.699308731164</v>
      </c>
      <c r="K39" s="79">
        <f t="shared" ref="K39:AP39" si="29" xml:space="preserve"> K$32 + ROUND( $G22 * K$7, 0 ) * K$33</f>
        <v>231.57650000000001</v>
      </c>
      <c r="L39" s="79">
        <f t="shared" si="29"/>
        <v>255.02513584574933</v>
      </c>
      <c r="M39" s="79">
        <f t="shared" si="29"/>
        <v>264.34859868792103</v>
      </c>
      <c r="N39" s="79">
        <f t="shared" si="29"/>
        <v>269.49709439865791</v>
      </c>
      <c r="O39" s="79">
        <f t="shared" si="29"/>
        <v>271.94190712195359</v>
      </c>
      <c r="P39" s="79">
        <f t="shared" si="29"/>
        <v>277.44685803339775</v>
      </c>
      <c r="Q39" s="79">
        <f t="shared" si="29"/>
        <v>279.82437143037941</v>
      </c>
      <c r="R39" s="79">
        <f t="shared" si="29"/>
        <v>284.80501179375062</v>
      </c>
      <c r="S39" s="79">
        <f t="shared" si="29"/>
        <v>290.50020211405831</v>
      </c>
      <c r="T39" s="79">
        <f t="shared" si="29"/>
        <v>298.33541516111512</v>
      </c>
      <c r="U39" s="79">
        <f t="shared" si="29"/>
        <v>302.23451693604937</v>
      </c>
      <c r="V39" s="79">
        <f t="shared" si="29"/>
        <v>308.27824167416452</v>
      </c>
      <c r="W39" s="79">
        <f t="shared" si="29"/>
        <v>314.44282159811473</v>
      </c>
      <c r="X39" s="79">
        <f t="shared" si="29"/>
        <v>322.9238019224299</v>
      </c>
      <c r="Y39" s="79">
        <f t="shared" si="29"/>
        <v>327.14426220055105</v>
      </c>
      <c r="Z39" s="79">
        <f t="shared" si="29"/>
        <v>333.68610226050771</v>
      </c>
      <c r="AA39" s="79">
        <f t="shared" si="29"/>
        <v>340.35875822132158</v>
      </c>
      <c r="AB39" s="79">
        <f t="shared" si="29"/>
        <v>349.53872905675905</v>
      </c>
      <c r="AC39" s="79">
        <f t="shared" si="29"/>
        <v>354.10703375547359</v>
      </c>
      <c r="AD39" s="79">
        <f t="shared" si="29"/>
        <v>361.18804310392386</v>
      </c>
      <c r="AE39" s="79">
        <f t="shared" si="29"/>
        <v>368.41065001642437</v>
      </c>
      <c r="AF39" s="79">
        <f t="shared" si="29"/>
        <v>378.3472211811839</v>
      </c>
      <c r="AG39" s="79">
        <f t="shared" si="29"/>
        <v>383.29203915008753</v>
      </c>
      <c r="AH39" s="79">
        <f t="shared" si="29"/>
        <v>390.95665536407256</v>
      </c>
      <c r="AI39" s="79">
        <f t="shared" si="29"/>
        <v>398.77453941486931</v>
      </c>
      <c r="AJ39" s="79">
        <f t="shared" si="29"/>
        <v>409.53006884761885</v>
      </c>
      <c r="AK39" s="79">
        <f t="shared" si="29"/>
        <v>414.88243178270773</v>
      </c>
      <c r="AL39" s="79">
        <f t="shared" si="29"/>
        <v>423.17875492208316</v>
      </c>
      <c r="AM39" s="79">
        <f t="shared" si="29"/>
        <v>431.64097801855542</v>
      </c>
      <c r="AN39" s="79">
        <f t="shared" si="29"/>
        <v>443.28296311186512</v>
      </c>
      <c r="AO39" s="79">
        <f t="shared" si="29"/>
        <v>449.07646029802441</v>
      </c>
      <c r="AP39" s="79">
        <f t="shared" si="29"/>
        <v>458.05655476216077</v>
      </c>
      <c r="AQ39" s="79">
        <f t="shared" ref="AQ39:BV39" si="30" xml:space="preserve"> AQ$32 + ROUND( $G22 * AQ$7, 0 ) * AQ$33</f>
        <v>467.2162224253272</v>
      </c>
      <c r="AR39" s="79">
        <f t="shared" si="30"/>
        <v>479.81772361225649</v>
      </c>
      <c r="AS39" s="79">
        <f t="shared" si="30"/>
        <v>486.08871271615192</v>
      </c>
      <c r="AT39" s="79">
        <f t="shared" si="30"/>
        <v>495.80893397924063</v>
      </c>
      <c r="AU39" s="79">
        <f t="shared" si="30"/>
        <v>505.72352861272805</v>
      </c>
      <c r="AV39" s="79">
        <f t="shared" si="30"/>
        <v>519.36362786482528</v>
      </c>
      <c r="AW39" s="79">
        <f t="shared" si="30"/>
        <v>526.15146310104888</v>
      </c>
      <c r="AX39" s="79">
        <f t="shared" si="30"/>
        <v>536.67281137647478</v>
      </c>
      <c r="AY39" s="79">
        <f t="shared" si="30"/>
        <v>547.40455300304779</v>
      </c>
      <c r="AZ39" s="79">
        <f t="shared" si="30"/>
        <v>562.16885011711236</v>
      </c>
      <c r="BA39" s="79">
        <f t="shared" si="30"/>
        <v>569.51612921946321</v>
      </c>
      <c r="BB39" s="79">
        <f t="shared" si="30"/>
        <v>580.90463227269822</v>
      </c>
      <c r="BC39" s="79">
        <f t="shared" si="30"/>
        <v>592.52086900218819</v>
      </c>
      <c r="BD39" s="79">
        <f t="shared" si="30"/>
        <v>608.50201879029248</v>
      </c>
      <c r="BE39" s="79">
        <f t="shared" si="30"/>
        <v>616.45485033808245</v>
      </c>
      <c r="BF39" s="79">
        <f t="shared" si="30"/>
        <v>628.78197785048246</v>
      </c>
      <c r="BG39" s="79">
        <f t="shared" si="30"/>
        <v>641.35560852953563</v>
      </c>
      <c r="BH39" s="79">
        <f t="shared" si="30"/>
        <v>658.65390228349543</v>
      </c>
      <c r="BI39" s="79">
        <f t="shared" si="30"/>
        <v>667.26219506051632</v>
      </c>
      <c r="BJ39" s="79">
        <f t="shared" si="30"/>
        <v>680.60530714440029</v>
      </c>
      <c r="BK39" s="79">
        <f t="shared" si="30"/>
        <v>694.21523884042631</v>
      </c>
      <c r="BL39" s="79">
        <f t="shared" si="30"/>
        <v>712.93923371975688</v>
      </c>
      <c r="BM39" s="79">
        <f t="shared" si="30"/>
        <v>722.25700992180691</v>
      </c>
      <c r="BN39" s="79">
        <f t="shared" si="30"/>
        <v>736.69984260152069</v>
      </c>
      <c r="BO39" s="79">
        <f t="shared" si="30"/>
        <v>751.43148579182662</v>
      </c>
      <c r="BP39" s="79">
        <f t="shared" si="30"/>
        <v>771.69868608497382</v>
      </c>
      <c r="BQ39" s="79">
        <f t="shared" si="30"/>
        <v>781.78442034150987</v>
      </c>
      <c r="BR39" s="79">
        <f t="shared" si="30"/>
        <v>797.41761104715886</v>
      </c>
      <c r="BS39" s="79">
        <f t="shared" si="30"/>
        <v>813.36341562087705</v>
      </c>
      <c r="BT39" s="79">
        <f t="shared" si="30"/>
        <v>835.3010101550426</v>
      </c>
      <c r="BU39" s="79">
        <f t="shared" si="30"/>
        <v>846.21799649252125</v>
      </c>
      <c r="BV39" s="79">
        <f t="shared" si="30"/>
        <v>863.13965286415998</v>
      </c>
      <c r="BW39" s="79">
        <f t="shared" ref="BW39:CO39" si="31" xml:space="preserve"> BW$32 + ROUND( $G22 * BW$7, 0 ) * BW$33</f>
        <v>880.39968830070484</v>
      </c>
      <c r="BX39" s="79">
        <f t="shared" si="31"/>
        <v>904.14534862795665</v>
      </c>
      <c r="BY39" s="79">
        <f t="shared" si="31"/>
        <v>915.96209767778021</v>
      </c>
      <c r="BZ39" s="79">
        <f t="shared" si="31"/>
        <v>934.27841324964572</v>
      </c>
      <c r="CA39" s="79">
        <f t="shared" si="31"/>
        <v>952.96099661466405</v>
      </c>
      <c r="CB39" s="79">
        <f t="shared" si="31"/>
        <v>978.66374098342658</v>
      </c>
      <c r="CC39" s="79">
        <f t="shared" si="31"/>
        <v>991.45440992721092</v>
      </c>
      <c r="CD39" s="79">
        <f t="shared" si="31"/>
        <v>1011.2803305557879</v>
      </c>
      <c r="CE39" s="79">
        <f t="shared" si="31"/>
        <v>1031.5027062556569</v>
      </c>
      <c r="CF39" s="79">
        <f t="shared" si="31"/>
        <v>1059.3238347895212</v>
      </c>
      <c r="CG39" s="79">
        <f t="shared" si="31"/>
        <v>1073.1686927398498</v>
      </c>
      <c r="CH39" s="79">
        <f t="shared" si="31"/>
        <v>1094.6286379580026</v>
      </c>
      <c r="CI39" s="79">
        <f t="shared" si="31"/>
        <v>1116.5177135187396</v>
      </c>
      <c r="CJ39" s="79">
        <f t="shared" si="31"/>
        <v>1138.8445006578959</v>
      </c>
      <c r="CK39" s="79">
        <f t="shared" si="31"/>
        <v>1161.6177522086077</v>
      </c>
      <c r="CL39" s="79">
        <f t="shared" si="31"/>
        <v>1184.846396032709</v>
      </c>
      <c r="CM39" s="79">
        <f t="shared" si="31"/>
        <v>1208.539538520748</v>
      </c>
      <c r="CN39" s="79">
        <f t="shared" si="31"/>
        <v>1241.1356079595703</v>
      </c>
      <c r="CO39" s="79">
        <f t="shared" si="31"/>
        <v>1257.356659185808</v>
      </c>
    </row>
    <row r="40" spans="4:93" outlineLevel="1" x14ac:dyDescent="0.2"/>
    <row r="41" spans="4:93" outlineLevel="1" x14ac:dyDescent="0.2">
      <c r="D41" s="39" t="s">
        <v>531</v>
      </c>
      <c r="K41" s="78"/>
    </row>
    <row r="42" spans="4:93" outlineLevel="1" x14ac:dyDescent="0.2">
      <c r="E42" s="18" t="str">
        <f xml:space="preserve"> Costs!E45</f>
        <v>Flats</v>
      </c>
      <c r="F42" s="18">
        <f xml:space="preserve"> UserInput!F$22</f>
        <v>0</v>
      </c>
      <c r="G42" s="19">
        <f xml:space="preserve"> Costs!G45</f>
        <v>33</v>
      </c>
      <c r="H42" s="112" t="str">
        <f xml:space="preserve"> Costs!H45</f>
        <v>Properties</v>
      </c>
      <c r="I42" s="18"/>
      <c r="J42" t="s">
        <v>368</v>
      </c>
    </row>
    <row r="43" spans="4:93" outlineLevel="1" x14ac:dyDescent="0.2">
      <c r="E43" s="18" t="str">
        <f xml:space="preserve"> Costs!E46</f>
        <v>Terraced houses</v>
      </c>
      <c r="F43" s="18">
        <f xml:space="preserve"> UserInput!F$23</f>
        <v>0</v>
      </c>
      <c r="G43" s="19">
        <f xml:space="preserve"> Costs!G46</f>
        <v>161</v>
      </c>
      <c r="H43" s="112" t="str">
        <f xml:space="preserve"> Costs!H46</f>
        <v>Properties</v>
      </c>
      <c r="I43" s="18"/>
    </row>
    <row r="44" spans="4:93" outlineLevel="1" x14ac:dyDescent="0.2">
      <c r="E44" s="18" t="str">
        <f xml:space="preserve"> Costs!E47</f>
        <v>Semi-detached houses</v>
      </c>
      <c r="F44" s="18">
        <f xml:space="preserve"> UserInput!F$24</f>
        <v>0</v>
      </c>
      <c r="G44" s="19">
        <f xml:space="preserve"> Costs!G47</f>
        <v>148</v>
      </c>
      <c r="H44" s="112" t="str">
        <f xml:space="preserve"> Costs!H47</f>
        <v>Properties</v>
      </c>
      <c r="I44" s="18"/>
    </row>
    <row r="45" spans="4:93" outlineLevel="1" x14ac:dyDescent="0.2">
      <c r="E45" s="18" t="str">
        <f xml:space="preserve"> Costs!E48</f>
        <v>Detached houses</v>
      </c>
      <c r="F45" s="18">
        <f xml:space="preserve"> UserInput!F$25</f>
        <v>0</v>
      </c>
      <c r="G45" s="19">
        <f xml:space="preserve"> Costs!G48</f>
        <v>158</v>
      </c>
      <c r="H45" s="112" t="str">
        <f xml:space="preserve"> Costs!H48</f>
        <v>Properties</v>
      </c>
      <c r="I45" s="18"/>
    </row>
    <row r="46" spans="4:93" outlineLevel="1" x14ac:dyDescent="0.2">
      <c r="E46" s="18" t="str">
        <f xml:space="preserve"> UserInput!E42</f>
        <v>Number of standard users</v>
      </c>
      <c r="F46" s="18"/>
      <c r="G46" s="19">
        <f xml:space="preserve"> UserInput!G42</f>
        <v>0</v>
      </c>
      <c r="H46" s="112" t="str">
        <f xml:space="preserve"> UserInput!H42</f>
        <v>Properties</v>
      </c>
      <c r="I46" s="18"/>
    </row>
    <row r="47" spans="4:93" outlineLevel="1" x14ac:dyDescent="0.2">
      <c r="E47" s="18" t="str">
        <f xml:space="preserve"> UserInput!E43</f>
        <v>Number of intermediate users</v>
      </c>
      <c r="F47" s="18"/>
      <c r="G47" s="19">
        <f xml:space="preserve"> UserInput!G43</f>
        <v>0</v>
      </c>
      <c r="H47" s="112" t="str">
        <f xml:space="preserve"> UserInput!H43</f>
        <v>Properties</v>
      </c>
      <c r="I47" s="18"/>
    </row>
    <row r="48" spans="4:93" outlineLevel="1" x14ac:dyDescent="0.2">
      <c r="E48" s="18" t="str">
        <f xml:space="preserve"> UserInput!E44</f>
        <v>Number of large users</v>
      </c>
      <c r="F48" s="18"/>
      <c r="G48" s="19">
        <f xml:space="preserve"> UserInput!G44</f>
        <v>0</v>
      </c>
      <c r="H48" s="112" t="str">
        <f xml:space="preserve"> UserInput!H44</f>
        <v>Properties</v>
      </c>
      <c r="I48" s="18"/>
    </row>
    <row r="49" spans="2:93" outlineLevel="1" x14ac:dyDescent="0.2">
      <c r="E49" s="20" t="s">
        <v>377</v>
      </c>
      <c r="G49" s="391">
        <f>SUM(G42:G48)</f>
        <v>500</v>
      </c>
      <c r="H49" s="110" t="s">
        <v>81</v>
      </c>
    </row>
    <row r="50" spans="2:93" outlineLevel="1" x14ac:dyDescent="0.2">
      <c r="G50" s="78"/>
    </row>
    <row r="51" spans="2:93" outlineLevel="1" x14ac:dyDescent="0.2">
      <c r="E51" t="s">
        <v>532</v>
      </c>
      <c r="H51" s="110" t="s">
        <v>133</v>
      </c>
      <c r="I51" s="105">
        <f xml:space="preserve"> SUM( K51:CO51 )</f>
        <v>25054820.474195044</v>
      </c>
      <c r="K51" s="53">
        <f t="shared" ref="K51:AP51" si="32" xml:space="preserve"> SUMPRODUCT( $G42:$G45, K36:K39 )</f>
        <v>112084.44349999999</v>
      </c>
      <c r="L51" s="53">
        <f t="shared" si="32"/>
        <v>122869.08532164767</v>
      </c>
      <c r="M51" s="53">
        <f t="shared" si="32"/>
        <v>127946.33986583466</v>
      </c>
      <c r="N51" s="53">
        <f t="shared" si="32"/>
        <v>130438.24330422361</v>
      </c>
      <c r="O51" s="53">
        <f t="shared" si="32"/>
        <v>131621.54762721111</v>
      </c>
      <c r="P51" s="53">
        <f t="shared" si="32"/>
        <v>133671.69302302643</v>
      </c>
      <c r="Q51" s="53">
        <f t="shared" si="32"/>
        <v>135436.70860174231</v>
      </c>
      <c r="R51" s="53">
        <f t="shared" si="32"/>
        <v>137847.36902454903</v>
      </c>
      <c r="S51" s="53">
        <f t="shared" si="32"/>
        <v>140603.87600033573</v>
      </c>
      <c r="T51" s="53">
        <f t="shared" si="32"/>
        <v>143735.63397323922</v>
      </c>
      <c r="U51" s="53">
        <f t="shared" si="32"/>
        <v>146283.3562009462</v>
      </c>
      <c r="V51" s="53">
        <f t="shared" si="32"/>
        <v>149208.55596836135</v>
      </c>
      <c r="W51" s="53">
        <f t="shared" si="32"/>
        <v>152192.25038548588</v>
      </c>
      <c r="X51" s="53">
        <f t="shared" si="32"/>
        <v>155582.12346094596</v>
      </c>
      <c r="Y51" s="53">
        <f t="shared" si="32"/>
        <v>158339.8253836933</v>
      </c>
      <c r="Z51" s="53">
        <f t="shared" si="32"/>
        <v>161506.11601588718</v>
      </c>
      <c r="AA51" s="53">
        <f t="shared" si="32"/>
        <v>164735.72234483151</v>
      </c>
      <c r="AB51" s="53">
        <f t="shared" si="32"/>
        <v>168404.98400781874</v>
      </c>
      <c r="AC51" s="53">
        <f t="shared" si="32"/>
        <v>171389.97185775748</v>
      </c>
      <c r="AD51" s="53">
        <f t="shared" si="32"/>
        <v>174817.22372588463</v>
      </c>
      <c r="AE51" s="53">
        <f t="shared" si="32"/>
        <v>178313.00968174316</v>
      </c>
      <c r="AF51" s="53">
        <f t="shared" si="32"/>
        <v>182284.68674804165</v>
      </c>
      <c r="AG51" s="53">
        <f t="shared" si="32"/>
        <v>185515.69311271989</v>
      </c>
      <c r="AH51" s="53">
        <f t="shared" si="32"/>
        <v>189225.4142760745</v>
      </c>
      <c r="AI51" s="53">
        <f t="shared" si="32"/>
        <v>193009.31801061178</v>
      </c>
      <c r="AJ51" s="53">
        <f t="shared" si="32"/>
        <v>197308.33513388762</v>
      </c>
      <c r="AK51" s="53">
        <f t="shared" si="32"/>
        <v>200805.63651446282</v>
      </c>
      <c r="AL51" s="53">
        <f t="shared" si="32"/>
        <v>204821.10769643972</v>
      </c>
      <c r="AM51" s="53">
        <f t="shared" si="32"/>
        <v>208916.8754731396</v>
      </c>
      <c r="AN51" s="53">
        <f t="shared" si="32"/>
        <v>213570.21156207874</v>
      </c>
      <c r="AO51" s="53">
        <f t="shared" si="32"/>
        <v>217355.75562051381</v>
      </c>
      <c r="AP51" s="53">
        <f t="shared" si="32"/>
        <v>221702.17630909901</v>
      </c>
      <c r="AQ51" s="53">
        <f t="shared" ref="AQ51:BV51" si="33" xml:space="preserve"> SUMPRODUCT( $G42:$G45, AQ36:AQ39 )</f>
        <v>226135.51152519803</v>
      </c>
      <c r="AR51" s="53">
        <f t="shared" si="33"/>
        <v>231172.36905232584</v>
      </c>
      <c r="AS51" s="53">
        <f t="shared" si="33"/>
        <v>235269.91234611999</v>
      </c>
      <c r="AT51" s="53">
        <f t="shared" si="33"/>
        <v>239974.55893577903</v>
      </c>
      <c r="AU51" s="53">
        <f t="shared" si="33"/>
        <v>244773.28342648735</v>
      </c>
      <c r="AV51" s="53">
        <f t="shared" si="33"/>
        <v>250225.27169118379</v>
      </c>
      <c r="AW51" s="53">
        <f t="shared" si="33"/>
        <v>254660.52876000741</v>
      </c>
      <c r="AX51" s="53">
        <f t="shared" si="33"/>
        <v>259752.92572740605</v>
      </c>
      <c r="AY51" s="53">
        <f t="shared" si="33"/>
        <v>264947.154364596</v>
      </c>
      <c r="AZ51" s="53">
        <f t="shared" si="33"/>
        <v>270848.48786039115</v>
      </c>
      <c r="BA51" s="53">
        <f t="shared" si="33"/>
        <v>275649.29260023194</v>
      </c>
      <c r="BB51" s="53">
        <f t="shared" si="33"/>
        <v>281161.39778802049</v>
      </c>
      <c r="BC51" s="53">
        <f t="shared" si="33"/>
        <v>286783.72746909404</v>
      </c>
      <c r="BD51" s="53">
        <f t="shared" si="33"/>
        <v>293171.44060011872</v>
      </c>
      <c r="BE51" s="53">
        <f t="shared" si="33"/>
        <v>298367.92093765881</v>
      </c>
      <c r="BF51" s="53">
        <f t="shared" si="33"/>
        <v>304334.32610908558</v>
      </c>
      <c r="BG51" s="53">
        <f t="shared" si="33"/>
        <v>310420.0403220398</v>
      </c>
      <c r="BH51" s="53">
        <f t="shared" si="33"/>
        <v>317334.21981610468</v>
      </c>
      <c r="BI51" s="53">
        <f t="shared" si="33"/>
        <v>322958.98677951528</v>
      </c>
      <c r="BJ51" s="53">
        <f t="shared" si="33"/>
        <v>329417.13470247062</v>
      </c>
      <c r="BK51" s="53">
        <f t="shared" si="33"/>
        <v>336004.42495092878</v>
      </c>
      <c r="BL51" s="53">
        <f t="shared" si="33"/>
        <v>343488.46142776386</v>
      </c>
      <c r="BM51" s="53">
        <f t="shared" si="33"/>
        <v>349576.81380044913</v>
      </c>
      <c r="BN51" s="53">
        <f t="shared" si="33"/>
        <v>356567.23322327202</v>
      </c>
      <c r="BO51" s="53">
        <f t="shared" si="33"/>
        <v>363697.43870105577</v>
      </c>
      <c r="BP51" s="53">
        <f t="shared" si="33"/>
        <v>371798.29897445161</v>
      </c>
      <c r="BQ51" s="53">
        <f t="shared" si="33"/>
        <v>378388.44481606816</v>
      </c>
      <c r="BR51" s="53">
        <f t="shared" si="33"/>
        <v>385955.00480972917</v>
      </c>
      <c r="BS51" s="53">
        <f t="shared" si="33"/>
        <v>393672.87182907248</v>
      </c>
      <c r="BT51" s="53">
        <f t="shared" si="33"/>
        <v>402441.39365178219</v>
      </c>
      <c r="BU51" s="53">
        <f t="shared" si="33"/>
        <v>409574.69007670984</v>
      </c>
      <c r="BV51" s="53">
        <f t="shared" si="33"/>
        <v>417764.87533952086</v>
      </c>
      <c r="BW51" s="53">
        <f t="shared" ref="BW51:CO51" si="34" xml:space="preserve"> SUMPRODUCT( $G42:$G45, BW36:BW39 )</f>
        <v>426118.83814099431</v>
      </c>
      <c r="BX51" s="53">
        <f t="shared" si="34"/>
        <v>435610.04924209672</v>
      </c>
      <c r="BY51" s="53">
        <f t="shared" si="34"/>
        <v>443331.26196011528</v>
      </c>
      <c r="BZ51" s="53">
        <f t="shared" si="34"/>
        <v>452196.47081266693</v>
      </c>
      <c r="CA51" s="53">
        <f t="shared" si="34"/>
        <v>461238.95551906177</v>
      </c>
      <c r="CB51" s="53">
        <f t="shared" si="34"/>
        <v>471512.41893593833</v>
      </c>
      <c r="CC51" s="53">
        <f t="shared" si="34"/>
        <v>479870.00318388233</v>
      </c>
      <c r="CD51" s="53">
        <f t="shared" si="34"/>
        <v>489465.87012430682</v>
      </c>
      <c r="CE51" s="53">
        <f t="shared" si="34"/>
        <v>499253.62374597287</v>
      </c>
      <c r="CF51" s="53">
        <f t="shared" si="34"/>
        <v>510373.81161806011</v>
      </c>
      <c r="CG51" s="53">
        <f t="shared" si="34"/>
        <v>519420.21624546777</v>
      </c>
      <c r="CH51" s="53">
        <f t="shared" si="34"/>
        <v>529806.96108925436</v>
      </c>
      <c r="CI51" s="53">
        <f t="shared" si="34"/>
        <v>540401.40764559596</v>
      </c>
      <c r="CJ51" s="53">
        <f t="shared" si="34"/>
        <v>551207.70928516344</v>
      </c>
      <c r="CK51" s="53">
        <f t="shared" si="34"/>
        <v>562230.10243277135</v>
      </c>
      <c r="CL51" s="53">
        <f t="shared" si="34"/>
        <v>573472.90822819585</v>
      </c>
      <c r="CM51" s="53">
        <f t="shared" si="34"/>
        <v>584940.53422020306</v>
      </c>
      <c r="CN51" s="53">
        <f t="shared" si="34"/>
        <v>597969.28018247057</v>
      </c>
      <c r="CO51" s="53">
        <f t="shared" si="34"/>
        <v>608568.31943595503</v>
      </c>
    </row>
    <row r="52" spans="2:93" outlineLevel="1" x14ac:dyDescent="0.2"/>
    <row r="53" spans="2:93" outlineLevel="1" x14ac:dyDescent="0.2">
      <c r="E53" t="s">
        <v>80</v>
      </c>
      <c r="G53" s="92">
        <f xml:space="preserve"> G42 / MAX( 1, G49 )</f>
        <v>6.6000000000000003E-2</v>
      </c>
      <c r="H53" s="110" t="s">
        <v>66</v>
      </c>
    </row>
    <row r="54" spans="2:93" outlineLevel="1" x14ac:dyDescent="0.2"/>
    <row r="55" spans="2:93" outlineLevel="1" x14ac:dyDescent="0.2">
      <c r="B55" s="58" t="s">
        <v>533</v>
      </c>
    </row>
    <row r="56" spans="2:93" outlineLevel="1" x14ac:dyDescent="0.2">
      <c r="E56" s="18" t="str">
        <f xml:space="preserve"> UserInput!E26</f>
        <v>First occupant in place after</v>
      </c>
      <c r="G56" s="19">
        <f xml:space="preserve"> UserInput!G26</f>
        <v>3</v>
      </c>
      <c r="H56" s="112" t="str">
        <f xml:space="preserve"> UserInput!H26</f>
        <v>Months</v>
      </c>
      <c r="I56" s="76"/>
    </row>
    <row r="57" spans="2:93" outlineLevel="1" x14ac:dyDescent="0.2">
      <c r="E57" s="18" t="str">
        <f xml:space="preserve"> UserInput!E27</f>
        <v>Development period (first to last occupancy)</v>
      </c>
      <c r="G57" s="19">
        <f xml:space="preserve"> UserInput!G27</f>
        <v>12</v>
      </c>
      <c r="H57" s="112" t="str">
        <f xml:space="preserve"> UserInput!H27</f>
        <v>Months</v>
      </c>
      <c r="I57" s="76"/>
    </row>
    <row r="58" spans="2:93" outlineLevel="1" x14ac:dyDescent="0.2">
      <c r="E58" t="s">
        <v>534</v>
      </c>
      <c r="G58" s="86">
        <f xml:space="preserve"> DATE( YEAR( G5 ), MONTH( G5 )+ G56, DAY( G5 ) )</f>
        <v>44743</v>
      </c>
      <c r="H58" s="110" t="s">
        <v>535</v>
      </c>
    </row>
    <row r="59" spans="2:93" outlineLevel="1" x14ac:dyDescent="0.2">
      <c r="E59" t="s">
        <v>536</v>
      </c>
      <c r="G59" s="89">
        <f xml:space="preserve"> DATE( YEAR( G58 ), MONTH( G58 ) + G57, DAY( G58 ) )</f>
        <v>45108</v>
      </c>
      <c r="H59" s="110" t="s">
        <v>535</v>
      </c>
      <c r="K59" s="78"/>
    </row>
    <row r="60" spans="2:93" outlineLevel="1" x14ac:dyDescent="0.2">
      <c r="E60" t="s">
        <v>537</v>
      </c>
      <c r="G60" s="90">
        <f xml:space="preserve"> G59 - G58</f>
        <v>365</v>
      </c>
      <c r="H60" s="110" t="s">
        <v>519</v>
      </c>
      <c r="K60" s="78"/>
    </row>
    <row r="61" spans="2:93" outlineLevel="1" x14ac:dyDescent="0.2">
      <c r="G61" s="88"/>
      <c r="K61" s="78"/>
    </row>
    <row r="62" spans="2:93" outlineLevel="1" x14ac:dyDescent="0.2">
      <c r="E62" t="s">
        <v>538</v>
      </c>
      <c r="G62" s="131"/>
      <c r="H62" s="110" t="s">
        <v>519</v>
      </c>
      <c r="I62" s="105">
        <f xml:space="preserve"> SUM( K62:CO62 )</f>
        <v>365</v>
      </c>
      <c r="K62" s="84">
        <f xml:space="preserve"> MAX( 0, ( MIN( $G$59, K$6 ) - MAX( J$6, $G$58 ) )  )</f>
        <v>273</v>
      </c>
      <c r="L62" s="84">
        <f t="shared" ref="L62:BW62" si="35" xml:space="preserve"> MAX( 0, ( MIN( $G$59, L$6 ) - MAX( K$6, $G$58 ) )  )</f>
        <v>92</v>
      </c>
      <c r="M62" s="84">
        <f t="shared" si="35"/>
        <v>0</v>
      </c>
      <c r="N62" s="84">
        <f t="shared" si="35"/>
        <v>0</v>
      </c>
      <c r="O62" s="84">
        <f t="shared" si="35"/>
        <v>0</v>
      </c>
      <c r="P62" s="84">
        <f t="shared" si="35"/>
        <v>0</v>
      </c>
      <c r="Q62" s="84">
        <f t="shared" si="35"/>
        <v>0</v>
      </c>
      <c r="R62" s="84">
        <f t="shared" si="35"/>
        <v>0</v>
      </c>
      <c r="S62" s="84">
        <f t="shared" si="35"/>
        <v>0</v>
      </c>
      <c r="T62" s="84">
        <f t="shared" si="35"/>
        <v>0</v>
      </c>
      <c r="U62" s="84">
        <f t="shared" si="35"/>
        <v>0</v>
      </c>
      <c r="V62" s="84">
        <f t="shared" si="35"/>
        <v>0</v>
      </c>
      <c r="W62" s="84">
        <f t="shared" si="35"/>
        <v>0</v>
      </c>
      <c r="X62" s="84">
        <f t="shared" si="35"/>
        <v>0</v>
      </c>
      <c r="Y62" s="84">
        <f t="shared" si="35"/>
        <v>0</v>
      </c>
      <c r="Z62" s="84">
        <f t="shared" si="35"/>
        <v>0</v>
      </c>
      <c r="AA62" s="84">
        <f t="shared" si="35"/>
        <v>0</v>
      </c>
      <c r="AB62" s="84">
        <f t="shared" si="35"/>
        <v>0</v>
      </c>
      <c r="AC62" s="84">
        <f t="shared" si="35"/>
        <v>0</v>
      </c>
      <c r="AD62" s="84">
        <f t="shared" si="35"/>
        <v>0</v>
      </c>
      <c r="AE62" s="84">
        <f t="shared" si="35"/>
        <v>0</v>
      </c>
      <c r="AF62" s="84">
        <f t="shared" si="35"/>
        <v>0</v>
      </c>
      <c r="AG62" s="84">
        <f t="shared" si="35"/>
        <v>0</v>
      </c>
      <c r="AH62" s="84">
        <f t="shared" si="35"/>
        <v>0</v>
      </c>
      <c r="AI62" s="84">
        <f t="shared" si="35"/>
        <v>0</v>
      </c>
      <c r="AJ62" s="84">
        <f t="shared" si="35"/>
        <v>0</v>
      </c>
      <c r="AK62" s="84">
        <f t="shared" si="35"/>
        <v>0</v>
      </c>
      <c r="AL62" s="84">
        <f t="shared" si="35"/>
        <v>0</v>
      </c>
      <c r="AM62" s="84">
        <f t="shared" si="35"/>
        <v>0</v>
      </c>
      <c r="AN62" s="84">
        <f t="shared" si="35"/>
        <v>0</v>
      </c>
      <c r="AO62" s="84">
        <f t="shared" si="35"/>
        <v>0</v>
      </c>
      <c r="AP62" s="84">
        <f t="shared" si="35"/>
        <v>0</v>
      </c>
      <c r="AQ62" s="84">
        <f t="shared" si="35"/>
        <v>0</v>
      </c>
      <c r="AR62" s="84">
        <f t="shared" si="35"/>
        <v>0</v>
      </c>
      <c r="AS62" s="84">
        <f t="shared" si="35"/>
        <v>0</v>
      </c>
      <c r="AT62" s="84">
        <f t="shared" si="35"/>
        <v>0</v>
      </c>
      <c r="AU62" s="84">
        <f t="shared" si="35"/>
        <v>0</v>
      </c>
      <c r="AV62" s="84">
        <f t="shared" si="35"/>
        <v>0</v>
      </c>
      <c r="AW62" s="84">
        <f t="shared" si="35"/>
        <v>0</v>
      </c>
      <c r="AX62" s="84">
        <f t="shared" si="35"/>
        <v>0</v>
      </c>
      <c r="AY62" s="84">
        <f t="shared" si="35"/>
        <v>0</v>
      </c>
      <c r="AZ62" s="84">
        <f t="shared" si="35"/>
        <v>0</v>
      </c>
      <c r="BA62" s="84">
        <f t="shared" si="35"/>
        <v>0</v>
      </c>
      <c r="BB62" s="84">
        <f t="shared" si="35"/>
        <v>0</v>
      </c>
      <c r="BC62" s="84">
        <f t="shared" si="35"/>
        <v>0</v>
      </c>
      <c r="BD62" s="84">
        <f t="shared" si="35"/>
        <v>0</v>
      </c>
      <c r="BE62" s="84">
        <f t="shared" si="35"/>
        <v>0</v>
      </c>
      <c r="BF62" s="84">
        <f t="shared" si="35"/>
        <v>0</v>
      </c>
      <c r="BG62" s="84">
        <f t="shared" si="35"/>
        <v>0</v>
      </c>
      <c r="BH62" s="84">
        <f t="shared" si="35"/>
        <v>0</v>
      </c>
      <c r="BI62" s="84">
        <f t="shared" si="35"/>
        <v>0</v>
      </c>
      <c r="BJ62" s="84">
        <f t="shared" si="35"/>
        <v>0</v>
      </c>
      <c r="BK62" s="84">
        <f t="shared" si="35"/>
        <v>0</v>
      </c>
      <c r="BL62" s="84">
        <f t="shared" si="35"/>
        <v>0</v>
      </c>
      <c r="BM62" s="84">
        <f t="shared" si="35"/>
        <v>0</v>
      </c>
      <c r="BN62" s="84">
        <f t="shared" si="35"/>
        <v>0</v>
      </c>
      <c r="BO62" s="84">
        <f t="shared" si="35"/>
        <v>0</v>
      </c>
      <c r="BP62" s="84">
        <f t="shared" si="35"/>
        <v>0</v>
      </c>
      <c r="BQ62" s="84">
        <f t="shared" si="35"/>
        <v>0</v>
      </c>
      <c r="BR62" s="84">
        <f t="shared" si="35"/>
        <v>0</v>
      </c>
      <c r="BS62" s="84">
        <f t="shared" si="35"/>
        <v>0</v>
      </c>
      <c r="BT62" s="84">
        <f t="shared" si="35"/>
        <v>0</v>
      </c>
      <c r="BU62" s="84">
        <f t="shared" si="35"/>
        <v>0</v>
      </c>
      <c r="BV62" s="84">
        <f t="shared" si="35"/>
        <v>0</v>
      </c>
      <c r="BW62" s="84">
        <f t="shared" si="35"/>
        <v>0</v>
      </c>
      <c r="BX62" s="84">
        <f t="shared" ref="BX62:CO62" si="36" xml:space="preserve"> MAX( 0, ( MIN( $G$59, BX$6 ) - MAX( BW$6, $G$58 ) )  )</f>
        <v>0</v>
      </c>
      <c r="BY62" s="84">
        <f t="shared" si="36"/>
        <v>0</v>
      </c>
      <c r="BZ62" s="84">
        <f t="shared" si="36"/>
        <v>0</v>
      </c>
      <c r="CA62" s="84">
        <f t="shared" si="36"/>
        <v>0</v>
      </c>
      <c r="CB62" s="84">
        <f t="shared" si="36"/>
        <v>0</v>
      </c>
      <c r="CC62" s="84">
        <f t="shared" si="36"/>
        <v>0</v>
      </c>
      <c r="CD62" s="84">
        <f t="shared" si="36"/>
        <v>0</v>
      </c>
      <c r="CE62" s="84">
        <f t="shared" si="36"/>
        <v>0</v>
      </c>
      <c r="CF62" s="84">
        <f t="shared" si="36"/>
        <v>0</v>
      </c>
      <c r="CG62" s="84">
        <f t="shared" si="36"/>
        <v>0</v>
      </c>
      <c r="CH62" s="84">
        <f t="shared" si="36"/>
        <v>0</v>
      </c>
      <c r="CI62" s="84">
        <f t="shared" si="36"/>
        <v>0</v>
      </c>
      <c r="CJ62" s="84">
        <f t="shared" si="36"/>
        <v>0</v>
      </c>
      <c r="CK62" s="84">
        <f t="shared" si="36"/>
        <v>0</v>
      </c>
      <c r="CL62" s="84">
        <f t="shared" si="36"/>
        <v>0</v>
      </c>
      <c r="CM62" s="84">
        <f t="shared" si="36"/>
        <v>0</v>
      </c>
      <c r="CN62" s="84">
        <f t="shared" si="36"/>
        <v>0</v>
      </c>
      <c r="CO62" s="84">
        <f t="shared" si="36"/>
        <v>0</v>
      </c>
    </row>
    <row r="63" spans="2:93" outlineLevel="1" x14ac:dyDescent="0.2">
      <c r="E63" t="s">
        <v>539</v>
      </c>
      <c r="G63" s="74"/>
      <c r="H63" s="110" t="s">
        <v>325</v>
      </c>
      <c r="I63" s="105">
        <f xml:space="preserve"> SUM( K63:CO63 )</f>
        <v>500</v>
      </c>
      <c r="K63" s="53">
        <f t="shared" ref="K63:AP63" si="37" xml:space="preserve"> K62 / $G60 * $G$49</f>
        <v>373.97260273972603</v>
      </c>
      <c r="L63" s="53">
        <f t="shared" si="37"/>
        <v>126.02739726027399</v>
      </c>
      <c r="M63" s="53">
        <f t="shared" si="37"/>
        <v>0</v>
      </c>
      <c r="N63" s="53">
        <f t="shared" si="37"/>
        <v>0</v>
      </c>
      <c r="O63" s="53">
        <f t="shared" si="37"/>
        <v>0</v>
      </c>
      <c r="P63" s="53">
        <f t="shared" si="37"/>
        <v>0</v>
      </c>
      <c r="Q63" s="53">
        <f t="shared" si="37"/>
        <v>0</v>
      </c>
      <c r="R63" s="53">
        <f t="shared" si="37"/>
        <v>0</v>
      </c>
      <c r="S63" s="53">
        <f t="shared" si="37"/>
        <v>0</v>
      </c>
      <c r="T63" s="53">
        <f t="shared" si="37"/>
        <v>0</v>
      </c>
      <c r="U63" s="53">
        <f t="shared" si="37"/>
        <v>0</v>
      </c>
      <c r="V63" s="53">
        <f t="shared" si="37"/>
        <v>0</v>
      </c>
      <c r="W63" s="53">
        <f t="shared" si="37"/>
        <v>0</v>
      </c>
      <c r="X63" s="53">
        <f t="shared" si="37"/>
        <v>0</v>
      </c>
      <c r="Y63" s="53">
        <f t="shared" si="37"/>
        <v>0</v>
      </c>
      <c r="Z63" s="53">
        <f t="shared" si="37"/>
        <v>0</v>
      </c>
      <c r="AA63" s="53">
        <f t="shared" si="37"/>
        <v>0</v>
      </c>
      <c r="AB63" s="53">
        <f t="shared" si="37"/>
        <v>0</v>
      </c>
      <c r="AC63" s="53">
        <f t="shared" si="37"/>
        <v>0</v>
      </c>
      <c r="AD63" s="53">
        <f t="shared" si="37"/>
        <v>0</v>
      </c>
      <c r="AE63" s="53">
        <f t="shared" si="37"/>
        <v>0</v>
      </c>
      <c r="AF63" s="53">
        <f t="shared" si="37"/>
        <v>0</v>
      </c>
      <c r="AG63" s="53">
        <f t="shared" si="37"/>
        <v>0</v>
      </c>
      <c r="AH63" s="53">
        <f t="shared" si="37"/>
        <v>0</v>
      </c>
      <c r="AI63" s="53">
        <f t="shared" si="37"/>
        <v>0</v>
      </c>
      <c r="AJ63" s="53">
        <f t="shared" si="37"/>
        <v>0</v>
      </c>
      <c r="AK63" s="53">
        <f t="shared" si="37"/>
        <v>0</v>
      </c>
      <c r="AL63" s="53">
        <f t="shared" si="37"/>
        <v>0</v>
      </c>
      <c r="AM63" s="53">
        <f t="shared" si="37"/>
        <v>0</v>
      </c>
      <c r="AN63" s="53">
        <f t="shared" si="37"/>
        <v>0</v>
      </c>
      <c r="AO63" s="53">
        <f t="shared" si="37"/>
        <v>0</v>
      </c>
      <c r="AP63" s="53">
        <f t="shared" si="37"/>
        <v>0</v>
      </c>
      <c r="AQ63" s="53">
        <f t="shared" ref="AQ63:BV63" si="38" xml:space="preserve"> AQ62 / $G60 * $G$49</f>
        <v>0</v>
      </c>
      <c r="AR63" s="53">
        <f t="shared" si="38"/>
        <v>0</v>
      </c>
      <c r="AS63" s="53">
        <f t="shared" si="38"/>
        <v>0</v>
      </c>
      <c r="AT63" s="53">
        <f t="shared" si="38"/>
        <v>0</v>
      </c>
      <c r="AU63" s="53">
        <f t="shared" si="38"/>
        <v>0</v>
      </c>
      <c r="AV63" s="53">
        <f t="shared" si="38"/>
        <v>0</v>
      </c>
      <c r="AW63" s="53">
        <f t="shared" si="38"/>
        <v>0</v>
      </c>
      <c r="AX63" s="53">
        <f t="shared" si="38"/>
        <v>0</v>
      </c>
      <c r="AY63" s="53">
        <f t="shared" si="38"/>
        <v>0</v>
      </c>
      <c r="AZ63" s="53">
        <f t="shared" si="38"/>
        <v>0</v>
      </c>
      <c r="BA63" s="53">
        <f t="shared" si="38"/>
        <v>0</v>
      </c>
      <c r="BB63" s="53">
        <f t="shared" si="38"/>
        <v>0</v>
      </c>
      <c r="BC63" s="53">
        <f t="shared" si="38"/>
        <v>0</v>
      </c>
      <c r="BD63" s="53">
        <f t="shared" si="38"/>
        <v>0</v>
      </c>
      <c r="BE63" s="53">
        <f t="shared" si="38"/>
        <v>0</v>
      </c>
      <c r="BF63" s="53">
        <f t="shared" si="38"/>
        <v>0</v>
      </c>
      <c r="BG63" s="53">
        <f t="shared" si="38"/>
        <v>0</v>
      </c>
      <c r="BH63" s="53">
        <f t="shared" si="38"/>
        <v>0</v>
      </c>
      <c r="BI63" s="53">
        <f t="shared" si="38"/>
        <v>0</v>
      </c>
      <c r="BJ63" s="53">
        <f t="shared" si="38"/>
        <v>0</v>
      </c>
      <c r="BK63" s="53">
        <f t="shared" si="38"/>
        <v>0</v>
      </c>
      <c r="BL63" s="53">
        <f t="shared" si="38"/>
        <v>0</v>
      </c>
      <c r="BM63" s="53">
        <f t="shared" si="38"/>
        <v>0</v>
      </c>
      <c r="BN63" s="53">
        <f t="shared" si="38"/>
        <v>0</v>
      </c>
      <c r="BO63" s="53">
        <f t="shared" si="38"/>
        <v>0</v>
      </c>
      <c r="BP63" s="53">
        <f t="shared" si="38"/>
        <v>0</v>
      </c>
      <c r="BQ63" s="53">
        <f t="shared" si="38"/>
        <v>0</v>
      </c>
      <c r="BR63" s="53">
        <f t="shared" si="38"/>
        <v>0</v>
      </c>
      <c r="BS63" s="53">
        <f t="shared" si="38"/>
        <v>0</v>
      </c>
      <c r="BT63" s="53">
        <f t="shared" si="38"/>
        <v>0</v>
      </c>
      <c r="BU63" s="53">
        <f t="shared" si="38"/>
        <v>0</v>
      </c>
      <c r="BV63" s="53">
        <f t="shared" si="38"/>
        <v>0</v>
      </c>
      <c r="BW63" s="53">
        <f t="shared" ref="BW63:CO63" si="39" xml:space="preserve"> BW62 / $G60 * $G$49</f>
        <v>0</v>
      </c>
      <c r="BX63" s="53">
        <f t="shared" si="39"/>
        <v>0</v>
      </c>
      <c r="BY63" s="53">
        <f t="shared" si="39"/>
        <v>0</v>
      </c>
      <c r="BZ63" s="53">
        <f t="shared" si="39"/>
        <v>0</v>
      </c>
      <c r="CA63" s="53">
        <f t="shared" si="39"/>
        <v>0</v>
      </c>
      <c r="CB63" s="53">
        <f t="shared" si="39"/>
        <v>0</v>
      </c>
      <c r="CC63" s="53">
        <f t="shared" si="39"/>
        <v>0</v>
      </c>
      <c r="CD63" s="53">
        <f t="shared" si="39"/>
        <v>0</v>
      </c>
      <c r="CE63" s="53">
        <f t="shared" si="39"/>
        <v>0</v>
      </c>
      <c r="CF63" s="53">
        <f t="shared" si="39"/>
        <v>0</v>
      </c>
      <c r="CG63" s="53">
        <f t="shared" si="39"/>
        <v>0</v>
      </c>
      <c r="CH63" s="53">
        <f t="shared" si="39"/>
        <v>0</v>
      </c>
      <c r="CI63" s="53">
        <f t="shared" si="39"/>
        <v>0</v>
      </c>
      <c r="CJ63" s="53">
        <f t="shared" si="39"/>
        <v>0</v>
      </c>
      <c r="CK63" s="53">
        <f t="shared" si="39"/>
        <v>0</v>
      </c>
      <c r="CL63" s="53">
        <f t="shared" si="39"/>
        <v>0</v>
      </c>
      <c r="CM63" s="53">
        <f t="shared" si="39"/>
        <v>0</v>
      </c>
      <c r="CN63" s="53">
        <f t="shared" si="39"/>
        <v>0</v>
      </c>
      <c r="CO63" s="53">
        <f t="shared" si="39"/>
        <v>0</v>
      </c>
    </row>
    <row r="64" spans="2:93" outlineLevel="1" x14ac:dyDescent="0.2">
      <c r="E64" t="str">
        <f>InpC!E13</f>
        <v>Number of flats to each plot</v>
      </c>
      <c r="F64">
        <f>InpC!F13</f>
        <v>44887</v>
      </c>
      <c r="G64" s="19">
        <f>InpC!G13</f>
        <v>3</v>
      </c>
      <c r="H64" s="110" t="str">
        <f>InpC!H13</f>
        <v>Properties</v>
      </c>
      <c r="I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</row>
    <row r="65" spans="2:93" outlineLevel="1" x14ac:dyDescent="0.2">
      <c r="E65" t="s">
        <v>540</v>
      </c>
      <c r="G65" s="419">
        <f xml:space="preserve"> G53</f>
        <v>6.6000000000000003E-2</v>
      </c>
      <c r="H65" s="110" t="s">
        <v>325</v>
      </c>
      <c r="I65" s="105">
        <f xml:space="preserve"> G42</f>
        <v>33</v>
      </c>
      <c r="K65" s="53">
        <f xml:space="preserve"> IF( L63, ROUND( K63 * G65 / $G$64, 0 ) * $G$64, $I65 - SUM( $J65:J65 ) )</f>
        <v>24</v>
      </c>
      <c r="L65" s="53">
        <f xml:space="preserve"> IF( M63, ROUND( L63 * H65 / $G$64, 0 ) * $G$64, $I65 - SUM( $J65:K65 ) )</f>
        <v>9</v>
      </c>
      <c r="M65" s="53">
        <f xml:space="preserve"> IF( N63, ROUND( M63 * I65 / $G$64, 0 ) * $G$64, $I65 - SUM( $J65:L65 ) )</f>
        <v>0</v>
      </c>
      <c r="N65" s="53">
        <f xml:space="preserve"> IF( O63, ROUND( N63 * J65 / $G$64, 0 ) * $G$64, $I65 - SUM( $J65:M65 ) )</f>
        <v>0</v>
      </c>
      <c r="O65" s="53">
        <f xml:space="preserve"> IF( P63, ROUND( O63 * K65 / $G$64, 0 ) * $G$64, $I65 - SUM( $J65:N65 ) )</f>
        <v>0</v>
      </c>
      <c r="P65" s="53">
        <f xml:space="preserve"> IF( Q63, ROUND( P63 * L65 / $G$64, 0 ) * $G$64, $I65 - SUM( $J65:O65 ) )</f>
        <v>0</v>
      </c>
      <c r="Q65" s="53">
        <f xml:space="preserve"> IF( R63, ROUND( Q63 * M65 / $G$64, 0 ) * $G$64, $I65 - SUM( $J65:P65 ) )</f>
        <v>0</v>
      </c>
      <c r="R65" s="53">
        <f xml:space="preserve"> IF( S63, ROUND( R63 * N65 / $G$64, 0 ) * $G$64, $I65 - SUM( $J65:Q65 ) )</f>
        <v>0</v>
      </c>
      <c r="S65" s="53">
        <f xml:space="preserve"> IF( T63, ROUND( S63 * O65 / $G$64, 0 ) * $G$64, $I65 - SUM( $J65:R65 ) )</f>
        <v>0</v>
      </c>
      <c r="T65" s="53">
        <f xml:space="preserve"> IF( U63, ROUND( T63 * P65 / $G$64, 0 ) * $G$64, $I65 - SUM( $J65:S65 ) )</f>
        <v>0</v>
      </c>
      <c r="U65" s="53">
        <f xml:space="preserve"> IF( V63, ROUND( U63 * Q65 / $G$64, 0 ) * $G$64, $I65 - SUM( $J65:T65 ) )</f>
        <v>0</v>
      </c>
      <c r="V65" s="53">
        <f xml:space="preserve"> IF( W63, ROUND( V63 * R65 / $G$64, 0 ) * $G$64, $I65 - SUM( $J65:U65 ) )</f>
        <v>0</v>
      </c>
      <c r="W65" s="53">
        <f xml:space="preserve"> IF( X63, ROUND( W63 * S65 / $G$64, 0 ) * $G$64, $I65 - SUM( $J65:V65 ) )</f>
        <v>0</v>
      </c>
      <c r="X65" s="53">
        <f xml:space="preserve"> IF( Y63, ROUND( X63 * T65 / $G$64, 0 ) * $G$64, $I65 - SUM( $J65:W65 ) )</f>
        <v>0</v>
      </c>
      <c r="Y65" s="53">
        <f xml:space="preserve"> IF( Z63, ROUND( Y63 * U65 / $G$64, 0 ) * $G$64, $I65 - SUM( $J65:X65 ) )</f>
        <v>0</v>
      </c>
      <c r="Z65" s="53">
        <f xml:space="preserve"> IF( AA63, ROUND( Z63 * V65 / $G$64, 0 ) * $G$64, $I65 - SUM( $J65:Y65 ) )</f>
        <v>0</v>
      </c>
      <c r="AA65" s="53">
        <f xml:space="preserve"> IF( AB63, ROUND( AA63 * W65 / $G$64, 0 ) * $G$64, $I65 - SUM( $J65:Z65 ) )</f>
        <v>0</v>
      </c>
      <c r="AB65" s="53">
        <f xml:space="preserve"> IF( AC63, ROUND( AB63 * X65 / $G$64, 0 ) * $G$64, $I65 - SUM( $J65:AA65 ) )</f>
        <v>0</v>
      </c>
      <c r="AC65" s="53">
        <f xml:space="preserve"> IF( AD63, ROUND( AC63 * Y65 / $G$64, 0 ) * $G$64, $I65 - SUM( $J65:AB65 ) )</f>
        <v>0</v>
      </c>
      <c r="AD65" s="53">
        <f xml:space="preserve"> IF( AE63, ROUND( AD63 * Z65 / $G$64, 0 ) * $G$64, $I65 - SUM( $J65:AC65 ) )</f>
        <v>0</v>
      </c>
      <c r="AE65" s="53">
        <f xml:space="preserve"> IF( AF63, ROUND( AE63 * AA65 / $G$64, 0 ) * $G$64, $I65 - SUM( $J65:AD65 ) )</f>
        <v>0</v>
      </c>
      <c r="AF65" s="53">
        <f xml:space="preserve"> IF( AG63, ROUND( AF63 * AB65 / $G$64, 0 ) * $G$64, $I65 - SUM( $J65:AE65 ) )</f>
        <v>0</v>
      </c>
      <c r="AG65" s="53">
        <f xml:space="preserve"> IF( AH63, ROUND( AG63 * AC65 / $G$64, 0 ) * $G$64, $I65 - SUM( $J65:AF65 ) )</f>
        <v>0</v>
      </c>
      <c r="AH65" s="53">
        <f xml:space="preserve"> IF( AI63, ROUND( AH63 * AD65 / $G$64, 0 ) * $G$64, $I65 - SUM( $J65:AG65 ) )</f>
        <v>0</v>
      </c>
      <c r="AI65" s="53">
        <f xml:space="preserve"> IF( AJ63, ROUND( AI63 * AE65 / $G$64, 0 ) * $G$64, $I65 - SUM( $J65:AH65 ) )</f>
        <v>0</v>
      </c>
      <c r="AJ65" s="53">
        <f xml:space="preserve"> IF( AK63, ROUND( AJ63 * AF65 / $G$64, 0 ) * $G$64, $I65 - SUM( $J65:AI65 ) )</f>
        <v>0</v>
      </c>
      <c r="AK65" s="53">
        <f xml:space="preserve"> IF( AL63, ROUND( AK63 * AG65 / $G$64, 0 ) * $G$64, $I65 - SUM( $J65:AJ65 ) )</f>
        <v>0</v>
      </c>
      <c r="AL65" s="53">
        <f xml:space="preserve"> IF( AM63, ROUND( AL63 * AH65 / $G$64, 0 ) * $G$64, $I65 - SUM( $J65:AK65 ) )</f>
        <v>0</v>
      </c>
      <c r="AM65" s="53">
        <f xml:space="preserve"> IF( AN63, ROUND( AM63 * AI65 / $G$64, 0 ) * $G$64, $I65 - SUM( $J65:AL65 ) )</f>
        <v>0</v>
      </c>
      <c r="AN65" s="53">
        <f xml:space="preserve"> IF( AO63, ROUND( AN63 * AJ65 / $G$64, 0 ) * $G$64, $I65 - SUM( $J65:AM65 ) )</f>
        <v>0</v>
      </c>
      <c r="AO65" s="53">
        <f xml:space="preserve"> IF( AP63, ROUND( AO63 * AK65 / $G$64, 0 ) * $G$64, $I65 - SUM( $J65:AN65 ) )</f>
        <v>0</v>
      </c>
      <c r="AP65" s="53">
        <f xml:space="preserve"> IF( AQ63, ROUND( AP63 * AL65 / $G$64, 0 ) * $G$64, $I65 - SUM( $J65:AO65 ) )</f>
        <v>0</v>
      </c>
      <c r="AQ65" s="53">
        <f xml:space="preserve"> IF( AR63, ROUND( AQ63 * AM65 / $G$64, 0 ) * $G$64, $I65 - SUM( $J65:AP65 ) )</f>
        <v>0</v>
      </c>
      <c r="AR65" s="53">
        <f xml:space="preserve"> IF( AS63, ROUND( AR63 * AN65 / $G$64, 0 ) * $G$64, $I65 - SUM( $J65:AQ65 ) )</f>
        <v>0</v>
      </c>
      <c r="AS65" s="53">
        <f xml:space="preserve"> IF( AT63, ROUND( AS63 * AO65 / $G$64, 0 ) * $G$64, $I65 - SUM( $J65:AR65 ) )</f>
        <v>0</v>
      </c>
      <c r="AT65" s="53">
        <f xml:space="preserve"> IF( AU63, ROUND( AT63 * AP65 / $G$64, 0 ) * $G$64, $I65 - SUM( $J65:AS65 ) )</f>
        <v>0</v>
      </c>
      <c r="AU65" s="53">
        <f xml:space="preserve"> IF( AV63, ROUND( AU63 * AQ65 / $G$64, 0 ) * $G$64, $I65 - SUM( $J65:AT65 ) )</f>
        <v>0</v>
      </c>
      <c r="AV65" s="53">
        <f xml:space="preserve"> IF( AW63, ROUND( AV63 * AR65 / $G$64, 0 ) * $G$64, $I65 - SUM( $J65:AU65 ) )</f>
        <v>0</v>
      </c>
      <c r="AW65" s="53">
        <f xml:space="preserve"> IF( AX63, ROUND( AW63 * AS65 / $G$64, 0 ) * $G$64, $I65 - SUM( $J65:AV65 ) )</f>
        <v>0</v>
      </c>
      <c r="AX65" s="53">
        <f xml:space="preserve"> IF( AY63, ROUND( AX63 * AT65 / $G$64, 0 ) * $G$64, $I65 - SUM( $J65:AW65 ) )</f>
        <v>0</v>
      </c>
      <c r="AY65" s="53">
        <f xml:space="preserve"> IF( AZ63, ROUND( AY63 * AU65 / $G$64, 0 ) * $G$64, $I65 - SUM( $J65:AX65 ) )</f>
        <v>0</v>
      </c>
      <c r="AZ65" s="53">
        <f xml:space="preserve"> IF( BA63, ROUND( AZ63 * AV65 / $G$64, 0 ) * $G$64, $I65 - SUM( $J65:AY65 ) )</f>
        <v>0</v>
      </c>
      <c r="BA65" s="53">
        <f xml:space="preserve"> IF( BB63, ROUND( BA63 * AW65 / $G$64, 0 ) * $G$64, $I65 - SUM( $J65:AZ65 ) )</f>
        <v>0</v>
      </c>
      <c r="BB65" s="53">
        <f xml:space="preserve"> IF( BC63, ROUND( BB63 * AX65 / $G$64, 0 ) * $G$64, $I65 - SUM( $J65:BA65 ) )</f>
        <v>0</v>
      </c>
      <c r="BC65" s="53">
        <f xml:space="preserve"> IF( BD63, ROUND( BC63 * AY65 / $G$64, 0 ) * $G$64, $I65 - SUM( $J65:BB65 ) )</f>
        <v>0</v>
      </c>
      <c r="BD65" s="53">
        <f xml:space="preserve"> IF( BE63, ROUND( BD63 * AZ65 / $G$64, 0 ) * $G$64, $I65 - SUM( $J65:BC65 ) )</f>
        <v>0</v>
      </c>
      <c r="BE65" s="53">
        <f xml:space="preserve"> IF( BF63, ROUND( BE63 * BA65 / $G$64, 0 ) * $G$64, $I65 - SUM( $J65:BD65 ) )</f>
        <v>0</v>
      </c>
      <c r="BF65" s="53">
        <f xml:space="preserve"> IF( BG63, ROUND( BF63 * BB65 / $G$64, 0 ) * $G$64, $I65 - SUM( $J65:BE65 ) )</f>
        <v>0</v>
      </c>
      <c r="BG65" s="53">
        <f xml:space="preserve"> IF( BH63, ROUND( BG63 * BC65 / $G$64, 0 ) * $G$64, $I65 - SUM( $J65:BF65 ) )</f>
        <v>0</v>
      </c>
      <c r="BH65" s="53">
        <f xml:space="preserve"> IF( BI63, ROUND( BH63 * BD65 / $G$64, 0 ) * $G$64, $I65 - SUM( $J65:BG65 ) )</f>
        <v>0</v>
      </c>
      <c r="BI65" s="53">
        <f xml:space="preserve"> IF( BJ63, ROUND( BI63 * BE65 / $G$64, 0 ) * $G$64, $I65 - SUM( $J65:BH65 ) )</f>
        <v>0</v>
      </c>
      <c r="BJ65" s="53">
        <f xml:space="preserve"> IF( BK63, ROUND( BJ63 * BF65 / $G$64, 0 ) * $G$64, $I65 - SUM( $J65:BI65 ) )</f>
        <v>0</v>
      </c>
      <c r="BK65" s="53">
        <f xml:space="preserve"> IF( BL63, ROUND( BK63 * BG65 / $G$64, 0 ) * $G$64, $I65 - SUM( $J65:BJ65 ) )</f>
        <v>0</v>
      </c>
      <c r="BL65" s="53">
        <f xml:space="preserve"> IF( BM63, ROUND( BL63 * BH65 / $G$64, 0 ) * $G$64, $I65 - SUM( $J65:BK65 ) )</f>
        <v>0</v>
      </c>
      <c r="BM65" s="53">
        <f xml:space="preserve"> IF( BN63, ROUND( BM63 * BI65 / $G$64, 0 ) * $G$64, $I65 - SUM( $J65:BL65 ) )</f>
        <v>0</v>
      </c>
      <c r="BN65" s="53">
        <f xml:space="preserve"> IF( BO63, ROUND( BN63 * BJ65 / $G$64, 0 ) * $G$64, $I65 - SUM( $J65:BM65 ) )</f>
        <v>0</v>
      </c>
      <c r="BO65" s="53">
        <f xml:space="preserve"> IF( BP63, ROUND( BO63 * BK65 / $G$64, 0 ) * $G$64, $I65 - SUM( $J65:BN65 ) )</f>
        <v>0</v>
      </c>
      <c r="BP65" s="53">
        <f xml:space="preserve"> IF( BQ63, ROUND( BP63 * BL65 / $G$64, 0 ) * $G$64, $I65 - SUM( $J65:BO65 ) )</f>
        <v>0</v>
      </c>
      <c r="BQ65" s="53">
        <f xml:space="preserve"> IF( BR63, ROUND( BQ63 * BM65 / $G$64, 0 ) * $G$64, $I65 - SUM( $J65:BP65 ) )</f>
        <v>0</v>
      </c>
      <c r="BR65" s="53">
        <f xml:space="preserve"> IF( BS63, ROUND( BR63 * BN65 / $G$64, 0 ) * $G$64, $I65 - SUM( $J65:BQ65 ) )</f>
        <v>0</v>
      </c>
      <c r="BS65" s="53">
        <f xml:space="preserve"> IF( BT63, ROUND( BS63 * BO65 / $G$64, 0 ) * $G$64, $I65 - SUM( $J65:BR65 ) )</f>
        <v>0</v>
      </c>
      <c r="BT65" s="53">
        <f xml:space="preserve"> IF( BU63, ROUND( BT63 * BP65 / $G$64, 0 ) * $G$64, $I65 - SUM( $J65:BS65 ) )</f>
        <v>0</v>
      </c>
      <c r="BU65" s="53">
        <f xml:space="preserve"> IF( BV63, ROUND( BU63 * BQ65 / $G$64, 0 ) * $G$64, $I65 - SUM( $J65:BT65 ) )</f>
        <v>0</v>
      </c>
      <c r="BV65" s="53">
        <f xml:space="preserve"> IF( BW63, ROUND( BV63 * BR65 / $G$64, 0 ) * $G$64, $I65 - SUM( $J65:BU65 ) )</f>
        <v>0</v>
      </c>
      <c r="BW65" s="53">
        <f xml:space="preserve"> IF( BX63, ROUND( BW63 * BS65 / $G$64, 0 ) * $G$64, $I65 - SUM( $J65:BV65 ) )</f>
        <v>0</v>
      </c>
      <c r="BX65" s="53">
        <f xml:space="preserve"> IF( BY63, ROUND( BX63 * BT65 / $G$64, 0 ) * $G$64, $I65 - SUM( $J65:BW65 ) )</f>
        <v>0</v>
      </c>
      <c r="BY65" s="53">
        <f xml:space="preserve"> IF( BZ63, ROUND( BY63 * BU65 / $G$64, 0 ) * $G$64, $I65 - SUM( $J65:BX65 ) )</f>
        <v>0</v>
      </c>
      <c r="BZ65" s="53">
        <f xml:space="preserve"> IF( CA63, ROUND( BZ63 * BV65 / $G$64, 0 ) * $G$64, $I65 - SUM( $J65:BY65 ) )</f>
        <v>0</v>
      </c>
      <c r="CA65" s="53">
        <f xml:space="preserve"> IF( CB63, ROUND( CA63 * BW65 / $G$64, 0 ) * $G$64, $I65 - SUM( $J65:BZ65 ) )</f>
        <v>0</v>
      </c>
      <c r="CB65" s="53">
        <f xml:space="preserve"> IF( CC63, ROUND( CB63 * BX65 / $G$64, 0 ) * $G$64, $I65 - SUM( $J65:CA65 ) )</f>
        <v>0</v>
      </c>
      <c r="CC65" s="53">
        <f xml:space="preserve"> IF( CD63, ROUND( CC63 * BY65 / $G$64, 0 ) * $G$64, $I65 - SUM( $J65:CB65 ) )</f>
        <v>0</v>
      </c>
      <c r="CD65" s="53">
        <f xml:space="preserve"> IF( CE63, ROUND( CD63 * BZ65 / $G$64, 0 ) * $G$64, $I65 - SUM( $J65:CC65 ) )</f>
        <v>0</v>
      </c>
      <c r="CE65" s="53">
        <f xml:space="preserve"> IF( CF63, ROUND( CE63 * CA65 / $G$64, 0 ) * $G$64, $I65 - SUM( $J65:CD65 ) )</f>
        <v>0</v>
      </c>
      <c r="CF65" s="53">
        <f xml:space="preserve"> IF( CG63, ROUND( CF63 * CB65 / $G$64, 0 ) * $G$64, $I65 - SUM( $J65:CE65 ) )</f>
        <v>0</v>
      </c>
      <c r="CG65" s="53">
        <f xml:space="preserve"> IF( CH63, ROUND( CG63 * CC65 / $G$64, 0 ) * $G$64, $I65 - SUM( $J65:CF65 ) )</f>
        <v>0</v>
      </c>
      <c r="CH65" s="53">
        <f xml:space="preserve"> IF( CI63, ROUND( CH63 * CD65 / $G$64, 0 ) * $G$64, $I65 - SUM( $J65:CG65 ) )</f>
        <v>0</v>
      </c>
      <c r="CI65" s="53">
        <f xml:space="preserve"> IF( CJ63, ROUND( CI63 * CE65 / $G$64, 0 ) * $G$64, $I65 - SUM( $J65:CH65 ) )</f>
        <v>0</v>
      </c>
      <c r="CJ65" s="53">
        <f xml:space="preserve"> IF( CK63, ROUND( CJ63 * CF65 / $G$64, 0 ) * $G$64, $I65 - SUM( $J65:CI65 ) )</f>
        <v>0</v>
      </c>
      <c r="CK65" s="53">
        <f xml:space="preserve"> IF( CL63, ROUND( CK63 * CG65 / $G$64, 0 ) * $G$64, $I65 - SUM( $J65:CJ65 ) )</f>
        <v>0</v>
      </c>
      <c r="CL65" s="53">
        <f xml:space="preserve"> IF( CM63, ROUND( CL63 * CH65 / $G$64, 0 ) * $G$64, $I65 - SUM( $J65:CK65 ) )</f>
        <v>0</v>
      </c>
      <c r="CM65" s="53">
        <f xml:space="preserve"> IF( CN63, ROUND( CM63 * CI65 / $G$64, 0 ) * $G$64, $I65 - SUM( $J65:CL65 ) )</f>
        <v>0</v>
      </c>
      <c r="CN65" s="53">
        <f xml:space="preserve"> IF( CO63, ROUND( CN63 * CJ65 / $G$64, 0 ) * $G$64, $I65 - SUM( $J65:CM65 ) )</f>
        <v>0</v>
      </c>
      <c r="CO65" s="53">
        <f xml:space="preserve"> IF( CP63, ROUND( CO63 * CK65 / $G$64, 0 ) * $G$64, $I65 - SUM( $J65:CN65 ) )</f>
        <v>0</v>
      </c>
    </row>
    <row r="66" spans="2:93" outlineLevel="1" x14ac:dyDescent="0.2">
      <c r="E66" s="20" t="s">
        <v>541</v>
      </c>
      <c r="G66" s="82"/>
      <c r="H66" s="113" t="str">
        <f xml:space="preserve"> H30</f>
        <v>%</v>
      </c>
      <c r="I66" s="93"/>
      <c r="K66" s="420">
        <f t="shared" ref="K66:AP66" si="40" xml:space="preserve"> K30</f>
        <v>0</v>
      </c>
      <c r="L66" s="420">
        <f t="shared" si="40"/>
        <v>9.3777388255915861E-2</v>
      </c>
      <c r="M66" s="420">
        <f t="shared" si="40"/>
        <v>4.3646896101419586E-2</v>
      </c>
      <c r="N66" s="420">
        <f t="shared" si="40"/>
        <v>1.9476160404447329E-2</v>
      </c>
      <c r="O66" s="420">
        <f t="shared" si="40"/>
        <v>9.0717591176667778E-3</v>
      </c>
      <c r="P66" s="420">
        <f t="shared" si="40"/>
        <v>1.3314159335251041E-2</v>
      </c>
      <c r="Q66" s="420">
        <f t="shared" si="40"/>
        <v>1.546576588770554E-2</v>
      </c>
      <c r="R66" s="420">
        <f t="shared" si="40"/>
        <v>1.7799165733533684E-2</v>
      </c>
      <c r="S66" s="420">
        <f t="shared" si="40"/>
        <v>1.9996805127965978E-2</v>
      </c>
      <c r="T66" s="420">
        <f t="shared" si="40"/>
        <v>1.9996805127965978E-2</v>
      </c>
      <c r="U66" s="420">
        <f t="shared" si="40"/>
        <v>1.9996805127965978E-2</v>
      </c>
      <c r="V66" s="420">
        <f t="shared" si="40"/>
        <v>1.9996805127965978E-2</v>
      </c>
      <c r="W66" s="420">
        <f t="shared" si="40"/>
        <v>1.9996805127965978E-2</v>
      </c>
      <c r="X66" s="420">
        <f t="shared" si="40"/>
        <v>1.9996805127965978E-2</v>
      </c>
      <c r="Y66" s="420">
        <f t="shared" si="40"/>
        <v>1.9996805127965978E-2</v>
      </c>
      <c r="Z66" s="420">
        <f t="shared" si="40"/>
        <v>1.9996805127965978E-2</v>
      </c>
      <c r="AA66" s="420">
        <f t="shared" si="40"/>
        <v>1.9996805127965978E-2</v>
      </c>
      <c r="AB66" s="420">
        <f t="shared" si="40"/>
        <v>1.9996805127965978E-2</v>
      </c>
      <c r="AC66" s="420">
        <f t="shared" si="40"/>
        <v>1.9996805127965978E-2</v>
      </c>
      <c r="AD66" s="420">
        <f t="shared" si="40"/>
        <v>1.9996805127965978E-2</v>
      </c>
      <c r="AE66" s="420">
        <f t="shared" si="40"/>
        <v>1.9996805127965978E-2</v>
      </c>
      <c r="AF66" s="420">
        <f t="shared" si="40"/>
        <v>1.9996805127965978E-2</v>
      </c>
      <c r="AG66" s="420">
        <f t="shared" si="40"/>
        <v>1.9996805127965978E-2</v>
      </c>
      <c r="AH66" s="420">
        <f t="shared" si="40"/>
        <v>1.9996805127965978E-2</v>
      </c>
      <c r="AI66" s="420">
        <f t="shared" si="40"/>
        <v>1.9996805127965978E-2</v>
      </c>
      <c r="AJ66" s="420">
        <f t="shared" si="40"/>
        <v>1.9996805127965978E-2</v>
      </c>
      <c r="AK66" s="420">
        <f t="shared" si="40"/>
        <v>1.9996805127965978E-2</v>
      </c>
      <c r="AL66" s="420">
        <f t="shared" si="40"/>
        <v>1.9996805127965978E-2</v>
      </c>
      <c r="AM66" s="420">
        <f t="shared" si="40"/>
        <v>1.9996805127965978E-2</v>
      </c>
      <c r="AN66" s="420">
        <f t="shared" si="40"/>
        <v>1.9996805127965978E-2</v>
      </c>
      <c r="AO66" s="420">
        <f t="shared" si="40"/>
        <v>1.9996805127965978E-2</v>
      </c>
      <c r="AP66" s="420">
        <f t="shared" si="40"/>
        <v>1.9996805127965978E-2</v>
      </c>
      <c r="AQ66" s="420">
        <f t="shared" ref="AQ66:BV66" si="41" xml:space="preserve"> AQ30</f>
        <v>1.9996805127965978E-2</v>
      </c>
      <c r="AR66" s="420">
        <f t="shared" si="41"/>
        <v>1.9996805127965978E-2</v>
      </c>
      <c r="AS66" s="420">
        <f t="shared" si="41"/>
        <v>1.9996805127965978E-2</v>
      </c>
      <c r="AT66" s="420">
        <f t="shared" si="41"/>
        <v>1.9996805127965978E-2</v>
      </c>
      <c r="AU66" s="420">
        <f t="shared" si="41"/>
        <v>1.9996805127965978E-2</v>
      </c>
      <c r="AV66" s="420">
        <f t="shared" si="41"/>
        <v>1.9996805127965978E-2</v>
      </c>
      <c r="AW66" s="420">
        <f t="shared" si="41"/>
        <v>1.9996805127965978E-2</v>
      </c>
      <c r="AX66" s="420">
        <f t="shared" si="41"/>
        <v>1.9996805127965978E-2</v>
      </c>
      <c r="AY66" s="420">
        <f t="shared" si="41"/>
        <v>1.9996805127965978E-2</v>
      </c>
      <c r="AZ66" s="420">
        <f t="shared" si="41"/>
        <v>1.9996805127965978E-2</v>
      </c>
      <c r="BA66" s="420">
        <f t="shared" si="41"/>
        <v>1.9996805127965978E-2</v>
      </c>
      <c r="BB66" s="420">
        <f t="shared" si="41"/>
        <v>1.9996805127965978E-2</v>
      </c>
      <c r="BC66" s="420">
        <f t="shared" si="41"/>
        <v>1.9996805127965978E-2</v>
      </c>
      <c r="BD66" s="420">
        <f t="shared" si="41"/>
        <v>1.9996805127965978E-2</v>
      </c>
      <c r="BE66" s="420">
        <f t="shared" si="41"/>
        <v>1.9996805127965978E-2</v>
      </c>
      <c r="BF66" s="420">
        <f t="shared" si="41"/>
        <v>1.9996805127965978E-2</v>
      </c>
      <c r="BG66" s="420">
        <f t="shared" si="41"/>
        <v>1.9996805127965978E-2</v>
      </c>
      <c r="BH66" s="420">
        <f t="shared" si="41"/>
        <v>1.9996805127965978E-2</v>
      </c>
      <c r="BI66" s="420">
        <f t="shared" si="41"/>
        <v>1.9996805127965978E-2</v>
      </c>
      <c r="BJ66" s="420">
        <f t="shared" si="41"/>
        <v>1.9996805127965978E-2</v>
      </c>
      <c r="BK66" s="420">
        <f t="shared" si="41"/>
        <v>1.9996805127965978E-2</v>
      </c>
      <c r="BL66" s="420">
        <f t="shared" si="41"/>
        <v>1.9996805127965978E-2</v>
      </c>
      <c r="BM66" s="420">
        <f t="shared" si="41"/>
        <v>1.9996805127965978E-2</v>
      </c>
      <c r="BN66" s="420">
        <f t="shared" si="41"/>
        <v>1.9996805127965978E-2</v>
      </c>
      <c r="BO66" s="420">
        <f t="shared" si="41"/>
        <v>1.9996805127965978E-2</v>
      </c>
      <c r="BP66" s="420">
        <f t="shared" si="41"/>
        <v>1.9996805127965978E-2</v>
      </c>
      <c r="BQ66" s="420">
        <f t="shared" si="41"/>
        <v>1.9996805127965978E-2</v>
      </c>
      <c r="BR66" s="420">
        <f t="shared" si="41"/>
        <v>1.9996805127965978E-2</v>
      </c>
      <c r="BS66" s="420">
        <f t="shared" si="41"/>
        <v>1.9996805127965978E-2</v>
      </c>
      <c r="BT66" s="420">
        <f t="shared" si="41"/>
        <v>1.9996805127965978E-2</v>
      </c>
      <c r="BU66" s="420">
        <f t="shared" si="41"/>
        <v>1.9996805127965978E-2</v>
      </c>
      <c r="BV66" s="420">
        <f t="shared" si="41"/>
        <v>1.9996805127965978E-2</v>
      </c>
      <c r="BW66" s="420">
        <f t="shared" ref="BW66:CO66" si="42" xml:space="preserve"> BW30</f>
        <v>1.9996805127965978E-2</v>
      </c>
      <c r="BX66" s="420">
        <f t="shared" si="42"/>
        <v>1.9996805127965978E-2</v>
      </c>
      <c r="BY66" s="420">
        <f t="shared" si="42"/>
        <v>1.9996805127965978E-2</v>
      </c>
      <c r="BZ66" s="420">
        <f t="shared" si="42"/>
        <v>1.9996805127965978E-2</v>
      </c>
      <c r="CA66" s="420">
        <f t="shared" si="42"/>
        <v>1.9996805127965978E-2</v>
      </c>
      <c r="CB66" s="420">
        <f t="shared" si="42"/>
        <v>1.9996805127965978E-2</v>
      </c>
      <c r="CC66" s="420">
        <f t="shared" si="42"/>
        <v>1.9996805127965978E-2</v>
      </c>
      <c r="CD66" s="420">
        <f t="shared" si="42"/>
        <v>1.9996805127965978E-2</v>
      </c>
      <c r="CE66" s="420">
        <f t="shared" si="42"/>
        <v>1.9996805127965978E-2</v>
      </c>
      <c r="CF66" s="420">
        <f t="shared" si="42"/>
        <v>1.9996805127965978E-2</v>
      </c>
      <c r="CG66" s="420">
        <f t="shared" si="42"/>
        <v>1.9996805127965978E-2</v>
      </c>
      <c r="CH66" s="420">
        <f t="shared" si="42"/>
        <v>1.9996805127965978E-2</v>
      </c>
      <c r="CI66" s="420">
        <f t="shared" si="42"/>
        <v>1.9996805127965978E-2</v>
      </c>
      <c r="CJ66" s="420">
        <f t="shared" si="42"/>
        <v>1.9996805127965978E-2</v>
      </c>
      <c r="CK66" s="420">
        <f t="shared" si="42"/>
        <v>1.9996805127965978E-2</v>
      </c>
      <c r="CL66" s="420">
        <f t="shared" si="42"/>
        <v>1.9996805127965978E-2</v>
      </c>
      <c r="CM66" s="420">
        <f t="shared" si="42"/>
        <v>1.9996805127965978E-2</v>
      </c>
      <c r="CN66" s="420">
        <f t="shared" si="42"/>
        <v>1.9996805127965978E-2</v>
      </c>
      <c r="CO66" s="420">
        <f t="shared" si="42"/>
        <v>1.9996805127965978E-2</v>
      </c>
    </row>
    <row r="67" spans="2:93" outlineLevel="1" x14ac:dyDescent="0.2">
      <c r="E67" s="18" t="str">
        <f xml:space="preserve"> InpC!E106</f>
        <v>Water for construction</v>
      </c>
      <c r="G67" s="62">
        <f xml:space="preserve"> InpC!G106</f>
        <v>89.02</v>
      </c>
      <c r="H67" s="112" t="str">
        <f xml:space="preserve"> InpC!H106</f>
        <v>£/plot</v>
      </c>
      <c r="I67" s="105">
        <f xml:space="preserve"> SUM( K67:CO67 )</f>
        <v>19888.821791624367</v>
      </c>
      <c r="K67" s="53">
        <f xml:space="preserve"> IF( J67 = "", $G67, J67 * ( 1 + K66 ) )</f>
        <v>89.02</v>
      </c>
      <c r="L67" s="53">
        <f t="shared" ref="L67:BW67" si="43" xml:space="preserve"> IF( K67 = "", $G67, K67 * ( 1 + L66 ) )</f>
        <v>97.368063102541626</v>
      </c>
      <c r="M67" s="53">
        <f t="shared" si="43"/>
        <v>101.61787683637472</v>
      </c>
      <c r="N67" s="53">
        <f t="shared" si="43"/>
        <v>103.59700290559933</v>
      </c>
      <c r="O67" s="53">
        <f t="shared" si="43"/>
        <v>104.53680996127115</v>
      </c>
      <c r="P67" s="53">
        <f t="shared" si="43"/>
        <v>105.92862970549437</v>
      </c>
      <c r="Q67" s="53">
        <f t="shared" si="43"/>
        <v>107.566897093325</v>
      </c>
      <c r="R67" s="53">
        <f t="shared" si="43"/>
        <v>109.48149812213106</v>
      </c>
      <c r="S67" s="53">
        <f t="shared" si="43"/>
        <v>111.67077830519709</v>
      </c>
      <c r="T67" s="53">
        <f t="shared" si="43"/>
        <v>113.9038370974544</v>
      </c>
      <c r="U67" s="53">
        <f t="shared" si="43"/>
        <v>116.18154993121978</v>
      </c>
      <c r="V67" s="53">
        <f t="shared" si="43"/>
        <v>118.50480974465943</v>
      </c>
      <c r="W67" s="53">
        <f t="shared" si="43"/>
        <v>120.87452733185006</v>
      </c>
      <c r="X67" s="53">
        <f t="shared" si="43"/>
        <v>123.29163169984007</v>
      </c>
      <c r="Y67" s="53">
        <f t="shared" si="43"/>
        <v>125.75707043285072</v>
      </c>
      <c r="Z67" s="53">
        <f t="shared" si="43"/>
        <v>128.27181006376034</v>
      </c>
      <c r="AA67" s="53">
        <f t="shared" si="43"/>
        <v>130.83683645301682</v>
      </c>
      <c r="AB67" s="53">
        <f t="shared" si="43"/>
        <v>133.45315517512734</v>
      </c>
      <c r="AC67" s="53">
        <f t="shared" si="43"/>
        <v>136.12179191287657</v>
      </c>
      <c r="AD67" s="53">
        <f t="shared" si="43"/>
        <v>138.84379285942791</v>
      </c>
      <c r="AE67" s="53">
        <f t="shared" si="43"/>
        <v>141.62022512846556</v>
      </c>
      <c r="AF67" s="53">
        <f t="shared" si="43"/>
        <v>144.45217717253817</v>
      </c>
      <c r="AG67" s="53">
        <f t="shared" si="43"/>
        <v>147.34075920976784</v>
      </c>
      <c r="AH67" s="53">
        <f t="shared" si="43"/>
        <v>150.28710365909211</v>
      </c>
      <c r="AI67" s="53">
        <f t="shared" si="43"/>
        <v>153.29236558420939</v>
      </c>
      <c r="AJ67" s="53">
        <f t="shared" si="43"/>
        <v>156.35772314640175</v>
      </c>
      <c r="AK67" s="53">
        <f t="shared" si="43"/>
        <v>159.4843780664128</v>
      </c>
      <c r="AL67" s="53">
        <f t="shared" si="43"/>
        <v>162.67355609556171</v>
      </c>
      <c r="AM67" s="53">
        <f t="shared" si="43"/>
        <v>165.92650749627791</v>
      </c>
      <c r="AN67" s="53">
        <f t="shared" si="43"/>
        <v>169.24450753224497</v>
      </c>
      <c r="AO67" s="53">
        <f t="shared" si="43"/>
        <v>172.62885696834584</v>
      </c>
      <c r="AP67" s="53">
        <f t="shared" si="43"/>
        <v>176.08088258060536</v>
      </c>
      <c r="AQ67" s="53">
        <f t="shared" si="43"/>
        <v>179.60193767632998</v>
      </c>
      <c r="AR67" s="53">
        <f t="shared" si="43"/>
        <v>183.19340262464866</v>
      </c>
      <c r="AS67" s="53">
        <f t="shared" si="43"/>
        <v>186.85668539766277</v>
      </c>
      <c r="AT67" s="53">
        <f t="shared" si="43"/>
        <v>190.59322212241747</v>
      </c>
      <c r="AU67" s="53">
        <f t="shared" si="43"/>
        <v>194.40447764391058</v>
      </c>
      <c r="AV67" s="53">
        <f t="shared" si="43"/>
        <v>198.29194609935988</v>
      </c>
      <c r="AW67" s="53">
        <f t="shared" si="43"/>
        <v>202.25715150395391</v>
      </c>
      <c r="AX67" s="53">
        <f t="shared" si="43"/>
        <v>206.30164834831595</v>
      </c>
      <c r="AY67" s="53">
        <f t="shared" si="43"/>
        <v>210.4270222079154</v>
      </c>
      <c r="AZ67" s="53">
        <f t="shared" si="43"/>
        <v>214.63489036466524</v>
      </c>
      <c r="BA67" s="53">
        <f t="shared" si="43"/>
        <v>218.92690244094979</v>
      </c>
      <c r="BB67" s="53">
        <f t="shared" si="43"/>
        <v>223.30474104633069</v>
      </c>
      <c r="BC67" s="53">
        <f t="shared" si="43"/>
        <v>227.77012243718508</v>
      </c>
      <c r="BD67" s="53">
        <f t="shared" si="43"/>
        <v>232.32479718953442</v>
      </c>
      <c r="BE67" s="53">
        <f t="shared" si="43"/>
        <v>236.97055088532775</v>
      </c>
      <c r="BF67" s="53">
        <f t="shared" si="43"/>
        <v>241.70920481244841</v>
      </c>
      <c r="BG67" s="53">
        <f t="shared" si="43"/>
        <v>246.54261667871856</v>
      </c>
      <c r="BH67" s="53">
        <f t="shared" si="43"/>
        <v>251.47268134018171</v>
      </c>
      <c r="BI67" s="53">
        <f t="shared" si="43"/>
        <v>256.50133154394842</v>
      </c>
      <c r="BJ67" s="53">
        <f t="shared" si="43"/>
        <v>261.63053868589657</v>
      </c>
      <c r="BK67" s="53">
        <f t="shared" si="43"/>
        <v>266.86231358352319</v>
      </c>
      <c r="BL67" s="53">
        <f t="shared" si="43"/>
        <v>272.19870726425103</v>
      </c>
      <c r="BM67" s="53">
        <f t="shared" si="43"/>
        <v>277.64181176949853</v>
      </c>
      <c r="BN67" s="53">
        <f t="shared" si="43"/>
        <v>283.19376097482859</v>
      </c>
      <c r="BO67" s="53">
        <f t="shared" si="43"/>
        <v>288.85673142649802</v>
      </c>
      <c r="BP67" s="53">
        <f t="shared" si="43"/>
        <v>294.63294319473488</v>
      </c>
      <c r="BQ67" s="53">
        <f t="shared" si="43"/>
        <v>300.52466074407909</v>
      </c>
      <c r="BR67" s="53">
        <f t="shared" si="43"/>
        <v>306.53419382112651</v>
      </c>
      <c r="BS67" s="53">
        <f t="shared" si="43"/>
        <v>312.66389836002571</v>
      </c>
      <c r="BT67" s="53">
        <f t="shared" si="43"/>
        <v>318.91617740608132</v>
      </c>
      <c r="BU67" s="53">
        <f t="shared" si="43"/>
        <v>325.29348205782657</v>
      </c>
      <c r="BV67" s="53">
        <f t="shared" si="43"/>
        <v>331.79831242793443</v>
      </c>
      <c r="BW67" s="53">
        <f t="shared" si="43"/>
        <v>338.43321862334381</v>
      </c>
      <c r="BX67" s="53">
        <f t="shared" ref="BX67:CO67" si="44" xml:space="preserve"> IF( BW67 = "", $G67, BW67 * ( 1 + BX66 ) )</f>
        <v>345.20080174498514</v>
      </c>
      <c r="BY67" s="53">
        <f t="shared" si="44"/>
        <v>352.10371490749725</v>
      </c>
      <c r="BZ67" s="53">
        <f t="shared" si="44"/>
        <v>359.14466427933536</v>
      </c>
      <c r="CA67" s="53">
        <f t="shared" si="44"/>
        <v>366.326410143678</v>
      </c>
      <c r="CB67" s="53">
        <f t="shared" si="44"/>
        <v>373.65176798054847</v>
      </c>
      <c r="CC67" s="53">
        <f t="shared" si="44"/>
        <v>381.12360957057547</v>
      </c>
      <c r="CD67" s="53">
        <f t="shared" si="44"/>
        <v>388.74486412082524</v>
      </c>
      <c r="CE67" s="53">
        <f t="shared" si="44"/>
        <v>396.51851941314698</v>
      </c>
      <c r="CF67" s="53">
        <f t="shared" si="44"/>
        <v>404.44762297548129</v>
      </c>
      <c r="CG67" s="53">
        <f t="shared" si="44"/>
        <v>412.53528327659103</v>
      </c>
      <c r="CH67" s="53">
        <f t="shared" si="44"/>
        <v>420.78467094468328</v>
      </c>
      <c r="CI67" s="53">
        <f t="shared" si="44"/>
        <v>429.19902001039941</v>
      </c>
      <c r="CJ67" s="53">
        <f t="shared" si="44"/>
        <v>437.78162917466136</v>
      </c>
      <c r="CK67" s="53">
        <f t="shared" si="44"/>
        <v>446.53586310187052</v>
      </c>
      <c r="CL67" s="53">
        <f t="shared" si="44"/>
        <v>455.46515373896671</v>
      </c>
      <c r="CM67" s="53">
        <f t="shared" si="44"/>
        <v>464.57300166086389</v>
      </c>
      <c r="CN67" s="53">
        <f t="shared" si="44"/>
        <v>473.8629774427904</v>
      </c>
      <c r="CO67" s="53">
        <f t="shared" si="44"/>
        <v>483.33872306007163</v>
      </c>
    </row>
    <row r="68" spans="2:93" outlineLevel="1" x14ac:dyDescent="0.2">
      <c r="E68" s="20" t="s">
        <v>542</v>
      </c>
      <c r="G68" s="82"/>
      <c r="H68" s="113" t="s">
        <v>133</v>
      </c>
      <c r="I68" s="105">
        <f xml:space="preserve"> SUM( K68:CO68 )</f>
        <v>45562.084664977847</v>
      </c>
      <c r="K68" s="53">
        <f xml:space="preserve"> K63 * K67</f>
        <v>33291.04109589041</v>
      </c>
      <c r="L68" s="53">
        <f t="shared" ref="L68:BW68" si="45" xml:space="preserve"> L63 * L67</f>
        <v>12271.043569087438</v>
      </c>
      <c r="M68" s="53">
        <f t="shared" si="45"/>
        <v>0</v>
      </c>
      <c r="N68" s="53">
        <f t="shared" si="45"/>
        <v>0</v>
      </c>
      <c r="O68" s="53">
        <f t="shared" si="45"/>
        <v>0</v>
      </c>
      <c r="P68" s="53">
        <f t="shared" si="45"/>
        <v>0</v>
      </c>
      <c r="Q68" s="53">
        <f t="shared" si="45"/>
        <v>0</v>
      </c>
      <c r="R68" s="53">
        <f t="shared" si="45"/>
        <v>0</v>
      </c>
      <c r="S68" s="53">
        <f t="shared" si="45"/>
        <v>0</v>
      </c>
      <c r="T68" s="53">
        <f t="shared" si="45"/>
        <v>0</v>
      </c>
      <c r="U68" s="53">
        <f t="shared" si="45"/>
        <v>0</v>
      </c>
      <c r="V68" s="53">
        <f t="shared" si="45"/>
        <v>0</v>
      </c>
      <c r="W68" s="53">
        <f t="shared" si="45"/>
        <v>0</v>
      </c>
      <c r="X68" s="53">
        <f t="shared" si="45"/>
        <v>0</v>
      </c>
      <c r="Y68" s="53">
        <f t="shared" si="45"/>
        <v>0</v>
      </c>
      <c r="Z68" s="53">
        <f t="shared" si="45"/>
        <v>0</v>
      </c>
      <c r="AA68" s="53">
        <f t="shared" si="45"/>
        <v>0</v>
      </c>
      <c r="AB68" s="53">
        <f t="shared" si="45"/>
        <v>0</v>
      </c>
      <c r="AC68" s="53">
        <f t="shared" si="45"/>
        <v>0</v>
      </c>
      <c r="AD68" s="53">
        <f t="shared" si="45"/>
        <v>0</v>
      </c>
      <c r="AE68" s="53">
        <f t="shared" si="45"/>
        <v>0</v>
      </c>
      <c r="AF68" s="53">
        <f t="shared" si="45"/>
        <v>0</v>
      </c>
      <c r="AG68" s="53">
        <f t="shared" si="45"/>
        <v>0</v>
      </c>
      <c r="AH68" s="53">
        <f t="shared" si="45"/>
        <v>0</v>
      </c>
      <c r="AI68" s="53">
        <f t="shared" si="45"/>
        <v>0</v>
      </c>
      <c r="AJ68" s="53">
        <f t="shared" si="45"/>
        <v>0</v>
      </c>
      <c r="AK68" s="53">
        <f t="shared" si="45"/>
        <v>0</v>
      </c>
      <c r="AL68" s="53">
        <f t="shared" si="45"/>
        <v>0</v>
      </c>
      <c r="AM68" s="53">
        <f t="shared" si="45"/>
        <v>0</v>
      </c>
      <c r="AN68" s="53">
        <f t="shared" si="45"/>
        <v>0</v>
      </c>
      <c r="AO68" s="53">
        <f t="shared" si="45"/>
        <v>0</v>
      </c>
      <c r="AP68" s="53">
        <f t="shared" si="45"/>
        <v>0</v>
      </c>
      <c r="AQ68" s="53">
        <f t="shared" si="45"/>
        <v>0</v>
      </c>
      <c r="AR68" s="53">
        <f t="shared" si="45"/>
        <v>0</v>
      </c>
      <c r="AS68" s="53">
        <f t="shared" si="45"/>
        <v>0</v>
      </c>
      <c r="AT68" s="53">
        <f t="shared" si="45"/>
        <v>0</v>
      </c>
      <c r="AU68" s="53">
        <f t="shared" si="45"/>
        <v>0</v>
      </c>
      <c r="AV68" s="53">
        <f t="shared" si="45"/>
        <v>0</v>
      </c>
      <c r="AW68" s="53">
        <f t="shared" si="45"/>
        <v>0</v>
      </c>
      <c r="AX68" s="53">
        <f t="shared" si="45"/>
        <v>0</v>
      </c>
      <c r="AY68" s="53">
        <f t="shared" si="45"/>
        <v>0</v>
      </c>
      <c r="AZ68" s="53">
        <f t="shared" si="45"/>
        <v>0</v>
      </c>
      <c r="BA68" s="53">
        <f t="shared" si="45"/>
        <v>0</v>
      </c>
      <c r="BB68" s="53">
        <f t="shared" si="45"/>
        <v>0</v>
      </c>
      <c r="BC68" s="53">
        <f t="shared" si="45"/>
        <v>0</v>
      </c>
      <c r="BD68" s="53">
        <f t="shared" si="45"/>
        <v>0</v>
      </c>
      <c r="BE68" s="53">
        <f t="shared" si="45"/>
        <v>0</v>
      </c>
      <c r="BF68" s="53">
        <f t="shared" si="45"/>
        <v>0</v>
      </c>
      <c r="BG68" s="53">
        <f t="shared" si="45"/>
        <v>0</v>
      </c>
      <c r="BH68" s="53">
        <f t="shared" si="45"/>
        <v>0</v>
      </c>
      <c r="BI68" s="53">
        <f t="shared" si="45"/>
        <v>0</v>
      </c>
      <c r="BJ68" s="53">
        <f t="shared" si="45"/>
        <v>0</v>
      </c>
      <c r="BK68" s="53">
        <f t="shared" si="45"/>
        <v>0</v>
      </c>
      <c r="BL68" s="53">
        <f t="shared" si="45"/>
        <v>0</v>
      </c>
      <c r="BM68" s="53">
        <f t="shared" si="45"/>
        <v>0</v>
      </c>
      <c r="BN68" s="53">
        <f t="shared" si="45"/>
        <v>0</v>
      </c>
      <c r="BO68" s="53">
        <f t="shared" si="45"/>
        <v>0</v>
      </c>
      <c r="BP68" s="53">
        <f t="shared" si="45"/>
        <v>0</v>
      </c>
      <c r="BQ68" s="53">
        <f t="shared" si="45"/>
        <v>0</v>
      </c>
      <c r="BR68" s="53">
        <f t="shared" si="45"/>
        <v>0</v>
      </c>
      <c r="BS68" s="53">
        <f t="shared" si="45"/>
        <v>0</v>
      </c>
      <c r="BT68" s="53">
        <f t="shared" si="45"/>
        <v>0</v>
      </c>
      <c r="BU68" s="53">
        <f t="shared" si="45"/>
        <v>0</v>
      </c>
      <c r="BV68" s="53">
        <f t="shared" si="45"/>
        <v>0</v>
      </c>
      <c r="BW68" s="53">
        <f t="shared" si="45"/>
        <v>0</v>
      </c>
      <c r="BX68" s="53">
        <f t="shared" ref="BX68:CO68" si="46" xml:space="preserve"> BX63 * BX67</f>
        <v>0</v>
      </c>
      <c r="BY68" s="53">
        <f t="shared" si="46"/>
        <v>0</v>
      </c>
      <c r="BZ68" s="53">
        <f t="shared" si="46"/>
        <v>0</v>
      </c>
      <c r="CA68" s="53">
        <f t="shared" si="46"/>
        <v>0</v>
      </c>
      <c r="CB68" s="53">
        <f t="shared" si="46"/>
        <v>0</v>
      </c>
      <c r="CC68" s="53">
        <f t="shared" si="46"/>
        <v>0</v>
      </c>
      <c r="CD68" s="53">
        <f t="shared" si="46"/>
        <v>0</v>
      </c>
      <c r="CE68" s="53">
        <f t="shared" si="46"/>
        <v>0</v>
      </c>
      <c r="CF68" s="53">
        <f t="shared" si="46"/>
        <v>0</v>
      </c>
      <c r="CG68" s="53">
        <f t="shared" si="46"/>
        <v>0</v>
      </c>
      <c r="CH68" s="53">
        <f t="shared" si="46"/>
        <v>0</v>
      </c>
      <c r="CI68" s="53">
        <f t="shared" si="46"/>
        <v>0</v>
      </c>
      <c r="CJ68" s="53">
        <f t="shared" si="46"/>
        <v>0</v>
      </c>
      <c r="CK68" s="53">
        <f t="shared" si="46"/>
        <v>0</v>
      </c>
      <c r="CL68" s="53">
        <f t="shared" si="46"/>
        <v>0</v>
      </c>
      <c r="CM68" s="53">
        <f t="shared" si="46"/>
        <v>0</v>
      </c>
      <c r="CN68" s="53">
        <f t="shared" si="46"/>
        <v>0</v>
      </c>
      <c r="CO68" s="53">
        <f t="shared" si="46"/>
        <v>0</v>
      </c>
    </row>
    <row r="69" spans="2:93" outlineLevel="1" x14ac:dyDescent="0.2">
      <c r="K69" s="78"/>
    </row>
    <row r="70" spans="2:93" outlineLevel="1" x14ac:dyDescent="0.2">
      <c r="D70" s="39" t="s">
        <v>543</v>
      </c>
      <c r="K70" s="78"/>
    </row>
    <row r="71" spans="2:93" outlineLevel="1" x14ac:dyDescent="0.2">
      <c r="E71" t="s">
        <v>544</v>
      </c>
      <c r="H71" s="110" t="s">
        <v>519</v>
      </c>
      <c r="K71" s="53">
        <f t="shared" ref="K71:AP71" si="47" xml:space="preserve"> K$5 - $G$5</f>
        <v>0</v>
      </c>
      <c r="L71" s="53">
        <f t="shared" si="47"/>
        <v>365</v>
      </c>
      <c r="M71" s="53">
        <f t="shared" si="47"/>
        <v>731</v>
      </c>
      <c r="N71" s="53">
        <f t="shared" si="47"/>
        <v>1096</v>
      </c>
      <c r="O71" s="53">
        <f t="shared" si="47"/>
        <v>1461</v>
      </c>
      <c r="P71" s="53">
        <f t="shared" si="47"/>
        <v>1826</v>
      </c>
      <c r="Q71" s="53">
        <f t="shared" si="47"/>
        <v>2192</v>
      </c>
      <c r="R71" s="53">
        <f t="shared" si="47"/>
        <v>2557</v>
      </c>
      <c r="S71" s="53">
        <f t="shared" si="47"/>
        <v>2922</v>
      </c>
      <c r="T71" s="53">
        <f t="shared" si="47"/>
        <v>3287</v>
      </c>
      <c r="U71" s="53">
        <f t="shared" si="47"/>
        <v>3653</v>
      </c>
      <c r="V71" s="53">
        <f t="shared" si="47"/>
        <v>4018</v>
      </c>
      <c r="W71" s="53">
        <f t="shared" si="47"/>
        <v>4383</v>
      </c>
      <c r="X71" s="53">
        <f t="shared" si="47"/>
        <v>4748</v>
      </c>
      <c r="Y71" s="53">
        <f t="shared" si="47"/>
        <v>5114</v>
      </c>
      <c r="Z71" s="53">
        <f t="shared" si="47"/>
        <v>5479</v>
      </c>
      <c r="AA71" s="53">
        <f t="shared" si="47"/>
        <v>5844</v>
      </c>
      <c r="AB71" s="53">
        <f t="shared" si="47"/>
        <v>6209</v>
      </c>
      <c r="AC71" s="53">
        <f t="shared" si="47"/>
        <v>6575</v>
      </c>
      <c r="AD71" s="53">
        <f t="shared" si="47"/>
        <v>6940</v>
      </c>
      <c r="AE71" s="53">
        <f t="shared" si="47"/>
        <v>7305</v>
      </c>
      <c r="AF71" s="53">
        <f t="shared" si="47"/>
        <v>7670</v>
      </c>
      <c r="AG71" s="53">
        <f t="shared" si="47"/>
        <v>8036</v>
      </c>
      <c r="AH71" s="53">
        <f t="shared" si="47"/>
        <v>8401</v>
      </c>
      <c r="AI71" s="53">
        <f t="shared" si="47"/>
        <v>8766</v>
      </c>
      <c r="AJ71" s="53">
        <f t="shared" si="47"/>
        <v>9131</v>
      </c>
      <c r="AK71" s="53">
        <f t="shared" si="47"/>
        <v>9497</v>
      </c>
      <c r="AL71" s="53">
        <f t="shared" si="47"/>
        <v>9862</v>
      </c>
      <c r="AM71" s="53">
        <f t="shared" si="47"/>
        <v>10227</v>
      </c>
      <c r="AN71" s="53">
        <f t="shared" si="47"/>
        <v>10592</v>
      </c>
      <c r="AO71" s="53">
        <f t="shared" si="47"/>
        <v>10958</v>
      </c>
      <c r="AP71" s="53">
        <f t="shared" si="47"/>
        <v>11323</v>
      </c>
      <c r="AQ71" s="53">
        <f t="shared" ref="AQ71:BV71" si="48" xml:space="preserve"> AQ$5 - $G$5</f>
        <v>11688</v>
      </c>
      <c r="AR71" s="53">
        <f t="shared" si="48"/>
        <v>12053</v>
      </c>
      <c r="AS71" s="53">
        <f t="shared" si="48"/>
        <v>12419</v>
      </c>
      <c r="AT71" s="53">
        <f t="shared" si="48"/>
        <v>12784</v>
      </c>
      <c r="AU71" s="53">
        <f t="shared" si="48"/>
        <v>13149</v>
      </c>
      <c r="AV71" s="53">
        <f t="shared" si="48"/>
        <v>13514</v>
      </c>
      <c r="AW71" s="53">
        <f t="shared" si="48"/>
        <v>13880</v>
      </c>
      <c r="AX71" s="53">
        <f t="shared" si="48"/>
        <v>14245</v>
      </c>
      <c r="AY71" s="53">
        <f t="shared" si="48"/>
        <v>14610</v>
      </c>
      <c r="AZ71" s="53">
        <f t="shared" si="48"/>
        <v>14975</v>
      </c>
      <c r="BA71" s="53">
        <f t="shared" si="48"/>
        <v>15341</v>
      </c>
      <c r="BB71" s="53">
        <f t="shared" si="48"/>
        <v>15706</v>
      </c>
      <c r="BC71" s="53">
        <f t="shared" si="48"/>
        <v>16071</v>
      </c>
      <c r="BD71" s="53">
        <f t="shared" si="48"/>
        <v>16436</v>
      </c>
      <c r="BE71" s="53">
        <f t="shared" si="48"/>
        <v>16802</v>
      </c>
      <c r="BF71" s="53">
        <f t="shared" si="48"/>
        <v>17167</v>
      </c>
      <c r="BG71" s="53">
        <f t="shared" si="48"/>
        <v>17532</v>
      </c>
      <c r="BH71" s="53">
        <f t="shared" si="48"/>
        <v>17897</v>
      </c>
      <c r="BI71" s="53">
        <f t="shared" si="48"/>
        <v>18263</v>
      </c>
      <c r="BJ71" s="53">
        <f t="shared" si="48"/>
        <v>18628</v>
      </c>
      <c r="BK71" s="53">
        <f t="shared" si="48"/>
        <v>18993</v>
      </c>
      <c r="BL71" s="53">
        <f t="shared" si="48"/>
        <v>19358</v>
      </c>
      <c r="BM71" s="53">
        <f t="shared" si="48"/>
        <v>19724</v>
      </c>
      <c r="BN71" s="53">
        <f t="shared" si="48"/>
        <v>20089</v>
      </c>
      <c r="BO71" s="53">
        <f t="shared" si="48"/>
        <v>20454</v>
      </c>
      <c r="BP71" s="53">
        <f t="shared" si="48"/>
        <v>20819</v>
      </c>
      <c r="BQ71" s="53">
        <f t="shared" si="48"/>
        <v>21185</v>
      </c>
      <c r="BR71" s="53">
        <f t="shared" si="48"/>
        <v>21550</v>
      </c>
      <c r="BS71" s="53">
        <f t="shared" si="48"/>
        <v>21915</v>
      </c>
      <c r="BT71" s="53">
        <f t="shared" si="48"/>
        <v>22280</v>
      </c>
      <c r="BU71" s="53">
        <f t="shared" si="48"/>
        <v>22646</v>
      </c>
      <c r="BV71" s="53">
        <f t="shared" si="48"/>
        <v>23011</v>
      </c>
      <c r="BW71" s="53">
        <f t="shared" ref="BW71:CO71" si="49" xml:space="preserve"> BW$5 - $G$5</f>
        <v>23376</v>
      </c>
      <c r="BX71" s="53">
        <f t="shared" si="49"/>
        <v>23741</v>
      </c>
      <c r="BY71" s="53">
        <f t="shared" si="49"/>
        <v>24107</v>
      </c>
      <c r="BZ71" s="53">
        <f t="shared" si="49"/>
        <v>24472</v>
      </c>
      <c r="CA71" s="53">
        <f t="shared" si="49"/>
        <v>24837</v>
      </c>
      <c r="CB71" s="53">
        <f t="shared" si="49"/>
        <v>25202</v>
      </c>
      <c r="CC71" s="53">
        <f t="shared" si="49"/>
        <v>25568</v>
      </c>
      <c r="CD71" s="53">
        <f t="shared" si="49"/>
        <v>25933</v>
      </c>
      <c r="CE71" s="53">
        <f t="shared" si="49"/>
        <v>26298</v>
      </c>
      <c r="CF71" s="53">
        <f t="shared" si="49"/>
        <v>26663</v>
      </c>
      <c r="CG71" s="53">
        <f t="shared" si="49"/>
        <v>27029</v>
      </c>
      <c r="CH71" s="53">
        <f t="shared" si="49"/>
        <v>27394</v>
      </c>
      <c r="CI71" s="53">
        <f t="shared" si="49"/>
        <v>27759</v>
      </c>
      <c r="CJ71" s="53">
        <f t="shared" si="49"/>
        <v>28124</v>
      </c>
      <c r="CK71" s="53">
        <f t="shared" si="49"/>
        <v>28489</v>
      </c>
      <c r="CL71" s="53">
        <f t="shared" si="49"/>
        <v>28854</v>
      </c>
      <c r="CM71" s="53">
        <f t="shared" si="49"/>
        <v>29219</v>
      </c>
      <c r="CN71" s="53">
        <f t="shared" si="49"/>
        <v>29584</v>
      </c>
      <c r="CO71" s="53">
        <f t="shared" si="49"/>
        <v>29950</v>
      </c>
    </row>
    <row r="72" spans="2:93" s="78" customFormat="1" ht="3" customHeight="1" outlineLevel="1" x14ac:dyDescent="0.2">
      <c r="B72" s="97"/>
      <c r="D72" s="44"/>
      <c r="H72" s="109"/>
      <c r="I72" s="85"/>
    </row>
    <row r="73" spans="2:93" outlineLevel="1" x14ac:dyDescent="0.2">
      <c r="E73" s="91">
        <f xml:space="preserve"> G5</f>
        <v>44652</v>
      </c>
      <c r="G73" s="86">
        <f xml:space="preserve"> E73</f>
        <v>44652</v>
      </c>
      <c r="H73" s="110" t="s">
        <v>66</v>
      </c>
      <c r="K73" s="92">
        <f t="shared" ref="K73:AP73" si="50">IF( $G73 + K$71 &lt; $G$58, 0, IF( $G73 + K$71 &gt;= $G$59, 1, J84 + 1 / $G$57 ) )</f>
        <v>0</v>
      </c>
      <c r="L73" s="92">
        <f t="shared" si="50"/>
        <v>0.83333333333333337</v>
      </c>
      <c r="M73" s="92">
        <f t="shared" si="50"/>
        <v>1</v>
      </c>
      <c r="N73" s="92">
        <f t="shared" si="50"/>
        <v>1</v>
      </c>
      <c r="O73" s="92">
        <f t="shared" si="50"/>
        <v>1</v>
      </c>
      <c r="P73" s="92">
        <f t="shared" si="50"/>
        <v>1</v>
      </c>
      <c r="Q73" s="92">
        <f t="shared" si="50"/>
        <v>1</v>
      </c>
      <c r="R73" s="92">
        <f t="shared" si="50"/>
        <v>1</v>
      </c>
      <c r="S73" s="92">
        <f t="shared" si="50"/>
        <v>1</v>
      </c>
      <c r="T73" s="92">
        <f t="shared" si="50"/>
        <v>1</v>
      </c>
      <c r="U73" s="92">
        <f t="shared" si="50"/>
        <v>1</v>
      </c>
      <c r="V73" s="92">
        <f t="shared" si="50"/>
        <v>1</v>
      </c>
      <c r="W73" s="92">
        <f t="shared" si="50"/>
        <v>1</v>
      </c>
      <c r="X73" s="92">
        <f t="shared" si="50"/>
        <v>1</v>
      </c>
      <c r="Y73" s="92">
        <f t="shared" si="50"/>
        <v>1</v>
      </c>
      <c r="Z73" s="92">
        <f t="shared" si="50"/>
        <v>1</v>
      </c>
      <c r="AA73" s="92">
        <f t="shared" si="50"/>
        <v>1</v>
      </c>
      <c r="AB73" s="92">
        <f t="shared" si="50"/>
        <v>1</v>
      </c>
      <c r="AC73" s="92">
        <f t="shared" si="50"/>
        <v>1</v>
      </c>
      <c r="AD73" s="92">
        <f t="shared" si="50"/>
        <v>1</v>
      </c>
      <c r="AE73" s="92">
        <f t="shared" si="50"/>
        <v>1</v>
      </c>
      <c r="AF73" s="92">
        <f t="shared" si="50"/>
        <v>1</v>
      </c>
      <c r="AG73" s="92">
        <f t="shared" si="50"/>
        <v>1</v>
      </c>
      <c r="AH73" s="92">
        <f t="shared" si="50"/>
        <v>1</v>
      </c>
      <c r="AI73" s="92">
        <f t="shared" si="50"/>
        <v>1</v>
      </c>
      <c r="AJ73" s="92">
        <f t="shared" si="50"/>
        <v>1</v>
      </c>
      <c r="AK73" s="92">
        <f t="shared" si="50"/>
        <v>1</v>
      </c>
      <c r="AL73" s="92">
        <f t="shared" si="50"/>
        <v>1</v>
      </c>
      <c r="AM73" s="92">
        <f t="shared" si="50"/>
        <v>1</v>
      </c>
      <c r="AN73" s="92">
        <f t="shared" si="50"/>
        <v>1</v>
      </c>
      <c r="AO73" s="92">
        <f t="shared" si="50"/>
        <v>1</v>
      </c>
      <c r="AP73" s="92">
        <f t="shared" si="50"/>
        <v>1</v>
      </c>
      <c r="AQ73" s="92">
        <f t="shared" ref="AQ73:BV73" si="51">IF( $G73 + AQ$71 &lt; $G$58, 0, IF( $G73 + AQ$71 &gt;= $G$59, 1, AP84 + 1 / $G$57 ) )</f>
        <v>1</v>
      </c>
      <c r="AR73" s="92">
        <f t="shared" si="51"/>
        <v>1</v>
      </c>
      <c r="AS73" s="92">
        <f t="shared" si="51"/>
        <v>1</v>
      </c>
      <c r="AT73" s="92">
        <f t="shared" si="51"/>
        <v>1</v>
      </c>
      <c r="AU73" s="92">
        <f t="shared" si="51"/>
        <v>1</v>
      </c>
      <c r="AV73" s="92">
        <f t="shared" si="51"/>
        <v>1</v>
      </c>
      <c r="AW73" s="92">
        <f t="shared" si="51"/>
        <v>1</v>
      </c>
      <c r="AX73" s="92">
        <f t="shared" si="51"/>
        <v>1</v>
      </c>
      <c r="AY73" s="92">
        <f t="shared" si="51"/>
        <v>1</v>
      </c>
      <c r="AZ73" s="92">
        <f t="shared" si="51"/>
        <v>1</v>
      </c>
      <c r="BA73" s="92">
        <f t="shared" si="51"/>
        <v>1</v>
      </c>
      <c r="BB73" s="92">
        <f t="shared" si="51"/>
        <v>1</v>
      </c>
      <c r="BC73" s="92">
        <f t="shared" si="51"/>
        <v>1</v>
      </c>
      <c r="BD73" s="92">
        <f t="shared" si="51"/>
        <v>1</v>
      </c>
      <c r="BE73" s="92">
        <f t="shared" si="51"/>
        <v>1</v>
      </c>
      <c r="BF73" s="92">
        <f t="shared" si="51"/>
        <v>1</v>
      </c>
      <c r="BG73" s="92">
        <f t="shared" si="51"/>
        <v>1</v>
      </c>
      <c r="BH73" s="92">
        <f t="shared" si="51"/>
        <v>1</v>
      </c>
      <c r="BI73" s="92">
        <f t="shared" si="51"/>
        <v>1</v>
      </c>
      <c r="BJ73" s="92">
        <f t="shared" si="51"/>
        <v>1</v>
      </c>
      <c r="BK73" s="92">
        <f t="shared" si="51"/>
        <v>1</v>
      </c>
      <c r="BL73" s="92">
        <f t="shared" si="51"/>
        <v>1</v>
      </c>
      <c r="BM73" s="92">
        <f t="shared" si="51"/>
        <v>1</v>
      </c>
      <c r="BN73" s="92">
        <f t="shared" si="51"/>
        <v>1</v>
      </c>
      <c r="BO73" s="92">
        <f t="shared" si="51"/>
        <v>1</v>
      </c>
      <c r="BP73" s="92">
        <f t="shared" si="51"/>
        <v>1</v>
      </c>
      <c r="BQ73" s="92">
        <f t="shared" si="51"/>
        <v>1</v>
      </c>
      <c r="BR73" s="92">
        <f t="shared" si="51"/>
        <v>1</v>
      </c>
      <c r="BS73" s="92">
        <f t="shared" si="51"/>
        <v>1</v>
      </c>
      <c r="BT73" s="92">
        <f t="shared" si="51"/>
        <v>1</v>
      </c>
      <c r="BU73" s="92">
        <f t="shared" si="51"/>
        <v>1</v>
      </c>
      <c r="BV73" s="92">
        <f t="shared" si="51"/>
        <v>1</v>
      </c>
      <c r="BW73" s="92">
        <f t="shared" ref="BW73:CO73" si="52">IF( $G73 + BW$71 &lt; $G$58, 0, IF( $G73 + BW$71 &gt;= $G$59, 1, BV84 + 1 / $G$57 ) )</f>
        <v>1</v>
      </c>
      <c r="BX73" s="92">
        <f t="shared" si="52"/>
        <v>1</v>
      </c>
      <c r="BY73" s="92">
        <f t="shared" si="52"/>
        <v>1</v>
      </c>
      <c r="BZ73" s="92">
        <f t="shared" si="52"/>
        <v>1</v>
      </c>
      <c r="CA73" s="92">
        <f t="shared" si="52"/>
        <v>1</v>
      </c>
      <c r="CB73" s="92">
        <f t="shared" si="52"/>
        <v>1</v>
      </c>
      <c r="CC73" s="92">
        <f t="shared" si="52"/>
        <v>1</v>
      </c>
      <c r="CD73" s="92">
        <f t="shared" si="52"/>
        <v>1</v>
      </c>
      <c r="CE73" s="92">
        <f t="shared" si="52"/>
        <v>1</v>
      </c>
      <c r="CF73" s="92">
        <f t="shared" si="52"/>
        <v>1</v>
      </c>
      <c r="CG73" s="92">
        <f t="shared" si="52"/>
        <v>1</v>
      </c>
      <c r="CH73" s="92">
        <f t="shared" si="52"/>
        <v>1</v>
      </c>
      <c r="CI73" s="92">
        <f t="shared" si="52"/>
        <v>1</v>
      </c>
      <c r="CJ73" s="92">
        <f t="shared" si="52"/>
        <v>1</v>
      </c>
      <c r="CK73" s="92">
        <f t="shared" si="52"/>
        <v>1</v>
      </c>
      <c r="CL73" s="92">
        <f t="shared" si="52"/>
        <v>1</v>
      </c>
      <c r="CM73" s="92">
        <f t="shared" si="52"/>
        <v>1</v>
      </c>
      <c r="CN73" s="92">
        <f t="shared" si="52"/>
        <v>1</v>
      </c>
      <c r="CO73" s="92">
        <f t="shared" si="52"/>
        <v>1</v>
      </c>
    </row>
    <row r="74" spans="2:93" outlineLevel="1" x14ac:dyDescent="0.2">
      <c r="E74" s="91">
        <f xml:space="preserve"> DATE( YEAR( E73 ), MONTH( E73 ) + 1, 1 )</f>
        <v>44682</v>
      </c>
      <c r="G74" s="86">
        <f t="shared" ref="G74:G84" si="53" xml:space="preserve"> E74</f>
        <v>44682</v>
      </c>
      <c r="H74" s="110" t="s">
        <v>66</v>
      </c>
      <c r="K74" s="92">
        <f t="shared" ref="K74:K84" si="54">IF( $G74 + K$71 &lt; $G$58, 0, IF( $G74 + K$71 &gt;= $G$59, 1, K73 + 1 / $G$57 ) )</f>
        <v>0</v>
      </c>
      <c r="L74" s="92">
        <f t="shared" ref="L74:L84" si="55">IF( $G74 + L$71 &lt; $G$58, 0, IF( $G74 + L$71 &gt;= $G$59, 1, L73 + 1 / $G$57 ) )</f>
        <v>0.91666666666666674</v>
      </c>
      <c r="M74" s="92">
        <f t="shared" ref="M74:M84" si="56">IF( $G74 + M$71 &lt; $G$58, 0, IF( $G74 + M$71 &gt;= $G$59, 1, M73 + 1 / $G$57 ) )</f>
        <v>1</v>
      </c>
      <c r="N74" s="92">
        <f t="shared" ref="N74:N84" si="57">IF( $G74 + N$71 &lt; $G$58, 0, IF( $G74 + N$71 &gt;= $G$59, 1, N73 + 1 / $G$57 ) )</f>
        <v>1</v>
      </c>
      <c r="O74" s="92">
        <f t="shared" ref="O74:O84" si="58">IF( $G74 + O$71 &lt; $G$58, 0, IF( $G74 + O$71 &gt;= $G$59, 1, O73 + 1 / $G$57 ) )</f>
        <v>1</v>
      </c>
      <c r="P74" s="92">
        <f t="shared" ref="P74:P84" si="59">IF( $G74 + P$71 &lt; $G$58, 0, IF( $G74 + P$71 &gt;= $G$59, 1, P73 + 1 / $G$57 ) )</f>
        <v>1</v>
      </c>
      <c r="Q74" s="92">
        <f t="shared" ref="Q74:Q84" si="60">IF( $G74 + Q$71 &lt; $G$58, 0, IF( $G74 + Q$71 &gt;= $G$59, 1, Q73 + 1 / $G$57 ) )</f>
        <v>1</v>
      </c>
      <c r="R74" s="92">
        <f t="shared" ref="R74:R84" si="61">IF( $G74 + R$71 &lt; $G$58, 0, IF( $G74 + R$71 &gt;= $G$59, 1, R73 + 1 / $G$57 ) )</f>
        <v>1</v>
      </c>
      <c r="S74" s="92">
        <f t="shared" ref="S74:S84" si="62">IF( $G74 + S$71 &lt; $G$58, 0, IF( $G74 + S$71 &gt;= $G$59, 1, S73 + 1 / $G$57 ) )</f>
        <v>1</v>
      </c>
      <c r="T74" s="92">
        <f t="shared" ref="T74:T84" si="63">IF( $G74 + T$71 &lt; $G$58, 0, IF( $G74 + T$71 &gt;= $G$59, 1, T73 + 1 / $G$57 ) )</f>
        <v>1</v>
      </c>
      <c r="U74" s="92">
        <f t="shared" ref="U74:U84" si="64">IF( $G74 + U$71 &lt; $G$58, 0, IF( $G74 + U$71 &gt;= $G$59, 1, U73 + 1 / $G$57 ) )</f>
        <v>1</v>
      </c>
      <c r="V74" s="92">
        <f t="shared" ref="V74:V84" si="65">IF( $G74 + V$71 &lt; $G$58, 0, IF( $G74 + V$71 &gt;= $G$59, 1, V73 + 1 / $G$57 ) )</f>
        <v>1</v>
      </c>
      <c r="W74" s="92">
        <f t="shared" ref="W74:W84" si="66">IF( $G74 + W$71 &lt; $G$58, 0, IF( $G74 + W$71 &gt;= $G$59, 1, W73 + 1 / $G$57 ) )</f>
        <v>1</v>
      </c>
      <c r="X74" s="92">
        <f t="shared" ref="X74:X84" si="67">IF( $G74 + X$71 &lt; $G$58, 0, IF( $G74 + X$71 &gt;= $G$59, 1, X73 + 1 / $G$57 ) )</f>
        <v>1</v>
      </c>
      <c r="Y74" s="92">
        <f t="shared" ref="Y74:Y84" si="68">IF( $G74 + Y$71 &lt; $G$58, 0, IF( $G74 + Y$71 &gt;= $G$59, 1, Y73 + 1 / $G$57 ) )</f>
        <v>1</v>
      </c>
      <c r="Z74" s="92">
        <f t="shared" ref="Z74:Z84" si="69">IF( $G74 + Z$71 &lt; $G$58, 0, IF( $G74 + Z$71 &gt;= $G$59, 1, Z73 + 1 / $G$57 ) )</f>
        <v>1</v>
      </c>
      <c r="AA74" s="92">
        <f t="shared" ref="AA74:AA84" si="70">IF( $G74 + AA$71 &lt; $G$58, 0, IF( $G74 + AA$71 &gt;= $G$59, 1, AA73 + 1 / $G$57 ) )</f>
        <v>1</v>
      </c>
      <c r="AB74" s="92">
        <f t="shared" ref="AB74:AB84" si="71">IF( $G74 + AB$71 &lt; $G$58, 0, IF( $G74 + AB$71 &gt;= $G$59, 1, AB73 + 1 / $G$57 ) )</f>
        <v>1</v>
      </c>
      <c r="AC74" s="92">
        <f t="shared" ref="AC74:AC84" si="72">IF( $G74 + AC$71 &lt; $G$58, 0, IF( $G74 + AC$71 &gt;= $G$59, 1, AC73 + 1 / $G$57 ) )</f>
        <v>1</v>
      </c>
      <c r="AD74" s="92">
        <f t="shared" ref="AD74:AD84" si="73">IF( $G74 + AD$71 &lt; $G$58, 0, IF( $G74 + AD$71 &gt;= $G$59, 1, AD73 + 1 / $G$57 ) )</f>
        <v>1</v>
      </c>
      <c r="AE74" s="92">
        <f t="shared" ref="AE74:AE84" si="74">IF( $G74 + AE$71 &lt; $G$58, 0, IF( $G74 + AE$71 &gt;= $G$59, 1, AE73 + 1 / $G$57 ) )</f>
        <v>1</v>
      </c>
      <c r="AF74" s="92">
        <f t="shared" ref="AF74:AF84" si="75">IF( $G74 + AF$71 &lt; $G$58, 0, IF( $G74 + AF$71 &gt;= $G$59, 1, AF73 + 1 / $G$57 ) )</f>
        <v>1</v>
      </c>
      <c r="AG74" s="92">
        <f t="shared" ref="AG74:AG84" si="76">IF( $G74 + AG$71 &lt; $G$58, 0, IF( $G74 + AG$71 &gt;= $G$59, 1, AG73 + 1 / $G$57 ) )</f>
        <v>1</v>
      </c>
      <c r="AH74" s="92">
        <f t="shared" ref="AH74:AH84" si="77">IF( $G74 + AH$71 &lt; $G$58, 0, IF( $G74 + AH$71 &gt;= $G$59, 1, AH73 + 1 / $G$57 ) )</f>
        <v>1</v>
      </c>
      <c r="AI74" s="92">
        <f t="shared" ref="AI74:AI84" si="78">IF( $G74 + AI$71 &lt; $G$58, 0, IF( $G74 + AI$71 &gt;= $G$59, 1, AI73 + 1 / $G$57 ) )</f>
        <v>1</v>
      </c>
      <c r="AJ74" s="92">
        <f t="shared" ref="AJ74:AJ84" si="79">IF( $G74 + AJ$71 &lt; $G$58, 0, IF( $G74 + AJ$71 &gt;= $G$59, 1, AJ73 + 1 / $G$57 ) )</f>
        <v>1</v>
      </c>
      <c r="AK74" s="92">
        <f t="shared" ref="AK74:AK84" si="80">IF( $G74 + AK$71 &lt; $G$58, 0, IF( $G74 + AK$71 &gt;= $G$59, 1, AK73 + 1 / $G$57 ) )</f>
        <v>1</v>
      </c>
      <c r="AL74" s="92">
        <f t="shared" ref="AL74:AL84" si="81">IF( $G74 + AL$71 &lt; $G$58, 0, IF( $G74 + AL$71 &gt;= $G$59, 1, AL73 + 1 / $G$57 ) )</f>
        <v>1</v>
      </c>
      <c r="AM74" s="92">
        <f t="shared" ref="AM74:AM84" si="82">IF( $G74 + AM$71 &lt; $G$58, 0, IF( $G74 + AM$71 &gt;= $G$59, 1, AM73 + 1 / $G$57 ) )</f>
        <v>1</v>
      </c>
      <c r="AN74" s="92">
        <f t="shared" ref="AN74:AN84" si="83">IF( $G74 + AN$71 &lt; $G$58, 0, IF( $G74 + AN$71 &gt;= $G$59, 1, AN73 + 1 / $G$57 ) )</f>
        <v>1</v>
      </c>
      <c r="AO74" s="92">
        <f t="shared" ref="AO74:AO84" si="84">IF( $G74 + AO$71 &lt; $G$58, 0, IF( $G74 + AO$71 &gt;= $G$59, 1, AO73 + 1 / $G$57 ) )</f>
        <v>1</v>
      </c>
      <c r="AP74" s="92">
        <f t="shared" ref="AP74:AP84" si="85">IF( $G74 + AP$71 &lt; $G$58, 0, IF( $G74 + AP$71 &gt;= $G$59, 1, AP73 + 1 / $G$57 ) )</f>
        <v>1</v>
      </c>
      <c r="AQ74" s="92">
        <f t="shared" ref="AQ74:AQ84" si="86">IF( $G74 + AQ$71 &lt; $G$58, 0, IF( $G74 + AQ$71 &gt;= $G$59, 1, AQ73 + 1 / $G$57 ) )</f>
        <v>1</v>
      </c>
      <c r="AR74" s="92">
        <f t="shared" ref="AR74:AR84" si="87">IF( $G74 + AR$71 &lt; $G$58, 0, IF( $G74 + AR$71 &gt;= $G$59, 1, AR73 + 1 / $G$57 ) )</f>
        <v>1</v>
      </c>
      <c r="AS74" s="92">
        <f t="shared" ref="AS74:AS84" si="88">IF( $G74 + AS$71 &lt; $G$58, 0, IF( $G74 + AS$71 &gt;= $G$59, 1, AS73 + 1 / $G$57 ) )</f>
        <v>1</v>
      </c>
      <c r="AT74" s="92">
        <f t="shared" ref="AT74:AT84" si="89">IF( $G74 + AT$71 &lt; $G$58, 0, IF( $G74 + AT$71 &gt;= $G$59, 1, AT73 + 1 / $G$57 ) )</f>
        <v>1</v>
      </c>
      <c r="AU74" s="92">
        <f t="shared" ref="AU74:AU84" si="90">IF( $G74 + AU$71 &lt; $G$58, 0, IF( $G74 + AU$71 &gt;= $G$59, 1, AU73 + 1 / $G$57 ) )</f>
        <v>1</v>
      </c>
      <c r="AV74" s="92">
        <f t="shared" ref="AV74:AV84" si="91">IF( $G74 + AV$71 &lt; $G$58, 0, IF( $G74 + AV$71 &gt;= $G$59, 1, AV73 + 1 / $G$57 ) )</f>
        <v>1</v>
      </c>
      <c r="AW74" s="92">
        <f t="shared" ref="AW74:AW84" si="92">IF( $G74 + AW$71 &lt; $G$58, 0, IF( $G74 + AW$71 &gt;= $G$59, 1, AW73 + 1 / $G$57 ) )</f>
        <v>1</v>
      </c>
      <c r="AX74" s="92">
        <f t="shared" ref="AX74:AX84" si="93">IF( $G74 + AX$71 &lt; $G$58, 0, IF( $G74 + AX$71 &gt;= $G$59, 1, AX73 + 1 / $G$57 ) )</f>
        <v>1</v>
      </c>
      <c r="AY74" s="92">
        <f t="shared" ref="AY74:AY84" si="94">IF( $G74 + AY$71 &lt; $G$58, 0, IF( $G74 + AY$71 &gt;= $G$59, 1, AY73 + 1 / $G$57 ) )</f>
        <v>1</v>
      </c>
      <c r="AZ74" s="92">
        <f t="shared" ref="AZ74:AZ84" si="95">IF( $G74 + AZ$71 &lt; $G$58, 0, IF( $G74 + AZ$71 &gt;= $G$59, 1, AZ73 + 1 / $G$57 ) )</f>
        <v>1</v>
      </c>
      <c r="BA74" s="92">
        <f t="shared" ref="BA74:BA84" si="96">IF( $G74 + BA$71 &lt; $G$58, 0, IF( $G74 + BA$71 &gt;= $G$59, 1, BA73 + 1 / $G$57 ) )</f>
        <v>1</v>
      </c>
      <c r="BB74" s="92">
        <f t="shared" ref="BB74:BB84" si="97">IF( $G74 + BB$71 &lt; $G$58, 0, IF( $G74 + BB$71 &gt;= $G$59, 1, BB73 + 1 / $G$57 ) )</f>
        <v>1</v>
      </c>
      <c r="BC74" s="92">
        <f t="shared" ref="BC74:BC84" si="98">IF( $G74 + BC$71 &lt; $G$58, 0, IF( $G74 + BC$71 &gt;= $G$59, 1, BC73 + 1 / $G$57 ) )</f>
        <v>1</v>
      </c>
      <c r="BD74" s="92">
        <f t="shared" ref="BD74:BD84" si="99">IF( $G74 + BD$71 &lt; $G$58, 0, IF( $G74 + BD$71 &gt;= $G$59, 1, BD73 + 1 / $G$57 ) )</f>
        <v>1</v>
      </c>
      <c r="BE74" s="92">
        <f t="shared" ref="BE74:BE84" si="100">IF( $G74 + BE$71 &lt; $G$58, 0, IF( $G74 + BE$71 &gt;= $G$59, 1, BE73 + 1 / $G$57 ) )</f>
        <v>1</v>
      </c>
      <c r="BF74" s="92">
        <f t="shared" ref="BF74:BF84" si="101">IF( $G74 + BF$71 &lt; $G$58, 0, IF( $G74 + BF$71 &gt;= $G$59, 1, BF73 + 1 / $G$57 ) )</f>
        <v>1</v>
      </c>
      <c r="BG74" s="92">
        <f t="shared" ref="BG74:BG84" si="102">IF( $G74 + BG$71 &lt; $G$58, 0, IF( $G74 + BG$71 &gt;= $G$59, 1, BG73 + 1 / $G$57 ) )</f>
        <v>1</v>
      </c>
      <c r="BH74" s="92">
        <f t="shared" ref="BH74:BH84" si="103">IF( $G74 + BH$71 &lt; $G$58, 0, IF( $G74 + BH$71 &gt;= $G$59, 1, BH73 + 1 / $G$57 ) )</f>
        <v>1</v>
      </c>
      <c r="BI74" s="92">
        <f t="shared" ref="BI74:BI84" si="104">IF( $G74 + BI$71 &lt; $G$58, 0, IF( $G74 + BI$71 &gt;= $G$59, 1, BI73 + 1 / $G$57 ) )</f>
        <v>1</v>
      </c>
      <c r="BJ74" s="92">
        <f t="shared" ref="BJ74:BJ84" si="105">IF( $G74 + BJ$71 &lt; $G$58, 0, IF( $G74 + BJ$71 &gt;= $G$59, 1, BJ73 + 1 / $G$57 ) )</f>
        <v>1</v>
      </c>
      <c r="BK74" s="92">
        <f t="shared" ref="BK74:BK84" si="106">IF( $G74 + BK$71 &lt; $G$58, 0, IF( $G74 + BK$71 &gt;= $G$59, 1, BK73 + 1 / $G$57 ) )</f>
        <v>1</v>
      </c>
      <c r="BL74" s="92">
        <f t="shared" ref="BL74:BL84" si="107">IF( $G74 + BL$71 &lt; $G$58, 0, IF( $G74 + BL$71 &gt;= $G$59, 1, BL73 + 1 / $G$57 ) )</f>
        <v>1</v>
      </c>
      <c r="BM74" s="92">
        <f t="shared" ref="BM74:BM84" si="108">IF( $G74 + BM$71 &lt; $G$58, 0, IF( $G74 + BM$71 &gt;= $G$59, 1, BM73 + 1 / $G$57 ) )</f>
        <v>1</v>
      </c>
      <c r="BN74" s="92">
        <f t="shared" ref="BN74:BN84" si="109">IF( $G74 + BN$71 &lt; $G$58, 0, IF( $G74 + BN$71 &gt;= $G$59, 1, BN73 + 1 / $G$57 ) )</f>
        <v>1</v>
      </c>
      <c r="BO74" s="92">
        <f t="shared" ref="BO74:BO84" si="110">IF( $G74 + BO$71 &lt; $G$58, 0, IF( $G74 + BO$71 &gt;= $G$59, 1, BO73 + 1 / $G$57 ) )</f>
        <v>1</v>
      </c>
      <c r="BP74" s="92">
        <f t="shared" ref="BP74:BP84" si="111">IF( $G74 + BP$71 &lt; $G$58, 0, IF( $G74 + BP$71 &gt;= $G$59, 1, BP73 + 1 / $G$57 ) )</f>
        <v>1</v>
      </c>
      <c r="BQ74" s="92">
        <f t="shared" ref="BQ74:BQ84" si="112">IF( $G74 + BQ$71 &lt; $G$58, 0, IF( $G74 + BQ$71 &gt;= $G$59, 1, BQ73 + 1 / $G$57 ) )</f>
        <v>1</v>
      </c>
      <c r="BR74" s="92">
        <f t="shared" ref="BR74:BR84" si="113">IF( $G74 + BR$71 &lt; $G$58, 0, IF( $G74 + BR$71 &gt;= $G$59, 1, BR73 + 1 / $G$57 ) )</f>
        <v>1</v>
      </c>
      <c r="BS74" s="92">
        <f t="shared" ref="BS74:BS84" si="114">IF( $G74 + BS$71 &lt; $G$58, 0, IF( $G74 + BS$71 &gt;= $G$59, 1, BS73 + 1 / $G$57 ) )</f>
        <v>1</v>
      </c>
      <c r="BT74" s="92">
        <f t="shared" ref="BT74:BT84" si="115">IF( $G74 + BT$71 &lt; $G$58, 0, IF( $G74 + BT$71 &gt;= $G$59, 1, BT73 + 1 / $G$57 ) )</f>
        <v>1</v>
      </c>
      <c r="BU74" s="92">
        <f t="shared" ref="BU74:BU84" si="116">IF( $G74 + BU$71 &lt; $G$58, 0, IF( $G74 + BU$71 &gt;= $G$59, 1, BU73 + 1 / $G$57 ) )</f>
        <v>1</v>
      </c>
      <c r="BV74" s="92">
        <f t="shared" ref="BV74:BV84" si="117">IF( $G74 + BV$71 &lt; $G$58, 0, IF( $G74 + BV$71 &gt;= $G$59, 1, BV73 + 1 / $G$57 ) )</f>
        <v>1</v>
      </c>
      <c r="BW74" s="92">
        <f t="shared" ref="BW74:BW84" si="118">IF( $G74 + BW$71 &lt; $G$58, 0, IF( $G74 + BW$71 &gt;= $G$59, 1, BW73 + 1 / $G$57 ) )</f>
        <v>1</v>
      </c>
      <c r="BX74" s="92">
        <f t="shared" ref="BX74:BX84" si="119">IF( $G74 + BX$71 &lt; $G$58, 0, IF( $G74 + BX$71 &gt;= $G$59, 1, BX73 + 1 / $G$57 ) )</f>
        <v>1</v>
      </c>
      <c r="BY74" s="92">
        <f t="shared" ref="BY74:BY84" si="120">IF( $G74 + BY$71 &lt; $G$58, 0, IF( $G74 + BY$71 &gt;= $G$59, 1, BY73 + 1 / $G$57 ) )</f>
        <v>1</v>
      </c>
      <c r="BZ74" s="92">
        <f t="shared" ref="BZ74:BZ84" si="121">IF( $G74 + BZ$71 &lt; $G$58, 0, IF( $G74 + BZ$71 &gt;= $G$59, 1, BZ73 + 1 / $G$57 ) )</f>
        <v>1</v>
      </c>
      <c r="CA74" s="92">
        <f t="shared" ref="CA74:CA84" si="122">IF( $G74 + CA$71 &lt; $G$58, 0, IF( $G74 + CA$71 &gt;= $G$59, 1, CA73 + 1 / $G$57 ) )</f>
        <v>1</v>
      </c>
      <c r="CB74" s="92">
        <f t="shared" ref="CB74:CB84" si="123">IF( $G74 + CB$71 &lt; $G$58, 0, IF( $G74 + CB$71 &gt;= $G$59, 1, CB73 + 1 / $G$57 ) )</f>
        <v>1</v>
      </c>
      <c r="CC74" s="92">
        <f t="shared" ref="CC74:CC84" si="124">IF( $G74 + CC$71 &lt; $G$58, 0, IF( $G74 + CC$71 &gt;= $G$59, 1, CC73 + 1 / $G$57 ) )</f>
        <v>1</v>
      </c>
      <c r="CD74" s="92">
        <f t="shared" ref="CD74:CD84" si="125">IF( $G74 + CD$71 &lt; $G$58, 0, IF( $G74 + CD$71 &gt;= $G$59, 1, CD73 + 1 / $G$57 ) )</f>
        <v>1</v>
      </c>
      <c r="CE74" s="92">
        <f t="shared" ref="CE74:CE84" si="126">IF( $G74 + CE$71 &lt; $G$58, 0, IF( $G74 + CE$71 &gt;= $G$59, 1, CE73 + 1 / $G$57 ) )</f>
        <v>1</v>
      </c>
      <c r="CF74" s="92">
        <f t="shared" ref="CF74:CF84" si="127">IF( $G74 + CF$71 &lt; $G$58, 0, IF( $G74 + CF$71 &gt;= $G$59, 1, CF73 + 1 / $G$57 ) )</f>
        <v>1</v>
      </c>
      <c r="CG74" s="92">
        <f t="shared" ref="CG74:CG84" si="128">IF( $G74 + CG$71 &lt; $G$58, 0, IF( $G74 + CG$71 &gt;= $G$59, 1, CG73 + 1 / $G$57 ) )</f>
        <v>1</v>
      </c>
      <c r="CH74" s="92">
        <f t="shared" ref="CH74:CH84" si="129">IF( $G74 + CH$71 &lt; $G$58, 0, IF( $G74 + CH$71 &gt;= $G$59, 1, CH73 + 1 / $G$57 ) )</f>
        <v>1</v>
      </c>
      <c r="CI74" s="92">
        <f t="shared" ref="CI74:CI84" si="130">IF( $G74 + CI$71 &lt; $G$58, 0, IF( $G74 + CI$71 &gt;= $G$59, 1, CI73 + 1 / $G$57 ) )</f>
        <v>1</v>
      </c>
      <c r="CJ74" s="92">
        <f t="shared" ref="CJ74:CJ84" si="131">IF( $G74 + CJ$71 &lt; $G$58, 0, IF( $G74 + CJ$71 &gt;= $G$59, 1, CJ73 + 1 / $G$57 ) )</f>
        <v>1</v>
      </c>
      <c r="CK74" s="92">
        <f t="shared" ref="CK74:CK84" si="132">IF( $G74 + CK$71 &lt; $G$58, 0, IF( $G74 + CK$71 &gt;= $G$59, 1, CK73 + 1 / $G$57 ) )</f>
        <v>1</v>
      </c>
      <c r="CL74" s="92">
        <f t="shared" ref="CL74:CL84" si="133">IF( $G74 + CL$71 &lt; $G$58, 0, IF( $G74 + CL$71 &gt;= $G$59, 1, CL73 + 1 / $G$57 ) )</f>
        <v>1</v>
      </c>
      <c r="CM74" s="92">
        <f t="shared" ref="CM74:CM84" si="134">IF( $G74 + CM$71 &lt; $G$58, 0, IF( $G74 + CM$71 &gt;= $G$59, 1, CM73 + 1 / $G$57 ) )</f>
        <v>1</v>
      </c>
      <c r="CN74" s="92">
        <f t="shared" ref="CN74:CN84" si="135">IF( $G74 + CN$71 &lt; $G$58, 0, IF( $G74 + CN$71 &gt;= $G$59, 1, CN73 + 1 / $G$57 ) )</f>
        <v>1</v>
      </c>
      <c r="CO74" s="92">
        <f t="shared" ref="CO74:CO84" si="136">IF( $G74 + CO$71 &lt; $G$58, 0, IF( $G74 + CO$71 &gt;= $G$59, 1, CO73 + 1 / $G$57 ) )</f>
        <v>1</v>
      </c>
    </row>
    <row r="75" spans="2:93" outlineLevel="1" x14ac:dyDescent="0.2">
      <c r="E75" s="91">
        <f t="shared" ref="E75:E84" si="137" xml:space="preserve"> DATE( YEAR( E74 ), MONTH( E74 ) + 1, 1 )</f>
        <v>44713</v>
      </c>
      <c r="G75" s="86">
        <f t="shared" si="53"/>
        <v>44713</v>
      </c>
      <c r="H75" s="110" t="s">
        <v>66</v>
      </c>
      <c r="K75" s="92">
        <f t="shared" si="54"/>
        <v>0</v>
      </c>
      <c r="L75" s="92">
        <f t="shared" si="55"/>
        <v>1</v>
      </c>
      <c r="M75" s="92">
        <f t="shared" si="56"/>
        <v>1</v>
      </c>
      <c r="N75" s="92">
        <f t="shared" si="57"/>
        <v>1</v>
      </c>
      <c r="O75" s="92">
        <f t="shared" si="58"/>
        <v>1</v>
      </c>
      <c r="P75" s="92">
        <f t="shared" si="59"/>
        <v>1</v>
      </c>
      <c r="Q75" s="92">
        <f t="shared" si="60"/>
        <v>1</v>
      </c>
      <c r="R75" s="92">
        <f t="shared" si="61"/>
        <v>1</v>
      </c>
      <c r="S75" s="92">
        <f t="shared" si="62"/>
        <v>1</v>
      </c>
      <c r="T75" s="92">
        <f t="shared" si="63"/>
        <v>1</v>
      </c>
      <c r="U75" s="92">
        <f t="shared" si="64"/>
        <v>1</v>
      </c>
      <c r="V75" s="92">
        <f t="shared" si="65"/>
        <v>1</v>
      </c>
      <c r="W75" s="92">
        <f t="shared" si="66"/>
        <v>1</v>
      </c>
      <c r="X75" s="92">
        <f t="shared" si="67"/>
        <v>1</v>
      </c>
      <c r="Y75" s="92">
        <f t="shared" si="68"/>
        <v>1</v>
      </c>
      <c r="Z75" s="92">
        <f t="shared" si="69"/>
        <v>1</v>
      </c>
      <c r="AA75" s="92">
        <f t="shared" si="70"/>
        <v>1</v>
      </c>
      <c r="AB75" s="92">
        <f t="shared" si="71"/>
        <v>1</v>
      </c>
      <c r="AC75" s="92">
        <f t="shared" si="72"/>
        <v>1</v>
      </c>
      <c r="AD75" s="92">
        <f t="shared" si="73"/>
        <v>1</v>
      </c>
      <c r="AE75" s="92">
        <f t="shared" si="74"/>
        <v>1</v>
      </c>
      <c r="AF75" s="92">
        <f t="shared" si="75"/>
        <v>1</v>
      </c>
      <c r="AG75" s="92">
        <f t="shared" si="76"/>
        <v>1</v>
      </c>
      <c r="AH75" s="92">
        <f t="shared" si="77"/>
        <v>1</v>
      </c>
      <c r="AI75" s="92">
        <f t="shared" si="78"/>
        <v>1</v>
      </c>
      <c r="AJ75" s="92">
        <f t="shared" si="79"/>
        <v>1</v>
      </c>
      <c r="AK75" s="92">
        <f t="shared" si="80"/>
        <v>1</v>
      </c>
      <c r="AL75" s="92">
        <f t="shared" si="81"/>
        <v>1</v>
      </c>
      <c r="AM75" s="92">
        <f t="shared" si="82"/>
        <v>1</v>
      </c>
      <c r="AN75" s="92">
        <f t="shared" si="83"/>
        <v>1</v>
      </c>
      <c r="AO75" s="92">
        <f t="shared" si="84"/>
        <v>1</v>
      </c>
      <c r="AP75" s="92">
        <f t="shared" si="85"/>
        <v>1</v>
      </c>
      <c r="AQ75" s="92">
        <f t="shared" si="86"/>
        <v>1</v>
      </c>
      <c r="AR75" s="92">
        <f t="shared" si="87"/>
        <v>1</v>
      </c>
      <c r="AS75" s="92">
        <f t="shared" si="88"/>
        <v>1</v>
      </c>
      <c r="AT75" s="92">
        <f t="shared" si="89"/>
        <v>1</v>
      </c>
      <c r="AU75" s="92">
        <f t="shared" si="90"/>
        <v>1</v>
      </c>
      <c r="AV75" s="92">
        <f t="shared" si="91"/>
        <v>1</v>
      </c>
      <c r="AW75" s="92">
        <f t="shared" si="92"/>
        <v>1</v>
      </c>
      <c r="AX75" s="92">
        <f t="shared" si="93"/>
        <v>1</v>
      </c>
      <c r="AY75" s="92">
        <f t="shared" si="94"/>
        <v>1</v>
      </c>
      <c r="AZ75" s="92">
        <f t="shared" si="95"/>
        <v>1</v>
      </c>
      <c r="BA75" s="92">
        <f t="shared" si="96"/>
        <v>1</v>
      </c>
      <c r="BB75" s="92">
        <f t="shared" si="97"/>
        <v>1</v>
      </c>
      <c r="BC75" s="92">
        <f t="shared" si="98"/>
        <v>1</v>
      </c>
      <c r="BD75" s="92">
        <f t="shared" si="99"/>
        <v>1</v>
      </c>
      <c r="BE75" s="92">
        <f t="shared" si="100"/>
        <v>1</v>
      </c>
      <c r="BF75" s="92">
        <f t="shared" si="101"/>
        <v>1</v>
      </c>
      <c r="BG75" s="92">
        <f t="shared" si="102"/>
        <v>1</v>
      </c>
      <c r="BH75" s="92">
        <f t="shared" si="103"/>
        <v>1</v>
      </c>
      <c r="BI75" s="92">
        <f t="shared" si="104"/>
        <v>1</v>
      </c>
      <c r="BJ75" s="92">
        <f t="shared" si="105"/>
        <v>1</v>
      </c>
      <c r="BK75" s="92">
        <f t="shared" si="106"/>
        <v>1</v>
      </c>
      <c r="BL75" s="92">
        <f t="shared" si="107"/>
        <v>1</v>
      </c>
      <c r="BM75" s="92">
        <f t="shared" si="108"/>
        <v>1</v>
      </c>
      <c r="BN75" s="92">
        <f t="shared" si="109"/>
        <v>1</v>
      </c>
      <c r="BO75" s="92">
        <f t="shared" si="110"/>
        <v>1</v>
      </c>
      <c r="BP75" s="92">
        <f t="shared" si="111"/>
        <v>1</v>
      </c>
      <c r="BQ75" s="92">
        <f t="shared" si="112"/>
        <v>1</v>
      </c>
      <c r="BR75" s="92">
        <f t="shared" si="113"/>
        <v>1</v>
      </c>
      <c r="BS75" s="92">
        <f t="shared" si="114"/>
        <v>1</v>
      </c>
      <c r="BT75" s="92">
        <f t="shared" si="115"/>
        <v>1</v>
      </c>
      <c r="BU75" s="92">
        <f t="shared" si="116"/>
        <v>1</v>
      </c>
      <c r="BV75" s="92">
        <f t="shared" si="117"/>
        <v>1</v>
      </c>
      <c r="BW75" s="92">
        <f t="shared" si="118"/>
        <v>1</v>
      </c>
      <c r="BX75" s="92">
        <f t="shared" si="119"/>
        <v>1</v>
      </c>
      <c r="BY75" s="92">
        <f t="shared" si="120"/>
        <v>1</v>
      </c>
      <c r="BZ75" s="92">
        <f t="shared" si="121"/>
        <v>1</v>
      </c>
      <c r="CA75" s="92">
        <f t="shared" si="122"/>
        <v>1</v>
      </c>
      <c r="CB75" s="92">
        <f t="shared" si="123"/>
        <v>1</v>
      </c>
      <c r="CC75" s="92">
        <f t="shared" si="124"/>
        <v>1</v>
      </c>
      <c r="CD75" s="92">
        <f t="shared" si="125"/>
        <v>1</v>
      </c>
      <c r="CE75" s="92">
        <f t="shared" si="126"/>
        <v>1</v>
      </c>
      <c r="CF75" s="92">
        <f t="shared" si="127"/>
        <v>1</v>
      </c>
      <c r="CG75" s="92">
        <f t="shared" si="128"/>
        <v>1</v>
      </c>
      <c r="CH75" s="92">
        <f t="shared" si="129"/>
        <v>1</v>
      </c>
      <c r="CI75" s="92">
        <f t="shared" si="130"/>
        <v>1</v>
      </c>
      <c r="CJ75" s="92">
        <f t="shared" si="131"/>
        <v>1</v>
      </c>
      <c r="CK75" s="92">
        <f t="shared" si="132"/>
        <v>1</v>
      </c>
      <c r="CL75" s="92">
        <f t="shared" si="133"/>
        <v>1</v>
      </c>
      <c r="CM75" s="92">
        <f t="shared" si="134"/>
        <v>1</v>
      </c>
      <c r="CN75" s="92">
        <f t="shared" si="135"/>
        <v>1</v>
      </c>
      <c r="CO75" s="92">
        <f t="shared" si="136"/>
        <v>1</v>
      </c>
    </row>
    <row r="76" spans="2:93" outlineLevel="1" x14ac:dyDescent="0.2">
      <c r="E76" s="91">
        <f t="shared" si="137"/>
        <v>44743</v>
      </c>
      <c r="G76" s="86">
        <f t="shared" si="53"/>
        <v>44743</v>
      </c>
      <c r="H76" s="110" t="s">
        <v>66</v>
      </c>
      <c r="K76" s="92">
        <f t="shared" si="54"/>
        <v>8.3333333333333329E-2</v>
      </c>
      <c r="L76" s="92">
        <f t="shared" si="55"/>
        <v>1</v>
      </c>
      <c r="M76" s="92">
        <f t="shared" si="56"/>
        <v>1</v>
      </c>
      <c r="N76" s="92">
        <f t="shared" si="57"/>
        <v>1</v>
      </c>
      <c r="O76" s="92">
        <f t="shared" si="58"/>
        <v>1</v>
      </c>
      <c r="P76" s="92">
        <f t="shared" si="59"/>
        <v>1</v>
      </c>
      <c r="Q76" s="92">
        <f t="shared" si="60"/>
        <v>1</v>
      </c>
      <c r="R76" s="92">
        <f t="shared" si="61"/>
        <v>1</v>
      </c>
      <c r="S76" s="92">
        <f t="shared" si="62"/>
        <v>1</v>
      </c>
      <c r="T76" s="92">
        <f t="shared" si="63"/>
        <v>1</v>
      </c>
      <c r="U76" s="92">
        <f t="shared" si="64"/>
        <v>1</v>
      </c>
      <c r="V76" s="92">
        <f t="shared" si="65"/>
        <v>1</v>
      </c>
      <c r="W76" s="92">
        <f t="shared" si="66"/>
        <v>1</v>
      </c>
      <c r="X76" s="92">
        <f t="shared" si="67"/>
        <v>1</v>
      </c>
      <c r="Y76" s="92">
        <f t="shared" si="68"/>
        <v>1</v>
      </c>
      <c r="Z76" s="92">
        <f t="shared" si="69"/>
        <v>1</v>
      </c>
      <c r="AA76" s="92">
        <f t="shared" si="70"/>
        <v>1</v>
      </c>
      <c r="AB76" s="92">
        <f t="shared" si="71"/>
        <v>1</v>
      </c>
      <c r="AC76" s="92">
        <f t="shared" si="72"/>
        <v>1</v>
      </c>
      <c r="AD76" s="92">
        <f t="shared" si="73"/>
        <v>1</v>
      </c>
      <c r="AE76" s="92">
        <f t="shared" si="74"/>
        <v>1</v>
      </c>
      <c r="AF76" s="92">
        <f t="shared" si="75"/>
        <v>1</v>
      </c>
      <c r="AG76" s="92">
        <f t="shared" si="76"/>
        <v>1</v>
      </c>
      <c r="AH76" s="92">
        <f t="shared" si="77"/>
        <v>1</v>
      </c>
      <c r="AI76" s="92">
        <f t="shared" si="78"/>
        <v>1</v>
      </c>
      <c r="AJ76" s="92">
        <f t="shared" si="79"/>
        <v>1</v>
      </c>
      <c r="AK76" s="92">
        <f t="shared" si="80"/>
        <v>1</v>
      </c>
      <c r="AL76" s="92">
        <f t="shared" si="81"/>
        <v>1</v>
      </c>
      <c r="AM76" s="92">
        <f t="shared" si="82"/>
        <v>1</v>
      </c>
      <c r="AN76" s="92">
        <f t="shared" si="83"/>
        <v>1</v>
      </c>
      <c r="AO76" s="92">
        <f t="shared" si="84"/>
        <v>1</v>
      </c>
      <c r="AP76" s="92">
        <f t="shared" si="85"/>
        <v>1</v>
      </c>
      <c r="AQ76" s="92">
        <f t="shared" si="86"/>
        <v>1</v>
      </c>
      <c r="AR76" s="92">
        <f t="shared" si="87"/>
        <v>1</v>
      </c>
      <c r="AS76" s="92">
        <f t="shared" si="88"/>
        <v>1</v>
      </c>
      <c r="AT76" s="92">
        <f t="shared" si="89"/>
        <v>1</v>
      </c>
      <c r="AU76" s="92">
        <f t="shared" si="90"/>
        <v>1</v>
      </c>
      <c r="AV76" s="92">
        <f t="shared" si="91"/>
        <v>1</v>
      </c>
      <c r="AW76" s="92">
        <f t="shared" si="92"/>
        <v>1</v>
      </c>
      <c r="AX76" s="92">
        <f t="shared" si="93"/>
        <v>1</v>
      </c>
      <c r="AY76" s="92">
        <f t="shared" si="94"/>
        <v>1</v>
      </c>
      <c r="AZ76" s="92">
        <f t="shared" si="95"/>
        <v>1</v>
      </c>
      <c r="BA76" s="92">
        <f t="shared" si="96"/>
        <v>1</v>
      </c>
      <c r="BB76" s="92">
        <f t="shared" si="97"/>
        <v>1</v>
      </c>
      <c r="BC76" s="92">
        <f t="shared" si="98"/>
        <v>1</v>
      </c>
      <c r="BD76" s="92">
        <f t="shared" si="99"/>
        <v>1</v>
      </c>
      <c r="BE76" s="92">
        <f t="shared" si="100"/>
        <v>1</v>
      </c>
      <c r="BF76" s="92">
        <f t="shared" si="101"/>
        <v>1</v>
      </c>
      <c r="BG76" s="92">
        <f t="shared" si="102"/>
        <v>1</v>
      </c>
      <c r="BH76" s="92">
        <f t="shared" si="103"/>
        <v>1</v>
      </c>
      <c r="BI76" s="92">
        <f t="shared" si="104"/>
        <v>1</v>
      </c>
      <c r="BJ76" s="92">
        <f t="shared" si="105"/>
        <v>1</v>
      </c>
      <c r="BK76" s="92">
        <f t="shared" si="106"/>
        <v>1</v>
      </c>
      <c r="BL76" s="92">
        <f t="shared" si="107"/>
        <v>1</v>
      </c>
      <c r="BM76" s="92">
        <f t="shared" si="108"/>
        <v>1</v>
      </c>
      <c r="BN76" s="92">
        <f t="shared" si="109"/>
        <v>1</v>
      </c>
      <c r="BO76" s="92">
        <f t="shared" si="110"/>
        <v>1</v>
      </c>
      <c r="BP76" s="92">
        <f t="shared" si="111"/>
        <v>1</v>
      </c>
      <c r="BQ76" s="92">
        <f t="shared" si="112"/>
        <v>1</v>
      </c>
      <c r="BR76" s="92">
        <f t="shared" si="113"/>
        <v>1</v>
      </c>
      <c r="BS76" s="92">
        <f t="shared" si="114"/>
        <v>1</v>
      </c>
      <c r="BT76" s="92">
        <f t="shared" si="115"/>
        <v>1</v>
      </c>
      <c r="BU76" s="92">
        <f t="shared" si="116"/>
        <v>1</v>
      </c>
      <c r="BV76" s="92">
        <f t="shared" si="117"/>
        <v>1</v>
      </c>
      <c r="BW76" s="92">
        <f t="shared" si="118"/>
        <v>1</v>
      </c>
      <c r="BX76" s="92">
        <f t="shared" si="119"/>
        <v>1</v>
      </c>
      <c r="BY76" s="92">
        <f t="shared" si="120"/>
        <v>1</v>
      </c>
      <c r="BZ76" s="92">
        <f t="shared" si="121"/>
        <v>1</v>
      </c>
      <c r="CA76" s="92">
        <f t="shared" si="122"/>
        <v>1</v>
      </c>
      <c r="CB76" s="92">
        <f t="shared" si="123"/>
        <v>1</v>
      </c>
      <c r="CC76" s="92">
        <f t="shared" si="124"/>
        <v>1</v>
      </c>
      <c r="CD76" s="92">
        <f t="shared" si="125"/>
        <v>1</v>
      </c>
      <c r="CE76" s="92">
        <f t="shared" si="126"/>
        <v>1</v>
      </c>
      <c r="CF76" s="92">
        <f t="shared" si="127"/>
        <v>1</v>
      </c>
      <c r="CG76" s="92">
        <f t="shared" si="128"/>
        <v>1</v>
      </c>
      <c r="CH76" s="92">
        <f t="shared" si="129"/>
        <v>1</v>
      </c>
      <c r="CI76" s="92">
        <f t="shared" si="130"/>
        <v>1</v>
      </c>
      <c r="CJ76" s="92">
        <f t="shared" si="131"/>
        <v>1</v>
      </c>
      <c r="CK76" s="92">
        <f t="shared" si="132"/>
        <v>1</v>
      </c>
      <c r="CL76" s="92">
        <f t="shared" si="133"/>
        <v>1</v>
      </c>
      <c r="CM76" s="92">
        <f t="shared" si="134"/>
        <v>1</v>
      </c>
      <c r="CN76" s="92">
        <f t="shared" si="135"/>
        <v>1</v>
      </c>
      <c r="CO76" s="92">
        <f t="shared" si="136"/>
        <v>1</v>
      </c>
    </row>
    <row r="77" spans="2:93" outlineLevel="1" x14ac:dyDescent="0.2">
      <c r="E77" s="91">
        <f t="shared" si="137"/>
        <v>44774</v>
      </c>
      <c r="G77" s="86">
        <f t="shared" si="53"/>
        <v>44774</v>
      </c>
      <c r="H77" s="110" t="s">
        <v>66</v>
      </c>
      <c r="K77" s="92">
        <f t="shared" si="54"/>
        <v>0.16666666666666666</v>
      </c>
      <c r="L77" s="92">
        <f t="shared" si="55"/>
        <v>1</v>
      </c>
      <c r="M77" s="92">
        <f t="shared" si="56"/>
        <v>1</v>
      </c>
      <c r="N77" s="92">
        <f t="shared" si="57"/>
        <v>1</v>
      </c>
      <c r="O77" s="92">
        <f t="shared" si="58"/>
        <v>1</v>
      </c>
      <c r="P77" s="92">
        <f t="shared" si="59"/>
        <v>1</v>
      </c>
      <c r="Q77" s="92">
        <f t="shared" si="60"/>
        <v>1</v>
      </c>
      <c r="R77" s="92">
        <f t="shared" si="61"/>
        <v>1</v>
      </c>
      <c r="S77" s="92">
        <f t="shared" si="62"/>
        <v>1</v>
      </c>
      <c r="T77" s="92">
        <f t="shared" si="63"/>
        <v>1</v>
      </c>
      <c r="U77" s="92">
        <f t="shared" si="64"/>
        <v>1</v>
      </c>
      <c r="V77" s="92">
        <f t="shared" si="65"/>
        <v>1</v>
      </c>
      <c r="W77" s="92">
        <f t="shared" si="66"/>
        <v>1</v>
      </c>
      <c r="X77" s="92">
        <f t="shared" si="67"/>
        <v>1</v>
      </c>
      <c r="Y77" s="92">
        <f t="shared" si="68"/>
        <v>1</v>
      </c>
      <c r="Z77" s="92">
        <f t="shared" si="69"/>
        <v>1</v>
      </c>
      <c r="AA77" s="92">
        <f t="shared" si="70"/>
        <v>1</v>
      </c>
      <c r="AB77" s="92">
        <f t="shared" si="71"/>
        <v>1</v>
      </c>
      <c r="AC77" s="92">
        <f t="shared" si="72"/>
        <v>1</v>
      </c>
      <c r="AD77" s="92">
        <f t="shared" si="73"/>
        <v>1</v>
      </c>
      <c r="AE77" s="92">
        <f t="shared" si="74"/>
        <v>1</v>
      </c>
      <c r="AF77" s="92">
        <f t="shared" si="75"/>
        <v>1</v>
      </c>
      <c r="AG77" s="92">
        <f t="shared" si="76"/>
        <v>1</v>
      </c>
      <c r="AH77" s="92">
        <f t="shared" si="77"/>
        <v>1</v>
      </c>
      <c r="AI77" s="92">
        <f t="shared" si="78"/>
        <v>1</v>
      </c>
      <c r="AJ77" s="92">
        <f t="shared" si="79"/>
        <v>1</v>
      </c>
      <c r="AK77" s="92">
        <f t="shared" si="80"/>
        <v>1</v>
      </c>
      <c r="AL77" s="92">
        <f t="shared" si="81"/>
        <v>1</v>
      </c>
      <c r="AM77" s="92">
        <f t="shared" si="82"/>
        <v>1</v>
      </c>
      <c r="AN77" s="92">
        <f t="shared" si="83"/>
        <v>1</v>
      </c>
      <c r="AO77" s="92">
        <f t="shared" si="84"/>
        <v>1</v>
      </c>
      <c r="AP77" s="92">
        <f t="shared" si="85"/>
        <v>1</v>
      </c>
      <c r="AQ77" s="92">
        <f t="shared" si="86"/>
        <v>1</v>
      </c>
      <c r="AR77" s="92">
        <f t="shared" si="87"/>
        <v>1</v>
      </c>
      <c r="AS77" s="92">
        <f t="shared" si="88"/>
        <v>1</v>
      </c>
      <c r="AT77" s="92">
        <f t="shared" si="89"/>
        <v>1</v>
      </c>
      <c r="AU77" s="92">
        <f t="shared" si="90"/>
        <v>1</v>
      </c>
      <c r="AV77" s="92">
        <f t="shared" si="91"/>
        <v>1</v>
      </c>
      <c r="AW77" s="92">
        <f t="shared" si="92"/>
        <v>1</v>
      </c>
      <c r="AX77" s="92">
        <f t="shared" si="93"/>
        <v>1</v>
      </c>
      <c r="AY77" s="92">
        <f t="shared" si="94"/>
        <v>1</v>
      </c>
      <c r="AZ77" s="92">
        <f t="shared" si="95"/>
        <v>1</v>
      </c>
      <c r="BA77" s="92">
        <f t="shared" si="96"/>
        <v>1</v>
      </c>
      <c r="BB77" s="92">
        <f t="shared" si="97"/>
        <v>1</v>
      </c>
      <c r="BC77" s="92">
        <f t="shared" si="98"/>
        <v>1</v>
      </c>
      <c r="BD77" s="92">
        <f t="shared" si="99"/>
        <v>1</v>
      </c>
      <c r="BE77" s="92">
        <f t="shared" si="100"/>
        <v>1</v>
      </c>
      <c r="BF77" s="92">
        <f t="shared" si="101"/>
        <v>1</v>
      </c>
      <c r="BG77" s="92">
        <f t="shared" si="102"/>
        <v>1</v>
      </c>
      <c r="BH77" s="92">
        <f t="shared" si="103"/>
        <v>1</v>
      </c>
      <c r="BI77" s="92">
        <f t="shared" si="104"/>
        <v>1</v>
      </c>
      <c r="BJ77" s="92">
        <f t="shared" si="105"/>
        <v>1</v>
      </c>
      <c r="BK77" s="92">
        <f t="shared" si="106"/>
        <v>1</v>
      </c>
      <c r="BL77" s="92">
        <f t="shared" si="107"/>
        <v>1</v>
      </c>
      <c r="BM77" s="92">
        <f t="shared" si="108"/>
        <v>1</v>
      </c>
      <c r="BN77" s="92">
        <f t="shared" si="109"/>
        <v>1</v>
      </c>
      <c r="BO77" s="92">
        <f t="shared" si="110"/>
        <v>1</v>
      </c>
      <c r="BP77" s="92">
        <f t="shared" si="111"/>
        <v>1</v>
      </c>
      <c r="BQ77" s="92">
        <f t="shared" si="112"/>
        <v>1</v>
      </c>
      <c r="BR77" s="92">
        <f t="shared" si="113"/>
        <v>1</v>
      </c>
      <c r="BS77" s="92">
        <f t="shared" si="114"/>
        <v>1</v>
      </c>
      <c r="BT77" s="92">
        <f t="shared" si="115"/>
        <v>1</v>
      </c>
      <c r="BU77" s="92">
        <f t="shared" si="116"/>
        <v>1</v>
      </c>
      <c r="BV77" s="92">
        <f t="shared" si="117"/>
        <v>1</v>
      </c>
      <c r="BW77" s="92">
        <f t="shared" si="118"/>
        <v>1</v>
      </c>
      <c r="BX77" s="92">
        <f t="shared" si="119"/>
        <v>1</v>
      </c>
      <c r="BY77" s="92">
        <f t="shared" si="120"/>
        <v>1</v>
      </c>
      <c r="BZ77" s="92">
        <f t="shared" si="121"/>
        <v>1</v>
      </c>
      <c r="CA77" s="92">
        <f t="shared" si="122"/>
        <v>1</v>
      </c>
      <c r="CB77" s="92">
        <f t="shared" si="123"/>
        <v>1</v>
      </c>
      <c r="CC77" s="92">
        <f t="shared" si="124"/>
        <v>1</v>
      </c>
      <c r="CD77" s="92">
        <f t="shared" si="125"/>
        <v>1</v>
      </c>
      <c r="CE77" s="92">
        <f t="shared" si="126"/>
        <v>1</v>
      </c>
      <c r="CF77" s="92">
        <f t="shared" si="127"/>
        <v>1</v>
      </c>
      <c r="CG77" s="92">
        <f t="shared" si="128"/>
        <v>1</v>
      </c>
      <c r="CH77" s="92">
        <f t="shared" si="129"/>
        <v>1</v>
      </c>
      <c r="CI77" s="92">
        <f t="shared" si="130"/>
        <v>1</v>
      </c>
      <c r="CJ77" s="92">
        <f t="shared" si="131"/>
        <v>1</v>
      </c>
      <c r="CK77" s="92">
        <f t="shared" si="132"/>
        <v>1</v>
      </c>
      <c r="CL77" s="92">
        <f t="shared" si="133"/>
        <v>1</v>
      </c>
      <c r="CM77" s="92">
        <f t="shared" si="134"/>
        <v>1</v>
      </c>
      <c r="CN77" s="92">
        <f t="shared" si="135"/>
        <v>1</v>
      </c>
      <c r="CO77" s="92">
        <f t="shared" si="136"/>
        <v>1</v>
      </c>
    </row>
    <row r="78" spans="2:93" outlineLevel="1" x14ac:dyDescent="0.2">
      <c r="E78" s="91">
        <f t="shared" si="137"/>
        <v>44805</v>
      </c>
      <c r="G78" s="86">
        <f t="shared" si="53"/>
        <v>44805</v>
      </c>
      <c r="H78" s="110" t="s">
        <v>66</v>
      </c>
      <c r="K78" s="92">
        <f t="shared" si="54"/>
        <v>0.25</v>
      </c>
      <c r="L78" s="92">
        <f t="shared" si="55"/>
        <v>1</v>
      </c>
      <c r="M78" s="92">
        <f t="shared" si="56"/>
        <v>1</v>
      </c>
      <c r="N78" s="92">
        <f t="shared" si="57"/>
        <v>1</v>
      </c>
      <c r="O78" s="92">
        <f t="shared" si="58"/>
        <v>1</v>
      </c>
      <c r="P78" s="92">
        <f t="shared" si="59"/>
        <v>1</v>
      </c>
      <c r="Q78" s="92">
        <f t="shared" si="60"/>
        <v>1</v>
      </c>
      <c r="R78" s="92">
        <f t="shared" si="61"/>
        <v>1</v>
      </c>
      <c r="S78" s="92">
        <f t="shared" si="62"/>
        <v>1</v>
      </c>
      <c r="T78" s="92">
        <f t="shared" si="63"/>
        <v>1</v>
      </c>
      <c r="U78" s="92">
        <f t="shared" si="64"/>
        <v>1</v>
      </c>
      <c r="V78" s="92">
        <f t="shared" si="65"/>
        <v>1</v>
      </c>
      <c r="W78" s="92">
        <f t="shared" si="66"/>
        <v>1</v>
      </c>
      <c r="X78" s="92">
        <f t="shared" si="67"/>
        <v>1</v>
      </c>
      <c r="Y78" s="92">
        <f t="shared" si="68"/>
        <v>1</v>
      </c>
      <c r="Z78" s="92">
        <f t="shared" si="69"/>
        <v>1</v>
      </c>
      <c r="AA78" s="92">
        <f t="shared" si="70"/>
        <v>1</v>
      </c>
      <c r="AB78" s="92">
        <f t="shared" si="71"/>
        <v>1</v>
      </c>
      <c r="AC78" s="92">
        <f t="shared" si="72"/>
        <v>1</v>
      </c>
      <c r="AD78" s="92">
        <f t="shared" si="73"/>
        <v>1</v>
      </c>
      <c r="AE78" s="92">
        <f t="shared" si="74"/>
        <v>1</v>
      </c>
      <c r="AF78" s="92">
        <f t="shared" si="75"/>
        <v>1</v>
      </c>
      <c r="AG78" s="92">
        <f t="shared" si="76"/>
        <v>1</v>
      </c>
      <c r="AH78" s="92">
        <f t="shared" si="77"/>
        <v>1</v>
      </c>
      <c r="AI78" s="92">
        <f t="shared" si="78"/>
        <v>1</v>
      </c>
      <c r="AJ78" s="92">
        <f t="shared" si="79"/>
        <v>1</v>
      </c>
      <c r="AK78" s="92">
        <f t="shared" si="80"/>
        <v>1</v>
      </c>
      <c r="AL78" s="92">
        <f t="shared" si="81"/>
        <v>1</v>
      </c>
      <c r="AM78" s="92">
        <f t="shared" si="82"/>
        <v>1</v>
      </c>
      <c r="AN78" s="92">
        <f t="shared" si="83"/>
        <v>1</v>
      </c>
      <c r="AO78" s="92">
        <f t="shared" si="84"/>
        <v>1</v>
      </c>
      <c r="AP78" s="92">
        <f t="shared" si="85"/>
        <v>1</v>
      </c>
      <c r="AQ78" s="92">
        <f t="shared" si="86"/>
        <v>1</v>
      </c>
      <c r="AR78" s="92">
        <f t="shared" si="87"/>
        <v>1</v>
      </c>
      <c r="AS78" s="92">
        <f t="shared" si="88"/>
        <v>1</v>
      </c>
      <c r="AT78" s="92">
        <f t="shared" si="89"/>
        <v>1</v>
      </c>
      <c r="AU78" s="92">
        <f t="shared" si="90"/>
        <v>1</v>
      </c>
      <c r="AV78" s="92">
        <f t="shared" si="91"/>
        <v>1</v>
      </c>
      <c r="AW78" s="92">
        <f t="shared" si="92"/>
        <v>1</v>
      </c>
      <c r="AX78" s="92">
        <f t="shared" si="93"/>
        <v>1</v>
      </c>
      <c r="AY78" s="92">
        <f t="shared" si="94"/>
        <v>1</v>
      </c>
      <c r="AZ78" s="92">
        <f t="shared" si="95"/>
        <v>1</v>
      </c>
      <c r="BA78" s="92">
        <f t="shared" si="96"/>
        <v>1</v>
      </c>
      <c r="BB78" s="92">
        <f t="shared" si="97"/>
        <v>1</v>
      </c>
      <c r="BC78" s="92">
        <f t="shared" si="98"/>
        <v>1</v>
      </c>
      <c r="BD78" s="92">
        <f t="shared" si="99"/>
        <v>1</v>
      </c>
      <c r="BE78" s="92">
        <f t="shared" si="100"/>
        <v>1</v>
      </c>
      <c r="BF78" s="92">
        <f t="shared" si="101"/>
        <v>1</v>
      </c>
      <c r="BG78" s="92">
        <f t="shared" si="102"/>
        <v>1</v>
      </c>
      <c r="BH78" s="92">
        <f t="shared" si="103"/>
        <v>1</v>
      </c>
      <c r="BI78" s="92">
        <f t="shared" si="104"/>
        <v>1</v>
      </c>
      <c r="BJ78" s="92">
        <f t="shared" si="105"/>
        <v>1</v>
      </c>
      <c r="BK78" s="92">
        <f t="shared" si="106"/>
        <v>1</v>
      </c>
      <c r="BL78" s="92">
        <f t="shared" si="107"/>
        <v>1</v>
      </c>
      <c r="BM78" s="92">
        <f t="shared" si="108"/>
        <v>1</v>
      </c>
      <c r="BN78" s="92">
        <f t="shared" si="109"/>
        <v>1</v>
      </c>
      <c r="BO78" s="92">
        <f t="shared" si="110"/>
        <v>1</v>
      </c>
      <c r="BP78" s="92">
        <f t="shared" si="111"/>
        <v>1</v>
      </c>
      <c r="BQ78" s="92">
        <f t="shared" si="112"/>
        <v>1</v>
      </c>
      <c r="BR78" s="92">
        <f t="shared" si="113"/>
        <v>1</v>
      </c>
      <c r="BS78" s="92">
        <f t="shared" si="114"/>
        <v>1</v>
      </c>
      <c r="BT78" s="92">
        <f t="shared" si="115"/>
        <v>1</v>
      </c>
      <c r="BU78" s="92">
        <f t="shared" si="116"/>
        <v>1</v>
      </c>
      <c r="BV78" s="92">
        <f t="shared" si="117"/>
        <v>1</v>
      </c>
      <c r="BW78" s="92">
        <f t="shared" si="118"/>
        <v>1</v>
      </c>
      <c r="BX78" s="92">
        <f t="shared" si="119"/>
        <v>1</v>
      </c>
      <c r="BY78" s="92">
        <f t="shared" si="120"/>
        <v>1</v>
      </c>
      <c r="BZ78" s="92">
        <f t="shared" si="121"/>
        <v>1</v>
      </c>
      <c r="CA78" s="92">
        <f t="shared" si="122"/>
        <v>1</v>
      </c>
      <c r="CB78" s="92">
        <f t="shared" si="123"/>
        <v>1</v>
      </c>
      <c r="CC78" s="92">
        <f t="shared" si="124"/>
        <v>1</v>
      </c>
      <c r="CD78" s="92">
        <f t="shared" si="125"/>
        <v>1</v>
      </c>
      <c r="CE78" s="92">
        <f t="shared" si="126"/>
        <v>1</v>
      </c>
      <c r="CF78" s="92">
        <f t="shared" si="127"/>
        <v>1</v>
      </c>
      <c r="CG78" s="92">
        <f t="shared" si="128"/>
        <v>1</v>
      </c>
      <c r="CH78" s="92">
        <f t="shared" si="129"/>
        <v>1</v>
      </c>
      <c r="CI78" s="92">
        <f t="shared" si="130"/>
        <v>1</v>
      </c>
      <c r="CJ78" s="92">
        <f t="shared" si="131"/>
        <v>1</v>
      </c>
      <c r="CK78" s="92">
        <f t="shared" si="132"/>
        <v>1</v>
      </c>
      <c r="CL78" s="92">
        <f t="shared" si="133"/>
        <v>1</v>
      </c>
      <c r="CM78" s="92">
        <f t="shared" si="134"/>
        <v>1</v>
      </c>
      <c r="CN78" s="92">
        <f t="shared" si="135"/>
        <v>1</v>
      </c>
      <c r="CO78" s="92">
        <f t="shared" si="136"/>
        <v>1</v>
      </c>
    </row>
    <row r="79" spans="2:93" outlineLevel="1" x14ac:dyDescent="0.2">
      <c r="E79" s="91">
        <f t="shared" si="137"/>
        <v>44835</v>
      </c>
      <c r="G79" s="86">
        <f t="shared" si="53"/>
        <v>44835</v>
      </c>
      <c r="H79" s="110" t="s">
        <v>66</v>
      </c>
      <c r="K79" s="92">
        <f t="shared" si="54"/>
        <v>0.33333333333333331</v>
      </c>
      <c r="L79" s="92">
        <f t="shared" si="55"/>
        <v>1</v>
      </c>
      <c r="M79" s="92">
        <f t="shared" si="56"/>
        <v>1</v>
      </c>
      <c r="N79" s="92">
        <f t="shared" si="57"/>
        <v>1</v>
      </c>
      <c r="O79" s="92">
        <f t="shared" si="58"/>
        <v>1</v>
      </c>
      <c r="P79" s="92">
        <f t="shared" si="59"/>
        <v>1</v>
      </c>
      <c r="Q79" s="92">
        <f t="shared" si="60"/>
        <v>1</v>
      </c>
      <c r="R79" s="92">
        <f t="shared" si="61"/>
        <v>1</v>
      </c>
      <c r="S79" s="92">
        <f t="shared" si="62"/>
        <v>1</v>
      </c>
      <c r="T79" s="92">
        <f t="shared" si="63"/>
        <v>1</v>
      </c>
      <c r="U79" s="92">
        <f t="shared" si="64"/>
        <v>1</v>
      </c>
      <c r="V79" s="92">
        <f t="shared" si="65"/>
        <v>1</v>
      </c>
      <c r="W79" s="92">
        <f t="shared" si="66"/>
        <v>1</v>
      </c>
      <c r="X79" s="92">
        <f t="shared" si="67"/>
        <v>1</v>
      </c>
      <c r="Y79" s="92">
        <f t="shared" si="68"/>
        <v>1</v>
      </c>
      <c r="Z79" s="92">
        <f t="shared" si="69"/>
        <v>1</v>
      </c>
      <c r="AA79" s="92">
        <f t="shared" si="70"/>
        <v>1</v>
      </c>
      <c r="AB79" s="92">
        <f t="shared" si="71"/>
        <v>1</v>
      </c>
      <c r="AC79" s="92">
        <f t="shared" si="72"/>
        <v>1</v>
      </c>
      <c r="AD79" s="92">
        <f t="shared" si="73"/>
        <v>1</v>
      </c>
      <c r="AE79" s="92">
        <f t="shared" si="74"/>
        <v>1</v>
      </c>
      <c r="AF79" s="92">
        <f t="shared" si="75"/>
        <v>1</v>
      </c>
      <c r="AG79" s="92">
        <f t="shared" si="76"/>
        <v>1</v>
      </c>
      <c r="AH79" s="92">
        <f t="shared" si="77"/>
        <v>1</v>
      </c>
      <c r="AI79" s="92">
        <f t="shared" si="78"/>
        <v>1</v>
      </c>
      <c r="AJ79" s="92">
        <f t="shared" si="79"/>
        <v>1</v>
      </c>
      <c r="AK79" s="92">
        <f t="shared" si="80"/>
        <v>1</v>
      </c>
      <c r="AL79" s="92">
        <f t="shared" si="81"/>
        <v>1</v>
      </c>
      <c r="AM79" s="92">
        <f t="shared" si="82"/>
        <v>1</v>
      </c>
      <c r="AN79" s="92">
        <f t="shared" si="83"/>
        <v>1</v>
      </c>
      <c r="AO79" s="92">
        <f t="shared" si="84"/>
        <v>1</v>
      </c>
      <c r="AP79" s="92">
        <f t="shared" si="85"/>
        <v>1</v>
      </c>
      <c r="AQ79" s="92">
        <f t="shared" si="86"/>
        <v>1</v>
      </c>
      <c r="AR79" s="92">
        <f t="shared" si="87"/>
        <v>1</v>
      </c>
      <c r="AS79" s="92">
        <f t="shared" si="88"/>
        <v>1</v>
      </c>
      <c r="AT79" s="92">
        <f t="shared" si="89"/>
        <v>1</v>
      </c>
      <c r="AU79" s="92">
        <f t="shared" si="90"/>
        <v>1</v>
      </c>
      <c r="AV79" s="92">
        <f t="shared" si="91"/>
        <v>1</v>
      </c>
      <c r="AW79" s="92">
        <f t="shared" si="92"/>
        <v>1</v>
      </c>
      <c r="AX79" s="92">
        <f t="shared" si="93"/>
        <v>1</v>
      </c>
      <c r="AY79" s="92">
        <f t="shared" si="94"/>
        <v>1</v>
      </c>
      <c r="AZ79" s="92">
        <f t="shared" si="95"/>
        <v>1</v>
      </c>
      <c r="BA79" s="92">
        <f t="shared" si="96"/>
        <v>1</v>
      </c>
      <c r="BB79" s="92">
        <f t="shared" si="97"/>
        <v>1</v>
      </c>
      <c r="BC79" s="92">
        <f t="shared" si="98"/>
        <v>1</v>
      </c>
      <c r="BD79" s="92">
        <f t="shared" si="99"/>
        <v>1</v>
      </c>
      <c r="BE79" s="92">
        <f t="shared" si="100"/>
        <v>1</v>
      </c>
      <c r="BF79" s="92">
        <f t="shared" si="101"/>
        <v>1</v>
      </c>
      <c r="BG79" s="92">
        <f t="shared" si="102"/>
        <v>1</v>
      </c>
      <c r="BH79" s="92">
        <f t="shared" si="103"/>
        <v>1</v>
      </c>
      <c r="BI79" s="92">
        <f t="shared" si="104"/>
        <v>1</v>
      </c>
      <c r="BJ79" s="92">
        <f t="shared" si="105"/>
        <v>1</v>
      </c>
      <c r="BK79" s="92">
        <f t="shared" si="106"/>
        <v>1</v>
      </c>
      <c r="BL79" s="92">
        <f t="shared" si="107"/>
        <v>1</v>
      </c>
      <c r="BM79" s="92">
        <f t="shared" si="108"/>
        <v>1</v>
      </c>
      <c r="BN79" s="92">
        <f t="shared" si="109"/>
        <v>1</v>
      </c>
      <c r="BO79" s="92">
        <f t="shared" si="110"/>
        <v>1</v>
      </c>
      <c r="BP79" s="92">
        <f t="shared" si="111"/>
        <v>1</v>
      </c>
      <c r="BQ79" s="92">
        <f t="shared" si="112"/>
        <v>1</v>
      </c>
      <c r="BR79" s="92">
        <f t="shared" si="113"/>
        <v>1</v>
      </c>
      <c r="BS79" s="92">
        <f t="shared" si="114"/>
        <v>1</v>
      </c>
      <c r="BT79" s="92">
        <f t="shared" si="115"/>
        <v>1</v>
      </c>
      <c r="BU79" s="92">
        <f t="shared" si="116"/>
        <v>1</v>
      </c>
      <c r="BV79" s="92">
        <f t="shared" si="117"/>
        <v>1</v>
      </c>
      <c r="BW79" s="92">
        <f t="shared" si="118"/>
        <v>1</v>
      </c>
      <c r="BX79" s="92">
        <f t="shared" si="119"/>
        <v>1</v>
      </c>
      <c r="BY79" s="92">
        <f t="shared" si="120"/>
        <v>1</v>
      </c>
      <c r="BZ79" s="92">
        <f t="shared" si="121"/>
        <v>1</v>
      </c>
      <c r="CA79" s="92">
        <f t="shared" si="122"/>
        <v>1</v>
      </c>
      <c r="CB79" s="92">
        <f t="shared" si="123"/>
        <v>1</v>
      </c>
      <c r="CC79" s="92">
        <f t="shared" si="124"/>
        <v>1</v>
      </c>
      <c r="CD79" s="92">
        <f t="shared" si="125"/>
        <v>1</v>
      </c>
      <c r="CE79" s="92">
        <f t="shared" si="126"/>
        <v>1</v>
      </c>
      <c r="CF79" s="92">
        <f t="shared" si="127"/>
        <v>1</v>
      </c>
      <c r="CG79" s="92">
        <f t="shared" si="128"/>
        <v>1</v>
      </c>
      <c r="CH79" s="92">
        <f t="shared" si="129"/>
        <v>1</v>
      </c>
      <c r="CI79" s="92">
        <f t="shared" si="130"/>
        <v>1</v>
      </c>
      <c r="CJ79" s="92">
        <f t="shared" si="131"/>
        <v>1</v>
      </c>
      <c r="CK79" s="92">
        <f t="shared" si="132"/>
        <v>1</v>
      </c>
      <c r="CL79" s="92">
        <f t="shared" si="133"/>
        <v>1</v>
      </c>
      <c r="CM79" s="92">
        <f t="shared" si="134"/>
        <v>1</v>
      </c>
      <c r="CN79" s="92">
        <f t="shared" si="135"/>
        <v>1</v>
      </c>
      <c r="CO79" s="92">
        <f t="shared" si="136"/>
        <v>1</v>
      </c>
    </row>
    <row r="80" spans="2:93" outlineLevel="1" x14ac:dyDescent="0.2">
      <c r="E80" s="91">
        <f t="shared" si="137"/>
        <v>44866</v>
      </c>
      <c r="G80" s="86">
        <f t="shared" si="53"/>
        <v>44866</v>
      </c>
      <c r="H80" s="110" t="s">
        <v>66</v>
      </c>
      <c r="K80" s="92">
        <f t="shared" si="54"/>
        <v>0.41666666666666663</v>
      </c>
      <c r="L80" s="92">
        <f t="shared" si="55"/>
        <v>1</v>
      </c>
      <c r="M80" s="92">
        <f t="shared" si="56"/>
        <v>1</v>
      </c>
      <c r="N80" s="92">
        <f t="shared" si="57"/>
        <v>1</v>
      </c>
      <c r="O80" s="92">
        <f t="shared" si="58"/>
        <v>1</v>
      </c>
      <c r="P80" s="92">
        <f t="shared" si="59"/>
        <v>1</v>
      </c>
      <c r="Q80" s="92">
        <f t="shared" si="60"/>
        <v>1</v>
      </c>
      <c r="R80" s="92">
        <f t="shared" si="61"/>
        <v>1</v>
      </c>
      <c r="S80" s="92">
        <f t="shared" si="62"/>
        <v>1</v>
      </c>
      <c r="T80" s="92">
        <f t="shared" si="63"/>
        <v>1</v>
      </c>
      <c r="U80" s="92">
        <f t="shared" si="64"/>
        <v>1</v>
      </c>
      <c r="V80" s="92">
        <f t="shared" si="65"/>
        <v>1</v>
      </c>
      <c r="W80" s="92">
        <f t="shared" si="66"/>
        <v>1</v>
      </c>
      <c r="X80" s="92">
        <f t="shared" si="67"/>
        <v>1</v>
      </c>
      <c r="Y80" s="92">
        <f t="shared" si="68"/>
        <v>1</v>
      </c>
      <c r="Z80" s="92">
        <f t="shared" si="69"/>
        <v>1</v>
      </c>
      <c r="AA80" s="92">
        <f t="shared" si="70"/>
        <v>1</v>
      </c>
      <c r="AB80" s="92">
        <f t="shared" si="71"/>
        <v>1</v>
      </c>
      <c r="AC80" s="92">
        <f t="shared" si="72"/>
        <v>1</v>
      </c>
      <c r="AD80" s="92">
        <f t="shared" si="73"/>
        <v>1</v>
      </c>
      <c r="AE80" s="92">
        <f t="shared" si="74"/>
        <v>1</v>
      </c>
      <c r="AF80" s="92">
        <f t="shared" si="75"/>
        <v>1</v>
      </c>
      <c r="AG80" s="92">
        <f t="shared" si="76"/>
        <v>1</v>
      </c>
      <c r="AH80" s="92">
        <f t="shared" si="77"/>
        <v>1</v>
      </c>
      <c r="AI80" s="92">
        <f t="shared" si="78"/>
        <v>1</v>
      </c>
      <c r="AJ80" s="92">
        <f t="shared" si="79"/>
        <v>1</v>
      </c>
      <c r="AK80" s="92">
        <f t="shared" si="80"/>
        <v>1</v>
      </c>
      <c r="AL80" s="92">
        <f t="shared" si="81"/>
        <v>1</v>
      </c>
      <c r="AM80" s="92">
        <f t="shared" si="82"/>
        <v>1</v>
      </c>
      <c r="AN80" s="92">
        <f t="shared" si="83"/>
        <v>1</v>
      </c>
      <c r="AO80" s="92">
        <f t="shared" si="84"/>
        <v>1</v>
      </c>
      <c r="AP80" s="92">
        <f t="shared" si="85"/>
        <v>1</v>
      </c>
      <c r="AQ80" s="92">
        <f t="shared" si="86"/>
        <v>1</v>
      </c>
      <c r="AR80" s="92">
        <f t="shared" si="87"/>
        <v>1</v>
      </c>
      <c r="AS80" s="92">
        <f t="shared" si="88"/>
        <v>1</v>
      </c>
      <c r="AT80" s="92">
        <f t="shared" si="89"/>
        <v>1</v>
      </c>
      <c r="AU80" s="92">
        <f t="shared" si="90"/>
        <v>1</v>
      </c>
      <c r="AV80" s="92">
        <f t="shared" si="91"/>
        <v>1</v>
      </c>
      <c r="AW80" s="92">
        <f t="shared" si="92"/>
        <v>1</v>
      </c>
      <c r="AX80" s="92">
        <f t="shared" si="93"/>
        <v>1</v>
      </c>
      <c r="AY80" s="92">
        <f t="shared" si="94"/>
        <v>1</v>
      </c>
      <c r="AZ80" s="92">
        <f t="shared" si="95"/>
        <v>1</v>
      </c>
      <c r="BA80" s="92">
        <f t="shared" si="96"/>
        <v>1</v>
      </c>
      <c r="BB80" s="92">
        <f t="shared" si="97"/>
        <v>1</v>
      </c>
      <c r="BC80" s="92">
        <f t="shared" si="98"/>
        <v>1</v>
      </c>
      <c r="BD80" s="92">
        <f t="shared" si="99"/>
        <v>1</v>
      </c>
      <c r="BE80" s="92">
        <f t="shared" si="100"/>
        <v>1</v>
      </c>
      <c r="BF80" s="92">
        <f t="shared" si="101"/>
        <v>1</v>
      </c>
      <c r="BG80" s="92">
        <f t="shared" si="102"/>
        <v>1</v>
      </c>
      <c r="BH80" s="92">
        <f t="shared" si="103"/>
        <v>1</v>
      </c>
      <c r="BI80" s="92">
        <f t="shared" si="104"/>
        <v>1</v>
      </c>
      <c r="BJ80" s="92">
        <f t="shared" si="105"/>
        <v>1</v>
      </c>
      <c r="BK80" s="92">
        <f t="shared" si="106"/>
        <v>1</v>
      </c>
      <c r="BL80" s="92">
        <f t="shared" si="107"/>
        <v>1</v>
      </c>
      <c r="BM80" s="92">
        <f t="shared" si="108"/>
        <v>1</v>
      </c>
      <c r="BN80" s="92">
        <f t="shared" si="109"/>
        <v>1</v>
      </c>
      <c r="BO80" s="92">
        <f t="shared" si="110"/>
        <v>1</v>
      </c>
      <c r="BP80" s="92">
        <f t="shared" si="111"/>
        <v>1</v>
      </c>
      <c r="BQ80" s="92">
        <f t="shared" si="112"/>
        <v>1</v>
      </c>
      <c r="BR80" s="92">
        <f t="shared" si="113"/>
        <v>1</v>
      </c>
      <c r="BS80" s="92">
        <f t="shared" si="114"/>
        <v>1</v>
      </c>
      <c r="BT80" s="92">
        <f t="shared" si="115"/>
        <v>1</v>
      </c>
      <c r="BU80" s="92">
        <f t="shared" si="116"/>
        <v>1</v>
      </c>
      <c r="BV80" s="92">
        <f t="shared" si="117"/>
        <v>1</v>
      </c>
      <c r="BW80" s="92">
        <f t="shared" si="118"/>
        <v>1</v>
      </c>
      <c r="BX80" s="92">
        <f t="shared" si="119"/>
        <v>1</v>
      </c>
      <c r="BY80" s="92">
        <f t="shared" si="120"/>
        <v>1</v>
      </c>
      <c r="BZ80" s="92">
        <f t="shared" si="121"/>
        <v>1</v>
      </c>
      <c r="CA80" s="92">
        <f t="shared" si="122"/>
        <v>1</v>
      </c>
      <c r="CB80" s="92">
        <f t="shared" si="123"/>
        <v>1</v>
      </c>
      <c r="CC80" s="92">
        <f t="shared" si="124"/>
        <v>1</v>
      </c>
      <c r="CD80" s="92">
        <f t="shared" si="125"/>
        <v>1</v>
      </c>
      <c r="CE80" s="92">
        <f t="shared" si="126"/>
        <v>1</v>
      </c>
      <c r="CF80" s="92">
        <f t="shared" si="127"/>
        <v>1</v>
      </c>
      <c r="CG80" s="92">
        <f t="shared" si="128"/>
        <v>1</v>
      </c>
      <c r="CH80" s="92">
        <f t="shared" si="129"/>
        <v>1</v>
      </c>
      <c r="CI80" s="92">
        <f t="shared" si="130"/>
        <v>1</v>
      </c>
      <c r="CJ80" s="92">
        <f t="shared" si="131"/>
        <v>1</v>
      </c>
      <c r="CK80" s="92">
        <f t="shared" si="132"/>
        <v>1</v>
      </c>
      <c r="CL80" s="92">
        <f t="shared" si="133"/>
        <v>1</v>
      </c>
      <c r="CM80" s="92">
        <f t="shared" si="134"/>
        <v>1</v>
      </c>
      <c r="CN80" s="92">
        <f t="shared" si="135"/>
        <v>1</v>
      </c>
      <c r="CO80" s="92">
        <f t="shared" si="136"/>
        <v>1</v>
      </c>
    </row>
    <row r="81" spans="4:93" outlineLevel="1" x14ac:dyDescent="0.2">
      <c r="E81" s="91">
        <f t="shared" si="137"/>
        <v>44896</v>
      </c>
      <c r="G81" s="86">
        <f t="shared" si="53"/>
        <v>44896</v>
      </c>
      <c r="H81" s="110" t="s">
        <v>66</v>
      </c>
      <c r="K81" s="92">
        <f t="shared" si="54"/>
        <v>0.49999999999999994</v>
      </c>
      <c r="L81" s="92">
        <f t="shared" si="55"/>
        <v>1</v>
      </c>
      <c r="M81" s="92">
        <f t="shared" si="56"/>
        <v>1</v>
      </c>
      <c r="N81" s="92">
        <f t="shared" si="57"/>
        <v>1</v>
      </c>
      <c r="O81" s="92">
        <f t="shared" si="58"/>
        <v>1</v>
      </c>
      <c r="P81" s="92">
        <f t="shared" si="59"/>
        <v>1</v>
      </c>
      <c r="Q81" s="92">
        <f t="shared" si="60"/>
        <v>1</v>
      </c>
      <c r="R81" s="92">
        <f t="shared" si="61"/>
        <v>1</v>
      </c>
      <c r="S81" s="92">
        <f t="shared" si="62"/>
        <v>1</v>
      </c>
      <c r="T81" s="92">
        <f t="shared" si="63"/>
        <v>1</v>
      </c>
      <c r="U81" s="92">
        <f t="shared" si="64"/>
        <v>1</v>
      </c>
      <c r="V81" s="92">
        <f t="shared" si="65"/>
        <v>1</v>
      </c>
      <c r="W81" s="92">
        <f t="shared" si="66"/>
        <v>1</v>
      </c>
      <c r="X81" s="92">
        <f t="shared" si="67"/>
        <v>1</v>
      </c>
      <c r="Y81" s="92">
        <f t="shared" si="68"/>
        <v>1</v>
      </c>
      <c r="Z81" s="92">
        <f t="shared" si="69"/>
        <v>1</v>
      </c>
      <c r="AA81" s="92">
        <f t="shared" si="70"/>
        <v>1</v>
      </c>
      <c r="AB81" s="92">
        <f t="shared" si="71"/>
        <v>1</v>
      </c>
      <c r="AC81" s="92">
        <f t="shared" si="72"/>
        <v>1</v>
      </c>
      <c r="AD81" s="92">
        <f t="shared" si="73"/>
        <v>1</v>
      </c>
      <c r="AE81" s="92">
        <f t="shared" si="74"/>
        <v>1</v>
      </c>
      <c r="AF81" s="92">
        <f t="shared" si="75"/>
        <v>1</v>
      </c>
      <c r="AG81" s="92">
        <f t="shared" si="76"/>
        <v>1</v>
      </c>
      <c r="AH81" s="92">
        <f t="shared" si="77"/>
        <v>1</v>
      </c>
      <c r="AI81" s="92">
        <f t="shared" si="78"/>
        <v>1</v>
      </c>
      <c r="AJ81" s="92">
        <f t="shared" si="79"/>
        <v>1</v>
      </c>
      <c r="AK81" s="92">
        <f t="shared" si="80"/>
        <v>1</v>
      </c>
      <c r="AL81" s="92">
        <f t="shared" si="81"/>
        <v>1</v>
      </c>
      <c r="AM81" s="92">
        <f t="shared" si="82"/>
        <v>1</v>
      </c>
      <c r="AN81" s="92">
        <f t="shared" si="83"/>
        <v>1</v>
      </c>
      <c r="AO81" s="92">
        <f t="shared" si="84"/>
        <v>1</v>
      </c>
      <c r="AP81" s="92">
        <f t="shared" si="85"/>
        <v>1</v>
      </c>
      <c r="AQ81" s="92">
        <f t="shared" si="86"/>
        <v>1</v>
      </c>
      <c r="AR81" s="92">
        <f t="shared" si="87"/>
        <v>1</v>
      </c>
      <c r="AS81" s="92">
        <f t="shared" si="88"/>
        <v>1</v>
      </c>
      <c r="AT81" s="92">
        <f t="shared" si="89"/>
        <v>1</v>
      </c>
      <c r="AU81" s="92">
        <f t="shared" si="90"/>
        <v>1</v>
      </c>
      <c r="AV81" s="92">
        <f t="shared" si="91"/>
        <v>1</v>
      </c>
      <c r="AW81" s="92">
        <f t="shared" si="92"/>
        <v>1</v>
      </c>
      <c r="AX81" s="92">
        <f t="shared" si="93"/>
        <v>1</v>
      </c>
      <c r="AY81" s="92">
        <f t="shared" si="94"/>
        <v>1</v>
      </c>
      <c r="AZ81" s="92">
        <f t="shared" si="95"/>
        <v>1</v>
      </c>
      <c r="BA81" s="92">
        <f t="shared" si="96"/>
        <v>1</v>
      </c>
      <c r="BB81" s="92">
        <f t="shared" si="97"/>
        <v>1</v>
      </c>
      <c r="BC81" s="92">
        <f t="shared" si="98"/>
        <v>1</v>
      </c>
      <c r="BD81" s="92">
        <f t="shared" si="99"/>
        <v>1</v>
      </c>
      <c r="BE81" s="92">
        <f t="shared" si="100"/>
        <v>1</v>
      </c>
      <c r="BF81" s="92">
        <f t="shared" si="101"/>
        <v>1</v>
      </c>
      <c r="BG81" s="92">
        <f t="shared" si="102"/>
        <v>1</v>
      </c>
      <c r="BH81" s="92">
        <f t="shared" si="103"/>
        <v>1</v>
      </c>
      <c r="BI81" s="92">
        <f t="shared" si="104"/>
        <v>1</v>
      </c>
      <c r="BJ81" s="92">
        <f t="shared" si="105"/>
        <v>1</v>
      </c>
      <c r="BK81" s="92">
        <f t="shared" si="106"/>
        <v>1</v>
      </c>
      <c r="BL81" s="92">
        <f t="shared" si="107"/>
        <v>1</v>
      </c>
      <c r="BM81" s="92">
        <f t="shared" si="108"/>
        <v>1</v>
      </c>
      <c r="BN81" s="92">
        <f t="shared" si="109"/>
        <v>1</v>
      </c>
      <c r="BO81" s="92">
        <f t="shared" si="110"/>
        <v>1</v>
      </c>
      <c r="BP81" s="92">
        <f t="shared" si="111"/>
        <v>1</v>
      </c>
      <c r="BQ81" s="92">
        <f t="shared" si="112"/>
        <v>1</v>
      </c>
      <c r="BR81" s="92">
        <f t="shared" si="113"/>
        <v>1</v>
      </c>
      <c r="BS81" s="92">
        <f t="shared" si="114"/>
        <v>1</v>
      </c>
      <c r="BT81" s="92">
        <f t="shared" si="115"/>
        <v>1</v>
      </c>
      <c r="BU81" s="92">
        <f t="shared" si="116"/>
        <v>1</v>
      </c>
      <c r="BV81" s="92">
        <f t="shared" si="117"/>
        <v>1</v>
      </c>
      <c r="BW81" s="92">
        <f t="shared" si="118"/>
        <v>1</v>
      </c>
      <c r="BX81" s="92">
        <f t="shared" si="119"/>
        <v>1</v>
      </c>
      <c r="BY81" s="92">
        <f t="shared" si="120"/>
        <v>1</v>
      </c>
      <c r="BZ81" s="92">
        <f t="shared" si="121"/>
        <v>1</v>
      </c>
      <c r="CA81" s="92">
        <f t="shared" si="122"/>
        <v>1</v>
      </c>
      <c r="CB81" s="92">
        <f t="shared" si="123"/>
        <v>1</v>
      </c>
      <c r="CC81" s="92">
        <f t="shared" si="124"/>
        <v>1</v>
      </c>
      <c r="CD81" s="92">
        <f t="shared" si="125"/>
        <v>1</v>
      </c>
      <c r="CE81" s="92">
        <f t="shared" si="126"/>
        <v>1</v>
      </c>
      <c r="CF81" s="92">
        <f t="shared" si="127"/>
        <v>1</v>
      </c>
      <c r="CG81" s="92">
        <f t="shared" si="128"/>
        <v>1</v>
      </c>
      <c r="CH81" s="92">
        <f t="shared" si="129"/>
        <v>1</v>
      </c>
      <c r="CI81" s="92">
        <f t="shared" si="130"/>
        <v>1</v>
      </c>
      <c r="CJ81" s="92">
        <f t="shared" si="131"/>
        <v>1</v>
      </c>
      <c r="CK81" s="92">
        <f t="shared" si="132"/>
        <v>1</v>
      </c>
      <c r="CL81" s="92">
        <f t="shared" si="133"/>
        <v>1</v>
      </c>
      <c r="CM81" s="92">
        <f t="shared" si="134"/>
        <v>1</v>
      </c>
      <c r="CN81" s="92">
        <f t="shared" si="135"/>
        <v>1</v>
      </c>
      <c r="CO81" s="92">
        <f t="shared" si="136"/>
        <v>1</v>
      </c>
    </row>
    <row r="82" spans="4:93" outlineLevel="1" x14ac:dyDescent="0.2">
      <c r="E82" s="91">
        <f t="shared" si="137"/>
        <v>44927</v>
      </c>
      <c r="G82" s="86">
        <f t="shared" si="53"/>
        <v>44927</v>
      </c>
      <c r="H82" s="110" t="s">
        <v>66</v>
      </c>
      <c r="K82" s="92">
        <f t="shared" si="54"/>
        <v>0.58333333333333326</v>
      </c>
      <c r="L82" s="92">
        <f t="shared" si="55"/>
        <v>1</v>
      </c>
      <c r="M82" s="92">
        <f t="shared" si="56"/>
        <v>1</v>
      </c>
      <c r="N82" s="92">
        <f t="shared" si="57"/>
        <v>1</v>
      </c>
      <c r="O82" s="92">
        <f t="shared" si="58"/>
        <v>1</v>
      </c>
      <c r="P82" s="92">
        <f t="shared" si="59"/>
        <v>1</v>
      </c>
      <c r="Q82" s="92">
        <f t="shared" si="60"/>
        <v>1</v>
      </c>
      <c r="R82" s="92">
        <f t="shared" si="61"/>
        <v>1</v>
      </c>
      <c r="S82" s="92">
        <f t="shared" si="62"/>
        <v>1</v>
      </c>
      <c r="T82" s="92">
        <f t="shared" si="63"/>
        <v>1</v>
      </c>
      <c r="U82" s="92">
        <f t="shared" si="64"/>
        <v>1</v>
      </c>
      <c r="V82" s="92">
        <f t="shared" si="65"/>
        <v>1</v>
      </c>
      <c r="W82" s="92">
        <f t="shared" si="66"/>
        <v>1</v>
      </c>
      <c r="X82" s="92">
        <f t="shared" si="67"/>
        <v>1</v>
      </c>
      <c r="Y82" s="92">
        <f t="shared" si="68"/>
        <v>1</v>
      </c>
      <c r="Z82" s="92">
        <f t="shared" si="69"/>
        <v>1</v>
      </c>
      <c r="AA82" s="92">
        <f t="shared" si="70"/>
        <v>1</v>
      </c>
      <c r="AB82" s="92">
        <f t="shared" si="71"/>
        <v>1</v>
      </c>
      <c r="AC82" s="92">
        <f t="shared" si="72"/>
        <v>1</v>
      </c>
      <c r="AD82" s="92">
        <f t="shared" si="73"/>
        <v>1</v>
      </c>
      <c r="AE82" s="92">
        <f t="shared" si="74"/>
        <v>1</v>
      </c>
      <c r="AF82" s="92">
        <f t="shared" si="75"/>
        <v>1</v>
      </c>
      <c r="AG82" s="92">
        <f t="shared" si="76"/>
        <v>1</v>
      </c>
      <c r="AH82" s="92">
        <f t="shared" si="77"/>
        <v>1</v>
      </c>
      <c r="AI82" s="92">
        <f t="shared" si="78"/>
        <v>1</v>
      </c>
      <c r="AJ82" s="92">
        <f t="shared" si="79"/>
        <v>1</v>
      </c>
      <c r="AK82" s="92">
        <f t="shared" si="80"/>
        <v>1</v>
      </c>
      <c r="AL82" s="92">
        <f t="shared" si="81"/>
        <v>1</v>
      </c>
      <c r="AM82" s="92">
        <f t="shared" si="82"/>
        <v>1</v>
      </c>
      <c r="AN82" s="92">
        <f t="shared" si="83"/>
        <v>1</v>
      </c>
      <c r="AO82" s="92">
        <f t="shared" si="84"/>
        <v>1</v>
      </c>
      <c r="AP82" s="92">
        <f t="shared" si="85"/>
        <v>1</v>
      </c>
      <c r="AQ82" s="92">
        <f t="shared" si="86"/>
        <v>1</v>
      </c>
      <c r="AR82" s="92">
        <f t="shared" si="87"/>
        <v>1</v>
      </c>
      <c r="AS82" s="92">
        <f t="shared" si="88"/>
        <v>1</v>
      </c>
      <c r="AT82" s="92">
        <f t="shared" si="89"/>
        <v>1</v>
      </c>
      <c r="AU82" s="92">
        <f t="shared" si="90"/>
        <v>1</v>
      </c>
      <c r="AV82" s="92">
        <f t="shared" si="91"/>
        <v>1</v>
      </c>
      <c r="AW82" s="92">
        <f t="shared" si="92"/>
        <v>1</v>
      </c>
      <c r="AX82" s="92">
        <f t="shared" si="93"/>
        <v>1</v>
      </c>
      <c r="AY82" s="92">
        <f t="shared" si="94"/>
        <v>1</v>
      </c>
      <c r="AZ82" s="92">
        <f t="shared" si="95"/>
        <v>1</v>
      </c>
      <c r="BA82" s="92">
        <f t="shared" si="96"/>
        <v>1</v>
      </c>
      <c r="BB82" s="92">
        <f t="shared" si="97"/>
        <v>1</v>
      </c>
      <c r="BC82" s="92">
        <f t="shared" si="98"/>
        <v>1</v>
      </c>
      <c r="BD82" s="92">
        <f t="shared" si="99"/>
        <v>1</v>
      </c>
      <c r="BE82" s="92">
        <f t="shared" si="100"/>
        <v>1</v>
      </c>
      <c r="BF82" s="92">
        <f t="shared" si="101"/>
        <v>1</v>
      </c>
      <c r="BG82" s="92">
        <f t="shared" si="102"/>
        <v>1</v>
      </c>
      <c r="BH82" s="92">
        <f t="shared" si="103"/>
        <v>1</v>
      </c>
      <c r="BI82" s="92">
        <f t="shared" si="104"/>
        <v>1</v>
      </c>
      <c r="BJ82" s="92">
        <f t="shared" si="105"/>
        <v>1</v>
      </c>
      <c r="BK82" s="92">
        <f t="shared" si="106"/>
        <v>1</v>
      </c>
      <c r="BL82" s="92">
        <f t="shared" si="107"/>
        <v>1</v>
      </c>
      <c r="BM82" s="92">
        <f t="shared" si="108"/>
        <v>1</v>
      </c>
      <c r="BN82" s="92">
        <f t="shared" si="109"/>
        <v>1</v>
      </c>
      <c r="BO82" s="92">
        <f t="shared" si="110"/>
        <v>1</v>
      </c>
      <c r="BP82" s="92">
        <f t="shared" si="111"/>
        <v>1</v>
      </c>
      <c r="BQ82" s="92">
        <f t="shared" si="112"/>
        <v>1</v>
      </c>
      <c r="BR82" s="92">
        <f t="shared" si="113"/>
        <v>1</v>
      </c>
      <c r="BS82" s="92">
        <f t="shared" si="114"/>
        <v>1</v>
      </c>
      <c r="BT82" s="92">
        <f t="shared" si="115"/>
        <v>1</v>
      </c>
      <c r="BU82" s="92">
        <f t="shared" si="116"/>
        <v>1</v>
      </c>
      <c r="BV82" s="92">
        <f t="shared" si="117"/>
        <v>1</v>
      </c>
      <c r="BW82" s="92">
        <f t="shared" si="118"/>
        <v>1</v>
      </c>
      <c r="BX82" s="92">
        <f t="shared" si="119"/>
        <v>1</v>
      </c>
      <c r="BY82" s="92">
        <f t="shared" si="120"/>
        <v>1</v>
      </c>
      <c r="BZ82" s="92">
        <f t="shared" si="121"/>
        <v>1</v>
      </c>
      <c r="CA82" s="92">
        <f t="shared" si="122"/>
        <v>1</v>
      </c>
      <c r="CB82" s="92">
        <f t="shared" si="123"/>
        <v>1</v>
      </c>
      <c r="CC82" s="92">
        <f t="shared" si="124"/>
        <v>1</v>
      </c>
      <c r="CD82" s="92">
        <f t="shared" si="125"/>
        <v>1</v>
      </c>
      <c r="CE82" s="92">
        <f t="shared" si="126"/>
        <v>1</v>
      </c>
      <c r="CF82" s="92">
        <f t="shared" si="127"/>
        <v>1</v>
      </c>
      <c r="CG82" s="92">
        <f t="shared" si="128"/>
        <v>1</v>
      </c>
      <c r="CH82" s="92">
        <f t="shared" si="129"/>
        <v>1</v>
      </c>
      <c r="CI82" s="92">
        <f t="shared" si="130"/>
        <v>1</v>
      </c>
      <c r="CJ82" s="92">
        <f t="shared" si="131"/>
        <v>1</v>
      </c>
      <c r="CK82" s="92">
        <f t="shared" si="132"/>
        <v>1</v>
      </c>
      <c r="CL82" s="92">
        <f t="shared" si="133"/>
        <v>1</v>
      </c>
      <c r="CM82" s="92">
        <f t="shared" si="134"/>
        <v>1</v>
      </c>
      <c r="CN82" s="92">
        <f t="shared" si="135"/>
        <v>1</v>
      </c>
      <c r="CO82" s="92">
        <f t="shared" si="136"/>
        <v>1</v>
      </c>
    </row>
    <row r="83" spans="4:93" outlineLevel="1" x14ac:dyDescent="0.2">
      <c r="E83" s="91">
        <f t="shared" si="137"/>
        <v>44958</v>
      </c>
      <c r="G83" s="86">
        <f t="shared" si="53"/>
        <v>44958</v>
      </c>
      <c r="H83" s="110" t="s">
        <v>66</v>
      </c>
      <c r="K83" s="92">
        <f t="shared" si="54"/>
        <v>0.66666666666666663</v>
      </c>
      <c r="L83" s="92">
        <f t="shared" si="55"/>
        <v>1</v>
      </c>
      <c r="M83" s="92">
        <f t="shared" si="56"/>
        <v>1</v>
      </c>
      <c r="N83" s="92">
        <f t="shared" si="57"/>
        <v>1</v>
      </c>
      <c r="O83" s="92">
        <f t="shared" si="58"/>
        <v>1</v>
      </c>
      <c r="P83" s="92">
        <f t="shared" si="59"/>
        <v>1</v>
      </c>
      <c r="Q83" s="92">
        <f t="shared" si="60"/>
        <v>1</v>
      </c>
      <c r="R83" s="92">
        <f t="shared" si="61"/>
        <v>1</v>
      </c>
      <c r="S83" s="92">
        <f t="shared" si="62"/>
        <v>1</v>
      </c>
      <c r="T83" s="92">
        <f t="shared" si="63"/>
        <v>1</v>
      </c>
      <c r="U83" s="92">
        <f t="shared" si="64"/>
        <v>1</v>
      </c>
      <c r="V83" s="92">
        <f t="shared" si="65"/>
        <v>1</v>
      </c>
      <c r="W83" s="92">
        <f t="shared" si="66"/>
        <v>1</v>
      </c>
      <c r="X83" s="92">
        <f t="shared" si="67"/>
        <v>1</v>
      </c>
      <c r="Y83" s="92">
        <f t="shared" si="68"/>
        <v>1</v>
      </c>
      <c r="Z83" s="92">
        <f t="shared" si="69"/>
        <v>1</v>
      </c>
      <c r="AA83" s="92">
        <f t="shared" si="70"/>
        <v>1</v>
      </c>
      <c r="AB83" s="92">
        <f t="shared" si="71"/>
        <v>1</v>
      </c>
      <c r="AC83" s="92">
        <f t="shared" si="72"/>
        <v>1</v>
      </c>
      <c r="AD83" s="92">
        <f t="shared" si="73"/>
        <v>1</v>
      </c>
      <c r="AE83" s="92">
        <f t="shared" si="74"/>
        <v>1</v>
      </c>
      <c r="AF83" s="92">
        <f t="shared" si="75"/>
        <v>1</v>
      </c>
      <c r="AG83" s="92">
        <f t="shared" si="76"/>
        <v>1</v>
      </c>
      <c r="AH83" s="92">
        <f t="shared" si="77"/>
        <v>1</v>
      </c>
      <c r="AI83" s="92">
        <f t="shared" si="78"/>
        <v>1</v>
      </c>
      <c r="AJ83" s="92">
        <f t="shared" si="79"/>
        <v>1</v>
      </c>
      <c r="AK83" s="92">
        <f t="shared" si="80"/>
        <v>1</v>
      </c>
      <c r="AL83" s="92">
        <f t="shared" si="81"/>
        <v>1</v>
      </c>
      <c r="AM83" s="92">
        <f t="shared" si="82"/>
        <v>1</v>
      </c>
      <c r="AN83" s="92">
        <f t="shared" si="83"/>
        <v>1</v>
      </c>
      <c r="AO83" s="92">
        <f t="shared" si="84"/>
        <v>1</v>
      </c>
      <c r="AP83" s="92">
        <f t="shared" si="85"/>
        <v>1</v>
      </c>
      <c r="AQ83" s="92">
        <f t="shared" si="86"/>
        <v>1</v>
      </c>
      <c r="AR83" s="92">
        <f t="shared" si="87"/>
        <v>1</v>
      </c>
      <c r="AS83" s="92">
        <f t="shared" si="88"/>
        <v>1</v>
      </c>
      <c r="AT83" s="92">
        <f t="shared" si="89"/>
        <v>1</v>
      </c>
      <c r="AU83" s="92">
        <f t="shared" si="90"/>
        <v>1</v>
      </c>
      <c r="AV83" s="92">
        <f t="shared" si="91"/>
        <v>1</v>
      </c>
      <c r="AW83" s="92">
        <f t="shared" si="92"/>
        <v>1</v>
      </c>
      <c r="AX83" s="92">
        <f t="shared" si="93"/>
        <v>1</v>
      </c>
      <c r="AY83" s="92">
        <f t="shared" si="94"/>
        <v>1</v>
      </c>
      <c r="AZ83" s="92">
        <f t="shared" si="95"/>
        <v>1</v>
      </c>
      <c r="BA83" s="92">
        <f t="shared" si="96"/>
        <v>1</v>
      </c>
      <c r="BB83" s="92">
        <f t="shared" si="97"/>
        <v>1</v>
      </c>
      <c r="BC83" s="92">
        <f t="shared" si="98"/>
        <v>1</v>
      </c>
      <c r="BD83" s="92">
        <f t="shared" si="99"/>
        <v>1</v>
      </c>
      <c r="BE83" s="92">
        <f t="shared" si="100"/>
        <v>1</v>
      </c>
      <c r="BF83" s="92">
        <f t="shared" si="101"/>
        <v>1</v>
      </c>
      <c r="BG83" s="92">
        <f t="shared" si="102"/>
        <v>1</v>
      </c>
      <c r="BH83" s="92">
        <f t="shared" si="103"/>
        <v>1</v>
      </c>
      <c r="BI83" s="92">
        <f t="shared" si="104"/>
        <v>1</v>
      </c>
      <c r="BJ83" s="92">
        <f t="shared" si="105"/>
        <v>1</v>
      </c>
      <c r="BK83" s="92">
        <f t="shared" si="106"/>
        <v>1</v>
      </c>
      <c r="BL83" s="92">
        <f t="shared" si="107"/>
        <v>1</v>
      </c>
      <c r="BM83" s="92">
        <f t="shared" si="108"/>
        <v>1</v>
      </c>
      <c r="BN83" s="92">
        <f t="shared" si="109"/>
        <v>1</v>
      </c>
      <c r="BO83" s="92">
        <f t="shared" si="110"/>
        <v>1</v>
      </c>
      <c r="BP83" s="92">
        <f t="shared" si="111"/>
        <v>1</v>
      </c>
      <c r="BQ83" s="92">
        <f t="shared" si="112"/>
        <v>1</v>
      </c>
      <c r="BR83" s="92">
        <f t="shared" si="113"/>
        <v>1</v>
      </c>
      <c r="BS83" s="92">
        <f t="shared" si="114"/>
        <v>1</v>
      </c>
      <c r="BT83" s="92">
        <f t="shared" si="115"/>
        <v>1</v>
      </c>
      <c r="BU83" s="92">
        <f t="shared" si="116"/>
        <v>1</v>
      </c>
      <c r="BV83" s="92">
        <f t="shared" si="117"/>
        <v>1</v>
      </c>
      <c r="BW83" s="92">
        <f t="shared" si="118"/>
        <v>1</v>
      </c>
      <c r="BX83" s="92">
        <f t="shared" si="119"/>
        <v>1</v>
      </c>
      <c r="BY83" s="92">
        <f t="shared" si="120"/>
        <v>1</v>
      </c>
      <c r="BZ83" s="92">
        <f t="shared" si="121"/>
        <v>1</v>
      </c>
      <c r="CA83" s="92">
        <f t="shared" si="122"/>
        <v>1</v>
      </c>
      <c r="CB83" s="92">
        <f t="shared" si="123"/>
        <v>1</v>
      </c>
      <c r="CC83" s="92">
        <f t="shared" si="124"/>
        <v>1</v>
      </c>
      <c r="CD83" s="92">
        <f t="shared" si="125"/>
        <v>1</v>
      </c>
      <c r="CE83" s="92">
        <f t="shared" si="126"/>
        <v>1</v>
      </c>
      <c r="CF83" s="92">
        <f t="shared" si="127"/>
        <v>1</v>
      </c>
      <c r="CG83" s="92">
        <f t="shared" si="128"/>
        <v>1</v>
      </c>
      <c r="CH83" s="92">
        <f t="shared" si="129"/>
        <v>1</v>
      </c>
      <c r="CI83" s="92">
        <f t="shared" si="130"/>
        <v>1</v>
      </c>
      <c r="CJ83" s="92">
        <f t="shared" si="131"/>
        <v>1</v>
      </c>
      <c r="CK83" s="92">
        <f t="shared" si="132"/>
        <v>1</v>
      </c>
      <c r="CL83" s="92">
        <f t="shared" si="133"/>
        <v>1</v>
      </c>
      <c r="CM83" s="92">
        <f t="shared" si="134"/>
        <v>1</v>
      </c>
      <c r="CN83" s="92">
        <f t="shared" si="135"/>
        <v>1</v>
      </c>
      <c r="CO83" s="92">
        <f t="shared" si="136"/>
        <v>1</v>
      </c>
    </row>
    <row r="84" spans="4:93" outlineLevel="1" x14ac:dyDescent="0.2">
      <c r="E84" s="91">
        <f t="shared" si="137"/>
        <v>44986</v>
      </c>
      <c r="G84" s="86">
        <f t="shared" si="53"/>
        <v>44986</v>
      </c>
      <c r="H84" s="110" t="s">
        <v>66</v>
      </c>
      <c r="K84" s="92">
        <f t="shared" si="54"/>
        <v>0.75</v>
      </c>
      <c r="L84" s="92">
        <f t="shared" si="55"/>
        <v>1</v>
      </c>
      <c r="M84" s="92">
        <f t="shared" si="56"/>
        <v>1</v>
      </c>
      <c r="N84" s="92">
        <f t="shared" si="57"/>
        <v>1</v>
      </c>
      <c r="O84" s="92">
        <f t="shared" si="58"/>
        <v>1</v>
      </c>
      <c r="P84" s="92">
        <f t="shared" si="59"/>
        <v>1</v>
      </c>
      <c r="Q84" s="92">
        <f t="shared" si="60"/>
        <v>1</v>
      </c>
      <c r="R84" s="92">
        <f t="shared" si="61"/>
        <v>1</v>
      </c>
      <c r="S84" s="92">
        <f t="shared" si="62"/>
        <v>1</v>
      </c>
      <c r="T84" s="92">
        <f t="shared" si="63"/>
        <v>1</v>
      </c>
      <c r="U84" s="92">
        <f t="shared" si="64"/>
        <v>1</v>
      </c>
      <c r="V84" s="92">
        <f t="shared" si="65"/>
        <v>1</v>
      </c>
      <c r="W84" s="92">
        <f t="shared" si="66"/>
        <v>1</v>
      </c>
      <c r="X84" s="92">
        <f t="shared" si="67"/>
        <v>1</v>
      </c>
      <c r="Y84" s="92">
        <f t="shared" si="68"/>
        <v>1</v>
      </c>
      <c r="Z84" s="92">
        <f t="shared" si="69"/>
        <v>1</v>
      </c>
      <c r="AA84" s="92">
        <f t="shared" si="70"/>
        <v>1</v>
      </c>
      <c r="AB84" s="92">
        <f t="shared" si="71"/>
        <v>1</v>
      </c>
      <c r="AC84" s="92">
        <f t="shared" si="72"/>
        <v>1</v>
      </c>
      <c r="AD84" s="92">
        <f t="shared" si="73"/>
        <v>1</v>
      </c>
      <c r="AE84" s="92">
        <f t="shared" si="74"/>
        <v>1</v>
      </c>
      <c r="AF84" s="92">
        <f t="shared" si="75"/>
        <v>1</v>
      </c>
      <c r="AG84" s="92">
        <f t="shared" si="76"/>
        <v>1</v>
      </c>
      <c r="AH84" s="92">
        <f t="shared" si="77"/>
        <v>1</v>
      </c>
      <c r="AI84" s="92">
        <f t="shared" si="78"/>
        <v>1</v>
      </c>
      <c r="AJ84" s="92">
        <f t="shared" si="79"/>
        <v>1</v>
      </c>
      <c r="AK84" s="92">
        <f t="shared" si="80"/>
        <v>1</v>
      </c>
      <c r="AL84" s="92">
        <f t="shared" si="81"/>
        <v>1</v>
      </c>
      <c r="AM84" s="92">
        <f t="shared" si="82"/>
        <v>1</v>
      </c>
      <c r="AN84" s="92">
        <f t="shared" si="83"/>
        <v>1</v>
      </c>
      <c r="AO84" s="92">
        <f t="shared" si="84"/>
        <v>1</v>
      </c>
      <c r="AP84" s="92">
        <f t="shared" si="85"/>
        <v>1</v>
      </c>
      <c r="AQ84" s="92">
        <f t="shared" si="86"/>
        <v>1</v>
      </c>
      <c r="AR84" s="92">
        <f t="shared" si="87"/>
        <v>1</v>
      </c>
      <c r="AS84" s="92">
        <f t="shared" si="88"/>
        <v>1</v>
      </c>
      <c r="AT84" s="92">
        <f t="shared" si="89"/>
        <v>1</v>
      </c>
      <c r="AU84" s="92">
        <f t="shared" si="90"/>
        <v>1</v>
      </c>
      <c r="AV84" s="92">
        <f t="shared" si="91"/>
        <v>1</v>
      </c>
      <c r="AW84" s="92">
        <f t="shared" si="92"/>
        <v>1</v>
      </c>
      <c r="AX84" s="92">
        <f t="shared" si="93"/>
        <v>1</v>
      </c>
      <c r="AY84" s="92">
        <f t="shared" si="94"/>
        <v>1</v>
      </c>
      <c r="AZ84" s="92">
        <f t="shared" si="95"/>
        <v>1</v>
      </c>
      <c r="BA84" s="92">
        <f t="shared" si="96"/>
        <v>1</v>
      </c>
      <c r="BB84" s="92">
        <f t="shared" si="97"/>
        <v>1</v>
      </c>
      <c r="BC84" s="92">
        <f t="shared" si="98"/>
        <v>1</v>
      </c>
      <c r="BD84" s="92">
        <f t="shared" si="99"/>
        <v>1</v>
      </c>
      <c r="BE84" s="92">
        <f t="shared" si="100"/>
        <v>1</v>
      </c>
      <c r="BF84" s="92">
        <f t="shared" si="101"/>
        <v>1</v>
      </c>
      <c r="BG84" s="92">
        <f t="shared" si="102"/>
        <v>1</v>
      </c>
      <c r="BH84" s="92">
        <f t="shared" si="103"/>
        <v>1</v>
      </c>
      <c r="BI84" s="92">
        <f t="shared" si="104"/>
        <v>1</v>
      </c>
      <c r="BJ84" s="92">
        <f t="shared" si="105"/>
        <v>1</v>
      </c>
      <c r="BK84" s="92">
        <f t="shared" si="106"/>
        <v>1</v>
      </c>
      <c r="BL84" s="92">
        <f t="shared" si="107"/>
        <v>1</v>
      </c>
      <c r="BM84" s="92">
        <f t="shared" si="108"/>
        <v>1</v>
      </c>
      <c r="BN84" s="92">
        <f t="shared" si="109"/>
        <v>1</v>
      </c>
      <c r="BO84" s="92">
        <f t="shared" si="110"/>
        <v>1</v>
      </c>
      <c r="BP84" s="92">
        <f t="shared" si="111"/>
        <v>1</v>
      </c>
      <c r="BQ84" s="92">
        <f t="shared" si="112"/>
        <v>1</v>
      </c>
      <c r="BR84" s="92">
        <f t="shared" si="113"/>
        <v>1</v>
      </c>
      <c r="BS84" s="92">
        <f t="shared" si="114"/>
        <v>1</v>
      </c>
      <c r="BT84" s="92">
        <f t="shared" si="115"/>
        <v>1</v>
      </c>
      <c r="BU84" s="92">
        <f t="shared" si="116"/>
        <v>1</v>
      </c>
      <c r="BV84" s="92">
        <f t="shared" si="117"/>
        <v>1</v>
      </c>
      <c r="BW84" s="92">
        <f t="shared" si="118"/>
        <v>1</v>
      </c>
      <c r="BX84" s="92">
        <f t="shared" si="119"/>
        <v>1</v>
      </c>
      <c r="BY84" s="92">
        <f t="shared" si="120"/>
        <v>1</v>
      </c>
      <c r="BZ84" s="92">
        <f t="shared" si="121"/>
        <v>1</v>
      </c>
      <c r="CA84" s="92">
        <f t="shared" si="122"/>
        <v>1</v>
      </c>
      <c r="CB84" s="92">
        <f t="shared" si="123"/>
        <v>1</v>
      </c>
      <c r="CC84" s="92">
        <f t="shared" si="124"/>
        <v>1</v>
      </c>
      <c r="CD84" s="92">
        <f t="shared" si="125"/>
        <v>1</v>
      </c>
      <c r="CE84" s="92">
        <f t="shared" si="126"/>
        <v>1</v>
      </c>
      <c r="CF84" s="92">
        <f t="shared" si="127"/>
        <v>1</v>
      </c>
      <c r="CG84" s="92">
        <f t="shared" si="128"/>
        <v>1</v>
      </c>
      <c r="CH84" s="92">
        <f t="shared" si="129"/>
        <v>1</v>
      </c>
      <c r="CI84" s="92">
        <f t="shared" si="130"/>
        <v>1</v>
      </c>
      <c r="CJ84" s="92">
        <f t="shared" si="131"/>
        <v>1</v>
      </c>
      <c r="CK84" s="92">
        <f t="shared" si="132"/>
        <v>1</v>
      </c>
      <c r="CL84" s="92">
        <f t="shared" si="133"/>
        <v>1</v>
      </c>
      <c r="CM84" s="92">
        <f t="shared" si="134"/>
        <v>1</v>
      </c>
      <c r="CN84" s="92">
        <f t="shared" si="135"/>
        <v>1</v>
      </c>
      <c r="CO84" s="92">
        <f t="shared" si="136"/>
        <v>1</v>
      </c>
    </row>
    <row r="85" spans="4:93" outlineLevel="1" x14ac:dyDescent="0.2">
      <c r="K85" s="78"/>
    </row>
    <row r="86" spans="4:93" outlineLevel="1" x14ac:dyDescent="0.2">
      <c r="E86" t="s">
        <v>545</v>
      </c>
      <c r="H86" s="110" t="s">
        <v>133</v>
      </c>
      <c r="I86" s="105">
        <f xml:space="preserve"> SUM( K86:CO86 )</f>
        <v>2087901.7061829206</v>
      </c>
      <c r="K86" s="53">
        <f t="shared" ref="K86:AP86" si="138" xml:space="preserve"> K51 / 12</f>
        <v>9340.3702916666662</v>
      </c>
      <c r="L86" s="53">
        <f t="shared" si="138"/>
        <v>10239.090443470639</v>
      </c>
      <c r="M86" s="53">
        <f t="shared" si="138"/>
        <v>10662.194988819554</v>
      </c>
      <c r="N86" s="53">
        <f t="shared" si="138"/>
        <v>10869.8536086853</v>
      </c>
      <c r="O86" s="53">
        <f t="shared" si="138"/>
        <v>10968.462302267593</v>
      </c>
      <c r="P86" s="53">
        <f t="shared" si="138"/>
        <v>11139.307751918868</v>
      </c>
      <c r="Q86" s="53">
        <f t="shared" si="138"/>
        <v>11286.392383478526</v>
      </c>
      <c r="R86" s="53">
        <f t="shared" si="138"/>
        <v>11487.280752045752</v>
      </c>
      <c r="S86" s="53">
        <f t="shared" si="138"/>
        <v>11716.989666694644</v>
      </c>
      <c r="T86" s="53">
        <f t="shared" si="138"/>
        <v>11977.969497769935</v>
      </c>
      <c r="U86" s="53">
        <f t="shared" si="138"/>
        <v>12190.279683412184</v>
      </c>
      <c r="V86" s="53">
        <f t="shared" si="138"/>
        <v>12434.046330696779</v>
      </c>
      <c r="W86" s="53">
        <f t="shared" si="138"/>
        <v>12682.687532123824</v>
      </c>
      <c r="X86" s="53">
        <f t="shared" si="138"/>
        <v>12965.17695507883</v>
      </c>
      <c r="Y86" s="53">
        <f t="shared" si="138"/>
        <v>13194.985448641108</v>
      </c>
      <c r="Z86" s="53">
        <f t="shared" si="138"/>
        <v>13458.843001323932</v>
      </c>
      <c r="AA86" s="53">
        <f t="shared" si="138"/>
        <v>13727.976862069292</v>
      </c>
      <c r="AB86" s="53">
        <f t="shared" si="138"/>
        <v>14033.748667318228</v>
      </c>
      <c r="AC86" s="53">
        <f t="shared" si="138"/>
        <v>14282.497654813124</v>
      </c>
      <c r="AD86" s="53">
        <f t="shared" si="138"/>
        <v>14568.101977157052</v>
      </c>
      <c r="AE86" s="53">
        <f t="shared" si="138"/>
        <v>14859.417473478597</v>
      </c>
      <c r="AF86" s="53">
        <f t="shared" si="138"/>
        <v>15190.390562336805</v>
      </c>
      <c r="AG86" s="53">
        <f t="shared" si="138"/>
        <v>15459.641092726657</v>
      </c>
      <c r="AH86" s="53">
        <f t="shared" si="138"/>
        <v>15768.784523006208</v>
      </c>
      <c r="AI86" s="53">
        <f t="shared" si="138"/>
        <v>16084.109834217648</v>
      </c>
      <c r="AJ86" s="53">
        <f t="shared" si="138"/>
        <v>16442.361261157301</v>
      </c>
      <c r="AK86" s="53">
        <f t="shared" si="138"/>
        <v>16733.803042871903</v>
      </c>
      <c r="AL86" s="53">
        <f t="shared" si="138"/>
        <v>17068.425641369977</v>
      </c>
      <c r="AM86" s="53">
        <f t="shared" si="138"/>
        <v>17409.739622761634</v>
      </c>
      <c r="AN86" s="53">
        <f t="shared" si="138"/>
        <v>17797.517630173228</v>
      </c>
      <c r="AO86" s="53">
        <f t="shared" si="138"/>
        <v>18112.979635042819</v>
      </c>
      <c r="AP86" s="53">
        <f t="shared" si="138"/>
        <v>18475.181359091584</v>
      </c>
      <c r="AQ86" s="53">
        <f t="shared" ref="AQ86:BV86" si="139" xml:space="preserve"> AQ51 / 12</f>
        <v>18844.625960433168</v>
      </c>
      <c r="AR86" s="53">
        <f t="shared" si="139"/>
        <v>19264.364087693819</v>
      </c>
      <c r="AS86" s="53">
        <f t="shared" si="139"/>
        <v>19605.826028843334</v>
      </c>
      <c r="AT86" s="53">
        <f t="shared" si="139"/>
        <v>19997.879911314918</v>
      </c>
      <c r="AU86" s="53">
        <f t="shared" si="139"/>
        <v>20397.773618873947</v>
      </c>
      <c r="AV86" s="53">
        <f t="shared" si="139"/>
        <v>20852.105974265316</v>
      </c>
      <c r="AW86" s="53">
        <f t="shared" si="139"/>
        <v>21221.710730000617</v>
      </c>
      <c r="AX86" s="53">
        <f t="shared" si="139"/>
        <v>21646.077143950504</v>
      </c>
      <c r="AY86" s="53">
        <f t="shared" si="139"/>
        <v>22078.929530383</v>
      </c>
      <c r="AZ86" s="53">
        <f t="shared" si="139"/>
        <v>22570.707321699261</v>
      </c>
      <c r="BA86" s="53">
        <f t="shared" si="139"/>
        <v>22970.774383352662</v>
      </c>
      <c r="BB86" s="53">
        <f t="shared" si="139"/>
        <v>23430.116482335041</v>
      </c>
      <c r="BC86" s="53">
        <f t="shared" si="139"/>
        <v>23898.643955757838</v>
      </c>
      <c r="BD86" s="53">
        <f t="shared" si="139"/>
        <v>24430.953383343225</v>
      </c>
      <c r="BE86" s="53">
        <f t="shared" si="139"/>
        <v>24863.993411471569</v>
      </c>
      <c r="BF86" s="53">
        <f t="shared" si="139"/>
        <v>25361.1938424238</v>
      </c>
      <c r="BG86" s="53">
        <f t="shared" si="139"/>
        <v>25868.336693503315</v>
      </c>
      <c r="BH86" s="53">
        <f t="shared" si="139"/>
        <v>26444.518318008722</v>
      </c>
      <c r="BI86" s="53">
        <f t="shared" si="139"/>
        <v>26913.248898292939</v>
      </c>
      <c r="BJ86" s="53">
        <f t="shared" si="139"/>
        <v>27451.42789187255</v>
      </c>
      <c r="BK86" s="53">
        <f t="shared" si="139"/>
        <v>28000.368745910731</v>
      </c>
      <c r="BL86" s="53">
        <f t="shared" si="139"/>
        <v>28624.038452313656</v>
      </c>
      <c r="BM86" s="53">
        <f t="shared" si="139"/>
        <v>29131.401150037429</v>
      </c>
      <c r="BN86" s="53">
        <f t="shared" si="139"/>
        <v>29713.936101939336</v>
      </c>
      <c r="BO86" s="53">
        <f t="shared" si="139"/>
        <v>30308.119891754646</v>
      </c>
      <c r="BP86" s="53">
        <f t="shared" si="139"/>
        <v>30983.191581204301</v>
      </c>
      <c r="BQ86" s="53">
        <f t="shared" si="139"/>
        <v>31532.370401339012</v>
      </c>
      <c r="BR86" s="53">
        <f t="shared" si="139"/>
        <v>32162.917067477432</v>
      </c>
      <c r="BS86" s="53">
        <f t="shared" si="139"/>
        <v>32806.072652422707</v>
      </c>
      <c r="BT86" s="53">
        <f t="shared" si="139"/>
        <v>33536.782804315182</v>
      </c>
      <c r="BU86" s="53">
        <f t="shared" si="139"/>
        <v>34131.224173059156</v>
      </c>
      <c r="BV86" s="53">
        <f t="shared" si="139"/>
        <v>34813.739611626741</v>
      </c>
      <c r="BW86" s="53">
        <f t="shared" ref="BW86:CO86" si="140" xml:space="preserve"> BW51 / 12</f>
        <v>35509.903178416193</v>
      </c>
      <c r="BX86" s="53">
        <f t="shared" si="140"/>
        <v>36300.837436841393</v>
      </c>
      <c r="BY86" s="53">
        <f t="shared" si="140"/>
        <v>36944.271830009609</v>
      </c>
      <c r="BZ86" s="53">
        <f t="shared" si="140"/>
        <v>37683.039234388911</v>
      </c>
      <c r="CA86" s="53">
        <f t="shared" si="140"/>
        <v>38436.579626588478</v>
      </c>
      <c r="CB86" s="53">
        <f t="shared" si="140"/>
        <v>39292.701577994863</v>
      </c>
      <c r="CC86" s="53">
        <f t="shared" si="140"/>
        <v>39989.166931990192</v>
      </c>
      <c r="CD86" s="53">
        <f t="shared" si="140"/>
        <v>40788.822510358899</v>
      </c>
      <c r="CE86" s="53">
        <f t="shared" si="140"/>
        <v>41604.468645497742</v>
      </c>
      <c r="CF86" s="53">
        <f t="shared" si="140"/>
        <v>42531.150968171678</v>
      </c>
      <c r="CG86" s="53">
        <f t="shared" si="140"/>
        <v>43285.018020455645</v>
      </c>
      <c r="CH86" s="53">
        <f t="shared" si="140"/>
        <v>44150.580090771196</v>
      </c>
      <c r="CI86" s="53">
        <f t="shared" si="140"/>
        <v>45033.450637132999</v>
      </c>
      <c r="CJ86" s="53">
        <f t="shared" si="140"/>
        <v>45933.975773763617</v>
      </c>
      <c r="CK86" s="53">
        <f t="shared" si="140"/>
        <v>46852.508536064277</v>
      </c>
      <c r="CL86" s="53">
        <f t="shared" si="140"/>
        <v>47789.409019016319</v>
      </c>
      <c r="CM86" s="53">
        <f t="shared" si="140"/>
        <v>48745.044518350252</v>
      </c>
      <c r="CN86" s="53">
        <f t="shared" si="140"/>
        <v>49830.773348539216</v>
      </c>
      <c r="CO86" s="53">
        <f t="shared" si="140"/>
        <v>50714.026619662916</v>
      </c>
    </row>
    <row r="87" spans="4:93" outlineLevel="1" x14ac:dyDescent="0.2"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</row>
    <row r="88" spans="4:93" outlineLevel="1" x14ac:dyDescent="0.2">
      <c r="D88" s="39" t="s">
        <v>546</v>
      </c>
    </row>
    <row r="89" spans="4:93" outlineLevel="1" x14ac:dyDescent="0.2">
      <c r="E89" s="91">
        <f xml:space="preserve"> E73</f>
        <v>44652</v>
      </c>
      <c r="H89" s="110" t="s">
        <v>133</v>
      </c>
      <c r="I89" s="105">
        <f t="shared" ref="I89:I99" si="141" xml:space="preserve"> SUM( K89:CO89 )</f>
        <v>2076854.8208173418</v>
      </c>
      <c r="K89" s="53">
        <f t="shared" ref="K89:K100" si="142" xml:space="preserve"> K73 * K$86</f>
        <v>0</v>
      </c>
      <c r="L89" s="53">
        <f t="shared" ref="L89:BW90" si="143" xml:space="preserve"> L73 * L$86</f>
        <v>8532.5753695588664</v>
      </c>
      <c r="M89" s="53">
        <f t="shared" si="143"/>
        <v>10662.194988819554</v>
      </c>
      <c r="N89" s="53">
        <f t="shared" si="143"/>
        <v>10869.8536086853</v>
      </c>
      <c r="O89" s="53">
        <f t="shared" si="143"/>
        <v>10968.462302267593</v>
      </c>
      <c r="P89" s="53">
        <f t="shared" si="143"/>
        <v>11139.307751918868</v>
      </c>
      <c r="Q89" s="53">
        <f t="shared" si="143"/>
        <v>11286.392383478526</v>
      </c>
      <c r="R89" s="53">
        <f t="shared" si="143"/>
        <v>11487.280752045752</v>
      </c>
      <c r="S89" s="53">
        <f t="shared" si="143"/>
        <v>11716.989666694644</v>
      </c>
      <c r="T89" s="53">
        <f t="shared" si="143"/>
        <v>11977.969497769935</v>
      </c>
      <c r="U89" s="53">
        <f t="shared" si="143"/>
        <v>12190.279683412184</v>
      </c>
      <c r="V89" s="53">
        <f t="shared" si="143"/>
        <v>12434.046330696779</v>
      </c>
      <c r="W89" s="53">
        <f t="shared" si="143"/>
        <v>12682.687532123824</v>
      </c>
      <c r="X89" s="53">
        <f t="shared" si="143"/>
        <v>12965.17695507883</v>
      </c>
      <c r="Y89" s="53">
        <f t="shared" si="143"/>
        <v>13194.985448641108</v>
      </c>
      <c r="Z89" s="53">
        <f t="shared" si="143"/>
        <v>13458.843001323932</v>
      </c>
      <c r="AA89" s="53">
        <f t="shared" si="143"/>
        <v>13727.976862069292</v>
      </c>
      <c r="AB89" s="53">
        <f t="shared" si="143"/>
        <v>14033.748667318228</v>
      </c>
      <c r="AC89" s="53">
        <f t="shared" si="143"/>
        <v>14282.497654813124</v>
      </c>
      <c r="AD89" s="53">
        <f t="shared" si="143"/>
        <v>14568.101977157052</v>
      </c>
      <c r="AE89" s="53">
        <f t="shared" si="143"/>
        <v>14859.417473478597</v>
      </c>
      <c r="AF89" s="53">
        <f t="shared" si="143"/>
        <v>15190.390562336805</v>
      </c>
      <c r="AG89" s="53">
        <f t="shared" si="143"/>
        <v>15459.641092726657</v>
      </c>
      <c r="AH89" s="53">
        <f t="shared" si="143"/>
        <v>15768.784523006208</v>
      </c>
      <c r="AI89" s="53">
        <f t="shared" si="143"/>
        <v>16084.109834217648</v>
      </c>
      <c r="AJ89" s="53">
        <f t="shared" si="143"/>
        <v>16442.361261157301</v>
      </c>
      <c r="AK89" s="53">
        <f t="shared" si="143"/>
        <v>16733.803042871903</v>
      </c>
      <c r="AL89" s="53">
        <f t="shared" si="143"/>
        <v>17068.425641369977</v>
      </c>
      <c r="AM89" s="53">
        <f t="shared" si="143"/>
        <v>17409.739622761634</v>
      </c>
      <c r="AN89" s="53">
        <f t="shared" si="143"/>
        <v>17797.517630173228</v>
      </c>
      <c r="AO89" s="53">
        <f t="shared" si="143"/>
        <v>18112.979635042819</v>
      </c>
      <c r="AP89" s="53">
        <f t="shared" si="143"/>
        <v>18475.181359091584</v>
      </c>
      <c r="AQ89" s="53">
        <f t="shared" si="143"/>
        <v>18844.625960433168</v>
      </c>
      <c r="AR89" s="53">
        <f t="shared" si="143"/>
        <v>19264.364087693819</v>
      </c>
      <c r="AS89" s="53">
        <f t="shared" si="143"/>
        <v>19605.826028843334</v>
      </c>
      <c r="AT89" s="53">
        <f t="shared" si="143"/>
        <v>19997.879911314918</v>
      </c>
      <c r="AU89" s="53">
        <f t="shared" si="143"/>
        <v>20397.773618873947</v>
      </c>
      <c r="AV89" s="53">
        <f t="shared" si="143"/>
        <v>20852.105974265316</v>
      </c>
      <c r="AW89" s="53">
        <f t="shared" si="143"/>
        <v>21221.710730000617</v>
      </c>
      <c r="AX89" s="53">
        <f t="shared" si="143"/>
        <v>21646.077143950504</v>
      </c>
      <c r="AY89" s="53">
        <f t="shared" si="143"/>
        <v>22078.929530383</v>
      </c>
      <c r="AZ89" s="53">
        <f t="shared" si="143"/>
        <v>22570.707321699261</v>
      </c>
      <c r="BA89" s="53">
        <f t="shared" si="143"/>
        <v>22970.774383352662</v>
      </c>
      <c r="BB89" s="53">
        <f t="shared" si="143"/>
        <v>23430.116482335041</v>
      </c>
      <c r="BC89" s="53">
        <f t="shared" si="143"/>
        <v>23898.643955757838</v>
      </c>
      <c r="BD89" s="53">
        <f t="shared" si="143"/>
        <v>24430.953383343225</v>
      </c>
      <c r="BE89" s="53">
        <f t="shared" si="143"/>
        <v>24863.993411471569</v>
      </c>
      <c r="BF89" s="53">
        <f t="shared" si="143"/>
        <v>25361.1938424238</v>
      </c>
      <c r="BG89" s="53">
        <f t="shared" si="143"/>
        <v>25868.336693503315</v>
      </c>
      <c r="BH89" s="53">
        <f t="shared" si="143"/>
        <v>26444.518318008722</v>
      </c>
      <c r="BI89" s="53">
        <f t="shared" si="143"/>
        <v>26913.248898292939</v>
      </c>
      <c r="BJ89" s="53">
        <f t="shared" si="143"/>
        <v>27451.42789187255</v>
      </c>
      <c r="BK89" s="53">
        <f t="shared" si="143"/>
        <v>28000.368745910731</v>
      </c>
      <c r="BL89" s="53">
        <f t="shared" si="143"/>
        <v>28624.038452313656</v>
      </c>
      <c r="BM89" s="53">
        <f t="shared" si="143"/>
        <v>29131.401150037429</v>
      </c>
      <c r="BN89" s="53">
        <f t="shared" si="143"/>
        <v>29713.936101939336</v>
      </c>
      <c r="BO89" s="53">
        <f t="shared" si="143"/>
        <v>30308.119891754646</v>
      </c>
      <c r="BP89" s="53">
        <f t="shared" si="143"/>
        <v>30983.191581204301</v>
      </c>
      <c r="BQ89" s="53">
        <f t="shared" si="143"/>
        <v>31532.370401339012</v>
      </c>
      <c r="BR89" s="53">
        <f t="shared" si="143"/>
        <v>32162.917067477432</v>
      </c>
      <c r="BS89" s="53">
        <f t="shared" si="143"/>
        <v>32806.072652422707</v>
      </c>
      <c r="BT89" s="53">
        <f t="shared" si="143"/>
        <v>33536.782804315182</v>
      </c>
      <c r="BU89" s="53">
        <f t="shared" si="143"/>
        <v>34131.224173059156</v>
      </c>
      <c r="BV89" s="53">
        <f t="shared" si="143"/>
        <v>34813.739611626741</v>
      </c>
      <c r="BW89" s="53">
        <f t="shared" si="143"/>
        <v>35509.903178416193</v>
      </c>
      <c r="BX89" s="53">
        <f t="shared" ref="BX89:CO93" si="144" xml:space="preserve"> BX73 * BX$86</f>
        <v>36300.837436841393</v>
      </c>
      <c r="BY89" s="53">
        <f t="shared" si="144"/>
        <v>36944.271830009609</v>
      </c>
      <c r="BZ89" s="53">
        <f t="shared" si="144"/>
        <v>37683.039234388911</v>
      </c>
      <c r="CA89" s="53">
        <f t="shared" si="144"/>
        <v>38436.579626588478</v>
      </c>
      <c r="CB89" s="53">
        <f t="shared" si="144"/>
        <v>39292.701577994863</v>
      </c>
      <c r="CC89" s="53">
        <f t="shared" si="144"/>
        <v>39989.166931990192</v>
      </c>
      <c r="CD89" s="53">
        <f t="shared" si="144"/>
        <v>40788.822510358899</v>
      </c>
      <c r="CE89" s="53">
        <f t="shared" si="144"/>
        <v>41604.468645497742</v>
      </c>
      <c r="CF89" s="53">
        <f t="shared" si="144"/>
        <v>42531.150968171678</v>
      </c>
      <c r="CG89" s="53">
        <f t="shared" si="144"/>
        <v>43285.018020455645</v>
      </c>
      <c r="CH89" s="53">
        <f t="shared" si="144"/>
        <v>44150.580090771196</v>
      </c>
      <c r="CI89" s="53">
        <f t="shared" si="144"/>
        <v>45033.450637132999</v>
      </c>
      <c r="CJ89" s="53">
        <f t="shared" si="144"/>
        <v>45933.975773763617</v>
      </c>
      <c r="CK89" s="53">
        <f t="shared" si="144"/>
        <v>46852.508536064277</v>
      </c>
      <c r="CL89" s="53">
        <f t="shared" si="144"/>
        <v>47789.409019016319</v>
      </c>
      <c r="CM89" s="53">
        <f t="shared" si="144"/>
        <v>48745.044518350252</v>
      </c>
      <c r="CN89" s="53">
        <f t="shared" si="144"/>
        <v>49830.773348539216</v>
      </c>
      <c r="CO89" s="53">
        <f t="shared" si="144"/>
        <v>50714.026619662916</v>
      </c>
    </row>
    <row r="90" spans="4:93" outlineLevel="1" x14ac:dyDescent="0.2">
      <c r="E90" s="91">
        <f t="shared" ref="E90:E100" si="145" xml:space="preserve"> E74</f>
        <v>44682</v>
      </c>
      <c r="H90" s="110" t="s">
        <v>133</v>
      </c>
      <c r="I90" s="105">
        <f t="shared" si="141"/>
        <v>2077708.0783542979</v>
      </c>
      <c r="K90" s="53">
        <f t="shared" si="142"/>
        <v>0</v>
      </c>
      <c r="L90" s="53">
        <f t="shared" ref="L90:Z90" si="146" xml:space="preserve"> L74 * L$86</f>
        <v>9385.8329065147536</v>
      </c>
      <c r="M90" s="53">
        <f t="shared" si="146"/>
        <v>10662.194988819554</v>
      </c>
      <c r="N90" s="53">
        <f t="shared" si="146"/>
        <v>10869.8536086853</v>
      </c>
      <c r="O90" s="53">
        <f t="shared" si="146"/>
        <v>10968.462302267593</v>
      </c>
      <c r="P90" s="53">
        <f t="shared" si="146"/>
        <v>11139.307751918868</v>
      </c>
      <c r="Q90" s="53">
        <f t="shared" si="146"/>
        <v>11286.392383478526</v>
      </c>
      <c r="R90" s="53">
        <f t="shared" si="146"/>
        <v>11487.280752045752</v>
      </c>
      <c r="S90" s="53">
        <f t="shared" si="146"/>
        <v>11716.989666694644</v>
      </c>
      <c r="T90" s="53">
        <f t="shared" si="146"/>
        <v>11977.969497769935</v>
      </c>
      <c r="U90" s="53">
        <f t="shared" si="146"/>
        <v>12190.279683412184</v>
      </c>
      <c r="V90" s="53">
        <f t="shared" si="146"/>
        <v>12434.046330696779</v>
      </c>
      <c r="W90" s="53">
        <f t="shared" si="146"/>
        <v>12682.687532123824</v>
      </c>
      <c r="X90" s="53">
        <f t="shared" si="146"/>
        <v>12965.17695507883</v>
      </c>
      <c r="Y90" s="53">
        <f t="shared" si="146"/>
        <v>13194.985448641108</v>
      </c>
      <c r="Z90" s="53">
        <f t="shared" si="146"/>
        <v>13458.843001323932</v>
      </c>
      <c r="AA90" s="53">
        <f t="shared" si="143"/>
        <v>13727.976862069292</v>
      </c>
      <c r="AB90" s="53">
        <f t="shared" si="143"/>
        <v>14033.748667318228</v>
      </c>
      <c r="AC90" s="53">
        <f t="shared" si="143"/>
        <v>14282.497654813124</v>
      </c>
      <c r="AD90" s="53">
        <f t="shared" si="143"/>
        <v>14568.101977157052</v>
      </c>
      <c r="AE90" s="53">
        <f t="shared" si="143"/>
        <v>14859.417473478597</v>
      </c>
      <c r="AF90" s="53">
        <f t="shared" si="143"/>
        <v>15190.390562336805</v>
      </c>
      <c r="AG90" s="53">
        <f t="shared" si="143"/>
        <v>15459.641092726657</v>
      </c>
      <c r="AH90" s="53">
        <f t="shared" si="143"/>
        <v>15768.784523006208</v>
      </c>
      <c r="AI90" s="53">
        <f t="shared" si="143"/>
        <v>16084.109834217648</v>
      </c>
      <c r="AJ90" s="53">
        <f t="shared" si="143"/>
        <v>16442.361261157301</v>
      </c>
      <c r="AK90" s="53">
        <f t="shared" si="143"/>
        <v>16733.803042871903</v>
      </c>
      <c r="AL90" s="53">
        <f t="shared" si="143"/>
        <v>17068.425641369977</v>
      </c>
      <c r="AM90" s="53">
        <f t="shared" si="143"/>
        <v>17409.739622761634</v>
      </c>
      <c r="AN90" s="53">
        <f t="shared" si="143"/>
        <v>17797.517630173228</v>
      </c>
      <c r="AO90" s="53">
        <f t="shared" si="143"/>
        <v>18112.979635042819</v>
      </c>
      <c r="AP90" s="53">
        <f t="shared" si="143"/>
        <v>18475.181359091584</v>
      </c>
      <c r="AQ90" s="53">
        <f t="shared" si="143"/>
        <v>18844.625960433168</v>
      </c>
      <c r="AR90" s="53">
        <f t="shared" si="143"/>
        <v>19264.364087693819</v>
      </c>
      <c r="AS90" s="53">
        <f t="shared" si="143"/>
        <v>19605.826028843334</v>
      </c>
      <c r="AT90" s="53">
        <f t="shared" si="143"/>
        <v>19997.879911314918</v>
      </c>
      <c r="AU90" s="53">
        <f t="shared" si="143"/>
        <v>20397.773618873947</v>
      </c>
      <c r="AV90" s="53">
        <f t="shared" si="143"/>
        <v>20852.105974265316</v>
      </c>
      <c r="AW90" s="53">
        <f t="shared" si="143"/>
        <v>21221.710730000617</v>
      </c>
      <c r="AX90" s="53">
        <f t="shared" si="143"/>
        <v>21646.077143950504</v>
      </c>
      <c r="AY90" s="53">
        <f t="shared" si="143"/>
        <v>22078.929530383</v>
      </c>
      <c r="AZ90" s="53">
        <f t="shared" si="143"/>
        <v>22570.707321699261</v>
      </c>
      <c r="BA90" s="53">
        <f t="shared" si="143"/>
        <v>22970.774383352662</v>
      </c>
      <c r="BB90" s="53">
        <f t="shared" si="143"/>
        <v>23430.116482335041</v>
      </c>
      <c r="BC90" s="53">
        <f t="shared" si="143"/>
        <v>23898.643955757838</v>
      </c>
      <c r="BD90" s="53">
        <f t="shared" si="143"/>
        <v>24430.953383343225</v>
      </c>
      <c r="BE90" s="53">
        <f t="shared" si="143"/>
        <v>24863.993411471569</v>
      </c>
      <c r="BF90" s="53">
        <f t="shared" si="143"/>
        <v>25361.1938424238</v>
      </c>
      <c r="BG90" s="53">
        <f t="shared" si="143"/>
        <v>25868.336693503315</v>
      </c>
      <c r="BH90" s="53">
        <f t="shared" si="143"/>
        <v>26444.518318008722</v>
      </c>
      <c r="BI90" s="53">
        <f t="shared" si="143"/>
        <v>26913.248898292939</v>
      </c>
      <c r="BJ90" s="53">
        <f t="shared" si="143"/>
        <v>27451.42789187255</v>
      </c>
      <c r="BK90" s="53">
        <f t="shared" si="143"/>
        <v>28000.368745910731</v>
      </c>
      <c r="BL90" s="53">
        <f t="shared" si="143"/>
        <v>28624.038452313656</v>
      </c>
      <c r="BM90" s="53">
        <f t="shared" si="143"/>
        <v>29131.401150037429</v>
      </c>
      <c r="BN90" s="53">
        <f t="shared" si="143"/>
        <v>29713.936101939336</v>
      </c>
      <c r="BO90" s="53">
        <f t="shared" si="143"/>
        <v>30308.119891754646</v>
      </c>
      <c r="BP90" s="53">
        <f t="shared" si="143"/>
        <v>30983.191581204301</v>
      </c>
      <c r="BQ90" s="53">
        <f t="shared" si="143"/>
        <v>31532.370401339012</v>
      </c>
      <c r="BR90" s="53">
        <f t="shared" si="143"/>
        <v>32162.917067477432</v>
      </c>
      <c r="BS90" s="53">
        <f t="shared" si="143"/>
        <v>32806.072652422707</v>
      </c>
      <c r="BT90" s="53">
        <f t="shared" si="143"/>
        <v>33536.782804315182</v>
      </c>
      <c r="BU90" s="53">
        <f t="shared" si="143"/>
        <v>34131.224173059156</v>
      </c>
      <c r="BV90" s="53">
        <f t="shared" si="143"/>
        <v>34813.739611626741</v>
      </c>
      <c r="BW90" s="53">
        <f t="shared" si="143"/>
        <v>35509.903178416193</v>
      </c>
      <c r="BX90" s="53">
        <f t="shared" si="144"/>
        <v>36300.837436841393</v>
      </c>
      <c r="BY90" s="53">
        <f t="shared" si="144"/>
        <v>36944.271830009609</v>
      </c>
      <c r="BZ90" s="53">
        <f t="shared" si="144"/>
        <v>37683.039234388911</v>
      </c>
      <c r="CA90" s="53">
        <f t="shared" si="144"/>
        <v>38436.579626588478</v>
      </c>
      <c r="CB90" s="53">
        <f t="shared" si="144"/>
        <v>39292.701577994863</v>
      </c>
      <c r="CC90" s="53">
        <f t="shared" si="144"/>
        <v>39989.166931990192</v>
      </c>
      <c r="CD90" s="53">
        <f t="shared" si="144"/>
        <v>40788.822510358899</v>
      </c>
      <c r="CE90" s="53">
        <f t="shared" si="144"/>
        <v>41604.468645497742</v>
      </c>
      <c r="CF90" s="53">
        <f t="shared" si="144"/>
        <v>42531.150968171678</v>
      </c>
      <c r="CG90" s="53">
        <f t="shared" si="144"/>
        <v>43285.018020455645</v>
      </c>
      <c r="CH90" s="53">
        <f t="shared" si="144"/>
        <v>44150.580090771196</v>
      </c>
      <c r="CI90" s="53">
        <f t="shared" si="144"/>
        <v>45033.450637132999</v>
      </c>
      <c r="CJ90" s="53">
        <f t="shared" si="144"/>
        <v>45933.975773763617</v>
      </c>
      <c r="CK90" s="53">
        <f t="shared" si="144"/>
        <v>46852.508536064277</v>
      </c>
      <c r="CL90" s="53">
        <f t="shared" si="144"/>
        <v>47789.409019016319</v>
      </c>
      <c r="CM90" s="53">
        <f t="shared" si="144"/>
        <v>48745.044518350252</v>
      </c>
      <c r="CN90" s="53">
        <f t="shared" si="144"/>
        <v>49830.773348539216</v>
      </c>
      <c r="CO90" s="53">
        <f t="shared" si="144"/>
        <v>50714.026619662916</v>
      </c>
    </row>
    <row r="91" spans="4:93" outlineLevel="1" x14ac:dyDescent="0.2">
      <c r="E91" s="91">
        <f t="shared" si="145"/>
        <v>44713</v>
      </c>
      <c r="H91" s="110" t="s">
        <v>133</v>
      </c>
      <c r="I91" s="105">
        <f t="shared" si="141"/>
        <v>2078561.335891254</v>
      </c>
      <c r="K91" s="53">
        <f t="shared" si="142"/>
        <v>0</v>
      </c>
      <c r="L91" s="53">
        <f t="shared" ref="L91:BW94" si="147" xml:space="preserve"> L75 * L$86</f>
        <v>10239.090443470639</v>
      </c>
      <c r="M91" s="53">
        <f t="shared" si="147"/>
        <v>10662.194988819554</v>
      </c>
      <c r="N91" s="53">
        <f t="shared" si="147"/>
        <v>10869.8536086853</v>
      </c>
      <c r="O91" s="53">
        <f t="shared" si="147"/>
        <v>10968.462302267593</v>
      </c>
      <c r="P91" s="53">
        <f t="shared" si="147"/>
        <v>11139.307751918868</v>
      </c>
      <c r="Q91" s="53">
        <f t="shared" si="147"/>
        <v>11286.392383478526</v>
      </c>
      <c r="R91" s="53">
        <f t="shared" si="147"/>
        <v>11487.280752045752</v>
      </c>
      <c r="S91" s="53">
        <f t="shared" si="147"/>
        <v>11716.989666694644</v>
      </c>
      <c r="T91" s="53">
        <f t="shared" si="147"/>
        <v>11977.969497769935</v>
      </c>
      <c r="U91" s="53">
        <f t="shared" si="147"/>
        <v>12190.279683412184</v>
      </c>
      <c r="V91" s="53">
        <f t="shared" si="147"/>
        <v>12434.046330696779</v>
      </c>
      <c r="W91" s="53">
        <f t="shared" si="147"/>
        <v>12682.687532123824</v>
      </c>
      <c r="X91" s="53">
        <f t="shared" si="147"/>
        <v>12965.17695507883</v>
      </c>
      <c r="Y91" s="53">
        <f t="shared" si="147"/>
        <v>13194.985448641108</v>
      </c>
      <c r="Z91" s="53">
        <f t="shared" si="147"/>
        <v>13458.843001323932</v>
      </c>
      <c r="AA91" s="53">
        <f t="shared" si="147"/>
        <v>13727.976862069292</v>
      </c>
      <c r="AB91" s="53">
        <f t="shared" si="147"/>
        <v>14033.748667318228</v>
      </c>
      <c r="AC91" s="53">
        <f t="shared" si="147"/>
        <v>14282.497654813124</v>
      </c>
      <c r="AD91" s="53">
        <f t="shared" si="147"/>
        <v>14568.101977157052</v>
      </c>
      <c r="AE91" s="53">
        <f t="shared" si="147"/>
        <v>14859.417473478597</v>
      </c>
      <c r="AF91" s="53">
        <f t="shared" si="147"/>
        <v>15190.390562336805</v>
      </c>
      <c r="AG91" s="53">
        <f t="shared" si="147"/>
        <v>15459.641092726657</v>
      </c>
      <c r="AH91" s="53">
        <f t="shared" si="147"/>
        <v>15768.784523006208</v>
      </c>
      <c r="AI91" s="53">
        <f t="shared" si="147"/>
        <v>16084.109834217648</v>
      </c>
      <c r="AJ91" s="53">
        <f t="shared" si="147"/>
        <v>16442.361261157301</v>
      </c>
      <c r="AK91" s="53">
        <f t="shared" si="147"/>
        <v>16733.803042871903</v>
      </c>
      <c r="AL91" s="53">
        <f t="shared" si="147"/>
        <v>17068.425641369977</v>
      </c>
      <c r="AM91" s="53">
        <f t="shared" si="147"/>
        <v>17409.739622761634</v>
      </c>
      <c r="AN91" s="53">
        <f t="shared" si="147"/>
        <v>17797.517630173228</v>
      </c>
      <c r="AO91" s="53">
        <f t="shared" si="147"/>
        <v>18112.979635042819</v>
      </c>
      <c r="AP91" s="53">
        <f t="shared" si="147"/>
        <v>18475.181359091584</v>
      </c>
      <c r="AQ91" s="53">
        <f t="shared" si="147"/>
        <v>18844.625960433168</v>
      </c>
      <c r="AR91" s="53">
        <f t="shared" si="147"/>
        <v>19264.364087693819</v>
      </c>
      <c r="AS91" s="53">
        <f t="shared" si="147"/>
        <v>19605.826028843334</v>
      </c>
      <c r="AT91" s="53">
        <f t="shared" si="147"/>
        <v>19997.879911314918</v>
      </c>
      <c r="AU91" s="53">
        <f t="shared" si="147"/>
        <v>20397.773618873947</v>
      </c>
      <c r="AV91" s="53">
        <f t="shared" si="147"/>
        <v>20852.105974265316</v>
      </c>
      <c r="AW91" s="53">
        <f t="shared" si="147"/>
        <v>21221.710730000617</v>
      </c>
      <c r="AX91" s="53">
        <f t="shared" si="147"/>
        <v>21646.077143950504</v>
      </c>
      <c r="AY91" s="53">
        <f t="shared" si="147"/>
        <v>22078.929530383</v>
      </c>
      <c r="AZ91" s="53">
        <f t="shared" si="147"/>
        <v>22570.707321699261</v>
      </c>
      <c r="BA91" s="53">
        <f t="shared" si="147"/>
        <v>22970.774383352662</v>
      </c>
      <c r="BB91" s="53">
        <f t="shared" si="147"/>
        <v>23430.116482335041</v>
      </c>
      <c r="BC91" s="53">
        <f t="shared" si="147"/>
        <v>23898.643955757838</v>
      </c>
      <c r="BD91" s="53">
        <f t="shared" si="147"/>
        <v>24430.953383343225</v>
      </c>
      <c r="BE91" s="53">
        <f t="shared" si="147"/>
        <v>24863.993411471569</v>
      </c>
      <c r="BF91" s="53">
        <f t="shared" si="147"/>
        <v>25361.1938424238</v>
      </c>
      <c r="BG91" s="53">
        <f t="shared" si="147"/>
        <v>25868.336693503315</v>
      </c>
      <c r="BH91" s="53">
        <f t="shared" si="147"/>
        <v>26444.518318008722</v>
      </c>
      <c r="BI91" s="53">
        <f t="shared" si="147"/>
        <v>26913.248898292939</v>
      </c>
      <c r="BJ91" s="53">
        <f t="shared" si="147"/>
        <v>27451.42789187255</v>
      </c>
      <c r="BK91" s="53">
        <f t="shared" si="147"/>
        <v>28000.368745910731</v>
      </c>
      <c r="BL91" s="53">
        <f t="shared" si="147"/>
        <v>28624.038452313656</v>
      </c>
      <c r="BM91" s="53">
        <f t="shared" si="147"/>
        <v>29131.401150037429</v>
      </c>
      <c r="BN91" s="53">
        <f t="shared" si="147"/>
        <v>29713.936101939336</v>
      </c>
      <c r="BO91" s="53">
        <f t="shared" si="147"/>
        <v>30308.119891754646</v>
      </c>
      <c r="BP91" s="53">
        <f t="shared" si="147"/>
        <v>30983.191581204301</v>
      </c>
      <c r="BQ91" s="53">
        <f t="shared" si="147"/>
        <v>31532.370401339012</v>
      </c>
      <c r="BR91" s="53">
        <f t="shared" si="147"/>
        <v>32162.917067477432</v>
      </c>
      <c r="BS91" s="53">
        <f t="shared" si="147"/>
        <v>32806.072652422707</v>
      </c>
      <c r="BT91" s="53">
        <f t="shared" si="147"/>
        <v>33536.782804315182</v>
      </c>
      <c r="BU91" s="53">
        <f t="shared" si="147"/>
        <v>34131.224173059156</v>
      </c>
      <c r="BV91" s="53">
        <f t="shared" si="147"/>
        <v>34813.739611626741</v>
      </c>
      <c r="BW91" s="53">
        <f t="shared" si="147"/>
        <v>35509.903178416193</v>
      </c>
      <c r="BX91" s="53">
        <f t="shared" si="144"/>
        <v>36300.837436841393</v>
      </c>
      <c r="BY91" s="53">
        <f t="shared" si="144"/>
        <v>36944.271830009609</v>
      </c>
      <c r="BZ91" s="53">
        <f t="shared" si="144"/>
        <v>37683.039234388911</v>
      </c>
      <c r="CA91" s="53">
        <f t="shared" si="144"/>
        <v>38436.579626588478</v>
      </c>
      <c r="CB91" s="53">
        <f t="shared" si="144"/>
        <v>39292.701577994863</v>
      </c>
      <c r="CC91" s="53">
        <f t="shared" si="144"/>
        <v>39989.166931990192</v>
      </c>
      <c r="CD91" s="53">
        <f t="shared" si="144"/>
        <v>40788.822510358899</v>
      </c>
      <c r="CE91" s="53">
        <f t="shared" si="144"/>
        <v>41604.468645497742</v>
      </c>
      <c r="CF91" s="53">
        <f t="shared" si="144"/>
        <v>42531.150968171678</v>
      </c>
      <c r="CG91" s="53">
        <f t="shared" si="144"/>
        <v>43285.018020455645</v>
      </c>
      <c r="CH91" s="53">
        <f t="shared" si="144"/>
        <v>44150.580090771196</v>
      </c>
      <c r="CI91" s="53">
        <f t="shared" si="144"/>
        <v>45033.450637132999</v>
      </c>
      <c r="CJ91" s="53">
        <f t="shared" si="144"/>
        <v>45933.975773763617</v>
      </c>
      <c r="CK91" s="53">
        <f t="shared" si="144"/>
        <v>46852.508536064277</v>
      </c>
      <c r="CL91" s="53">
        <f t="shared" si="144"/>
        <v>47789.409019016319</v>
      </c>
      <c r="CM91" s="53">
        <f t="shared" si="144"/>
        <v>48745.044518350252</v>
      </c>
      <c r="CN91" s="53">
        <f t="shared" si="144"/>
        <v>49830.773348539216</v>
      </c>
      <c r="CO91" s="53">
        <f t="shared" si="144"/>
        <v>50714.026619662916</v>
      </c>
    </row>
    <row r="92" spans="4:93" outlineLevel="1" x14ac:dyDescent="0.2">
      <c r="E92" s="91">
        <f t="shared" si="145"/>
        <v>44743</v>
      </c>
      <c r="H92" s="110" t="s">
        <v>133</v>
      </c>
      <c r="I92" s="105">
        <f t="shared" si="141"/>
        <v>2079339.700082226</v>
      </c>
      <c r="K92" s="53">
        <f t="shared" si="142"/>
        <v>778.3641909722221</v>
      </c>
      <c r="L92" s="53">
        <f t="shared" si="147"/>
        <v>10239.090443470639</v>
      </c>
      <c r="M92" s="53">
        <f t="shared" si="147"/>
        <v>10662.194988819554</v>
      </c>
      <c r="N92" s="53">
        <f t="shared" si="147"/>
        <v>10869.8536086853</v>
      </c>
      <c r="O92" s="53">
        <f t="shared" si="147"/>
        <v>10968.462302267593</v>
      </c>
      <c r="P92" s="53">
        <f t="shared" si="147"/>
        <v>11139.307751918868</v>
      </c>
      <c r="Q92" s="53">
        <f t="shared" si="147"/>
        <v>11286.392383478526</v>
      </c>
      <c r="R92" s="53">
        <f t="shared" si="147"/>
        <v>11487.280752045752</v>
      </c>
      <c r="S92" s="53">
        <f t="shared" si="147"/>
        <v>11716.989666694644</v>
      </c>
      <c r="T92" s="53">
        <f t="shared" si="147"/>
        <v>11977.969497769935</v>
      </c>
      <c r="U92" s="53">
        <f t="shared" si="147"/>
        <v>12190.279683412184</v>
      </c>
      <c r="V92" s="53">
        <f t="shared" si="147"/>
        <v>12434.046330696779</v>
      </c>
      <c r="W92" s="53">
        <f t="shared" si="147"/>
        <v>12682.687532123824</v>
      </c>
      <c r="X92" s="53">
        <f t="shared" si="147"/>
        <v>12965.17695507883</v>
      </c>
      <c r="Y92" s="53">
        <f t="shared" si="147"/>
        <v>13194.985448641108</v>
      </c>
      <c r="Z92" s="53">
        <f t="shared" si="147"/>
        <v>13458.843001323932</v>
      </c>
      <c r="AA92" s="53">
        <f t="shared" si="147"/>
        <v>13727.976862069292</v>
      </c>
      <c r="AB92" s="53">
        <f t="shared" si="147"/>
        <v>14033.748667318228</v>
      </c>
      <c r="AC92" s="53">
        <f t="shared" si="147"/>
        <v>14282.497654813124</v>
      </c>
      <c r="AD92" s="53">
        <f t="shared" si="147"/>
        <v>14568.101977157052</v>
      </c>
      <c r="AE92" s="53">
        <f t="shared" si="147"/>
        <v>14859.417473478597</v>
      </c>
      <c r="AF92" s="53">
        <f t="shared" si="147"/>
        <v>15190.390562336805</v>
      </c>
      <c r="AG92" s="53">
        <f t="shared" si="147"/>
        <v>15459.641092726657</v>
      </c>
      <c r="AH92" s="53">
        <f t="shared" si="147"/>
        <v>15768.784523006208</v>
      </c>
      <c r="AI92" s="53">
        <f t="shared" si="147"/>
        <v>16084.109834217648</v>
      </c>
      <c r="AJ92" s="53">
        <f t="shared" si="147"/>
        <v>16442.361261157301</v>
      </c>
      <c r="AK92" s="53">
        <f t="shared" si="147"/>
        <v>16733.803042871903</v>
      </c>
      <c r="AL92" s="53">
        <f t="shared" si="147"/>
        <v>17068.425641369977</v>
      </c>
      <c r="AM92" s="53">
        <f t="shared" si="147"/>
        <v>17409.739622761634</v>
      </c>
      <c r="AN92" s="53">
        <f t="shared" si="147"/>
        <v>17797.517630173228</v>
      </c>
      <c r="AO92" s="53">
        <f t="shared" si="147"/>
        <v>18112.979635042819</v>
      </c>
      <c r="AP92" s="53">
        <f t="shared" si="147"/>
        <v>18475.181359091584</v>
      </c>
      <c r="AQ92" s="53">
        <f t="shared" si="147"/>
        <v>18844.625960433168</v>
      </c>
      <c r="AR92" s="53">
        <f t="shared" si="147"/>
        <v>19264.364087693819</v>
      </c>
      <c r="AS92" s="53">
        <f t="shared" si="147"/>
        <v>19605.826028843334</v>
      </c>
      <c r="AT92" s="53">
        <f t="shared" si="147"/>
        <v>19997.879911314918</v>
      </c>
      <c r="AU92" s="53">
        <f t="shared" si="147"/>
        <v>20397.773618873947</v>
      </c>
      <c r="AV92" s="53">
        <f t="shared" si="147"/>
        <v>20852.105974265316</v>
      </c>
      <c r="AW92" s="53">
        <f t="shared" si="147"/>
        <v>21221.710730000617</v>
      </c>
      <c r="AX92" s="53">
        <f t="shared" si="147"/>
        <v>21646.077143950504</v>
      </c>
      <c r="AY92" s="53">
        <f t="shared" si="147"/>
        <v>22078.929530383</v>
      </c>
      <c r="AZ92" s="53">
        <f t="shared" si="147"/>
        <v>22570.707321699261</v>
      </c>
      <c r="BA92" s="53">
        <f t="shared" si="147"/>
        <v>22970.774383352662</v>
      </c>
      <c r="BB92" s="53">
        <f t="shared" si="147"/>
        <v>23430.116482335041</v>
      </c>
      <c r="BC92" s="53">
        <f t="shared" si="147"/>
        <v>23898.643955757838</v>
      </c>
      <c r="BD92" s="53">
        <f t="shared" si="147"/>
        <v>24430.953383343225</v>
      </c>
      <c r="BE92" s="53">
        <f t="shared" si="147"/>
        <v>24863.993411471569</v>
      </c>
      <c r="BF92" s="53">
        <f t="shared" si="147"/>
        <v>25361.1938424238</v>
      </c>
      <c r="BG92" s="53">
        <f t="shared" si="147"/>
        <v>25868.336693503315</v>
      </c>
      <c r="BH92" s="53">
        <f t="shared" si="147"/>
        <v>26444.518318008722</v>
      </c>
      <c r="BI92" s="53">
        <f t="shared" si="147"/>
        <v>26913.248898292939</v>
      </c>
      <c r="BJ92" s="53">
        <f t="shared" si="147"/>
        <v>27451.42789187255</v>
      </c>
      <c r="BK92" s="53">
        <f t="shared" si="147"/>
        <v>28000.368745910731</v>
      </c>
      <c r="BL92" s="53">
        <f t="shared" si="147"/>
        <v>28624.038452313656</v>
      </c>
      <c r="BM92" s="53">
        <f t="shared" si="147"/>
        <v>29131.401150037429</v>
      </c>
      <c r="BN92" s="53">
        <f t="shared" si="147"/>
        <v>29713.936101939336</v>
      </c>
      <c r="BO92" s="53">
        <f t="shared" si="147"/>
        <v>30308.119891754646</v>
      </c>
      <c r="BP92" s="53">
        <f t="shared" si="147"/>
        <v>30983.191581204301</v>
      </c>
      <c r="BQ92" s="53">
        <f t="shared" si="147"/>
        <v>31532.370401339012</v>
      </c>
      <c r="BR92" s="53">
        <f t="shared" si="147"/>
        <v>32162.917067477432</v>
      </c>
      <c r="BS92" s="53">
        <f t="shared" si="147"/>
        <v>32806.072652422707</v>
      </c>
      <c r="BT92" s="53">
        <f t="shared" si="147"/>
        <v>33536.782804315182</v>
      </c>
      <c r="BU92" s="53">
        <f t="shared" si="147"/>
        <v>34131.224173059156</v>
      </c>
      <c r="BV92" s="53">
        <f t="shared" si="147"/>
        <v>34813.739611626741</v>
      </c>
      <c r="BW92" s="53">
        <f t="shared" si="147"/>
        <v>35509.903178416193</v>
      </c>
      <c r="BX92" s="53">
        <f t="shared" si="144"/>
        <v>36300.837436841393</v>
      </c>
      <c r="BY92" s="53">
        <f t="shared" si="144"/>
        <v>36944.271830009609</v>
      </c>
      <c r="BZ92" s="53">
        <f t="shared" si="144"/>
        <v>37683.039234388911</v>
      </c>
      <c r="CA92" s="53">
        <f t="shared" si="144"/>
        <v>38436.579626588478</v>
      </c>
      <c r="CB92" s="53">
        <f t="shared" si="144"/>
        <v>39292.701577994863</v>
      </c>
      <c r="CC92" s="53">
        <f t="shared" si="144"/>
        <v>39989.166931990192</v>
      </c>
      <c r="CD92" s="53">
        <f t="shared" si="144"/>
        <v>40788.822510358899</v>
      </c>
      <c r="CE92" s="53">
        <f t="shared" si="144"/>
        <v>41604.468645497742</v>
      </c>
      <c r="CF92" s="53">
        <f t="shared" si="144"/>
        <v>42531.150968171678</v>
      </c>
      <c r="CG92" s="53">
        <f t="shared" si="144"/>
        <v>43285.018020455645</v>
      </c>
      <c r="CH92" s="53">
        <f t="shared" si="144"/>
        <v>44150.580090771196</v>
      </c>
      <c r="CI92" s="53">
        <f t="shared" si="144"/>
        <v>45033.450637132999</v>
      </c>
      <c r="CJ92" s="53">
        <f t="shared" si="144"/>
        <v>45933.975773763617</v>
      </c>
      <c r="CK92" s="53">
        <f t="shared" si="144"/>
        <v>46852.508536064277</v>
      </c>
      <c r="CL92" s="53">
        <f t="shared" si="144"/>
        <v>47789.409019016319</v>
      </c>
      <c r="CM92" s="53">
        <f t="shared" si="144"/>
        <v>48745.044518350252</v>
      </c>
      <c r="CN92" s="53">
        <f t="shared" si="144"/>
        <v>49830.773348539216</v>
      </c>
      <c r="CO92" s="53">
        <f t="shared" si="144"/>
        <v>50714.026619662916</v>
      </c>
    </row>
    <row r="93" spans="4:93" outlineLevel="1" x14ac:dyDescent="0.2">
      <c r="E93" s="91">
        <f t="shared" si="145"/>
        <v>44774</v>
      </c>
      <c r="H93" s="110" t="s">
        <v>133</v>
      </c>
      <c r="I93" s="105">
        <f t="shared" si="141"/>
        <v>2080118.0642731984</v>
      </c>
      <c r="K93" s="53">
        <f t="shared" si="142"/>
        <v>1556.7283819444442</v>
      </c>
      <c r="L93" s="53">
        <f t="shared" si="147"/>
        <v>10239.090443470639</v>
      </c>
      <c r="M93" s="53">
        <f t="shared" si="147"/>
        <v>10662.194988819554</v>
      </c>
      <c r="N93" s="53">
        <f t="shared" si="147"/>
        <v>10869.8536086853</v>
      </c>
      <c r="O93" s="53">
        <f t="shared" si="147"/>
        <v>10968.462302267593</v>
      </c>
      <c r="P93" s="53">
        <f t="shared" si="147"/>
        <v>11139.307751918868</v>
      </c>
      <c r="Q93" s="53">
        <f t="shared" si="147"/>
        <v>11286.392383478526</v>
      </c>
      <c r="R93" s="53">
        <f t="shared" si="147"/>
        <v>11487.280752045752</v>
      </c>
      <c r="S93" s="53">
        <f t="shared" si="147"/>
        <v>11716.989666694644</v>
      </c>
      <c r="T93" s="53">
        <f t="shared" si="147"/>
        <v>11977.969497769935</v>
      </c>
      <c r="U93" s="53">
        <f t="shared" si="147"/>
        <v>12190.279683412184</v>
      </c>
      <c r="V93" s="53">
        <f t="shared" si="147"/>
        <v>12434.046330696779</v>
      </c>
      <c r="W93" s="53">
        <f t="shared" si="147"/>
        <v>12682.687532123824</v>
      </c>
      <c r="X93" s="53">
        <f t="shared" si="147"/>
        <v>12965.17695507883</v>
      </c>
      <c r="Y93" s="53">
        <f t="shared" si="147"/>
        <v>13194.985448641108</v>
      </c>
      <c r="Z93" s="53">
        <f t="shared" si="147"/>
        <v>13458.843001323932</v>
      </c>
      <c r="AA93" s="53">
        <f t="shared" si="147"/>
        <v>13727.976862069292</v>
      </c>
      <c r="AB93" s="53">
        <f t="shared" si="147"/>
        <v>14033.748667318228</v>
      </c>
      <c r="AC93" s="53">
        <f t="shared" si="147"/>
        <v>14282.497654813124</v>
      </c>
      <c r="AD93" s="53">
        <f t="shared" si="147"/>
        <v>14568.101977157052</v>
      </c>
      <c r="AE93" s="53">
        <f t="shared" si="147"/>
        <v>14859.417473478597</v>
      </c>
      <c r="AF93" s="53">
        <f t="shared" si="147"/>
        <v>15190.390562336805</v>
      </c>
      <c r="AG93" s="53">
        <f t="shared" si="147"/>
        <v>15459.641092726657</v>
      </c>
      <c r="AH93" s="53">
        <f t="shared" si="147"/>
        <v>15768.784523006208</v>
      </c>
      <c r="AI93" s="53">
        <f t="shared" si="147"/>
        <v>16084.109834217648</v>
      </c>
      <c r="AJ93" s="53">
        <f t="shared" si="147"/>
        <v>16442.361261157301</v>
      </c>
      <c r="AK93" s="53">
        <f t="shared" si="147"/>
        <v>16733.803042871903</v>
      </c>
      <c r="AL93" s="53">
        <f t="shared" si="147"/>
        <v>17068.425641369977</v>
      </c>
      <c r="AM93" s="53">
        <f t="shared" si="147"/>
        <v>17409.739622761634</v>
      </c>
      <c r="AN93" s="53">
        <f t="shared" si="147"/>
        <v>17797.517630173228</v>
      </c>
      <c r="AO93" s="53">
        <f t="shared" si="147"/>
        <v>18112.979635042819</v>
      </c>
      <c r="AP93" s="53">
        <f t="shared" si="147"/>
        <v>18475.181359091584</v>
      </c>
      <c r="AQ93" s="53">
        <f t="shared" si="147"/>
        <v>18844.625960433168</v>
      </c>
      <c r="AR93" s="53">
        <f t="shared" si="147"/>
        <v>19264.364087693819</v>
      </c>
      <c r="AS93" s="53">
        <f t="shared" si="147"/>
        <v>19605.826028843334</v>
      </c>
      <c r="AT93" s="53">
        <f t="shared" si="147"/>
        <v>19997.879911314918</v>
      </c>
      <c r="AU93" s="53">
        <f t="shared" si="147"/>
        <v>20397.773618873947</v>
      </c>
      <c r="AV93" s="53">
        <f t="shared" si="147"/>
        <v>20852.105974265316</v>
      </c>
      <c r="AW93" s="53">
        <f t="shared" si="147"/>
        <v>21221.710730000617</v>
      </c>
      <c r="AX93" s="53">
        <f t="shared" si="147"/>
        <v>21646.077143950504</v>
      </c>
      <c r="AY93" s="53">
        <f t="shared" si="147"/>
        <v>22078.929530383</v>
      </c>
      <c r="AZ93" s="53">
        <f t="shared" si="147"/>
        <v>22570.707321699261</v>
      </c>
      <c r="BA93" s="53">
        <f t="shared" si="147"/>
        <v>22970.774383352662</v>
      </c>
      <c r="BB93" s="53">
        <f t="shared" si="147"/>
        <v>23430.116482335041</v>
      </c>
      <c r="BC93" s="53">
        <f t="shared" si="147"/>
        <v>23898.643955757838</v>
      </c>
      <c r="BD93" s="53">
        <f t="shared" si="147"/>
        <v>24430.953383343225</v>
      </c>
      <c r="BE93" s="53">
        <f t="shared" si="147"/>
        <v>24863.993411471569</v>
      </c>
      <c r="BF93" s="53">
        <f t="shared" si="147"/>
        <v>25361.1938424238</v>
      </c>
      <c r="BG93" s="53">
        <f t="shared" si="147"/>
        <v>25868.336693503315</v>
      </c>
      <c r="BH93" s="53">
        <f t="shared" si="147"/>
        <v>26444.518318008722</v>
      </c>
      <c r="BI93" s="53">
        <f t="shared" si="147"/>
        <v>26913.248898292939</v>
      </c>
      <c r="BJ93" s="53">
        <f t="shared" si="147"/>
        <v>27451.42789187255</v>
      </c>
      <c r="BK93" s="53">
        <f t="shared" si="147"/>
        <v>28000.368745910731</v>
      </c>
      <c r="BL93" s="53">
        <f t="shared" si="147"/>
        <v>28624.038452313656</v>
      </c>
      <c r="BM93" s="53">
        <f t="shared" si="147"/>
        <v>29131.401150037429</v>
      </c>
      <c r="BN93" s="53">
        <f t="shared" si="147"/>
        <v>29713.936101939336</v>
      </c>
      <c r="BO93" s="53">
        <f t="shared" si="147"/>
        <v>30308.119891754646</v>
      </c>
      <c r="BP93" s="53">
        <f t="shared" si="147"/>
        <v>30983.191581204301</v>
      </c>
      <c r="BQ93" s="53">
        <f t="shared" si="147"/>
        <v>31532.370401339012</v>
      </c>
      <c r="BR93" s="53">
        <f t="shared" si="147"/>
        <v>32162.917067477432</v>
      </c>
      <c r="BS93" s="53">
        <f t="shared" si="147"/>
        <v>32806.072652422707</v>
      </c>
      <c r="BT93" s="53">
        <f t="shared" si="147"/>
        <v>33536.782804315182</v>
      </c>
      <c r="BU93" s="53">
        <f t="shared" si="147"/>
        <v>34131.224173059156</v>
      </c>
      <c r="BV93" s="53">
        <f t="shared" si="147"/>
        <v>34813.739611626741</v>
      </c>
      <c r="BW93" s="53">
        <f t="shared" si="147"/>
        <v>35509.903178416193</v>
      </c>
      <c r="BX93" s="53">
        <f t="shared" si="144"/>
        <v>36300.837436841393</v>
      </c>
      <c r="BY93" s="53">
        <f t="shared" si="144"/>
        <v>36944.271830009609</v>
      </c>
      <c r="BZ93" s="53">
        <f t="shared" si="144"/>
        <v>37683.039234388911</v>
      </c>
      <c r="CA93" s="53">
        <f t="shared" si="144"/>
        <v>38436.579626588478</v>
      </c>
      <c r="CB93" s="53">
        <f t="shared" si="144"/>
        <v>39292.701577994863</v>
      </c>
      <c r="CC93" s="53">
        <f t="shared" si="144"/>
        <v>39989.166931990192</v>
      </c>
      <c r="CD93" s="53">
        <f t="shared" si="144"/>
        <v>40788.822510358899</v>
      </c>
      <c r="CE93" s="53">
        <f t="shared" si="144"/>
        <v>41604.468645497742</v>
      </c>
      <c r="CF93" s="53">
        <f t="shared" si="144"/>
        <v>42531.150968171678</v>
      </c>
      <c r="CG93" s="53">
        <f t="shared" si="144"/>
        <v>43285.018020455645</v>
      </c>
      <c r="CH93" s="53">
        <f t="shared" si="144"/>
        <v>44150.580090771196</v>
      </c>
      <c r="CI93" s="53">
        <f t="shared" si="144"/>
        <v>45033.450637132999</v>
      </c>
      <c r="CJ93" s="53">
        <f t="shared" si="144"/>
        <v>45933.975773763617</v>
      </c>
      <c r="CK93" s="53">
        <f t="shared" si="144"/>
        <v>46852.508536064277</v>
      </c>
      <c r="CL93" s="53">
        <f t="shared" si="144"/>
        <v>47789.409019016319</v>
      </c>
      <c r="CM93" s="53">
        <f t="shared" si="144"/>
        <v>48745.044518350252</v>
      </c>
      <c r="CN93" s="53">
        <f t="shared" si="144"/>
        <v>49830.773348539216</v>
      </c>
      <c r="CO93" s="53">
        <f t="shared" si="144"/>
        <v>50714.026619662916</v>
      </c>
    </row>
    <row r="94" spans="4:93" outlineLevel="1" x14ac:dyDescent="0.2">
      <c r="E94" s="91">
        <f t="shared" si="145"/>
        <v>44805</v>
      </c>
      <c r="H94" s="110" t="s">
        <v>133</v>
      </c>
      <c r="I94" s="105">
        <f t="shared" si="141"/>
        <v>2080896.4284641703</v>
      </c>
      <c r="K94" s="53">
        <f t="shared" si="142"/>
        <v>2335.0925729166665</v>
      </c>
      <c r="L94" s="53">
        <f t="shared" si="147"/>
        <v>10239.090443470639</v>
      </c>
      <c r="M94" s="53">
        <f t="shared" si="147"/>
        <v>10662.194988819554</v>
      </c>
      <c r="N94" s="53">
        <f t="shared" si="147"/>
        <v>10869.8536086853</v>
      </c>
      <c r="O94" s="53">
        <f t="shared" si="147"/>
        <v>10968.462302267593</v>
      </c>
      <c r="P94" s="53">
        <f t="shared" si="147"/>
        <v>11139.307751918868</v>
      </c>
      <c r="Q94" s="53">
        <f t="shared" si="147"/>
        <v>11286.392383478526</v>
      </c>
      <c r="R94" s="53">
        <f t="shared" si="147"/>
        <v>11487.280752045752</v>
      </c>
      <c r="S94" s="53">
        <f t="shared" si="147"/>
        <v>11716.989666694644</v>
      </c>
      <c r="T94" s="53">
        <f t="shared" si="147"/>
        <v>11977.969497769935</v>
      </c>
      <c r="U94" s="53">
        <f t="shared" si="147"/>
        <v>12190.279683412184</v>
      </c>
      <c r="V94" s="53">
        <f t="shared" si="147"/>
        <v>12434.046330696779</v>
      </c>
      <c r="W94" s="53">
        <f t="shared" si="147"/>
        <v>12682.687532123824</v>
      </c>
      <c r="X94" s="53">
        <f t="shared" si="147"/>
        <v>12965.17695507883</v>
      </c>
      <c r="Y94" s="53">
        <f t="shared" si="147"/>
        <v>13194.985448641108</v>
      </c>
      <c r="Z94" s="53">
        <f t="shared" si="147"/>
        <v>13458.843001323932</v>
      </c>
      <c r="AA94" s="53">
        <f t="shared" si="147"/>
        <v>13727.976862069292</v>
      </c>
      <c r="AB94" s="53">
        <f t="shared" si="147"/>
        <v>14033.748667318228</v>
      </c>
      <c r="AC94" s="53">
        <f t="shared" si="147"/>
        <v>14282.497654813124</v>
      </c>
      <c r="AD94" s="53">
        <f t="shared" si="147"/>
        <v>14568.101977157052</v>
      </c>
      <c r="AE94" s="53">
        <f t="shared" si="147"/>
        <v>14859.417473478597</v>
      </c>
      <c r="AF94" s="53">
        <f t="shared" si="147"/>
        <v>15190.390562336805</v>
      </c>
      <c r="AG94" s="53">
        <f t="shared" si="147"/>
        <v>15459.641092726657</v>
      </c>
      <c r="AH94" s="53">
        <f t="shared" si="147"/>
        <v>15768.784523006208</v>
      </c>
      <c r="AI94" s="53">
        <f t="shared" si="147"/>
        <v>16084.109834217648</v>
      </c>
      <c r="AJ94" s="53">
        <f t="shared" si="147"/>
        <v>16442.361261157301</v>
      </c>
      <c r="AK94" s="53">
        <f t="shared" si="147"/>
        <v>16733.803042871903</v>
      </c>
      <c r="AL94" s="53">
        <f t="shared" si="147"/>
        <v>17068.425641369977</v>
      </c>
      <c r="AM94" s="53">
        <f t="shared" si="147"/>
        <v>17409.739622761634</v>
      </c>
      <c r="AN94" s="53">
        <f t="shared" si="147"/>
        <v>17797.517630173228</v>
      </c>
      <c r="AO94" s="53">
        <f t="shared" si="147"/>
        <v>18112.979635042819</v>
      </c>
      <c r="AP94" s="53">
        <f t="shared" si="147"/>
        <v>18475.181359091584</v>
      </c>
      <c r="AQ94" s="53">
        <f t="shared" si="147"/>
        <v>18844.625960433168</v>
      </c>
      <c r="AR94" s="53">
        <f t="shared" si="147"/>
        <v>19264.364087693819</v>
      </c>
      <c r="AS94" s="53">
        <f t="shared" si="147"/>
        <v>19605.826028843334</v>
      </c>
      <c r="AT94" s="53">
        <f t="shared" si="147"/>
        <v>19997.879911314918</v>
      </c>
      <c r="AU94" s="53">
        <f t="shared" si="147"/>
        <v>20397.773618873947</v>
      </c>
      <c r="AV94" s="53">
        <f t="shared" si="147"/>
        <v>20852.105974265316</v>
      </c>
      <c r="AW94" s="53">
        <f t="shared" si="147"/>
        <v>21221.710730000617</v>
      </c>
      <c r="AX94" s="53">
        <f t="shared" si="147"/>
        <v>21646.077143950504</v>
      </c>
      <c r="AY94" s="53">
        <f t="shared" si="147"/>
        <v>22078.929530383</v>
      </c>
      <c r="AZ94" s="53">
        <f t="shared" si="147"/>
        <v>22570.707321699261</v>
      </c>
      <c r="BA94" s="53">
        <f t="shared" si="147"/>
        <v>22970.774383352662</v>
      </c>
      <c r="BB94" s="53">
        <f t="shared" si="147"/>
        <v>23430.116482335041</v>
      </c>
      <c r="BC94" s="53">
        <f t="shared" si="147"/>
        <v>23898.643955757838</v>
      </c>
      <c r="BD94" s="53">
        <f t="shared" si="147"/>
        <v>24430.953383343225</v>
      </c>
      <c r="BE94" s="53">
        <f t="shared" si="147"/>
        <v>24863.993411471569</v>
      </c>
      <c r="BF94" s="53">
        <f t="shared" si="147"/>
        <v>25361.1938424238</v>
      </c>
      <c r="BG94" s="53">
        <f t="shared" si="147"/>
        <v>25868.336693503315</v>
      </c>
      <c r="BH94" s="53">
        <f t="shared" si="147"/>
        <v>26444.518318008722</v>
      </c>
      <c r="BI94" s="53">
        <f t="shared" si="147"/>
        <v>26913.248898292939</v>
      </c>
      <c r="BJ94" s="53">
        <f t="shared" si="147"/>
        <v>27451.42789187255</v>
      </c>
      <c r="BK94" s="53">
        <f t="shared" si="147"/>
        <v>28000.368745910731</v>
      </c>
      <c r="BL94" s="53">
        <f t="shared" si="147"/>
        <v>28624.038452313656</v>
      </c>
      <c r="BM94" s="53">
        <f t="shared" si="147"/>
        <v>29131.401150037429</v>
      </c>
      <c r="BN94" s="53">
        <f t="shared" si="147"/>
        <v>29713.936101939336</v>
      </c>
      <c r="BO94" s="53">
        <f t="shared" si="147"/>
        <v>30308.119891754646</v>
      </c>
      <c r="BP94" s="53">
        <f t="shared" si="147"/>
        <v>30983.191581204301</v>
      </c>
      <c r="BQ94" s="53">
        <f t="shared" si="147"/>
        <v>31532.370401339012</v>
      </c>
      <c r="BR94" s="53">
        <f t="shared" si="147"/>
        <v>32162.917067477432</v>
      </c>
      <c r="BS94" s="53">
        <f t="shared" si="147"/>
        <v>32806.072652422707</v>
      </c>
      <c r="BT94" s="53">
        <f t="shared" si="147"/>
        <v>33536.782804315182</v>
      </c>
      <c r="BU94" s="53">
        <f t="shared" si="147"/>
        <v>34131.224173059156</v>
      </c>
      <c r="BV94" s="53">
        <f t="shared" si="147"/>
        <v>34813.739611626741</v>
      </c>
      <c r="BW94" s="53">
        <f t="shared" ref="BW94:CO97" si="148" xml:space="preserve"> BW78 * BW$86</f>
        <v>35509.903178416193</v>
      </c>
      <c r="BX94" s="53">
        <f t="shared" si="148"/>
        <v>36300.837436841393</v>
      </c>
      <c r="BY94" s="53">
        <f t="shared" si="148"/>
        <v>36944.271830009609</v>
      </c>
      <c r="BZ94" s="53">
        <f t="shared" si="148"/>
        <v>37683.039234388911</v>
      </c>
      <c r="CA94" s="53">
        <f t="shared" si="148"/>
        <v>38436.579626588478</v>
      </c>
      <c r="CB94" s="53">
        <f t="shared" si="148"/>
        <v>39292.701577994863</v>
      </c>
      <c r="CC94" s="53">
        <f t="shared" si="148"/>
        <v>39989.166931990192</v>
      </c>
      <c r="CD94" s="53">
        <f t="shared" si="148"/>
        <v>40788.822510358899</v>
      </c>
      <c r="CE94" s="53">
        <f t="shared" si="148"/>
        <v>41604.468645497742</v>
      </c>
      <c r="CF94" s="53">
        <f t="shared" si="148"/>
        <v>42531.150968171678</v>
      </c>
      <c r="CG94" s="53">
        <f t="shared" si="148"/>
        <v>43285.018020455645</v>
      </c>
      <c r="CH94" s="53">
        <f t="shared" si="148"/>
        <v>44150.580090771196</v>
      </c>
      <c r="CI94" s="53">
        <f t="shared" si="148"/>
        <v>45033.450637132999</v>
      </c>
      <c r="CJ94" s="53">
        <f t="shared" si="148"/>
        <v>45933.975773763617</v>
      </c>
      <c r="CK94" s="53">
        <f t="shared" si="148"/>
        <v>46852.508536064277</v>
      </c>
      <c r="CL94" s="53">
        <f t="shared" si="148"/>
        <v>47789.409019016319</v>
      </c>
      <c r="CM94" s="53">
        <f t="shared" si="148"/>
        <v>48745.044518350252</v>
      </c>
      <c r="CN94" s="53">
        <f t="shared" si="148"/>
        <v>49830.773348539216</v>
      </c>
      <c r="CO94" s="53">
        <f t="shared" si="148"/>
        <v>50714.026619662916</v>
      </c>
    </row>
    <row r="95" spans="4:93" outlineLevel="1" x14ac:dyDescent="0.2">
      <c r="E95" s="91">
        <f t="shared" si="145"/>
        <v>44835</v>
      </c>
      <c r="H95" s="110" t="s">
        <v>133</v>
      </c>
      <c r="I95" s="105">
        <f t="shared" si="141"/>
        <v>2081674.7926551427</v>
      </c>
      <c r="K95" s="53">
        <f t="shared" si="142"/>
        <v>3113.4567638888884</v>
      </c>
      <c r="L95" s="53">
        <f t="shared" ref="L95:BW98" si="149" xml:space="preserve"> L79 * L$86</f>
        <v>10239.090443470639</v>
      </c>
      <c r="M95" s="53">
        <f t="shared" si="149"/>
        <v>10662.194988819554</v>
      </c>
      <c r="N95" s="53">
        <f t="shared" si="149"/>
        <v>10869.8536086853</v>
      </c>
      <c r="O95" s="53">
        <f t="shared" si="149"/>
        <v>10968.462302267593</v>
      </c>
      <c r="P95" s="53">
        <f t="shared" si="149"/>
        <v>11139.307751918868</v>
      </c>
      <c r="Q95" s="53">
        <f t="shared" si="149"/>
        <v>11286.392383478526</v>
      </c>
      <c r="R95" s="53">
        <f t="shared" si="149"/>
        <v>11487.280752045752</v>
      </c>
      <c r="S95" s="53">
        <f t="shared" si="149"/>
        <v>11716.989666694644</v>
      </c>
      <c r="T95" s="53">
        <f t="shared" si="149"/>
        <v>11977.969497769935</v>
      </c>
      <c r="U95" s="53">
        <f t="shared" si="149"/>
        <v>12190.279683412184</v>
      </c>
      <c r="V95" s="53">
        <f t="shared" si="149"/>
        <v>12434.046330696779</v>
      </c>
      <c r="W95" s="53">
        <f t="shared" si="149"/>
        <v>12682.687532123824</v>
      </c>
      <c r="X95" s="53">
        <f t="shared" si="149"/>
        <v>12965.17695507883</v>
      </c>
      <c r="Y95" s="53">
        <f t="shared" si="149"/>
        <v>13194.985448641108</v>
      </c>
      <c r="Z95" s="53">
        <f t="shared" si="149"/>
        <v>13458.843001323932</v>
      </c>
      <c r="AA95" s="53">
        <f t="shared" si="149"/>
        <v>13727.976862069292</v>
      </c>
      <c r="AB95" s="53">
        <f t="shared" si="149"/>
        <v>14033.748667318228</v>
      </c>
      <c r="AC95" s="53">
        <f t="shared" si="149"/>
        <v>14282.497654813124</v>
      </c>
      <c r="AD95" s="53">
        <f t="shared" si="149"/>
        <v>14568.101977157052</v>
      </c>
      <c r="AE95" s="53">
        <f t="shared" si="149"/>
        <v>14859.417473478597</v>
      </c>
      <c r="AF95" s="53">
        <f t="shared" si="149"/>
        <v>15190.390562336805</v>
      </c>
      <c r="AG95" s="53">
        <f t="shared" si="149"/>
        <v>15459.641092726657</v>
      </c>
      <c r="AH95" s="53">
        <f t="shared" si="149"/>
        <v>15768.784523006208</v>
      </c>
      <c r="AI95" s="53">
        <f t="shared" si="149"/>
        <v>16084.109834217648</v>
      </c>
      <c r="AJ95" s="53">
        <f t="shared" si="149"/>
        <v>16442.361261157301</v>
      </c>
      <c r="AK95" s="53">
        <f t="shared" si="149"/>
        <v>16733.803042871903</v>
      </c>
      <c r="AL95" s="53">
        <f t="shared" si="149"/>
        <v>17068.425641369977</v>
      </c>
      <c r="AM95" s="53">
        <f t="shared" si="149"/>
        <v>17409.739622761634</v>
      </c>
      <c r="AN95" s="53">
        <f t="shared" si="149"/>
        <v>17797.517630173228</v>
      </c>
      <c r="AO95" s="53">
        <f t="shared" si="149"/>
        <v>18112.979635042819</v>
      </c>
      <c r="AP95" s="53">
        <f t="shared" si="149"/>
        <v>18475.181359091584</v>
      </c>
      <c r="AQ95" s="53">
        <f t="shared" si="149"/>
        <v>18844.625960433168</v>
      </c>
      <c r="AR95" s="53">
        <f t="shared" si="149"/>
        <v>19264.364087693819</v>
      </c>
      <c r="AS95" s="53">
        <f t="shared" si="149"/>
        <v>19605.826028843334</v>
      </c>
      <c r="AT95" s="53">
        <f t="shared" si="149"/>
        <v>19997.879911314918</v>
      </c>
      <c r="AU95" s="53">
        <f t="shared" si="149"/>
        <v>20397.773618873947</v>
      </c>
      <c r="AV95" s="53">
        <f t="shared" si="149"/>
        <v>20852.105974265316</v>
      </c>
      <c r="AW95" s="53">
        <f t="shared" si="149"/>
        <v>21221.710730000617</v>
      </c>
      <c r="AX95" s="53">
        <f t="shared" si="149"/>
        <v>21646.077143950504</v>
      </c>
      <c r="AY95" s="53">
        <f t="shared" si="149"/>
        <v>22078.929530383</v>
      </c>
      <c r="AZ95" s="53">
        <f t="shared" si="149"/>
        <v>22570.707321699261</v>
      </c>
      <c r="BA95" s="53">
        <f t="shared" si="149"/>
        <v>22970.774383352662</v>
      </c>
      <c r="BB95" s="53">
        <f t="shared" si="149"/>
        <v>23430.116482335041</v>
      </c>
      <c r="BC95" s="53">
        <f t="shared" si="149"/>
        <v>23898.643955757838</v>
      </c>
      <c r="BD95" s="53">
        <f t="shared" si="149"/>
        <v>24430.953383343225</v>
      </c>
      <c r="BE95" s="53">
        <f t="shared" si="149"/>
        <v>24863.993411471569</v>
      </c>
      <c r="BF95" s="53">
        <f t="shared" si="149"/>
        <v>25361.1938424238</v>
      </c>
      <c r="BG95" s="53">
        <f t="shared" si="149"/>
        <v>25868.336693503315</v>
      </c>
      <c r="BH95" s="53">
        <f t="shared" si="149"/>
        <v>26444.518318008722</v>
      </c>
      <c r="BI95" s="53">
        <f t="shared" si="149"/>
        <v>26913.248898292939</v>
      </c>
      <c r="BJ95" s="53">
        <f t="shared" si="149"/>
        <v>27451.42789187255</v>
      </c>
      <c r="BK95" s="53">
        <f t="shared" si="149"/>
        <v>28000.368745910731</v>
      </c>
      <c r="BL95" s="53">
        <f t="shared" si="149"/>
        <v>28624.038452313656</v>
      </c>
      <c r="BM95" s="53">
        <f t="shared" si="149"/>
        <v>29131.401150037429</v>
      </c>
      <c r="BN95" s="53">
        <f t="shared" si="149"/>
        <v>29713.936101939336</v>
      </c>
      <c r="BO95" s="53">
        <f t="shared" si="149"/>
        <v>30308.119891754646</v>
      </c>
      <c r="BP95" s="53">
        <f t="shared" si="149"/>
        <v>30983.191581204301</v>
      </c>
      <c r="BQ95" s="53">
        <f t="shared" si="149"/>
        <v>31532.370401339012</v>
      </c>
      <c r="BR95" s="53">
        <f t="shared" si="149"/>
        <v>32162.917067477432</v>
      </c>
      <c r="BS95" s="53">
        <f t="shared" si="149"/>
        <v>32806.072652422707</v>
      </c>
      <c r="BT95" s="53">
        <f t="shared" si="149"/>
        <v>33536.782804315182</v>
      </c>
      <c r="BU95" s="53">
        <f t="shared" si="149"/>
        <v>34131.224173059156</v>
      </c>
      <c r="BV95" s="53">
        <f t="shared" si="149"/>
        <v>34813.739611626741</v>
      </c>
      <c r="BW95" s="53">
        <f t="shared" si="149"/>
        <v>35509.903178416193</v>
      </c>
      <c r="BX95" s="53">
        <f t="shared" si="148"/>
        <v>36300.837436841393</v>
      </c>
      <c r="BY95" s="53">
        <f t="shared" si="148"/>
        <v>36944.271830009609</v>
      </c>
      <c r="BZ95" s="53">
        <f t="shared" si="148"/>
        <v>37683.039234388911</v>
      </c>
      <c r="CA95" s="53">
        <f t="shared" si="148"/>
        <v>38436.579626588478</v>
      </c>
      <c r="CB95" s="53">
        <f t="shared" si="148"/>
        <v>39292.701577994863</v>
      </c>
      <c r="CC95" s="53">
        <f t="shared" si="148"/>
        <v>39989.166931990192</v>
      </c>
      <c r="CD95" s="53">
        <f t="shared" si="148"/>
        <v>40788.822510358899</v>
      </c>
      <c r="CE95" s="53">
        <f t="shared" si="148"/>
        <v>41604.468645497742</v>
      </c>
      <c r="CF95" s="53">
        <f t="shared" si="148"/>
        <v>42531.150968171678</v>
      </c>
      <c r="CG95" s="53">
        <f t="shared" si="148"/>
        <v>43285.018020455645</v>
      </c>
      <c r="CH95" s="53">
        <f t="shared" si="148"/>
        <v>44150.580090771196</v>
      </c>
      <c r="CI95" s="53">
        <f t="shared" si="148"/>
        <v>45033.450637132999</v>
      </c>
      <c r="CJ95" s="53">
        <f t="shared" si="148"/>
        <v>45933.975773763617</v>
      </c>
      <c r="CK95" s="53">
        <f t="shared" si="148"/>
        <v>46852.508536064277</v>
      </c>
      <c r="CL95" s="53">
        <f t="shared" si="148"/>
        <v>47789.409019016319</v>
      </c>
      <c r="CM95" s="53">
        <f t="shared" si="148"/>
        <v>48745.044518350252</v>
      </c>
      <c r="CN95" s="53">
        <f t="shared" si="148"/>
        <v>49830.773348539216</v>
      </c>
      <c r="CO95" s="53">
        <f t="shared" si="148"/>
        <v>50714.026619662916</v>
      </c>
    </row>
    <row r="96" spans="4:93" outlineLevel="1" x14ac:dyDescent="0.2">
      <c r="E96" s="91">
        <f t="shared" si="145"/>
        <v>44866</v>
      </c>
      <c r="H96" s="110" t="s">
        <v>133</v>
      </c>
      <c r="I96" s="105">
        <f t="shared" si="141"/>
        <v>2082453.1568461151</v>
      </c>
      <c r="K96" s="53">
        <f t="shared" si="142"/>
        <v>3891.8209548611107</v>
      </c>
      <c r="L96" s="53">
        <f t="shared" si="149"/>
        <v>10239.090443470639</v>
      </c>
      <c r="M96" s="53">
        <f t="shared" si="149"/>
        <v>10662.194988819554</v>
      </c>
      <c r="N96" s="53">
        <f t="shared" si="149"/>
        <v>10869.8536086853</v>
      </c>
      <c r="O96" s="53">
        <f t="shared" si="149"/>
        <v>10968.462302267593</v>
      </c>
      <c r="P96" s="53">
        <f t="shared" si="149"/>
        <v>11139.307751918868</v>
      </c>
      <c r="Q96" s="53">
        <f t="shared" si="149"/>
        <v>11286.392383478526</v>
      </c>
      <c r="R96" s="53">
        <f t="shared" si="149"/>
        <v>11487.280752045752</v>
      </c>
      <c r="S96" s="53">
        <f t="shared" si="149"/>
        <v>11716.989666694644</v>
      </c>
      <c r="T96" s="53">
        <f t="shared" si="149"/>
        <v>11977.969497769935</v>
      </c>
      <c r="U96" s="53">
        <f t="shared" si="149"/>
        <v>12190.279683412184</v>
      </c>
      <c r="V96" s="53">
        <f t="shared" si="149"/>
        <v>12434.046330696779</v>
      </c>
      <c r="W96" s="53">
        <f t="shared" si="149"/>
        <v>12682.687532123824</v>
      </c>
      <c r="X96" s="53">
        <f t="shared" si="149"/>
        <v>12965.17695507883</v>
      </c>
      <c r="Y96" s="53">
        <f t="shared" si="149"/>
        <v>13194.985448641108</v>
      </c>
      <c r="Z96" s="53">
        <f t="shared" si="149"/>
        <v>13458.843001323932</v>
      </c>
      <c r="AA96" s="53">
        <f t="shared" si="149"/>
        <v>13727.976862069292</v>
      </c>
      <c r="AB96" s="53">
        <f t="shared" si="149"/>
        <v>14033.748667318228</v>
      </c>
      <c r="AC96" s="53">
        <f t="shared" si="149"/>
        <v>14282.497654813124</v>
      </c>
      <c r="AD96" s="53">
        <f t="shared" si="149"/>
        <v>14568.101977157052</v>
      </c>
      <c r="AE96" s="53">
        <f t="shared" si="149"/>
        <v>14859.417473478597</v>
      </c>
      <c r="AF96" s="53">
        <f t="shared" si="149"/>
        <v>15190.390562336805</v>
      </c>
      <c r="AG96" s="53">
        <f t="shared" si="149"/>
        <v>15459.641092726657</v>
      </c>
      <c r="AH96" s="53">
        <f t="shared" si="149"/>
        <v>15768.784523006208</v>
      </c>
      <c r="AI96" s="53">
        <f t="shared" si="149"/>
        <v>16084.109834217648</v>
      </c>
      <c r="AJ96" s="53">
        <f t="shared" si="149"/>
        <v>16442.361261157301</v>
      </c>
      <c r="AK96" s="53">
        <f t="shared" si="149"/>
        <v>16733.803042871903</v>
      </c>
      <c r="AL96" s="53">
        <f t="shared" si="149"/>
        <v>17068.425641369977</v>
      </c>
      <c r="AM96" s="53">
        <f t="shared" si="149"/>
        <v>17409.739622761634</v>
      </c>
      <c r="AN96" s="53">
        <f t="shared" si="149"/>
        <v>17797.517630173228</v>
      </c>
      <c r="AO96" s="53">
        <f t="shared" si="149"/>
        <v>18112.979635042819</v>
      </c>
      <c r="AP96" s="53">
        <f t="shared" si="149"/>
        <v>18475.181359091584</v>
      </c>
      <c r="AQ96" s="53">
        <f t="shared" si="149"/>
        <v>18844.625960433168</v>
      </c>
      <c r="AR96" s="53">
        <f t="shared" si="149"/>
        <v>19264.364087693819</v>
      </c>
      <c r="AS96" s="53">
        <f t="shared" si="149"/>
        <v>19605.826028843334</v>
      </c>
      <c r="AT96" s="53">
        <f t="shared" si="149"/>
        <v>19997.879911314918</v>
      </c>
      <c r="AU96" s="53">
        <f t="shared" si="149"/>
        <v>20397.773618873947</v>
      </c>
      <c r="AV96" s="53">
        <f t="shared" si="149"/>
        <v>20852.105974265316</v>
      </c>
      <c r="AW96" s="53">
        <f t="shared" si="149"/>
        <v>21221.710730000617</v>
      </c>
      <c r="AX96" s="53">
        <f t="shared" si="149"/>
        <v>21646.077143950504</v>
      </c>
      <c r="AY96" s="53">
        <f t="shared" si="149"/>
        <v>22078.929530383</v>
      </c>
      <c r="AZ96" s="53">
        <f t="shared" si="149"/>
        <v>22570.707321699261</v>
      </c>
      <c r="BA96" s="53">
        <f t="shared" si="149"/>
        <v>22970.774383352662</v>
      </c>
      <c r="BB96" s="53">
        <f t="shared" si="149"/>
        <v>23430.116482335041</v>
      </c>
      <c r="BC96" s="53">
        <f t="shared" si="149"/>
        <v>23898.643955757838</v>
      </c>
      <c r="BD96" s="53">
        <f t="shared" si="149"/>
        <v>24430.953383343225</v>
      </c>
      <c r="BE96" s="53">
        <f t="shared" si="149"/>
        <v>24863.993411471569</v>
      </c>
      <c r="BF96" s="53">
        <f t="shared" si="149"/>
        <v>25361.1938424238</v>
      </c>
      <c r="BG96" s="53">
        <f t="shared" si="149"/>
        <v>25868.336693503315</v>
      </c>
      <c r="BH96" s="53">
        <f t="shared" si="149"/>
        <v>26444.518318008722</v>
      </c>
      <c r="BI96" s="53">
        <f t="shared" si="149"/>
        <v>26913.248898292939</v>
      </c>
      <c r="BJ96" s="53">
        <f t="shared" si="149"/>
        <v>27451.42789187255</v>
      </c>
      <c r="BK96" s="53">
        <f t="shared" si="149"/>
        <v>28000.368745910731</v>
      </c>
      <c r="BL96" s="53">
        <f t="shared" si="149"/>
        <v>28624.038452313656</v>
      </c>
      <c r="BM96" s="53">
        <f t="shared" si="149"/>
        <v>29131.401150037429</v>
      </c>
      <c r="BN96" s="53">
        <f t="shared" si="149"/>
        <v>29713.936101939336</v>
      </c>
      <c r="BO96" s="53">
        <f t="shared" si="149"/>
        <v>30308.119891754646</v>
      </c>
      <c r="BP96" s="53">
        <f t="shared" si="149"/>
        <v>30983.191581204301</v>
      </c>
      <c r="BQ96" s="53">
        <f t="shared" si="149"/>
        <v>31532.370401339012</v>
      </c>
      <c r="BR96" s="53">
        <f t="shared" si="149"/>
        <v>32162.917067477432</v>
      </c>
      <c r="BS96" s="53">
        <f t="shared" si="149"/>
        <v>32806.072652422707</v>
      </c>
      <c r="BT96" s="53">
        <f t="shared" si="149"/>
        <v>33536.782804315182</v>
      </c>
      <c r="BU96" s="53">
        <f t="shared" si="149"/>
        <v>34131.224173059156</v>
      </c>
      <c r="BV96" s="53">
        <f t="shared" si="149"/>
        <v>34813.739611626741</v>
      </c>
      <c r="BW96" s="53">
        <f t="shared" si="149"/>
        <v>35509.903178416193</v>
      </c>
      <c r="BX96" s="53">
        <f t="shared" si="148"/>
        <v>36300.837436841393</v>
      </c>
      <c r="BY96" s="53">
        <f t="shared" si="148"/>
        <v>36944.271830009609</v>
      </c>
      <c r="BZ96" s="53">
        <f t="shared" si="148"/>
        <v>37683.039234388911</v>
      </c>
      <c r="CA96" s="53">
        <f t="shared" si="148"/>
        <v>38436.579626588478</v>
      </c>
      <c r="CB96" s="53">
        <f t="shared" si="148"/>
        <v>39292.701577994863</v>
      </c>
      <c r="CC96" s="53">
        <f t="shared" si="148"/>
        <v>39989.166931990192</v>
      </c>
      <c r="CD96" s="53">
        <f t="shared" si="148"/>
        <v>40788.822510358899</v>
      </c>
      <c r="CE96" s="53">
        <f t="shared" si="148"/>
        <v>41604.468645497742</v>
      </c>
      <c r="CF96" s="53">
        <f t="shared" si="148"/>
        <v>42531.150968171678</v>
      </c>
      <c r="CG96" s="53">
        <f t="shared" si="148"/>
        <v>43285.018020455645</v>
      </c>
      <c r="CH96" s="53">
        <f t="shared" si="148"/>
        <v>44150.580090771196</v>
      </c>
      <c r="CI96" s="53">
        <f t="shared" si="148"/>
        <v>45033.450637132999</v>
      </c>
      <c r="CJ96" s="53">
        <f t="shared" si="148"/>
        <v>45933.975773763617</v>
      </c>
      <c r="CK96" s="53">
        <f t="shared" si="148"/>
        <v>46852.508536064277</v>
      </c>
      <c r="CL96" s="53">
        <f t="shared" si="148"/>
        <v>47789.409019016319</v>
      </c>
      <c r="CM96" s="53">
        <f t="shared" si="148"/>
        <v>48745.044518350252</v>
      </c>
      <c r="CN96" s="53">
        <f t="shared" si="148"/>
        <v>49830.773348539216</v>
      </c>
      <c r="CO96" s="53">
        <f t="shared" si="148"/>
        <v>50714.026619662916</v>
      </c>
    </row>
    <row r="97" spans="1:93" outlineLevel="1" x14ac:dyDescent="0.2">
      <c r="E97" s="91">
        <f t="shared" si="145"/>
        <v>44896</v>
      </c>
      <c r="H97" s="110" t="s">
        <v>133</v>
      </c>
      <c r="I97" s="105">
        <f t="shared" si="141"/>
        <v>2083231.5210370871</v>
      </c>
      <c r="K97" s="53">
        <f t="shared" si="142"/>
        <v>4670.1851458333322</v>
      </c>
      <c r="L97" s="53">
        <f t="shared" si="149"/>
        <v>10239.090443470639</v>
      </c>
      <c r="M97" s="53">
        <f t="shared" si="149"/>
        <v>10662.194988819554</v>
      </c>
      <c r="N97" s="53">
        <f t="shared" si="149"/>
        <v>10869.8536086853</v>
      </c>
      <c r="O97" s="53">
        <f t="shared" si="149"/>
        <v>10968.462302267593</v>
      </c>
      <c r="P97" s="53">
        <f t="shared" si="149"/>
        <v>11139.307751918868</v>
      </c>
      <c r="Q97" s="53">
        <f t="shared" si="149"/>
        <v>11286.392383478526</v>
      </c>
      <c r="R97" s="53">
        <f t="shared" si="149"/>
        <v>11487.280752045752</v>
      </c>
      <c r="S97" s="53">
        <f t="shared" si="149"/>
        <v>11716.989666694644</v>
      </c>
      <c r="T97" s="53">
        <f t="shared" si="149"/>
        <v>11977.969497769935</v>
      </c>
      <c r="U97" s="53">
        <f t="shared" si="149"/>
        <v>12190.279683412184</v>
      </c>
      <c r="V97" s="53">
        <f t="shared" si="149"/>
        <v>12434.046330696779</v>
      </c>
      <c r="W97" s="53">
        <f t="shared" si="149"/>
        <v>12682.687532123824</v>
      </c>
      <c r="X97" s="53">
        <f t="shared" si="149"/>
        <v>12965.17695507883</v>
      </c>
      <c r="Y97" s="53">
        <f t="shared" si="149"/>
        <v>13194.985448641108</v>
      </c>
      <c r="Z97" s="53">
        <f t="shared" si="149"/>
        <v>13458.843001323932</v>
      </c>
      <c r="AA97" s="53">
        <f t="shared" si="149"/>
        <v>13727.976862069292</v>
      </c>
      <c r="AB97" s="53">
        <f t="shared" si="149"/>
        <v>14033.748667318228</v>
      </c>
      <c r="AC97" s="53">
        <f t="shared" si="149"/>
        <v>14282.497654813124</v>
      </c>
      <c r="AD97" s="53">
        <f t="shared" si="149"/>
        <v>14568.101977157052</v>
      </c>
      <c r="AE97" s="53">
        <f t="shared" si="149"/>
        <v>14859.417473478597</v>
      </c>
      <c r="AF97" s="53">
        <f t="shared" si="149"/>
        <v>15190.390562336805</v>
      </c>
      <c r="AG97" s="53">
        <f t="shared" si="149"/>
        <v>15459.641092726657</v>
      </c>
      <c r="AH97" s="53">
        <f t="shared" si="149"/>
        <v>15768.784523006208</v>
      </c>
      <c r="AI97" s="53">
        <f t="shared" si="149"/>
        <v>16084.109834217648</v>
      </c>
      <c r="AJ97" s="53">
        <f t="shared" si="149"/>
        <v>16442.361261157301</v>
      </c>
      <c r="AK97" s="53">
        <f t="shared" si="149"/>
        <v>16733.803042871903</v>
      </c>
      <c r="AL97" s="53">
        <f t="shared" si="149"/>
        <v>17068.425641369977</v>
      </c>
      <c r="AM97" s="53">
        <f t="shared" si="149"/>
        <v>17409.739622761634</v>
      </c>
      <c r="AN97" s="53">
        <f t="shared" si="149"/>
        <v>17797.517630173228</v>
      </c>
      <c r="AO97" s="53">
        <f t="shared" si="149"/>
        <v>18112.979635042819</v>
      </c>
      <c r="AP97" s="53">
        <f t="shared" si="149"/>
        <v>18475.181359091584</v>
      </c>
      <c r="AQ97" s="53">
        <f t="shared" si="149"/>
        <v>18844.625960433168</v>
      </c>
      <c r="AR97" s="53">
        <f t="shared" si="149"/>
        <v>19264.364087693819</v>
      </c>
      <c r="AS97" s="53">
        <f t="shared" si="149"/>
        <v>19605.826028843334</v>
      </c>
      <c r="AT97" s="53">
        <f t="shared" si="149"/>
        <v>19997.879911314918</v>
      </c>
      <c r="AU97" s="53">
        <f t="shared" si="149"/>
        <v>20397.773618873947</v>
      </c>
      <c r="AV97" s="53">
        <f t="shared" si="149"/>
        <v>20852.105974265316</v>
      </c>
      <c r="AW97" s="53">
        <f t="shared" si="149"/>
        <v>21221.710730000617</v>
      </c>
      <c r="AX97" s="53">
        <f t="shared" si="149"/>
        <v>21646.077143950504</v>
      </c>
      <c r="AY97" s="53">
        <f t="shared" si="149"/>
        <v>22078.929530383</v>
      </c>
      <c r="AZ97" s="53">
        <f t="shared" si="149"/>
        <v>22570.707321699261</v>
      </c>
      <c r="BA97" s="53">
        <f t="shared" si="149"/>
        <v>22970.774383352662</v>
      </c>
      <c r="BB97" s="53">
        <f t="shared" si="149"/>
        <v>23430.116482335041</v>
      </c>
      <c r="BC97" s="53">
        <f t="shared" si="149"/>
        <v>23898.643955757838</v>
      </c>
      <c r="BD97" s="53">
        <f t="shared" si="149"/>
        <v>24430.953383343225</v>
      </c>
      <c r="BE97" s="53">
        <f t="shared" si="149"/>
        <v>24863.993411471569</v>
      </c>
      <c r="BF97" s="53">
        <f t="shared" si="149"/>
        <v>25361.1938424238</v>
      </c>
      <c r="BG97" s="53">
        <f t="shared" si="149"/>
        <v>25868.336693503315</v>
      </c>
      <c r="BH97" s="53">
        <f t="shared" si="149"/>
        <v>26444.518318008722</v>
      </c>
      <c r="BI97" s="53">
        <f t="shared" si="149"/>
        <v>26913.248898292939</v>
      </c>
      <c r="BJ97" s="53">
        <f t="shared" si="149"/>
        <v>27451.42789187255</v>
      </c>
      <c r="BK97" s="53">
        <f t="shared" si="149"/>
        <v>28000.368745910731</v>
      </c>
      <c r="BL97" s="53">
        <f t="shared" si="149"/>
        <v>28624.038452313656</v>
      </c>
      <c r="BM97" s="53">
        <f t="shared" si="149"/>
        <v>29131.401150037429</v>
      </c>
      <c r="BN97" s="53">
        <f t="shared" si="149"/>
        <v>29713.936101939336</v>
      </c>
      <c r="BO97" s="53">
        <f t="shared" si="149"/>
        <v>30308.119891754646</v>
      </c>
      <c r="BP97" s="53">
        <f t="shared" si="149"/>
        <v>30983.191581204301</v>
      </c>
      <c r="BQ97" s="53">
        <f t="shared" si="149"/>
        <v>31532.370401339012</v>
      </c>
      <c r="BR97" s="53">
        <f t="shared" si="149"/>
        <v>32162.917067477432</v>
      </c>
      <c r="BS97" s="53">
        <f t="shared" si="149"/>
        <v>32806.072652422707</v>
      </c>
      <c r="BT97" s="53">
        <f t="shared" si="149"/>
        <v>33536.782804315182</v>
      </c>
      <c r="BU97" s="53">
        <f t="shared" si="149"/>
        <v>34131.224173059156</v>
      </c>
      <c r="BV97" s="53">
        <f t="shared" si="149"/>
        <v>34813.739611626741</v>
      </c>
      <c r="BW97" s="53">
        <f t="shared" si="149"/>
        <v>35509.903178416193</v>
      </c>
      <c r="BX97" s="53">
        <f t="shared" si="148"/>
        <v>36300.837436841393</v>
      </c>
      <c r="BY97" s="53">
        <f t="shared" si="148"/>
        <v>36944.271830009609</v>
      </c>
      <c r="BZ97" s="53">
        <f t="shared" si="148"/>
        <v>37683.039234388911</v>
      </c>
      <c r="CA97" s="53">
        <f t="shared" si="148"/>
        <v>38436.579626588478</v>
      </c>
      <c r="CB97" s="53">
        <f t="shared" si="148"/>
        <v>39292.701577994863</v>
      </c>
      <c r="CC97" s="53">
        <f t="shared" si="148"/>
        <v>39989.166931990192</v>
      </c>
      <c r="CD97" s="53">
        <f t="shared" si="148"/>
        <v>40788.822510358899</v>
      </c>
      <c r="CE97" s="53">
        <f t="shared" si="148"/>
        <v>41604.468645497742</v>
      </c>
      <c r="CF97" s="53">
        <f t="shared" si="148"/>
        <v>42531.150968171678</v>
      </c>
      <c r="CG97" s="53">
        <f t="shared" si="148"/>
        <v>43285.018020455645</v>
      </c>
      <c r="CH97" s="53">
        <f t="shared" si="148"/>
        <v>44150.580090771196</v>
      </c>
      <c r="CI97" s="53">
        <f t="shared" si="148"/>
        <v>45033.450637132999</v>
      </c>
      <c r="CJ97" s="53">
        <f t="shared" si="148"/>
        <v>45933.975773763617</v>
      </c>
      <c r="CK97" s="53">
        <f t="shared" si="148"/>
        <v>46852.508536064277</v>
      </c>
      <c r="CL97" s="53">
        <f t="shared" si="148"/>
        <v>47789.409019016319</v>
      </c>
      <c r="CM97" s="53">
        <f t="shared" si="148"/>
        <v>48745.044518350252</v>
      </c>
      <c r="CN97" s="53">
        <f t="shared" si="148"/>
        <v>49830.773348539216</v>
      </c>
      <c r="CO97" s="53">
        <f t="shared" si="148"/>
        <v>50714.026619662916</v>
      </c>
    </row>
    <row r="98" spans="1:93" outlineLevel="1" x14ac:dyDescent="0.2">
      <c r="E98" s="91">
        <f t="shared" si="145"/>
        <v>44927</v>
      </c>
      <c r="H98" s="110" t="s">
        <v>133</v>
      </c>
      <c r="I98" s="105">
        <f t="shared" si="141"/>
        <v>2084009.8852280595</v>
      </c>
      <c r="K98" s="53">
        <f t="shared" si="142"/>
        <v>5448.549336805555</v>
      </c>
      <c r="L98" s="53">
        <f t="shared" si="149"/>
        <v>10239.090443470639</v>
      </c>
      <c r="M98" s="53">
        <f t="shared" si="149"/>
        <v>10662.194988819554</v>
      </c>
      <c r="N98" s="53">
        <f t="shared" si="149"/>
        <v>10869.8536086853</v>
      </c>
      <c r="O98" s="53">
        <f t="shared" si="149"/>
        <v>10968.462302267593</v>
      </c>
      <c r="P98" s="53">
        <f t="shared" si="149"/>
        <v>11139.307751918868</v>
      </c>
      <c r="Q98" s="53">
        <f t="shared" si="149"/>
        <v>11286.392383478526</v>
      </c>
      <c r="R98" s="53">
        <f t="shared" si="149"/>
        <v>11487.280752045752</v>
      </c>
      <c r="S98" s="53">
        <f t="shared" si="149"/>
        <v>11716.989666694644</v>
      </c>
      <c r="T98" s="53">
        <f t="shared" si="149"/>
        <v>11977.969497769935</v>
      </c>
      <c r="U98" s="53">
        <f t="shared" si="149"/>
        <v>12190.279683412184</v>
      </c>
      <c r="V98" s="53">
        <f t="shared" si="149"/>
        <v>12434.046330696779</v>
      </c>
      <c r="W98" s="53">
        <f t="shared" si="149"/>
        <v>12682.687532123824</v>
      </c>
      <c r="X98" s="53">
        <f t="shared" si="149"/>
        <v>12965.17695507883</v>
      </c>
      <c r="Y98" s="53">
        <f t="shared" si="149"/>
        <v>13194.985448641108</v>
      </c>
      <c r="Z98" s="53">
        <f t="shared" si="149"/>
        <v>13458.843001323932</v>
      </c>
      <c r="AA98" s="53">
        <f t="shared" si="149"/>
        <v>13727.976862069292</v>
      </c>
      <c r="AB98" s="53">
        <f t="shared" si="149"/>
        <v>14033.748667318228</v>
      </c>
      <c r="AC98" s="53">
        <f t="shared" si="149"/>
        <v>14282.497654813124</v>
      </c>
      <c r="AD98" s="53">
        <f t="shared" si="149"/>
        <v>14568.101977157052</v>
      </c>
      <c r="AE98" s="53">
        <f t="shared" si="149"/>
        <v>14859.417473478597</v>
      </c>
      <c r="AF98" s="53">
        <f t="shared" si="149"/>
        <v>15190.390562336805</v>
      </c>
      <c r="AG98" s="53">
        <f t="shared" si="149"/>
        <v>15459.641092726657</v>
      </c>
      <c r="AH98" s="53">
        <f t="shared" si="149"/>
        <v>15768.784523006208</v>
      </c>
      <c r="AI98" s="53">
        <f t="shared" si="149"/>
        <v>16084.109834217648</v>
      </c>
      <c r="AJ98" s="53">
        <f t="shared" si="149"/>
        <v>16442.361261157301</v>
      </c>
      <c r="AK98" s="53">
        <f t="shared" si="149"/>
        <v>16733.803042871903</v>
      </c>
      <c r="AL98" s="53">
        <f t="shared" si="149"/>
        <v>17068.425641369977</v>
      </c>
      <c r="AM98" s="53">
        <f t="shared" si="149"/>
        <v>17409.739622761634</v>
      </c>
      <c r="AN98" s="53">
        <f t="shared" si="149"/>
        <v>17797.517630173228</v>
      </c>
      <c r="AO98" s="53">
        <f t="shared" si="149"/>
        <v>18112.979635042819</v>
      </c>
      <c r="AP98" s="53">
        <f t="shared" si="149"/>
        <v>18475.181359091584</v>
      </c>
      <c r="AQ98" s="53">
        <f t="shared" si="149"/>
        <v>18844.625960433168</v>
      </c>
      <c r="AR98" s="53">
        <f t="shared" si="149"/>
        <v>19264.364087693819</v>
      </c>
      <c r="AS98" s="53">
        <f t="shared" si="149"/>
        <v>19605.826028843334</v>
      </c>
      <c r="AT98" s="53">
        <f t="shared" si="149"/>
        <v>19997.879911314918</v>
      </c>
      <c r="AU98" s="53">
        <f t="shared" si="149"/>
        <v>20397.773618873947</v>
      </c>
      <c r="AV98" s="53">
        <f t="shared" si="149"/>
        <v>20852.105974265316</v>
      </c>
      <c r="AW98" s="53">
        <f t="shared" si="149"/>
        <v>21221.710730000617</v>
      </c>
      <c r="AX98" s="53">
        <f t="shared" si="149"/>
        <v>21646.077143950504</v>
      </c>
      <c r="AY98" s="53">
        <f t="shared" si="149"/>
        <v>22078.929530383</v>
      </c>
      <c r="AZ98" s="53">
        <f t="shared" si="149"/>
        <v>22570.707321699261</v>
      </c>
      <c r="BA98" s="53">
        <f t="shared" si="149"/>
        <v>22970.774383352662</v>
      </c>
      <c r="BB98" s="53">
        <f t="shared" si="149"/>
        <v>23430.116482335041</v>
      </c>
      <c r="BC98" s="53">
        <f t="shared" si="149"/>
        <v>23898.643955757838</v>
      </c>
      <c r="BD98" s="53">
        <f t="shared" si="149"/>
        <v>24430.953383343225</v>
      </c>
      <c r="BE98" s="53">
        <f t="shared" si="149"/>
        <v>24863.993411471569</v>
      </c>
      <c r="BF98" s="53">
        <f t="shared" si="149"/>
        <v>25361.1938424238</v>
      </c>
      <c r="BG98" s="53">
        <f t="shared" si="149"/>
        <v>25868.336693503315</v>
      </c>
      <c r="BH98" s="53">
        <f t="shared" si="149"/>
        <v>26444.518318008722</v>
      </c>
      <c r="BI98" s="53">
        <f t="shared" si="149"/>
        <v>26913.248898292939</v>
      </c>
      <c r="BJ98" s="53">
        <f t="shared" si="149"/>
        <v>27451.42789187255</v>
      </c>
      <c r="BK98" s="53">
        <f t="shared" si="149"/>
        <v>28000.368745910731</v>
      </c>
      <c r="BL98" s="53">
        <f t="shared" si="149"/>
        <v>28624.038452313656</v>
      </c>
      <c r="BM98" s="53">
        <f t="shared" si="149"/>
        <v>29131.401150037429</v>
      </c>
      <c r="BN98" s="53">
        <f t="shared" si="149"/>
        <v>29713.936101939336</v>
      </c>
      <c r="BO98" s="53">
        <f t="shared" si="149"/>
        <v>30308.119891754646</v>
      </c>
      <c r="BP98" s="53">
        <f t="shared" si="149"/>
        <v>30983.191581204301</v>
      </c>
      <c r="BQ98" s="53">
        <f t="shared" si="149"/>
        <v>31532.370401339012</v>
      </c>
      <c r="BR98" s="53">
        <f t="shared" si="149"/>
        <v>32162.917067477432</v>
      </c>
      <c r="BS98" s="53">
        <f t="shared" si="149"/>
        <v>32806.072652422707</v>
      </c>
      <c r="BT98" s="53">
        <f t="shared" si="149"/>
        <v>33536.782804315182</v>
      </c>
      <c r="BU98" s="53">
        <f t="shared" si="149"/>
        <v>34131.224173059156</v>
      </c>
      <c r="BV98" s="53">
        <f t="shared" si="149"/>
        <v>34813.739611626741</v>
      </c>
      <c r="BW98" s="53">
        <f t="shared" ref="BW98:CO100" si="150" xml:space="preserve"> BW82 * BW$86</f>
        <v>35509.903178416193</v>
      </c>
      <c r="BX98" s="53">
        <f t="shared" si="150"/>
        <v>36300.837436841393</v>
      </c>
      <c r="BY98" s="53">
        <f t="shared" si="150"/>
        <v>36944.271830009609</v>
      </c>
      <c r="BZ98" s="53">
        <f t="shared" si="150"/>
        <v>37683.039234388911</v>
      </c>
      <c r="CA98" s="53">
        <f t="shared" si="150"/>
        <v>38436.579626588478</v>
      </c>
      <c r="CB98" s="53">
        <f t="shared" si="150"/>
        <v>39292.701577994863</v>
      </c>
      <c r="CC98" s="53">
        <f t="shared" si="150"/>
        <v>39989.166931990192</v>
      </c>
      <c r="CD98" s="53">
        <f t="shared" si="150"/>
        <v>40788.822510358899</v>
      </c>
      <c r="CE98" s="53">
        <f t="shared" si="150"/>
        <v>41604.468645497742</v>
      </c>
      <c r="CF98" s="53">
        <f t="shared" si="150"/>
        <v>42531.150968171678</v>
      </c>
      <c r="CG98" s="53">
        <f t="shared" si="150"/>
        <v>43285.018020455645</v>
      </c>
      <c r="CH98" s="53">
        <f t="shared" si="150"/>
        <v>44150.580090771196</v>
      </c>
      <c r="CI98" s="53">
        <f t="shared" si="150"/>
        <v>45033.450637132999</v>
      </c>
      <c r="CJ98" s="53">
        <f t="shared" si="150"/>
        <v>45933.975773763617</v>
      </c>
      <c r="CK98" s="53">
        <f t="shared" si="150"/>
        <v>46852.508536064277</v>
      </c>
      <c r="CL98" s="53">
        <f t="shared" si="150"/>
        <v>47789.409019016319</v>
      </c>
      <c r="CM98" s="53">
        <f t="shared" si="150"/>
        <v>48745.044518350252</v>
      </c>
      <c r="CN98" s="53">
        <f t="shared" si="150"/>
        <v>49830.773348539216</v>
      </c>
      <c r="CO98" s="53">
        <f t="shared" si="150"/>
        <v>50714.026619662916</v>
      </c>
    </row>
    <row r="99" spans="1:93" outlineLevel="1" x14ac:dyDescent="0.2">
      <c r="E99" s="91">
        <f t="shared" si="145"/>
        <v>44958</v>
      </c>
      <c r="H99" s="110" t="s">
        <v>133</v>
      </c>
      <c r="I99" s="105">
        <f t="shared" si="141"/>
        <v>2084788.2494190314</v>
      </c>
      <c r="K99" s="53">
        <f t="shared" si="142"/>
        <v>6226.9135277777768</v>
      </c>
      <c r="L99" s="53">
        <f t="shared" ref="L99:BW100" si="151" xml:space="preserve"> L83 * L$86</f>
        <v>10239.090443470639</v>
      </c>
      <c r="M99" s="53">
        <f t="shared" si="151"/>
        <v>10662.194988819554</v>
      </c>
      <c r="N99" s="53">
        <f t="shared" si="151"/>
        <v>10869.8536086853</v>
      </c>
      <c r="O99" s="53">
        <f t="shared" si="151"/>
        <v>10968.462302267593</v>
      </c>
      <c r="P99" s="53">
        <f t="shared" si="151"/>
        <v>11139.307751918868</v>
      </c>
      <c r="Q99" s="53">
        <f t="shared" si="151"/>
        <v>11286.392383478526</v>
      </c>
      <c r="R99" s="53">
        <f t="shared" si="151"/>
        <v>11487.280752045752</v>
      </c>
      <c r="S99" s="53">
        <f t="shared" si="151"/>
        <v>11716.989666694644</v>
      </c>
      <c r="T99" s="53">
        <f t="shared" si="151"/>
        <v>11977.969497769935</v>
      </c>
      <c r="U99" s="53">
        <f t="shared" si="151"/>
        <v>12190.279683412184</v>
      </c>
      <c r="V99" s="53">
        <f t="shared" si="151"/>
        <v>12434.046330696779</v>
      </c>
      <c r="W99" s="53">
        <f t="shared" si="151"/>
        <v>12682.687532123824</v>
      </c>
      <c r="X99" s="53">
        <f t="shared" si="151"/>
        <v>12965.17695507883</v>
      </c>
      <c r="Y99" s="53">
        <f t="shared" si="151"/>
        <v>13194.985448641108</v>
      </c>
      <c r="Z99" s="53">
        <f t="shared" si="151"/>
        <v>13458.843001323932</v>
      </c>
      <c r="AA99" s="53">
        <f t="shared" si="151"/>
        <v>13727.976862069292</v>
      </c>
      <c r="AB99" s="53">
        <f t="shared" si="151"/>
        <v>14033.748667318228</v>
      </c>
      <c r="AC99" s="53">
        <f t="shared" si="151"/>
        <v>14282.497654813124</v>
      </c>
      <c r="AD99" s="53">
        <f t="shared" si="151"/>
        <v>14568.101977157052</v>
      </c>
      <c r="AE99" s="53">
        <f t="shared" si="151"/>
        <v>14859.417473478597</v>
      </c>
      <c r="AF99" s="53">
        <f t="shared" si="151"/>
        <v>15190.390562336805</v>
      </c>
      <c r="AG99" s="53">
        <f t="shared" si="151"/>
        <v>15459.641092726657</v>
      </c>
      <c r="AH99" s="53">
        <f t="shared" si="151"/>
        <v>15768.784523006208</v>
      </c>
      <c r="AI99" s="53">
        <f t="shared" si="151"/>
        <v>16084.109834217648</v>
      </c>
      <c r="AJ99" s="53">
        <f t="shared" si="151"/>
        <v>16442.361261157301</v>
      </c>
      <c r="AK99" s="53">
        <f t="shared" si="151"/>
        <v>16733.803042871903</v>
      </c>
      <c r="AL99" s="53">
        <f t="shared" si="151"/>
        <v>17068.425641369977</v>
      </c>
      <c r="AM99" s="53">
        <f t="shared" si="151"/>
        <v>17409.739622761634</v>
      </c>
      <c r="AN99" s="53">
        <f t="shared" si="151"/>
        <v>17797.517630173228</v>
      </c>
      <c r="AO99" s="53">
        <f t="shared" si="151"/>
        <v>18112.979635042819</v>
      </c>
      <c r="AP99" s="53">
        <f t="shared" si="151"/>
        <v>18475.181359091584</v>
      </c>
      <c r="AQ99" s="53">
        <f t="shared" si="151"/>
        <v>18844.625960433168</v>
      </c>
      <c r="AR99" s="53">
        <f t="shared" si="151"/>
        <v>19264.364087693819</v>
      </c>
      <c r="AS99" s="53">
        <f t="shared" si="151"/>
        <v>19605.826028843334</v>
      </c>
      <c r="AT99" s="53">
        <f t="shared" si="151"/>
        <v>19997.879911314918</v>
      </c>
      <c r="AU99" s="53">
        <f t="shared" si="151"/>
        <v>20397.773618873947</v>
      </c>
      <c r="AV99" s="53">
        <f t="shared" si="151"/>
        <v>20852.105974265316</v>
      </c>
      <c r="AW99" s="53">
        <f t="shared" si="151"/>
        <v>21221.710730000617</v>
      </c>
      <c r="AX99" s="53">
        <f t="shared" si="151"/>
        <v>21646.077143950504</v>
      </c>
      <c r="AY99" s="53">
        <f t="shared" si="151"/>
        <v>22078.929530383</v>
      </c>
      <c r="AZ99" s="53">
        <f t="shared" si="151"/>
        <v>22570.707321699261</v>
      </c>
      <c r="BA99" s="53">
        <f t="shared" si="151"/>
        <v>22970.774383352662</v>
      </c>
      <c r="BB99" s="53">
        <f t="shared" si="151"/>
        <v>23430.116482335041</v>
      </c>
      <c r="BC99" s="53">
        <f t="shared" si="151"/>
        <v>23898.643955757838</v>
      </c>
      <c r="BD99" s="53">
        <f t="shared" si="151"/>
        <v>24430.953383343225</v>
      </c>
      <c r="BE99" s="53">
        <f t="shared" si="151"/>
        <v>24863.993411471569</v>
      </c>
      <c r="BF99" s="53">
        <f t="shared" si="151"/>
        <v>25361.1938424238</v>
      </c>
      <c r="BG99" s="53">
        <f t="shared" si="151"/>
        <v>25868.336693503315</v>
      </c>
      <c r="BH99" s="53">
        <f t="shared" si="151"/>
        <v>26444.518318008722</v>
      </c>
      <c r="BI99" s="53">
        <f t="shared" si="151"/>
        <v>26913.248898292939</v>
      </c>
      <c r="BJ99" s="53">
        <f t="shared" si="151"/>
        <v>27451.42789187255</v>
      </c>
      <c r="BK99" s="53">
        <f t="shared" si="151"/>
        <v>28000.368745910731</v>
      </c>
      <c r="BL99" s="53">
        <f t="shared" si="151"/>
        <v>28624.038452313656</v>
      </c>
      <c r="BM99" s="53">
        <f t="shared" si="151"/>
        <v>29131.401150037429</v>
      </c>
      <c r="BN99" s="53">
        <f t="shared" si="151"/>
        <v>29713.936101939336</v>
      </c>
      <c r="BO99" s="53">
        <f t="shared" si="151"/>
        <v>30308.119891754646</v>
      </c>
      <c r="BP99" s="53">
        <f t="shared" si="151"/>
        <v>30983.191581204301</v>
      </c>
      <c r="BQ99" s="53">
        <f t="shared" si="151"/>
        <v>31532.370401339012</v>
      </c>
      <c r="BR99" s="53">
        <f t="shared" si="151"/>
        <v>32162.917067477432</v>
      </c>
      <c r="BS99" s="53">
        <f t="shared" si="151"/>
        <v>32806.072652422707</v>
      </c>
      <c r="BT99" s="53">
        <f t="shared" si="151"/>
        <v>33536.782804315182</v>
      </c>
      <c r="BU99" s="53">
        <f t="shared" si="151"/>
        <v>34131.224173059156</v>
      </c>
      <c r="BV99" s="53">
        <f t="shared" si="151"/>
        <v>34813.739611626741</v>
      </c>
      <c r="BW99" s="53">
        <f t="shared" si="151"/>
        <v>35509.903178416193</v>
      </c>
      <c r="BX99" s="53">
        <f t="shared" si="150"/>
        <v>36300.837436841393</v>
      </c>
      <c r="BY99" s="53">
        <f t="shared" si="150"/>
        <v>36944.271830009609</v>
      </c>
      <c r="BZ99" s="53">
        <f t="shared" si="150"/>
        <v>37683.039234388911</v>
      </c>
      <c r="CA99" s="53">
        <f t="shared" si="150"/>
        <v>38436.579626588478</v>
      </c>
      <c r="CB99" s="53">
        <f t="shared" si="150"/>
        <v>39292.701577994863</v>
      </c>
      <c r="CC99" s="53">
        <f t="shared" si="150"/>
        <v>39989.166931990192</v>
      </c>
      <c r="CD99" s="53">
        <f t="shared" si="150"/>
        <v>40788.822510358899</v>
      </c>
      <c r="CE99" s="53">
        <f t="shared" si="150"/>
        <v>41604.468645497742</v>
      </c>
      <c r="CF99" s="53">
        <f t="shared" si="150"/>
        <v>42531.150968171678</v>
      </c>
      <c r="CG99" s="53">
        <f t="shared" si="150"/>
        <v>43285.018020455645</v>
      </c>
      <c r="CH99" s="53">
        <f t="shared" si="150"/>
        <v>44150.580090771196</v>
      </c>
      <c r="CI99" s="53">
        <f t="shared" si="150"/>
        <v>45033.450637132999</v>
      </c>
      <c r="CJ99" s="53">
        <f t="shared" si="150"/>
        <v>45933.975773763617</v>
      </c>
      <c r="CK99" s="53">
        <f t="shared" si="150"/>
        <v>46852.508536064277</v>
      </c>
      <c r="CL99" s="53">
        <f t="shared" si="150"/>
        <v>47789.409019016319</v>
      </c>
      <c r="CM99" s="53">
        <f t="shared" si="150"/>
        <v>48745.044518350252</v>
      </c>
      <c r="CN99" s="53">
        <f t="shared" si="150"/>
        <v>49830.773348539216</v>
      </c>
      <c r="CO99" s="53">
        <f t="shared" si="150"/>
        <v>50714.026619662916</v>
      </c>
    </row>
    <row r="100" spans="1:93" outlineLevel="1" x14ac:dyDescent="0.2">
      <c r="E100" s="91">
        <f t="shared" si="145"/>
        <v>44986</v>
      </c>
      <c r="H100" s="110" t="s">
        <v>133</v>
      </c>
      <c r="I100" s="105">
        <f xml:space="preserve"> SUM( K100:CO100 )</f>
        <v>2085566.6136100038</v>
      </c>
      <c r="K100" s="53">
        <f t="shared" si="142"/>
        <v>7005.2777187499996</v>
      </c>
      <c r="L100" s="53">
        <f t="shared" si="151"/>
        <v>10239.090443470639</v>
      </c>
      <c r="M100" s="53">
        <f t="shared" si="151"/>
        <v>10662.194988819554</v>
      </c>
      <c r="N100" s="53">
        <f t="shared" si="151"/>
        <v>10869.8536086853</v>
      </c>
      <c r="O100" s="53">
        <f t="shared" si="151"/>
        <v>10968.462302267593</v>
      </c>
      <c r="P100" s="53">
        <f t="shared" si="151"/>
        <v>11139.307751918868</v>
      </c>
      <c r="Q100" s="53">
        <f t="shared" si="151"/>
        <v>11286.392383478526</v>
      </c>
      <c r="R100" s="53">
        <f t="shared" si="151"/>
        <v>11487.280752045752</v>
      </c>
      <c r="S100" s="53">
        <f t="shared" si="151"/>
        <v>11716.989666694644</v>
      </c>
      <c r="T100" s="53">
        <f t="shared" si="151"/>
        <v>11977.969497769935</v>
      </c>
      <c r="U100" s="53">
        <f t="shared" si="151"/>
        <v>12190.279683412184</v>
      </c>
      <c r="V100" s="53">
        <f t="shared" si="151"/>
        <v>12434.046330696779</v>
      </c>
      <c r="W100" s="53">
        <f t="shared" si="151"/>
        <v>12682.687532123824</v>
      </c>
      <c r="X100" s="53">
        <f t="shared" si="151"/>
        <v>12965.17695507883</v>
      </c>
      <c r="Y100" s="53">
        <f t="shared" si="151"/>
        <v>13194.985448641108</v>
      </c>
      <c r="Z100" s="53">
        <f t="shared" si="151"/>
        <v>13458.843001323932</v>
      </c>
      <c r="AA100" s="53">
        <f t="shared" si="151"/>
        <v>13727.976862069292</v>
      </c>
      <c r="AB100" s="53">
        <f t="shared" si="151"/>
        <v>14033.748667318228</v>
      </c>
      <c r="AC100" s="53">
        <f t="shared" si="151"/>
        <v>14282.497654813124</v>
      </c>
      <c r="AD100" s="53">
        <f t="shared" si="151"/>
        <v>14568.101977157052</v>
      </c>
      <c r="AE100" s="53">
        <f t="shared" si="151"/>
        <v>14859.417473478597</v>
      </c>
      <c r="AF100" s="53">
        <f t="shared" si="151"/>
        <v>15190.390562336805</v>
      </c>
      <c r="AG100" s="53">
        <f t="shared" si="151"/>
        <v>15459.641092726657</v>
      </c>
      <c r="AH100" s="53">
        <f t="shared" si="151"/>
        <v>15768.784523006208</v>
      </c>
      <c r="AI100" s="53">
        <f t="shared" si="151"/>
        <v>16084.109834217648</v>
      </c>
      <c r="AJ100" s="53">
        <f t="shared" si="151"/>
        <v>16442.361261157301</v>
      </c>
      <c r="AK100" s="53">
        <f t="shared" si="151"/>
        <v>16733.803042871903</v>
      </c>
      <c r="AL100" s="53">
        <f t="shared" si="151"/>
        <v>17068.425641369977</v>
      </c>
      <c r="AM100" s="53">
        <f t="shared" si="151"/>
        <v>17409.739622761634</v>
      </c>
      <c r="AN100" s="53">
        <f t="shared" si="151"/>
        <v>17797.517630173228</v>
      </c>
      <c r="AO100" s="53">
        <f t="shared" si="151"/>
        <v>18112.979635042819</v>
      </c>
      <c r="AP100" s="53">
        <f t="shared" si="151"/>
        <v>18475.181359091584</v>
      </c>
      <c r="AQ100" s="53">
        <f t="shared" si="151"/>
        <v>18844.625960433168</v>
      </c>
      <c r="AR100" s="53">
        <f t="shared" si="151"/>
        <v>19264.364087693819</v>
      </c>
      <c r="AS100" s="53">
        <f t="shared" si="151"/>
        <v>19605.826028843334</v>
      </c>
      <c r="AT100" s="53">
        <f t="shared" si="151"/>
        <v>19997.879911314918</v>
      </c>
      <c r="AU100" s="53">
        <f t="shared" si="151"/>
        <v>20397.773618873947</v>
      </c>
      <c r="AV100" s="53">
        <f t="shared" si="151"/>
        <v>20852.105974265316</v>
      </c>
      <c r="AW100" s="53">
        <f t="shared" si="151"/>
        <v>21221.710730000617</v>
      </c>
      <c r="AX100" s="53">
        <f t="shared" si="151"/>
        <v>21646.077143950504</v>
      </c>
      <c r="AY100" s="53">
        <f t="shared" si="151"/>
        <v>22078.929530383</v>
      </c>
      <c r="AZ100" s="53">
        <f t="shared" si="151"/>
        <v>22570.707321699261</v>
      </c>
      <c r="BA100" s="53">
        <f t="shared" si="151"/>
        <v>22970.774383352662</v>
      </c>
      <c r="BB100" s="53">
        <f t="shared" si="151"/>
        <v>23430.116482335041</v>
      </c>
      <c r="BC100" s="53">
        <f t="shared" si="151"/>
        <v>23898.643955757838</v>
      </c>
      <c r="BD100" s="53">
        <f t="shared" si="151"/>
        <v>24430.953383343225</v>
      </c>
      <c r="BE100" s="53">
        <f t="shared" si="151"/>
        <v>24863.993411471569</v>
      </c>
      <c r="BF100" s="53">
        <f t="shared" si="151"/>
        <v>25361.1938424238</v>
      </c>
      <c r="BG100" s="53">
        <f t="shared" si="151"/>
        <v>25868.336693503315</v>
      </c>
      <c r="BH100" s="53">
        <f t="shared" si="151"/>
        <v>26444.518318008722</v>
      </c>
      <c r="BI100" s="53">
        <f t="shared" si="151"/>
        <v>26913.248898292939</v>
      </c>
      <c r="BJ100" s="53">
        <f t="shared" si="151"/>
        <v>27451.42789187255</v>
      </c>
      <c r="BK100" s="53">
        <f t="shared" si="151"/>
        <v>28000.368745910731</v>
      </c>
      <c r="BL100" s="53">
        <f t="shared" si="151"/>
        <v>28624.038452313656</v>
      </c>
      <c r="BM100" s="53">
        <f t="shared" si="151"/>
        <v>29131.401150037429</v>
      </c>
      <c r="BN100" s="53">
        <f t="shared" si="151"/>
        <v>29713.936101939336</v>
      </c>
      <c r="BO100" s="53">
        <f t="shared" si="151"/>
        <v>30308.119891754646</v>
      </c>
      <c r="BP100" s="53">
        <f t="shared" si="151"/>
        <v>30983.191581204301</v>
      </c>
      <c r="BQ100" s="53">
        <f t="shared" si="151"/>
        <v>31532.370401339012</v>
      </c>
      <c r="BR100" s="53">
        <f t="shared" si="151"/>
        <v>32162.917067477432</v>
      </c>
      <c r="BS100" s="53">
        <f t="shared" si="151"/>
        <v>32806.072652422707</v>
      </c>
      <c r="BT100" s="53">
        <f t="shared" si="151"/>
        <v>33536.782804315182</v>
      </c>
      <c r="BU100" s="53">
        <f t="shared" si="151"/>
        <v>34131.224173059156</v>
      </c>
      <c r="BV100" s="53">
        <f t="shared" si="151"/>
        <v>34813.739611626741</v>
      </c>
      <c r="BW100" s="53">
        <f t="shared" si="151"/>
        <v>35509.903178416193</v>
      </c>
      <c r="BX100" s="53">
        <f t="shared" si="150"/>
        <v>36300.837436841393</v>
      </c>
      <c r="BY100" s="53">
        <f t="shared" si="150"/>
        <v>36944.271830009609</v>
      </c>
      <c r="BZ100" s="53">
        <f t="shared" si="150"/>
        <v>37683.039234388911</v>
      </c>
      <c r="CA100" s="53">
        <f t="shared" si="150"/>
        <v>38436.579626588478</v>
      </c>
      <c r="CB100" s="53">
        <f t="shared" si="150"/>
        <v>39292.701577994863</v>
      </c>
      <c r="CC100" s="53">
        <f t="shared" si="150"/>
        <v>39989.166931990192</v>
      </c>
      <c r="CD100" s="53">
        <f t="shared" si="150"/>
        <v>40788.822510358899</v>
      </c>
      <c r="CE100" s="53">
        <f t="shared" si="150"/>
        <v>41604.468645497742</v>
      </c>
      <c r="CF100" s="53">
        <f t="shared" si="150"/>
        <v>42531.150968171678</v>
      </c>
      <c r="CG100" s="53">
        <f t="shared" si="150"/>
        <v>43285.018020455645</v>
      </c>
      <c r="CH100" s="53">
        <f t="shared" si="150"/>
        <v>44150.580090771196</v>
      </c>
      <c r="CI100" s="53">
        <f t="shared" si="150"/>
        <v>45033.450637132999</v>
      </c>
      <c r="CJ100" s="53">
        <f t="shared" si="150"/>
        <v>45933.975773763617</v>
      </c>
      <c r="CK100" s="53">
        <f t="shared" si="150"/>
        <v>46852.508536064277</v>
      </c>
      <c r="CL100" s="53">
        <f t="shared" si="150"/>
        <v>47789.409019016319</v>
      </c>
      <c r="CM100" s="53">
        <f t="shared" si="150"/>
        <v>48745.044518350252</v>
      </c>
      <c r="CN100" s="53">
        <f t="shared" si="150"/>
        <v>49830.773348539216</v>
      </c>
      <c r="CO100" s="53">
        <f t="shared" si="150"/>
        <v>50714.026619662916</v>
      </c>
    </row>
    <row r="101" spans="1:93" ht="3.75" customHeight="1" outlineLevel="1" x14ac:dyDescent="0.2"/>
    <row r="102" spans="1:93" s="58" customFormat="1" outlineLevel="1" x14ac:dyDescent="0.2">
      <c r="D102" s="98"/>
      <c r="E102" s="58" t="s">
        <v>547</v>
      </c>
      <c r="H102" s="114" t="s">
        <v>133</v>
      </c>
      <c r="I102" s="104">
        <f xml:space="preserve"> SUM( K102:CO102 )</f>
        <v>24975202.646677926</v>
      </c>
      <c r="K102" s="99">
        <f>SUM(K89:K101)</f>
        <v>35026.388593750002</v>
      </c>
      <c r="L102" s="99">
        <f t="shared" ref="L102:BW102" si="152">SUM(L89:L101)</f>
        <v>120309.31271077998</v>
      </c>
      <c r="M102" s="99">
        <f t="shared" si="152"/>
        <v>127946.33986583464</v>
      </c>
      <c r="N102" s="99">
        <f t="shared" si="152"/>
        <v>130438.24330422359</v>
      </c>
      <c r="O102" s="99">
        <f t="shared" si="152"/>
        <v>131621.54762721111</v>
      </c>
      <c r="P102" s="99">
        <f t="shared" si="152"/>
        <v>133671.69302302643</v>
      </c>
      <c r="Q102" s="99">
        <f t="shared" si="152"/>
        <v>135436.70860174231</v>
      </c>
      <c r="R102" s="99">
        <f t="shared" si="152"/>
        <v>137847.36902454906</v>
      </c>
      <c r="S102" s="99">
        <f t="shared" si="152"/>
        <v>140603.87600033573</v>
      </c>
      <c r="T102" s="99">
        <f t="shared" si="152"/>
        <v>143735.63397323922</v>
      </c>
      <c r="U102" s="99">
        <f t="shared" si="152"/>
        <v>146283.3562009462</v>
      </c>
      <c r="V102" s="99">
        <f t="shared" si="152"/>
        <v>149208.55596836138</v>
      </c>
      <c r="W102" s="99">
        <f t="shared" si="152"/>
        <v>152192.25038548585</v>
      </c>
      <c r="X102" s="99">
        <f t="shared" si="152"/>
        <v>155582.12346094596</v>
      </c>
      <c r="Y102" s="99">
        <f t="shared" si="152"/>
        <v>158339.82538369333</v>
      </c>
      <c r="Z102" s="99">
        <f t="shared" si="152"/>
        <v>161506.11601588715</v>
      </c>
      <c r="AA102" s="99">
        <f t="shared" si="152"/>
        <v>164735.72234483151</v>
      </c>
      <c r="AB102" s="99">
        <f t="shared" si="152"/>
        <v>168404.98400781874</v>
      </c>
      <c r="AC102" s="99">
        <f t="shared" si="152"/>
        <v>171389.97185775748</v>
      </c>
      <c r="AD102" s="99">
        <f t="shared" si="152"/>
        <v>174817.22372588466</v>
      </c>
      <c r="AE102" s="99">
        <f t="shared" si="152"/>
        <v>178313.00968174313</v>
      </c>
      <c r="AF102" s="99">
        <f t="shared" si="152"/>
        <v>182284.68674804165</v>
      </c>
      <c r="AG102" s="99">
        <f t="shared" si="152"/>
        <v>185515.69311271992</v>
      </c>
      <c r="AH102" s="99">
        <f t="shared" si="152"/>
        <v>189225.4142760745</v>
      </c>
      <c r="AI102" s="99">
        <f t="shared" si="152"/>
        <v>193009.31801061172</v>
      </c>
      <c r="AJ102" s="99">
        <f t="shared" si="152"/>
        <v>197308.33513388757</v>
      </c>
      <c r="AK102" s="99">
        <f t="shared" si="152"/>
        <v>200805.63651446285</v>
      </c>
      <c r="AL102" s="99">
        <f t="shared" si="152"/>
        <v>204821.10769643972</v>
      </c>
      <c r="AM102" s="99">
        <f t="shared" si="152"/>
        <v>208916.87547313966</v>
      </c>
      <c r="AN102" s="99">
        <f t="shared" si="152"/>
        <v>213570.2115620788</v>
      </c>
      <c r="AO102" s="99">
        <f t="shared" si="152"/>
        <v>217355.75562051378</v>
      </c>
      <c r="AP102" s="99">
        <f t="shared" si="152"/>
        <v>221702.17630909907</v>
      </c>
      <c r="AQ102" s="99">
        <f t="shared" si="152"/>
        <v>226135.51152519797</v>
      </c>
      <c r="AR102" s="99">
        <f t="shared" si="152"/>
        <v>231172.36905232587</v>
      </c>
      <c r="AS102" s="99">
        <f t="shared" si="152"/>
        <v>235269.91234611996</v>
      </c>
      <c r="AT102" s="99">
        <f t="shared" si="152"/>
        <v>239974.55893577906</v>
      </c>
      <c r="AU102" s="99">
        <f t="shared" si="152"/>
        <v>244773.28342648732</v>
      </c>
      <c r="AV102" s="99">
        <f t="shared" si="152"/>
        <v>250225.27169118379</v>
      </c>
      <c r="AW102" s="99">
        <f t="shared" si="152"/>
        <v>254660.52876000747</v>
      </c>
      <c r="AX102" s="99">
        <f t="shared" si="152"/>
        <v>259752.92572740605</v>
      </c>
      <c r="AY102" s="99">
        <f t="shared" si="152"/>
        <v>264947.154364596</v>
      </c>
      <c r="AZ102" s="99">
        <f t="shared" si="152"/>
        <v>270848.48786039121</v>
      </c>
      <c r="BA102" s="99">
        <f t="shared" si="152"/>
        <v>275649.29260023194</v>
      </c>
      <c r="BB102" s="99">
        <f t="shared" si="152"/>
        <v>281161.39778802043</v>
      </c>
      <c r="BC102" s="99">
        <f t="shared" si="152"/>
        <v>286783.72746909404</v>
      </c>
      <c r="BD102" s="99">
        <f t="shared" si="152"/>
        <v>293171.44060011877</v>
      </c>
      <c r="BE102" s="99">
        <f t="shared" si="152"/>
        <v>298367.92093765881</v>
      </c>
      <c r="BF102" s="99">
        <f t="shared" si="152"/>
        <v>304334.32610908552</v>
      </c>
      <c r="BG102" s="99">
        <f t="shared" si="152"/>
        <v>310420.0403220398</v>
      </c>
      <c r="BH102" s="99">
        <f t="shared" si="152"/>
        <v>317334.21981610474</v>
      </c>
      <c r="BI102" s="99">
        <f t="shared" si="152"/>
        <v>322958.98677951534</v>
      </c>
      <c r="BJ102" s="99">
        <f t="shared" si="152"/>
        <v>329417.13470247062</v>
      </c>
      <c r="BK102" s="99">
        <f t="shared" si="152"/>
        <v>336004.42495092878</v>
      </c>
      <c r="BL102" s="99">
        <f t="shared" si="152"/>
        <v>343488.4614277638</v>
      </c>
      <c r="BM102" s="99">
        <f t="shared" si="152"/>
        <v>349576.81380044908</v>
      </c>
      <c r="BN102" s="99">
        <f t="shared" si="152"/>
        <v>356567.23322327208</v>
      </c>
      <c r="BO102" s="99">
        <f t="shared" si="152"/>
        <v>363697.43870105577</v>
      </c>
      <c r="BP102" s="99">
        <f t="shared" si="152"/>
        <v>371798.29897445161</v>
      </c>
      <c r="BQ102" s="99">
        <f t="shared" si="152"/>
        <v>378388.44481606822</v>
      </c>
      <c r="BR102" s="99">
        <f t="shared" si="152"/>
        <v>385955.00480972911</v>
      </c>
      <c r="BS102" s="99">
        <f t="shared" si="152"/>
        <v>393672.87182907248</v>
      </c>
      <c r="BT102" s="99">
        <f t="shared" si="152"/>
        <v>402441.3936517823</v>
      </c>
      <c r="BU102" s="99">
        <f t="shared" si="152"/>
        <v>409574.6900767099</v>
      </c>
      <c r="BV102" s="99">
        <f t="shared" si="152"/>
        <v>417764.8753395208</v>
      </c>
      <c r="BW102" s="99">
        <f t="shared" si="152"/>
        <v>426118.83814099431</v>
      </c>
      <c r="BX102" s="99">
        <f t="shared" ref="BX102:CO102" si="153">SUM(BX89:BX101)</f>
        <v>435610.04924209672</v>
      </c>
      <c r="BY102" s="99">
        <f t="shared" si="153"/>
        <v>443331.26196011523</v>
      </c>
      <c r="BZ102" s="99">
        <f t="shared" si="153"/>
        <v>452196.47081266693</v>
      </c>
      <c r="CA102" s="99">
        <f t="shared" si="153"/>
        <v>461238.95551906183</v>
      </c>
      <c r="CB102" s="99">
        <f t="shared" si="153"/>
        <v>471512.41893593833</v>
      </c>
      <c r="CC102" s="99">
        <f t="shared" si="153"/>
        <v>479870.00318388228</v>
      </c>
      <c r="CD102" s="99">
        <f t="shared" si="153"/>
        <v>489465.8701243067</v>
      </c>
      <c r="CE102" s="99">
        <f t="shared" si="153"/>
        <v>499253.62374597293</v>
      </c>
      <c r="CF102" s="99">
        <f t="shared" si="153"/>
        <v>510373.81161806005</v>
      </c>
      <c r="CG102" s="99">
        <f t="shared" si="153"/>
        <v>519420.21624546783</v>
      </c>
      <c r="CH102" s="99">
        <f t="shared" si="153"/>
        <v>529806.96108925436</v>
      </c>
      <c r="CI102" s="99">
        <f t="shared" si="153"/>
        <v>540401.40764559584</v>
      </c>
      <c r="CJ102" s="99">
        <f t="shared" si="153"/>
        <v>551207.70928516344</v>
      </c>
      <c r="CK102" s="99">
        <f t="shared" si="153"/>
        <v>562230.10243277147</v>
      </c>
      <c r="CL102" s="99">
        <f t="shared" si="153"/>
        <v>573472.90822819585</v>
      </c>
      <c r="CM102" s="99">
        <f t="shared" si="153"/>
        <v>584940.53422020318</v>
      </c>
      <c r="CN102" s="99">
        <f t="shared" si="153"/>
        <v>597969.28018247057</v>
      </c>
      <c r="CO102" s="99">
        <f t="shared" si="153"/>
        <v>608568.31943595503</v>
      </c>
    </row>
    <row r="103" spans="1:93" outlineLevel="1" x14ac:dyDescent="0.2">
      <c r="E103" s="18" t="str">
        <f xml:space="preserve"> InpC!E15</f>
        <v>Occupancy once development complete</v>
      </c>
      <c r="G103" s="57">
        <f xml:space="preserve"> InpC!G15</f>
        <v>0.98</v>
      </c>
      <c r="H103" s="112" t="str">
        <f xml:space="preserve"> InpC!H15</f>
        <v>%</v>
      </c>
      <c r="I103" s="76"/>
    </row>
    <row r="104" spans="1:93" s="58" customFormat="1" outlineLevel="1" x14ac:dyDescent="0.2">
      <c r="D104" s="98"/>
      <c r="E104" s="58" t="s">
        <v>548</v>
      </c>
      <c r="H104" s="116" t="s">
        <v>133</v>
      </c>
      <c r="I104" s="104">
        <f xml:space="preserve"> SUM( K104:CO104 )</f>
        <v>24478805.307770457</v>
      </c>
      <c r="K104" s="99">
        <f t="shared" ref="K104:AP104" si="154" xml:space="preserve"> IF( K73 = 1, K102 * $G$103, K102 )</f>
        <v>35026.388593750002</v>
      </c>
      <c r="L104" s="99">
        <f t="shared" si="154"/>
        <v>120309.31271077998</v>
      </c>
      <c r="M104" s="99">
        <f t="shared" si="154"/>
        <v>125387.41306851794</v>
      </c>
      <c r="N104" s="99">
        <f t="shared" si="154"/>
        <v>127829.47843813912</v>
      </c>
      <c r="O104" s="99">
        <f t="shared" si="154"/>
        <v>128989.11667466689</v>
      </c>
      <c r="P104" s="99">
        <f t="shared" si="154"/>
        <v>130998.2591625659</v>
      </c>
      <c r="Q104" s="99">
        <f t="shared" si="154"/>
        <v>132727.97442970745</v>
      </c>
      <c r="R104" s="99">
        <f t="shared" si="154"/>
        <v>135090.42164405808</v>
      </c>
      <c r="S104" s="99">
        <f t="shared" si="154"/>
        <v>137791.79848032902</v>
      </c>
      <c r="T104" s="99">
        <f t="shared" si="154"/>
        <v>140860.92129377445</v>
      </c>
      <c r="U104" s="99">
        <f t="shared" si="154"/>
        <v>143357.68907692729</v>
      </c>
      <c r="V104" s="99">
        <f t="shared" si="154"/>
        <v>146224.38484899414</v>
      </c>
      <c r="W104" s="99">
        <f t="shared" si="154"/>
        <v>149148.40537777613</v>
      </c>
      <c r="X104" s="99">
        <f t="shared" si="154"/>
        <v>152470.48099172703</v>
      </c>
      <c r="Y104" s="99">
        <f t="shared" si="154"/>
        <v>155173.02887601947</v>
      </c>
      <c r="Z104" s="99">
        <f t="shared" si="154"/>
        <v>158275.9936955694</v>
      </c>
      <c r="AA104" s="99">
        <f t="shared" si="154"/>
        <v>161441.00789793488</v>
      </c>
      <c r="AB104" s="99">
        <f t="shared" si="154"/>
        <v>165036.88432766235</v>
      </c>
      <c r="AC104" s="99">
        <f t="shared" si="154"/>
        <v>167962.17242060232</v>
      </c>
      <c r="AD104" s="99">
        <f t="shared" si="154"/>
        <v>171320.87925136698</v>
      </c>
      <c r="AE104" s="99">
        <f t="shared" si="154"/>
        <v>174746.74948810827</v>
      </c>
      <c r="AF104" s="99">
        <f t="shared" si="154"/>
        <v>178638.99301308082</v>
      </c>
      <c r="AG104" s="99">
        <f t="shared" si="154"/>
        <v>181805.37925046551</v>
      </c>
      <c r="AH104" s="99">
        <f t="shared" si="154"/>
        <v>185440.905990553</v>
      </c>
      <c r="AI104" s="99">
        <f t="shared" si="154"/>
        <v>189149.13165039947</v>
      </c>
      <c r="AJ104" s="99">
        <f t="shared" si="154"/>
        <v>193362.16843120981</v>
      </c>
      <c r="AK104" s="99">
        <f t="shared" si="154"/>
        <v>196789.52378417359</v>
      </c>
      <c r="AL104" s="99">
        <f t="shared" si="154"/>
        <v>200724.68554251091</v>
      </c>
      <c r="AM104" s="99">
        <f t="shared" si="154"/>
        <v>204738.53796367688</v>
      </c>
      <c r="AN104" s="99">
        <f t="shared" si="154"/>
        <v>209298.80733083721</v>
      </c>
      <c r="AO104" s="99">
        <f t="shared" si="154"/>
        <v>213008.6405081035</v>
      </c>
      <c r="AP104" s="99">
        <f t="shared" si="154"/>
        <v>217268.13278291709</v>
      </c>
      <c r="AQ104" s="99">
        <f t="shared" ref="AQ104:BV104" si="155" xml:space="preserve"> IF( AQ73 = 1, AQ102 * $G$103, AQ102 )</f>
        <v>221612.80129469401</v>
      </c>
      <c r="AR104" s="99">
        <f t="shared" si="155"/>
        <v>226548.92167127936</v>
      </c>
      <c r="AS104" s="99">
        <f t="shared" si="155"/>
        <v>230564.51409919755</v>
      </c>
      <c r="AT104" s="99">
        <f t="shared" si="155"/>
        <v>235175.06775706349</v>
      </c>
      <c r="AU104" s="99">
        <f t="shared" si="155"/>
        <v>239877.81775795759</v>
      </c>
      <c r="AV104" s="99">
        <f t="shared" si="155"/>
        <v>245220.76625736011</v>
      </c>
      <c r="AW104" s="99">
        <f t="shared" si="155"/>
        <v>249567.31818480731</v>
      </c>
      <c r="AX104" s="99">
        <f t="shared" si="155"/>
        <v>254557.86721285793</v>
      </c>
      <c r="AY104" s="99">
        <f t="shared" si="155"/>
        <v>259648.21127730407</v>
      </c>
      <c r="AZ104" s="99">
        <f t="shared" si="155"/>
        <v>265431.51810318336</v>
      </c>
      <c r="BA104" s="99">
        <f t="shared" si="155"/>
        <v>270136.30674822727</v>
      </c>
      <c r="BB104" s="99">
        <f t="shared" si="155"/>
        <v>275538.16983226</v>
      </c>
      <c r="BC104" s="99">
        <f t="shared" si="155"/>
        <v>281048.05291971215</v>
      </c>
      <c r="BD104" s="99">
        <f t="shared" si="155"/>
        <v>287308.01178811642</v>
      </c>
      <c r="BE104" s="99">
        <f t="shared" si="155"/>
        <v>292400.56251890562</v>
      </c>
      <c r="BF104" s="99">
        <f t="shared" si="155"/>
        <v>298247.6395869038</v>
      </c>
      <c r="BG104" s="99">
        <f t="shared" si="155"/>
        <v>304211.639515599</v>
      </c>
      <c r="BH104" s="99">
        <f t="shared" si="155"/>
        <v>310987.53541978262</v>
      </c>
      <c r="BI104" s="99">
        <f t="shared" si="155"/>
        <v>316499.80704392504</v>
      </c>
      <c r="BJ104" s="99">
        <f t="shared" si="155"/>
        <v>322828.79200842121</v>
      </c>
      <c r="BK104" s="99">
        <f t="shared" si="155"/>
        <v>329284.3364519102</v>
      </c>
      <c r="BL104" s="99">
        <f t="shared" si="155"/>
        <v>336618.69219920854</v>
      </c>
      <c r="BM104" s="99">
        <f t="shared" si="155"/>
        <v>342585.27752444008</v>
      </c>
      <c r="BN104" s="99">
        <f t="shared" si="155"/>
        <v>349435.88855880662</v>
      </c>
      <c r="BO104" s="99">
        <f t="shared" si="155"/>
        <v>356423.48992703465</v>
      </c>
      <c r="BP104" s="99">
        <f t="shared" si="155"/>
        <v>364362.33299496258</v>
      </c>
      <c r="BQ104" s="99">
        <f t="shared" si="155"/>
        <v>370820.67591974686</v>
      </c>
      <c r="BR104" s="99">
        <f t="shared" si="155"/>
        <v>378235.90471353452</v>
      </c>
      <c r="BS104" s="99">
        <f t="shared" si="155"/>
        <v>385799.41439249105</v>
      </c>
      <c r="BT104" s="99">
        <f t="shared" si="155"/>
        <v>394392.56577874668</v>
      </c>
      <c r="BU104" s="99">
        <f t="shared" si="155"/>
        <v>401383.19627517567</v>
      </c>
      <c r="BV104" s="99">
        <f t="shared" si="155"/>
        <v>409409.57783273037</v>
      </c>
      <c r="BW104" s="99">
        <f t="shared" ref="BW104:CO104" si="156" xml:space="preserve"> IF( BW73 = 1, BW102 * $G$103, BW102 )</f>
        <v>417596.46137817443</v>
      </c>
      <c r="BX104" s="99">
        <f t="shared" si="156"/>
        <v>426897.84825725475</v>
      </c>
      <c r="BY104" s="99">
        <f t="shared" si="156"/>
        <v>434464.63672091294</v>
      </c>
      <c r="BZ104" s="99">
        <f t="shared" si="156"/>
        <v>443152.54139641358</v>
      </c>
      <c r="CA104" s="99">
        <f t="shared" si="156"/>
        <v>452014.17640868056</v>
      </c>
      <c r="CB104" s="99">
        <f t="shared" si="156"/>
        <v>462082.17055721954</v>
      </c>
      <c r="CC104" s="99">
        <f t="shared" si="156"/>
        <v>470272.60312020464</v>
      </c>
      <c r="CD104" s="99">
        <f t="shared" si="156"/>
        <v>479676.55272182054</v>
      </c>
      <c r="CE104" s="99">
        <f t="shared" si="156"/>
        <v>489268.55127105344</v>
      </c>
      <c r="CF104" s="99">
        <f t="shared" si="156"/>
        <v>500166.33538569883</v>
      </c>
      <c r="CG104" s="99">
        <f t="shared" si="156"/>
        <v>509031.81192055845</v>
      </c>
      <c r="CH104" s="99">
        <f t="shared" si="156"/>
        <v>519210.82186746923</v>
      </c>
      <c r="CI104" s="99">
        <f t="shared" si="156"/>
        <v>529593.37949268392</v>
      </c>
      <c r="CJ104" s="99">
        <f t="shared" si="156"/>
        <v>540183.55509946018</v>
      </c>
      <c r="CK104" s="99">
        <f t="shared" si="156"/>
        <v>550985.50038411608</v>
      </c>
      <c r="CL104" s="99">
        <f t="shared" si="156"/>
        <v>562003.45006363187</v>
      </c>
      <c r="CM104" s="99">
        <f t="shared" si="156"/>
        <v>573241.72353579907</v>
      </c>
      <c r="CN104" s="99">
        <f t="shared" si="156"/>
        <v>586009.89457882114</v>
      </c>
      <c r="CO104" s="99">
        <f t="shared" si="156"/>
        <v>596396.95304723596</v>
      </c>
    </row>
    <row r="105" spans="1:93" ht="3.75" customHeight="1" outlineLevel="1" x14ac:dyDescent="0.2"/>
    <row r="106" spans="1:93" s="28" customFormat="1" outlineLevel="1" x14ac:dyDescent="0.2">
      <c r="D106" s="39"/>
      <c r="E106" s="28" t="str">
        <f xml:space="preserve"> E51</f>
        <v>Annual income from site - inflated</v>
      </c>
      <c r="H106" s="167" t="s">
        <v>133</v>
      </c>
      <c r="I106" s="104">
        <f xml:space="preserve"> SUM( K106:CO106 )</f>
        <v>25054820.474195044</v>
      </c>
      <c r="K106" s="279">
        <f t="shared" ref="K106:AP106" si="157" xml:space="preserve"> K51</f>
        <v>112084.44349999999</v>
      </c>
      <c r="L106" s="279">
        <f t="shared" si="157"/>
        <v>122869.08532164767</v>
      </c>
      <c r="M106" s="279">
        <f t="shared" si="157"/>
        <v>127946.33986583466</v>
      </c>
      <c r="N106" s="279">
        <f t="shared" si="157"/>
        <v>130438.24330422361</v>
      </c>
      <c r="O106" s="279">
        <f t="shared" si="157"/>
        <v>131621.54762721111</v>
      </c>
      <c r="P106" s="279">
        <f t="shared" si="157"/>
        <v>133671.69302302643</v>
      </c>
      <c r="Q106" s="279">
        <f t="shared" si="157"/>
        <v>135436.70860174231</v>
      </c>
      <c r="R106" s="279">
        <f t="shared" si="157"/>
        <v>137847.36902454903</v>
      </c>
      <c r="S106" s="279">
        <f t="shared" si="157"/>
        <v>140603.87600033573</v>
      </c>
      <c r="T106" s="279">
        <f t="shared" si="157"/>
        <v>143735.63397323922</v>
      </c>
      <c r="U106" s="279">
        <f t="shared" si="157"/>
        <v>146283.3562009462</v>
      </c>
      <c r="V106" s="279">
        <f t="shared" si="157"/>
        <v>149208.55596836135</v>
      </c>
      <c r="W106" s="279">
        <f t="shared" si="157"/>
        <v>152192.25038548588</v>
      </c>
      <c r="X106" s="279">
        <f t="shared" si="157"/>
        <v>155582.12346094596</v>
      </c>
      <c r="Y106" s="279">
        <f t="shared" si="157"/>
        <v>158339.8253836933</v>
      </c>
      <c r="Z106" s="279">
        <f t="shared" si="157"/>
        <v>161506.11601588718</v>
      </c>
      <c r="AA106" s="279">
        <f t="shared" si="157"/>
        <v>164735.72234483151</v>
      </c>
      <c r="AB106" s="279">
        <f t="shared" si="157"/>
        <v>168404.98400781874</v>
      </c>
      <c r="AC106" s="279">
        <f t="shared" si="157"/>
        <v>171389.97185775748</v>
      </c>
      <c r="AD106" s="279">
        <f t="shared" si="157"/>
        <v>174817.22372588463</v>
      </c>
      <c r="AE106" s="279">
        <f t="shared" si="157"/>
        <v>178313.00968174316</v>
      </c>
      <c r="AF106" s="279">
        <f t="shared" si="157"/>
        <v>182284.68674804165</v>
      </c>
      <c r="AG106" s="279">
        <f t="shared" si="157"/>
        <v>185515.69311271989</v>
      </c>
      <c r="AH106" s="279">
        <f t="shared" si="157"/>
        <v>189225.4142760745</v>
      </c>
      <c r="AI106" s="279">
        <f t="shared" si="157"/>
        <v>193009.31801061178</v>
      </c>
      <c r="AJ106" s="279">
        <f t="shared" si="157"/>
        <v>197308.33513388762</v>
      </c>
      <c r="AK106" s="279">
        <f t="shared" si="157"/>
        <v>200805.63651446282</v>
      </c>
      <c r="AL106" s="279">
        <f t="shared" si="157"/>
        <v>204821.10769643972</v>
      </c>
      <c r="AM106" s="279">
        <f t="shared" si="157"/>
        <v>208916.8754731396</v>
      </c>
      <c r="AN106" s="279">
        <f t="shared" si="157"/>
        <v>213570.21156207874</v>
      </c>
      <c r="AO106" s="279">
        <f t="shared" si="157"/>
        <v>217355.75562051381</v>
      </c>
      <c r="AP106" s="279">
        <f t="shared" si="157"/>
        <v>221702.17630909901</v>
      </c>
      <c r="AQ106" s="279">
        <f t="shared" ref="AQ106:BV106" si="158" xml:space="preserve"> AQ51</f>
        <v>226135.51152519803</v>
      </c>
      <c r="AR106" s="279">
        <f t="shared" si="158"/>
        <v>231172.36905232584</v>
      </c>
      <c r="AS106" s="279">
        <f t="shared" si="158"/>
        <v>235269.91234611999</v>
      </c>
      <c r="AT106" s="279">
        <f t="shared" si="158"/>
        <v>239974.55893577903</v>
      </c>
      <c r="AU106" s="279">
        <f t="shared" si="158"/>
        <v>244773.28342648735</v>
      </c>
      <c r="AV106" s="279">
        <f t="shared" si="158"/>
        <v>250225.27169118379</v>
      </c>
      <c r="AW106" s="279">
        <f t="shared" si="158"/>
        <v>254660.52876000741</v>
      </c>
      <c r="AX106" s="279">
        <f t="shared" si="158"/>
        <v>259752.92572740605</v>
      </c>
      <c r="AY106" s="279">
        <f t="shared" si="158"/>
        <v>264947.154364596</v>
      </c>
      <c r="AZ106" s="279">
        <f t="shared" si="158"/>
        <v>270848.48786039115</v>
      </c>
      <c r="BA106" s="279">
        <f t="shared" si="158"/>
        <v>275649.29260023194</v>
      </c>
      <c r="BB106" s="279">
        <f t="shared" si="158"/>
        <v>281161.39778802049</v>
      </c>
      <c r="BC106" s="279">
        <f t="shared" si="158"/>
        <v>286783.72746909404</v>
      </c>
      <c r="BD106" s="279">
        <f t="shared" si="158"/>
        <v>293171.44060011872</v>
      </c>
      <c r="BE106" s="279">
        <f t="shared" si="158"/>
        <v>298367.92093765881</v>
      </c>
      <c r="BF106" s="279">
        <f t="shared" si="158"/>
        <v>304334.32610908558</v>
      </c>
      <c r="BG106" s="279">
        <f t="shared" si="158"/>
        <v>310420.0403220398</v>
      </c>
      <c r="BH106" s="279">
        <f t="shared" si="158"/>
        <v>317334.21981610468</v>
      </c>
      <c r="BI106" s="279">
        <f t="shared" si="158"/>
        <v>322958.98677951528</v>
      </c>
      <c r="BJ106" s="279">
        <f t="shared" si="158"/>
        <v>329417.13470247062</v>
      </c>
      <c r="BK106" s="279">
        <f t="shared" si="158"/>
        <v>336004.42495092878</v>
      </c>
      <c r="BL106" s="279">
        <f t="shared" si="158"/>
        <v>343488.46142776386</v>
      </c>
      <c r="BM106" s="279">
        <f t="shared" si="158"/>
        <v>349576.81380044913</v>
      </c>
      <c r="BN106" s="279">
        <f t="shared" si="158"/>
        <v>356567.23322327202</v>
      </c>
      <c r="BO106" s="279">
        <f t="shared" si="158"/>
        <v>363697.43870105577</v>
      </c>
      <c r="BP106" s="279">
        <f t="shared" si="158"/>
        <v>371798.29897445161</v>
      </c>
      <c r="BQ106" s="279">
        <f t="shared" si="158"/>
        <v>378388.44481606816</v>
      </c>
      <c r="BR106" s="279">
        <f t="shared" si="158"/>
        <v>385955.00480972917</v>
      </c>
      <c r="BS106" s="279">
        <f t="shared" si="158"/>
        <v>393672.87182907248</v>
      </c>
      <c r="BT106" s="279">
        <f t="shared" si="158"/>
        <v>402441.39365178219</v>
      </c>
      <c r="BU106" s="279">
        <f t="shared" si="158"/>
        <v>409574.69007670984</v>
      </c>
      <c r="BV106" s="279">
        <f t="shared" si="158"/>
        <v>417764.87533952086</v>
      </c>
      <c r="BW106" s="279">
        <f t="shared" ref="BW106:CO106" si="159" xml:space="preserve"> BW51</f>
        <v>426118.83814099431</v>
      </c>
      <c r="BX106" s="279">
        <f t="shared" si="159"/>
        <v>435610.04924209672</v>
      </c>
      <c r="BY106" s="279">
        <f t="shared" si="159"/>
        <v>443331.26196011528</v>
      </c>
      <c r="BZ106" s="279">
        <f t="shared" si="159"/>
        <v>452196.47081266693</v>
      </c>
      <c r="CA106" s="279">
        <f t="shared" si="159"/>
        <v>461238.95551906177</v>
      </c>
      <c r="CB106" s="279">
        <f t="shared" si="159"/>
        <v>471512.41893593833</v>
      </c>
      <c r="CC106" s="279">
        <f t="shared" si="159"/>
        <v>479870.00318388233</v>
      </c>
      <c r="CD106" s="279">
        <f t="shared" si="159"/>
        <v>489465.87012430682</v>
      </c>
      <c r="CE106" s="279">
        <f t="shared" si="159"/>
        <v>499253.62374597287</v>
      </c>
      <c r="CF106" s="279">
        <f t="shared" si="159"/>
        <v>510373.81161806011</v>
      </c>
      <c r="CG106" s="279">
        <f t="shared" si="159"/>
        <v>519420.21624546777</v>
      </c>
      <c r="CH106" s="279">
        <f t="shared" si="159"/>
        <v>529806.96108925436</v>
      </c>
      <c r="CI106" s="279">
        <f t="shared" si="159"/>
        <v>540401.40764559596</v>
      </c>
      <c r="CJ106" s="279">
        <f t="shared" si="159"/>
        <v>551207.70928516344</v>
      </c>
      <c r="CK106" s="279">
        <f t="shared" si="159"/>
        <v>562230.10243277135</v>
      </c>
      <c r="CL106" s="279">
        <f t="shared" si="159"/>
        <v>573472.90822819585</v>
      </c>
      <c r="CM106" s="279">
        <f t="shared" si="159"/>
        <v>584940.53422020306</v>
      </c>
      <c r="CN106" s="279">
        <f t="shared" si="159"/>
        <v>597969.28018247057</v>
      </c>
      <c r="CO106" s="279">
        <f t="shared" si="159"/>
        <v>608568.31943595503</v>
      </c>
    </row>
    <row r="107" spans="1:93" s="42" customFormat="1" outlineLevel="1" x14ac:dyDescent="0.2">
      <c r="D107" s="44"/>
      <c r="H107" s="284"/>
      <c r="I107" s="283"/>
    </row>
    <row r="108" spans="1:93" s="168" customFormat="1" outlineLevel="1" x14ac:dyDescent="0.2">
      <c r="D108" s="169"/>
      <c r="E108" s="168" t="s">
        <v>549</v>
      </c>
      <c r="H108" s="170" t="s">
        <v>66</v>
      </c>
      <c r="I108" s="171"/>
      <c r="K108" s="416">
        <f xml:space="preserve"> IF( K73 = 1, $G$103, AVERAGE( K73:K84 ) )</f>
        <v>0.31249999999999994</v>
      </c>
      <c r="L108" s="416">
        <f t="shared" ref="L108:BW108" si="160" xml:space="preserve"> IF( L73 = 1, $G$103, AVERAGE( L73:L84 ) )</f>
        <v>0.97916666666666663</v>
      </c>
      <c r="M108" s="416">
        <f t="shared" si="160"/>
        <v>0.98</v>
      </c>
      <c r="N108" s="416">
        <f t="shared" si="160"/>
        <v>0.98</v>
      </c>
      <c r="O108" s="416">
        <f t="shared" si="160"/>
        <v>0.98</v>
      </c>
      <c r="P108" s="416">
        <f t="shared" si="160"/>
        <v>0.98</v>
      </c>
      <c r="Q108" s="416">
        <f t="shared" si="160"/>
        <v>0.98</v>
      </c>
      <c r="R108" s="416">
        <f t="shared" si="160"/>
        <v>0.98</v>
      </c>
      <c r="S108" s="416">
        <f t="shared" si="160"/>
        <v>0.98</v>
      </c>
      <c r="T108" s="416">
        <f t="shared" si="160"/>
        <v>0.98</v>
      </c>
      <c r="U108" s="416">
        <f t="shared" si="160"/>
        <v>0.98</v>
      </c>
      <c r="V108" s="416">
        <f t="shared" si="160"/>
        <v>0.98</v>
      </c>
      <c r="W108" s="416">
        <f t="shared" si="160"/>
        <v>0.98</v>
      </c>
      <c r="X108" s="416">
        <f t="shared" si="160"/>
        <v>0.98</v>
      </c>
      <c r="Y108" s="416">
        <f t="shared" si="160"/>
        <v>0.98</v>
      </c>
      <c r="Z108" s="416">
        <f t="shared" si="160"/>
        <v>0.98</v>
      </c>
      <c r="AA108" s="416">
        <f t="shared" si="160"/>
        <v>0.98</v>
      </c>
      <c r="AB108" s="416">
        <f t="shared" si="160"/>
        <v>0.98</v>
      </c>
      <c r="AC108" s="416">
        <f t="shared" si="160"/>
        <v>0.98</v>
      </c>
      <c r="AD108" s="416">
        <f t="shared" si="160"/>
        <v>0.98</v>
      </c>
      <c r="AE108" s="416">
        <f t="shared" si="160"/>
        <v>0.98</v>
      </c>
      <c r="AF108" s="416">
        <f t="shared" si="160"/>
        <v>0.98</v>
      </c>
      <c r="AG108" s="416">
        <f t="shared" si="160"/>
        <v>0.98</v>
      </c>
      <c r="AH108" s="416">
        <f t="shared" si="160"/>
        <v>0.98</v>
      </c>
      <c r="AI108" s="416">
        <f t="shared" si="160"/>
        <v>0.98</v>
      </c>
      <c r="AJ108" s="416">
        <f t="shared" si="160"/>
        <v>0.98</v>
      </c>
      <c r="AK108" s="416">
        <f t="shared" si="160"/>
        <v>0.98</v>
      </c>
      <c r="AL108" s="416">
        <f t="shared" si="160"/>
        <v>0.98</v>
      </c>
      <c r="AM108" s="416">
        <f t="shared" si="160"/>
        <v>0.98</v>
      </c>
      <c r="AN108" s="416">
        <f t="shared" si="160"/>
        <v>0.98</v>
      </c>
      <c r="AO108" s="416">
        <f t="shared" si="160"/>
        <v>0.98</v>
      </c>
      <c r="AP108" s="416">
        <f t="shared" si="160"/>
        <v>0.98</v>
      </c>
      <c r="AQ108" s="416">
        <f t="shared" si="160"/>
        <v>0.98</v>
      </c>
      <c r="AR108" s="416">
        <f t="shared" si="160"/>
        <v>0.98</v>
      </c>
      <c r="AS108" s="416">
        <f t="shared" si="160"/>
        <v>0.98</v>
      </c>
      <c r="AT108" s="416">
        <f t="shared" si="160"/>
        <v>0.98</v>
      </c>
      <c r="AU108" s="416">
        <f t="shared" si="160"/>
        <v>0.98</v>
      </c>
      <c r="AV108" s="416">
        <f t="shared" si="160"/>
        <v>0.98</v>
      </c>
      <c r="AW108" s="416">
        <f t="shared" si="160"/>
        <v>0.98</v>
      </c>
      <c r="AX108" s="416">
        <f t="shared" si="160"/>
        <v>0.98</v>
      </c>
      <c r="AY108" s="416">
        <f t="shared" si="160"/>
        <v>0.98</v>
      </c>
      <c r="AZ108" s="416">
        <f t="shared" si="160"/>
        <v>0.98</v>
      </c>
      <c r="BA108" s="416">
        <f t="shared" si="160"/>
        <v>0.98</v>
      </c>
      <c r="BB108" s="416">
        <f t="shared" si="160"/>
        <v>0.98</v>
      </c>
      <c r="BC108" s="416">
        <f t="shared" si="160"/>
        <v>0.98</v>
      </c>
      <c r="BD108" s="416">
        <f t="shared" si="160"/>
        <v>0.98</v>
      </c>
      <c r="BE108" s="416">
        <f t="shared" si="160"/>
        <v>0.98</v>
      </c>
      <c r="BF108" s="416">
        <f t="shared" si="160"/>
        <v>0.98</v>
      </c>
      <c r="BG108" s="416">
        <f t="shared" si="160"/>
        <v>0.98</v>
      </c>
      <c r="BH108" s="416">
        <f t="shared" si="160"/>
        <v>0.98</v>
      </c>
      <c r="BI108" s="416">
        <f t="shared" si="160"/>
        <v>0.98</v>
      </c>
      <c r="BJ108" s="416">
        <f t="shared" si="160"/>
        <v>0.98</v>
      </c>
      <c r="BK108" s="416">
        <f t="shared" si="160"/>
        <v>0.98</v>
      </c>
      <c r="BL108" s="416">
        <f t="shared" si="160"/>
        <v>0.98</v>
      </c>
      <c r="BM108" s="416">
        <f t="shared" si="160"/>
        <v>0.98</v>
      </c>
      <c r="BN108" s="416">
        <f t="shared" si="160"/>
        <v>0.98</v>
      </c>
      <c r="BO108" s="416">
        <f t="shared" si="160"/>
        <v>0.98</v>
      </c>
      <c r="BP108" s="416">
        <f t="shared" si="160"/>
        <v>0.98</v>
      </c>
      <c r="BQ108" s="416">
        <f t="shared" si="160"/>
        <v>0.98</v>
      </c>
      <c r="BR108" s="416">
        <f t="shared" si="160"/>
        <v>0.98</v>
      </c>
      <c r="BS108" s="416">
        <f t="shared" si="160"/>
        <v>0.98</v>
      </c>
      <c r="BT108" s="416">
        <f t="shared" si="160"/>
        <v>0.98</v>
      </c>
      <c r="BU108" s="416">
        <f t="shared" si="160"/>
        <v>0.98</v>
      </c>
      <c r="BV108" s="416">
        <f t="shared" si="160"/>
        <v>0.98</v>
      </c>
      <c r="BW108" s="416">
        <f t="shared" si="160"/>
        <v>0.98</v>
      </c>
      <c r="BX108" s="416">
        <f t="shared" ref="BX108:CO108" si="161" xml:space="preserve"> IF( BX73 = 1, $G$103, AVERAGE( BX73:BX84 ) )</f>
        <v>0.98</v>
      </c>
      <c r="BY108" s="416">
        <f t="shared" si="161"/>
        <v>0.98</v>
      </c>
      <c r="BZ108" s="416">
        <f t="shared" si="161"/>
        <v>0.98</v>
      </c>
      <c r="CA108" s="416">
        <f t="shared" si="161"/>
        <v>0.98</v>
      </c>
      <c r="CB108" s="416">
        <f t="shared" si="161"/>
        <v>0.98</v>
      </c>
      <c r="CC108" s="416">
        <f t="shared" si="161"/>
        <v>0.98</v>
      </c>
      <c r="CD108" s="416">
        <f t="shared" si="161"/>
        <v>0.98</v>
      </c>
      <c r="CE108" s="416">
        <f t="shared" si="161"/>
        <v>0.98</v>
      </c>
      <c r="CF108" s="416">
        <f t="shared" si="161"/>
        <v>0.98</v>
      </c>
      <c r="CG108" s="416">
        <f t="shared" si="161"/>
        <v>0.98</v>
      </c>
      <c r="CH108" s="416">
        <f t="shared" si="161"/>
        <v>0.98</v>
      </c>
      <c r="CI108" s="416">
        <f t="shared" si="161"/>
        <v>0.98</v>
      </c>
      <c r="CJ108" s="416">
        <f t="shared" si="161"/>
        <v>0.98</v>
      </c>
      <c r="CK108" s="416">
        <f t="shared" si="161"/>
        <v>0.98</v>
      </c>
      <c r="CL108" s="416">
        <f t="shared" si="161"/>
        <v>0.98</v>
      </c>
      <c r="CM108" s="416">
        <f t="shared" si="161"/>
        <v>0.98</v>
      </c>
      <c r="CN108" s="416">
        <f t="shared" si="161"/>
        <v>0.98</v>
      </c>
      <c r="CO108" s="416">
        <f t="shared" si="161"/>
        <v>0.98</v>
      </c>
    </row>
    <row r="109" spans="1:93" outlineLevel="1" x14ac:dyDescent="0.2"/>
    <row r="110" spans="1:93" ht="13.5" thickBot="1" x14ac:dyDescent="0.25">
      <c r="A110" s="55" t="s">
        <v>550</v>
      </c>
      <c r="B110" s="9"/>
      <c r="C110" s="8"/>
      <c r="D110" s="68"/>
      <c r="E110" s="11"/>
      <c r="F110" s="12"/>
      <c r="G110" s="12"/>
      <c r="H110" s="12"/>
      <c r="I110" s="12"/>
      <c r="J110" s="13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</row>
    <row r="111" spans="1:93" ht="3.75" customHeight="1" thickTop="1" x14ac:dyDescent="0.2"/>
    <row r="112" spans="1:93" x14ac:dyDescent="0.2">
      <c r="E112" s="18" t="str">
        <f xml:space="preserve"> InpC!E100</f>
        <v>Period</v>
      </c>
      <c r="F112" s="18"/>
      <c r="G112" s="19">
        <f xml:space="preserve"> InpC!G100</f>
        <v>12</v>
      </c>
      <c r="H112" s="112" t="str">
        <f xml:space="preserve"> InpC!H100</f>
        <v>Yrs</v>
      </c>
      <c r="I112" s="18"/>
    </row>
    <row r="113" spans="2:93" x14ac:dyDescent="0.2">
      <c r="E113" t="s">
        <v>551</v>
      </c>
      <c r="I113" s="105">
        <f xml:space="preserve"> SUM( K113:CO113 )</f>
        <v>12</v>
      </c>
      <c r="K113" s="53">
        <f t="shared" ref="K113:AP113" si="162" xml:space="preserve"> IF( K4 - $G4 + 1 &lt;= $G$112, 1, 0 )</f>
        <v>1</v>
      </c>
      <c r="L113" s="53">
        <f t="shared" si="162"/>
        <v>1</v>
      </c>
      <c r="M113" s="53">
        <f t="shared" si="162"/>
        <v>1</v>
      </c>
      <c r="N113" s="53">
        <f t="shared" si="162"/>
        <v>1</v>
      </c>
      <c r="O113" s="53">
        <f t="shared" si="162"/>
        <v>1</v>
      </c>
      <c r="P113" s="53">
        <f t="shared" si="162"/>
        <v>1</v>
      </c>
      <c r="Q113" s="53">
        <f t="shared" si="162"/>
        <v>1</v>
      </c>
      <c r="R113" s="53">
        <f t="shared" si="162"/>
        <v>1</v>
      </c>
      <c r="S113" s="53">
        <f t="shared" si="162"/>
        <v>1</v>
      </c>
      <c r="T113" s="53">
        <f t="shared" si="162"/>
        <v>1</v>
      </c>
      <c r="U113" s="53">
        <f t="shared" si="162"/>
        <v>1</v>
      </c>
      <c r="V113" s="53">
        <f t="shared" si="162"/>
        <v>1</v>
      </c>
      <c r="W113" s="53">
        <f t="shared" si="162"/>
        <v>0</v>
      </c>
      <c r="X113" s="53">
        <f t="shared" si="162"/>
        <v>0</v>
      </c>
      <c r="Y113" s="53">
        <f t="shared" si="162"/>
        <v>0</v>
      </c>
      <c r="Z113" s="53">
        <f t="shared" si="162"/>
        <v>0</v>
      </c>
      <c r="AA113" s="53">
        <f t="shared" si="162"/>
        <v>0</v>
      </c>
      <c r="AB113" s="53">
        <f t="shared" si="162"/>
        <v>0</v>
      </c>
      <c r="AC113" s="53">
        <f t="shared" si="162"/>
        <v>0</v>
      </c>
      <c r="AD113" s="53">
        <f t="shared" si="162"/>
        <v>0</v>
      </c>
      <c r="AE113" s="53">
        <f t="shared" si="162"/>
        <v>0</v>
      </c>
      <c r="AF113" s="53">
        <f t="shared" si="162"/>
        <v>0</v>
      </c>
      <c r="AG113" s="53">
        <f t="shared" si="162"/>
        <v>0</v>
      </c>
      <c r="AH113" s="53">
        <f t="shared" si="162"/>
        <v>0</v>
      </c>
      <c r="AI113" s="53">
        <f t="shared" si="162"/>
        <v>0</v>
      </c>
      <c r="AJ113" s="53">
        <f t="shared" si="162"/>
        <v>0</v>
      </c>
      <c r="AK113" s="53">
        <f t="shared" si="162"/>
        <v>0</v>
      </c>
      <c r="AL113" s="53">
        <f t="shared" si="162"/>
        <v>0</v>
      </c>
      <c r="AM113" s="53">
        <f t="shared" si="162"/>
        <v>0</v>
      </c>
      <c r="AN113" s="53">
        <f t="shared" si="162"/>
        <v>0</v>
      </c>
      <c r="AO113" s="53">
        <f t="shared" si="162"/>
        <v>0</v>
      </c>
      <c r="AP113" s="53">
        <f t="shared" si="162"/>
        <v>0</v>
      </c>
      <c r="AQ113" s="53">
        <f t="shared" ref="AQ113:BV113" si="163" xml:space="preserve"> IF( AQ4 - $G4 + 1 &lt;= $G$112, 1, 0 )</f>
        <v>0</v>
      </c>
      <c r="AR113" s="53">
        <f t="shared" si="163"/>
        <v>0</v>
      </c>
      <c r="AS113" s="53">
        <f t="shared" si="163"/>
        <v>0</v>
      </c>
      <c r="AT113" s="53">
        <f t="shared" si="163"/>
        <v>0</v>
      </c>
      <c r="AU113" s="53">
        <f t="shared" si="163"/>
        <v>0</v>
      </c>
      <c r="AV113" s="53">
        <f t="shared" si="163"/>
        <v>0</v>
      </c>
      <c r="AW113" s="53">
        <f t="shared" si="163"/>
        <v>0</v>
      </c>
      <c r="AX113" s="53">
        <f t="shared" si="163"/>
        <v>0</v>
      </c>
      <c r="AY113" s="53">
        <f t="shared" si="163"/>
        <v>0</v>
      </c>
      <c r="AZ113" s="53">
        <f t="shared" si="163"/>
        <v>0</v>
      </c>
      <c r="BA113" s="53">
        <f t="shared" si="163"/>
        <v>0</v>
      </c>
      <c r="BB113" s="53">
        <f t="shared" si="163"/>
        <v>0</v>
      </c>
      <c r="BC113" s="53">
        <f t="shared" si="163"/>
        <v>0</v>
      </c>
      <c r="BD113" s="53">
        <f t="shared" si="163"/>
        <v>0</v>
      </c>
      <c r="BE113" s="53">
        <f t="shared" si="163"/>
        <v>0</v>
      </c>
      <c r="BF113" s="53">
        <f t="shared" si="163"/>
        <v>0</v>
      </c>
      <c r="BG113" s="53">
        <f t="shared" si="163"/>
        <v>0</v>
      </c>
      <c r="BH113" s="53">
        <f t="shared" si="163"/>
        <v>0</v>
      </c>
      <c r="BI113" s="53">
        <f t="shared" si="163"/>
        <v>0</v>
      </c>
      <c r="BJ113" s="53">
        <f t="shared" si="163"/>
        <v>0</v>
      </c>
      <c r="BK113" s="53">
        <f t="shared" si="163"/>
        <v>0</v>
      </c>
      <c r="BL113" s="53">
        <f t="shared" si="163"/>
        <v>0</v>
      </c>
      <c r="BM113" s="53">
        <f t="shared" si="163"/>
        <v>0</v>
      </c>
      <c r="BN113" s="53">
        <f t="shared" si="163"/>
        <v>0</v>
      </c>
      <c r="BO113" s="53">
        <f t="shared" si="163"/>
        <v>0</v>
      </c>
      <c r="BP113" s="53">
        <f t="shared" si="163"/>
        <v>0</v>
      </c>
      <c r="BQ113" s="53">
        <f t="shared" si="163"/>
        <v>0</v>
      </c>
      <c r="BR113" s="53">
        <f t="shared" si="163"/>
        <v>0</v>
      </c>
      <c r="BS113" s="53">
        <f t="shared" si="163"/>
        <v>0</v>
      </c>
      <c r="BT113" s="53">
        <f t="shared" si="163"/>
        <v>0</v>
      </c>
      <c r="BU113" s="53">
        <f t="shared" si="163"/>
        <v>0</v>
      </c>
      <c r="BV113" s="53">
        <f t="shared" si="163"/>
        <v>0</v>
      </c>
      <c r="BW113" s="53">
        <f t="shared" ref="BW113:CO113" si="164" xml:space="preserve"> IF( BW4 - $G4 + 1 &lt;= $G$112, 1, 0 )</f>
        <v>0</v>
      </c>
      <c r="BX113" s="53">
        <f t="shared" si="164"/>
        <v>0</v>
      </c>
      <c r="BY113" s="53">
        <f t="shared" si="164"/>
        <v>0</v>
      </c>
      <c r="BZ113" s="53">
        <f t="shared" si="164"/>
        <v>0</v>
      </c>
      <c r="CA113" s="53">
        <f t="shared" si="164"/>
        <v>0</v>
      </c>
      <c r="CB113" s="53">
        <f t="shared" si="164"/>
        <v>0</v>
      </c>
      <c r="CC113" s="53">
        <f t="shared" si="164"/>
        <v>0</v>
      </c>
      <c r="CD113" s="53">
        <f t="shared" si="164"/>
        <v>0</v>
      </c>
      <c r="CE113" s="53">
        <f t="shared" si="164"/>
        <v>0</v>
      </c>
      <c r="CF113" s="53">
        <f t="shared" si="164"/>
        <v>0</v>
      </c>
      <c r="CG113" s="53">
        <f t="shared" si="164"/>
        <v>0</v>
      </c>
      <c r="CH113" s="53">
        <f t="shared" si="164"/>
        <v>0</v>
      </c>
      <c r="CI113" s="53">
        <f t="shared" si="164"/>
        <v>0</v>
      </c>
      <c r="CJ113" s="53">
        <f t="shared" si="164"/>
        <v>0</v>
      </c>
      <c r="CK113" s="53">
        <f t="shared" si="164"/>
        <v>0</v>
      </c>
      <c r="CL113" s="53">
        <f t="shared" si="164"/>
        <v>0</v>
      </c>
      <c r="CM113" s="53">
        <f t="shared" si="164"/>
        <v>0</v>
      </c>
      <c r="CN113" s="53">
        <f t="shared" si="164"/>
        <v>0</v>
      </c>
      <c r="CO113" s="53">
        <f t="shared" si="164"/>
        <v>0</v>
      </c>
    </row>
    <row r="114" spans="2:93" x14ac:dyDescent="0.2">
      <c r="E114" s="18" t="s">
        <v>323</v>
      </c>
      <c r="F114" s="18"/>
      <c r="G114" s="77">
        <f xml:space="preserve"> InpC!G101</f>
        <v>0.03</v>
      </c>
      <c r="H114" s="117" t="str">
        <f xml:space="preserve"> InpC!H101</f>
        <v>%</v>
      </c>
      <c r="I114" s="71"/>
      <c r="K114" s="101">
        <f xml:space="preserve"> IF( J114 = "", 1, J114 ) / ( 1 + $G114 )</f>
        <v>0.970873786407767</v>
      </c>
      <c r="L114" s="102">
        <f t="shared" ref="L114:BW114" si="165" xml:space="preserve"> IF( K114 = "", 1, K114 ) / ( 1 + $G114 )</f>
        <v>0.94259590913375435</v>
      </c>
      <c r="M114" s="102">
        <f t="shared" si="165"/>
        <v>0.9151416593531595</v>
      </c>
      <c r="N114" s="102">
        <f t="shared" si="165"/>
        <v>0.88848704791568878</v>
      </c>
      <c r="O114" s="102">
        <f t="shared" si="165"/>
        <v>0.86260878438416388</v>
      </c>
      <c r="P114" s="102">
        <f t="shared" si="165"/>
        <v>0.83748425668365423</v>
      </c>
      <c r="Q114" s="102">
        <f t="shared" si="165"/>
        <v>0.81309151134335356</v>
      </c>
      <c r="R114" s="102">
        <f t="shared" si="165"/>
        <v>0.7894092343139355</v>
      </c>
      <c r="S114" s="102">
        <f t="shared" si="165"/>
        <v>0.76641673234362673</v>
      </c>
      <c r="T114" s="102">
        <f t="shared" si="165"/>
        <v>0.74409391489672494</v>
      </c>
      <c r="U114" s="102">
        <f t="shared" si="165"/>
        <v>0.7224212765987621</v>
      </c>
      <c r="V114" s="102">
        <f t="shared" si="165"/>
        <v>0.70137988019297293</v>
      </c>
      <c r="W114" s="102">
        <f t="shared" si="165"/>
        <v>0.68095133999317758</v>
      </c>
      <c r="X114" s="102">
        <f t="shared" si="165"/>
        <v>0.66111780581861901</v>
      </c>
      <c r="Y114" s="102">
        <f t="shared" si="165"/>
        <v>0.64186194739671742</v>
      </c>
      <c r="Z114" s="102">
        <f t="shared" si="165"/>
        <v>0.62316693922011401</v>
      </c>
      <c r="AA114" s="102">
        <f t="shared" si="165"/>
        <v>0.60501644584477088</v>
      </c>
      <c r="AB114" s="102">
        <f t="shared" si="165"/>
        <v>0.58739460761628237</v>
      </c>
      <c r="AC114" s="102">
        <f t="shared" si="165"/>
        <v>0.57028602681192464</v>
      </c>
      <c r="AD114" s="102">
        <f t="shared" si="165"/>
        <v>0.55367575418633463</v>
      </c>
      <c r="AE114" s="102">
        <f t="shared" si="165"/>
        <v>0.53754927590906276</v>
      </c>
      <c r="AF114" s="102">
        <f t="shared" si="165"/>
        <v>0.52189250088258521</v>
      </c>
      <c r="AG114" s="102">
        <f t="shared" si="165"/>
        <v>0.50669174842969433</v>
      </c>
      <c r="AH114" s="102">
        <f t="shared" si="165"/>
        <v>0.49193373633950904</v>
      </c>
      <c r="AI114" s="102">
        <f t="shared" si="165"/>
        <v>0.47760556926165926</v>
      </c>
      <c r="AJ114" s="102">
        <f t="shared" si="165"/>
        <v>0.4636947274385041</v>
      </c>
      <c r="AK114" s="102">
        <f t="shared" si="165"/>
        <v>0.45018905576553797</v>
      </c>
      <c r="AL114" s="102">
        <f t="shared" si="165"/>
        <v>0.43707675317042521</v>
      </c>
      <c r="AM114" s="102">
        <f t="shared" si="165"/>
        <v>0.42434636230138367</v>
      </c>
      <c r="AN114" s="102">
        <f t="shared" si="165"/>
        <v>0.41198675951590646</v>
      </c>
      <c r="AO114" s="102">
        <f t="shared" si="165"/>
        <v>0.39998714516107425</v>
      </c>
      <c r="AP114" s="102">
        <f t="shared" si="165"/>
        <v>0.3883370341369653</v>
      </c>
      <c r="AQ114" s="102">
        <f t="shared" si="165"/>
        <v>0.37702624673491775</v>
      </c>
      <c r="AR114" s="102">
        <f t="shared" si="165"/>
        <v>0.3660448997426386</v>
      </c>
      <c r="AS114" s="102">
        <f t="shared" si="165"/>
        <v>0.35538339780838696</v>
      </c>
      <c r="AT114" s="102">
        <f t="shared" si="165"/>
        <v>0.34503242505668635</v>
      </c>
      <c r="AU114" s="102">
        <f t="shared" si="165"/>
        <v>0.33498293694823916</v>
      </c>
      <c r="AV114" s="102">
        <f t="shared" si="165"/>
        <v>0.3252261523769312</v>
      </c>
      <c r="AW114" s="102">
        <f t="shared" si="165"/>
        <v>0.31575354599702055</v>
      </c>
      <c r="AX114" s="102">
        <f t="shared" si="165"/>
        <v>0.30655684077380635</v>
      </c>
      <c r="AY114" s="102">
        <f t="shared" si="165"/>
        <v>0.29762800075126827</v>
      </c>
      <c r="AZ114" s="102">
        <f t="shared" si="165"/>
        <v>0.28895922403035756</v>
      </c>
      <c r="BA114" s="102">
        <f t="shared" si="165"/>
        <v>0.28054293595180346</v>
      </c>
      <c r="BB114" s="102">
        <f t="shared" si="165"/>
        <v>0.27237178247747906</v>
      </c>
      <c r="BC114" s="102">
        <f t="shared" si="165"/>
        <v>0.26443862376454275</v>
      </c>
      <c r="BD114" s="102">
        <f t="shared" si="165"/>
        <v>0.25673652792674051</v>
      </c>
      <c r="BE114" s="102">
        <f t="shared" si="165"/>
        <v>0.24925876497741797</v>
      </c>
      <c r="BF114" s="102">
        <f t="shared" si="165"/>
        <v>0.24199880094894949</v>
      </c>
      <c r="BG114" s="102">
        <f t="shared" si="165"/>
        <v>0.2349502921834461</v>
      </c>
      <c r="BH114" s="102">
        <f t="shared" si="165"/>
        <v>0.22810707978975348</v>
      </c>
      <c r="BI114" s="102">
        <f t="shared" si="165"/>
        <v>0.22146318426189657</v>
      </c>
      <c r="BJ114" s="102">
        <f t="shared" si="165"/>
        <v>0.2150128002542685</v>
      </c>
      <c r="BK114" s="102">
        <f t="shared" si="165"/>
        <v>0.20875029150899854</v>
      </c>
      <c r="BL114" s="102">
        <f t="shared" si="165"/>
        <v>0.20267018593106653</v>
      </c>
      <c r="BM114" s="102">
        <f t="shared" si="165"/>
        <v>0.19676717080686071</v>
      </c>
      <c r="BN114" s="102">
        <f t="shared" si="165"/>
        <v>0.19103608816200068</v>
      </c>
      <c r="BO114" s="102">
        <f t="shared" si="165"/>
        <v>0.18547193025436959</v>
      </c>
      <c r="BP114" s="102">
        <f t="shared" si="165"/>
        <v>0.18006983519841707</v>
      </c>
      <c r="BQ114" s="102">
        <f t="shared" si="165"/>
        <v>0.17482508271690977</v>
      </c>
      <c r="BR114" s="102">
        <f t="shared" si="165"/>
        <v>0.16973309001641726</v>
      </c>
      <c r="BS114" s="102">
        <f t="shared" si="165"/>
        <v>0.16478940778292939</v>
      </c>
      <c r="BT114" s="102">
        <f t="shared" si="165"/>
        <v>0.15998971629410619</v>
      </c>
      <c r="BU114" s="102">
        <f t="shared" si="165"/>
        <v>0.15532982164476328</v>
      </c>
      <c r="BV114" s="102">
        <f t="shared" si="165"/>
        <v>0.15080565208229443</v>
      </c>
      <c r="BW114" s="102">
        <f t="shared" si="165"/>
        <v>0.14641325444882955</v>
      </c>
      <c r="BX114" s="102">
        <f t="shared" ref="BX114:CO114" si="166" xml:space="preserve"> IF( BW114 = "", 1, BW114 ) / ( 1 + $G114 )</f>
        <v>0.14214879072701897</v>
      </c>
      <c r="BY114" s="102">
        <f t="shared" si="166"/>
        <v>0.13800853468642618</v>
      </c>
      <c r="BZ114" s="102">
        <f t="shared" si="166"/>
        <v>0.13398886862759823</v>
      </c>
      <c r="CA114" s="102">
        <f t="shared" si="166"/>
        <v>0.13008628022096916</v>
      </c>
      <c r="CB114" s="102">
        <f t="shared" si="166"/>
        <v>0.12629735943783413</v>
      </c>
      <c r="CC114" s="102">
        <f t="shared" si="166"/>
        <v>0.12261879557071274</v>
      </c>
      <c r="CD114" s="102">
        <f t="shared" si="166"/>
        <v>0.11904737434049781</v>
      </c>
      <c r="CE114" s="102">
        <f t="shared" si="166"/>
        <v>0.11557997508786194</v>
      </c>
      <c r="CF114" s="102">
        <f t="shared" si="166"/>
        <v>0.1122135680464679</v>
      </c>
      <c r="CG114" s="102">
        <f t="shared" si="166"/>
        <v>0.1089452116955999</v>
      </c>
      <c r="CH114" s="102">
        <f t="shared" si="166"/>
        <v>0.10577205018990281</v>
      </c>
      <c r="CI114" s="102">
        <f t="shared" si="166"/>
        <v>0.10269131086398331</v>
      </c>
      <c r="CJ114" s="102">
        <f t="shared" si="166"/>
        <v>9.9700301809692526E-2</v>
      </c>
      <c r="CK114" s="102">
        <f t="shared" si="166"/>
        <v>9.6796409523973323E-2</v>
      </c>
      <c r="CL114" s="102">
        <f t="shared" si="166"/>
        <v>9.3977096625216819E-2</v>
      </c>
      <c r="CM114" s="102">
        <f t="shared" si="166"/>
        <v>9.1239899636132826E-2</v>
      </c>
      <c r="CN114" s="102">
        <f t="shared" si="166"/>
        <v>8.8582426831196923E-2</v>
      </c>
      <c r="CO114" s="102">
        <f t="shared" si="166"/>
        <v>8.6002356146793121E-2</v>
      </c>
    </row>
    <row r="115" spans="2:93" x14ac:dyDescent="0.2">
      <c r="E115" t="s">
        <v>552</v>
      </c>
      <c r="G115" s="103">
        <f xml:space="preserve"> SUMIF( $K$113:$CO$113, 1, $K$114:$CO$114 )</f>
        <v>9.9540039935675644</v>
      </c>
      <c r="H115" s="110" t="s">
        <v>325</v>
      </c>
    </row>
    <row r="117" spans="2:93" x14ac:dyDescent="0.2">
      <c r="E117" t="str">
        <f xml:space="preserve"> Costs!E68 &amp; " annuity "</f>
        <v xml:space="preserve">Mains cost annuity </v>
      </c>
      <c r="G117" s="119">
        <f xml:space="preserve"> Costs!G68</f>
        <v>397398.01873280038</v>
      </c>
      <c r="H117" s="115" t="str">
        <f xml:space="preserve"> Costs!H68</f>
        <v>£</v>
      </c>
      <c r="I117" s="105">
        <f xml:space="preserve"> SUM( K117:CO117 )</f>
        <v>479081.20469664899</v>
      </c>
      <c r="K117" s="84">
        <f xml:space="preserve"> $G117 / $G$115 * K$113</f>
        <v>39923.433724720759</v>
      </c>
      <c r="L117" s="53">
        <f t="shared" ref="L117:BW117" si="167" xml:space="preserve"> $G117 / $G$115 * L$113</f>
        <v>39923.433724720759</v>
      </c>
      <c r="M117" s="53">
        <f t="shared" si="167"/>
        <v>39923.433724720759</v>
      </c>
      <c r="N117" s="53">
        <f t="shared" si="167"/>
        <v>39923.433724720759</v>
      </c>
      <c r="O117" s="53">
        <f t="shared" si="167"/>
        <v>39923.433724720759</v>
      </c>
      <c r="P117" s="53">
        <f t="shared" si="167"/>
        <v>39923.433724720759</v>
      </c>
      <c r="Q117" s="53">
        <f t="shared" si="167"/>
        <v>39923.433724720759</v>
      </c>
      <c r="R117" s="53">
        <f t="shared" si="167"/>
        <v>39923.433724720759</v>
      </c>
      <c r="S117" s="53">
        <f t="shared" si="167"/>
        <v>39923.433724720759</v>
      </c>
      <c r="T117" s="53">
        <f t="shared" si="167"/>
        <v>39923.433724720759</v>
      </c>
      <c r="U117" s="53">
        <f t="shared" si="167"/>
        <v>39923.433724720759</v>
      </c>
      <c r="V117" s="53">
        <f t="shared" si="167"/>
        <v>39923.433724720759</v>
      </c>
      <c r="W117" s="53">
        <f t="shared" si="167"/>
        <v>0</v>
      </c>
      <c r="X117" s="53">
        <f t="shared" si="167"/>
        <v>0</v>
      </c>
      <c r="Y117" s="53">
        <f t="shared" si="167"/>
        <v>0</v>
      </c>
      <c r="Z117" s="53">
        <f t="shared" si="167"/>
        <v>0</v>
      </c>
      <c r="AA117" s="53">
        <f t="shared" si="167"/>
        <v>0</v>
      </c>
      <c r="AB117" s="53">
        <f t="shared" si="167"/>
        <v>0</v>
      </c>
      <c r="AC117" s="53">
        <f t="shared" si="167"/>
        <v>0</v>
      </c>
      <c r="AD117" s="53">
        <f t="shared" si="167"/>
        <v>0</v>
      </c>
      <c r="AE117" s="53">
        <f t="shared" si="167"/>
        <v>0</v>
      </c>
      <c r="AF117" s="53">
        <f t="shared" si="167"/>
        <v>0</v>
      </c>
      <c r="AG117" s="53">
        <f t="shared" si="167"/>
        <v>0</v>
      </c>
      <c r="AH117" s="53">
        <f t="shared" si="167"/>
        <v>0</v>
      </c>
      <c r="AI117" s="53">
        <f t="shared" si="167"/>
        <v>0</v>
      </c>
      <c r="AJ117" s="53">
        <f t="shared" si="167"/>
        <v>0</v>
      </c>
      <c r="AK117" s="53">
        <f t="shared" si="167"/>
        <v>0</v>
      </c>
      <c r="AL117" s="53">
        <f t="shared" si="167"/>
        <v>0</v>
      </c>
      <c r="AM117" s="53">
        <f t="shared" si="167"/>
        <v>0</v>
      </c>
      <c r="AN117" s="53">
        <f t="shared" si="167"/>
        <v>0</v>
      </c>
      <c r="AO117" s="53">
        <f t="shared" si="167"/>
        <v>0</v>
      </c>
      <c r="AP117" s="53">
        <f t="shared" si="167"/>
        <v>0</v>
      </c>
      <c r="AQ117" s="53">
        <f t="shared" si="167"/>
        <v>0</v>
      </c>
      <c r="AR117" s="53">
        <f t="shared" si="167"/>
        <v>0</v>
      </c>
      <c r="AS117" s="53">
        <f t="shared" si="167"/>
        <v>0</v>
      </c>
      <c r="AT117" s="53">
        <f t="shared" si="167"/>
        <v>0</v>
      </c>
      <c r="AU117" s="53">
        <f t="shared" si="167"/>
        <v>0</v>
      </c>
      <c r="AV117" s="53">
        <f t="shared" si="167"/>
        <v>0</v>
      </c>
      <c r="AW117" s="53">
        <f t="shared" si="167"/>
        <v>0</v>
      </c>
      <c r="AX117" s="53">
        <f t="shared" si="167"/>
        <v>0</v>
      </c>
      <c r="AY117" s="53">
        <f t="shared" si="167"/>
        <v>0</v>
      </c>
      <c r="AZ117" s="53">
        <f t="shared" si="167"/>
        <v>0</v>
      </c>
      <c r="BA117" s="53">
        <f t="shared" si="167"/>
        <v>0</v>
      </c>
      <c r="BB117" s="53">
        <f t="shared" si="167"/>
        <v>0</v>
      </c>
      <c r="BC117" s="53">
        <f t="shared" si="167"/>
        <v>0</v>
      </c>
      <c r="BD117" s="53">
        <f t="shared" si="167"/>
        <v>0</v>
      </c>
      <c r="BE117" s="53">
        <f t="shared" si="167"/>
        <v>0</v>
      </c>
      <c r="BF117" s="53">
        <f t="shared" si="167"/>
        <v>0</v>
      </c>
      <c r="BG117" s="53">
        <f t="shared" si="167"/>
        <v>0</v>
      </c>
      <c r="BH117" s="53">
        <f t="shared" si="167"/>
        <v>0</v>
      </c>
      <c r="BI117" s="53">
        <f t="shared" si="167"/>
        <v>0</v>
      </c>
      <c r="BJ117" s="53">
        <f t="shared" si="167"/>
        <v>0</v>
      </c>
      <c r="BK117" s="53">
        <f t="shared" si="167"/>
        <v>0</v>
      </c>
      <c r="BL117" s="53">
        <f t="shared" si="167"/>
        <v>0</v>
      </c>
      <c r="BM117" s="53">
        <f t="shared" si="167"/>
        <v>0</v>
      </c>
      <c r="BN117" s="53">
        <f t="shared" si="167"/>
        <v>0</v>
      </c>
      <c r="BO117" s="53">
        <f t="shared" si="167"/>
        <v>0</v>
      </c>
      <c r="BP117" s="53">
        <f t="shared" si="167"/>
        <v>0</v>
      </c>
      <c r="BQ117" s="53">
        <f t="shared" si="167"/>
        <v>0</v>
      </c>
      <c r="BR117" s="53">
        <f t="shared" si="167"/>
        <v>0</v>
      </c>
      <c r="BS117" s="53">
        <f t="shared" si="167"/>
        <v>0</v>
      </c>
      <c r="BT117" s="53">
        <f t="shared" si="167"/>
        <v>0</v>
      </c>
      <c r="BU117" s="53">
        <f t="shared" si="167"/>
        <v>0</v>
      </c>
      <c r="BV117" s="53">
        <f t="shared" si="167"/>
        <v>0</v>
      </c>
      <c r="BW117" s="53">
        <f t="shared" si="167"/>
        <v>0</v>
      </c>
      <c r="BX117" s="53">
        <f t="shared" ref="BX117:CO117" si="168" xml:space="preserve"> $G117 / $G$115 * BX$113</f>
        <v>0</v>
      </c>
      <c r="BY117" s="53">
        <f t="shared" si="168"/>
        <v>0</v>
      </c>
      <c r="BZ117" s="53">
        <f t="shared" si="168"/>
        <v>0</v>
      </c>
      <c r="CA117" s="53">
        <f t="shared" si="168"/>
        <v>0</v>
      </c>
      <c r="CB117" s="53">
        <f t="shared" si="168"/>
        <v>0</v>
      </c>
      <c r="CC117" s="53">
        <f t="shared" si="168"/>
        <v>0</v>
      </c>
      <c r="CD117" s="53">
        <f t="shared" si="168"/>
        <v>0</v>
      </c>
      <c r="CE117" s="53">
        <f t="shared" si="168"/>
        <v>0</v>
      </c>
      <c r="CF117" s="53">
        <f t="shared" si="168"/>
        <v>0</v>
      </c>
      <c r="CG117" s="53">
        <f t="shared" si="168"/>
        <v>0</v>
      </c>
      <c r="CH117" s="53">
        <f t="shared" si="168"/>
        <v>0</v>
      </c>
      <c r="CI117" s="53">
        <f t="shared" si="168"/>
        <v>0</v>
      </c>
      <c r="CJ117" s="53">
        <f t="shared" si="168"/>
        <v>0</v>
      </c>
      <c r="CK117" s="53">
        <f t="shared" si="168"/>
        <v>0</v>
      </c>
      <c r="CL117" s="53">
        <f t="shared" si="168"/>
        <v>0</v>
      </c>
      <c r="CM117" s="53">
        <f t="shared" si="168"/>
        <v>0</v>
      </c>
      <c r="CN117" s="53">
        <f t="shared" si="168"/>
        <v>0</v>
      </c>
      <c r="CO117" s="53">
        <f t="shared" si="168"/>
        <v>0</v>
      </c>
    </row>
    <row r="118" spans="2:93" x14ac:dyDescent="0.2">
      <c r="E118" t="str">
        <f xml:space="preserve"> E104</f>
        <v>Total income for relevant deficit calculation</v>
      </c>
      <c r="H118" s="115" t="str">
        <f xml:space="preserve"> H104</f>
        <v>£</v>
      </c>
      <c r="I118" s="105">
        <f xml:space="preserve"> SUM( K118:CO118 )</f>
        <v>1504593.1584222103</v>
      </c>
      <c r="K118" s="53">
        <f xml:space="preserve"> K104 * K$113</f>
        <v>35026.388593750002</v>
      </c>
      <c r="L118" s="53">
        <f t="shared" ref="L118:BW118" si="169" xml:space="preserve"> L104 * L$113</f>
        <v>120309.31271077998</v>
      </c>
      <c r="M118" s="53">
        <f t="shared" si="169"/>
        <v>125387.41306851794</v>
      </c>
      <c r="N118" s="53">
        <f t="shared" si="169"/>
        <v>127829.47843813912</v>
      </c>
      <c r="O118" s="53">
        <f t="shared" si="169"/>
        <v>128989.11667466689</v>
      </c>
      <c r="P118" s="53">
        <f t="shared" si="169"/>
        <v>130998.2591625659</v>
      </c>
      <c r="Q118" s="53">
        <f t="shared" si="169"/>
        <v>132727.97442970745</v>
      </c>
      <c r="R118" s="53">
        <f t="shared" si="169"/>
        <v>135090.42164405808</v>
      </c>
      <c r="S118" s="53">
        <f t="shared" si="169"/>
        <v>137791.79848032902</v>
      </c>
      <c r="T118" s="53">
        <f t="shared" si="169"/>
        <v>140860.92129377445</v>
      </c>
      <c r="U118" s="53">
        <f t="shared" si="169"/>
        <v>143357.68907692729</v>
      </c>
      <c r="V118" s="53">
        <f t="shared" si="169"/>
        <v>146224.38484899414</v>
      </c>
      <c r="W118" s="53">
        <f t="shared" si="169"/>
        <v>0</v>
      </c>
      <c r="X118" s="53">
        <f t="shared" si="169"/>
        <v>0</v>
      </c>
      <c r="Y118" s="53">
        <f t="shared" si="169"/>
        <v>0</v>
      </c>
      <c r="Z118" s="53">
        <f t="shared" si="169"/>
        <v>0</v>
      </c>
      <c r="AA118" s="53">
        <f t="shared" si="169"/>
        <v>0</v>
      </c>
      <c r="AB118" s="53">
        <f t="shared" si="169"/>
        <v>0</v>
      </c>
      <c r="AC118" s="53">
        <f t="shared" si="169"/>
        <v>0</v>
      </c>
      <c r="AD118" s="53">
        <f t="shared" si="169"/>
        <v>0</v>
      </c>
      <c r="AE118" s="53">
        <f t="shared" si="169"/>
        <v>0</v>
      </c>
      <c r="AF118" s="53">
        <f t="shared" si="169"/>
        <v>0</v>
      </c>
      <c r="AG118" s="53">
        <f t="shared" si="169"/>
        <v>0</v>
      </c>
      <c r="AH118" s="53">
        <f t="shared" si="169"/>
        <v>0</v>
      </c>
      <c r="AI118" s="53">
        <f t="shared" si="169"/>
        <v>0</v>
      </c>
      <c r="AJ118" s="53">
        <f t="shared" si="169"/>
        <v>0</v>
      </c>
      <c r="AK118" s="53">
        <f t="shared" si="169"/>
        <v>0</v>
      </c>
      <c r="AL118" s="53">
        <f t="shared" si="169"/>
        <v>0</v>
      </c>
      <c r="AM118" s="53">
        <f t="shared" si="169"/>
        <v>0</v>
      </c>
      <c r="AN118" s="53">
        <f t="shared" si="169"/>
        <v>0</v>
      </c>
      <c r="AO118" s="53">
        <f t="shared" si="169"/>
        <v>0</v>
      </c>
      <c r="AP118" s="53">
        <f t="shared" si="169"/>
        <v>0</v>
      </c>
      <c r="AQ118" s="53">
        <f t="shared" si="169"/>
        <v>0</v>
      </c>
      <c r="AR118" s="53">
        <f t="shared" si="169"/>
        <v>0</v>
      </c>
      <c r="AS118" s="53">
        <f t="shared" si="169"/>
        <v>0</v>
      </c>
      <c r="AT118" s="53">
        <f t="shared" si="169"/>
        <v>0</v>
      </c>
      <c r="AU118" s="53">
        <f t="shared" si="169"/>
        <v>0</v>
      </c>
      <c r="AV118" s="53">
        <f t="shared" si="169"/>
        <v>0</v>
      </c>
      <c r="AW118" s="53">
        <f t="shared" si="169"/>
        <v>0</v>
      </c>
      <c r="AX118" s="53">
        <f t="shared" si="169"/>
        <v>0</v>
      </c>
      <c r="AY118" s="53">
        <f t="shared" si="169"/>
        <v>0</v>
      </c>
      <c r="AZ118" s="53">
        <f t="shared" si="169"/>
        <v>0</v>
      </c>
      <c r="BA118" s="53">
        <f t="shared" si="169"/>
        <v>0</v>
      </c>
      <c r="BB118" s="53">
        <f t="shared" si="169"/>
        <v>0</v>
      </c>
      <c r="BC118" s="53">
        <f t="shared" si="169"/>
        <v>0</v>
      </c>
      <c r="BD118" s="53">
        <f t="shared" si="169"/>
        <v>0</v>
      </c>
      <c r="BE118" s="53">
        <f t="shared" si="169"/>
        <v>0</v>
      </c>
      <c r="BF118" s="53">
        <f t="shared" si="169"/>
        <v>0</v>
      </c>
      <c r="BG118" s="53">
        <f t="shared" si="169"/>
        <v>0</v>
      </c>
      <c r="BH118" s="53">
        <f t="shared" si="169"/>
        <v>0</v>
      </c>
      <c r="BI118" s="53">
        <f t="shared" si="169"/>
        <v>0</v>
      </c>
      <c r="BJ118" s="53">
        <f t="shared" si="169"/>
        <v>0</v>
      </c>
      <c r="BK118" s="53">
        <f t="shared" si="169"/>
        <v>0</v>
      </c>
      <c r="BL118" s="53">
        <f t="shared" si="169"/>
        <v>0</v>
      </c>
      <c r="BM118" s="53">
        <f t="shared" si="169"/>
        <v>0</v>
      </c>
      <c r="BN118" s="53">
        <f t="shared" si="169"/>
        <v>0</v>
      </c>
      <c r="BO118" s="53">
        <f t="shared" si="169"/>
        <v>0</v>
      </c>
      <c r="BP118" s="53">
        <f t="shared" si="169"/>
        <v>0</v>
      </c>
      <c r="BQ118" s="53">
        <f t="shared" si="169"/>
        <v>0</v>
      </c>
      <c r="BR118" s="53">
        <f t="shared" si="169"/>
        <v>0</v>
      </c>
      <c r="BS118" s="53">
        <f t="shared" si="169"/>
        <v>0</v>
      </c>
      <c r="BT118" s="53">
        <f t="shared" si="169"/>
        <v>0</v>
      </c>
      <c r="BU118" s="53">
        <f t="shared" si="169"/>
        <v>0</v>
      </c>
      <c r="BV118" s="53">
        <f t="shared" si="169"/>
        <v>0</v>
      </c>
      <c r="BW118" s="53">
        <f t="shared" si="169"/>
        <v>0</v>
      </c>
      <c r="BX118" s="53">
        <f t="shared" ref="BX118:CO118" si="170" xml:space="preserve"> BX104 * BX$113</f>
        <v>0</v>
      </c>
      <c r="BY118" s="53">
        <f t="shared" si="170"/>
        <v>0</v>
      </c>
      <c r="BZ118" s="53">
        <f t="shared" si="170"/>
        <v>0</v>
      </c>
      <c r="CA118" s="53">
        <f t="shared" si="170"/>
        <v>0</v>
      </c>
      <c r="CB118" s="53">
        <f t="shared" si="170"/>
        <v>0</v>
      </c>
      <c r="CC118" s="53">
        <f t="shared" si="170"/>
        <v>0</v>
      </c>
      <c r="CD118" s="53">
        <f t="shared" si="170"/>
        <v>0</v>
      </c>
      <c r="CE118" s="53">
        <f t="shared" si="170"/>
        <v>0</v>
      </c>
      <c r="CF118" s="53">
        <f t="shared" si="170"/>
        <v>0</v>
      </c>
      <c r="CG118" s="53">
        <f t="shared" si="170"/>
        <v>0</v>
      </c>
      <c r="CH118" s="53">
        <f t="shared" si="170"/>
        <v>0</v>
      </c>
      <c r="CI118" s="53">
        <f t="shared" si="170"/>
        <v>0</v>
      </c>
      <c r="CJ118" s="53">
        <f t="shared" si="170"/>
        <v>0</v>
      </c>
      <c r="CK118" s="53">
        <f t="shared" si="170"/>
        <v>0</v>
      </c>
      <c r="CL118" s="53">
        <f t="shared" si="170"/>
        <v>0</v>
      </c>
      <c r="CM118" s="53">
        <f t="shared" si="170"/>
        <v>0</v>
      </c>
      <c r="CN118" s="53">
        <f t="shared" si="170"/>
        <v>0</v>
      </c>
      <c r="CO118" s="53">
        <f t="shared" si="170"/>
        <v>0</v>
      </c>
    </row>
    <row r="120" spans="2:93" x14ac:dyDescent="0.2">
      <c r="E120" t="s">
        <v>553</v>
      </c>
      <c r="H120" s="115" t="s">
        <v>133</v>
      </c>
      <c r="I120" s="105">
        <f xml:space="preserve"> SUM( K120:CO120 )</f>
        <v>-1025511.9537255612</v>
      </c>
      <c r="K120" s="53">
        <f xml:space="preserve"> K117 - K118</f>
        <v>4897.0451309707569</v>
      </c>
      <c r="L120" s="53">
        <f t="shared" ref="L120:BW120" si="171" xml:space="preserve"> L117 - L118</f>
        <v>-80385.878986059222</v>
      </c>
      <c r="M120" s="53">
        <f t="shared" si="171"/>
        <v>-85463.979343797182</v>
      </c>
      <c r="N120" s="53">
        <f t="shared" si="171"/>
        <v>-87906.044713418363</v>
      </c>
      <c r="O120" s="53">
        <f t="shared" si="171"/>
        <v>-89065.682949946131</v>
      </c>
      <c r="P120" s="53">
        <f t="shared" si="171"/>
        <v>-91074.825437845138</v>
      </c>
      <c r="Q120" s="53">
        <f t="shared" si="171"/>
        <v>-92804.540704986692</v>
      </c>
      <c r="R120" s="53">
        <f t="shared" si="171"/>
        <v>-95166.98791933732</v>
      </c>
      <c r="S120" s="53">
        <f t="shared" si="171"/>
        <v>-97868.364755608258</v>
      </c>
      <c r="T120" s="53">
        <f t="shared" si="171"/>
        <v>-100937.48756905369</v>
      </c>
      <c r="U120" s="53">
        <f t="shared" si="171"/>
        <v>-103434.25535220653</v>
      </c>
      <c r="V120" s="53">
        <f t="shared" si="171"/>
        <v>-106300.95112427339</v>
      </c>
      <c r="W120" s="53">
        <f t="shared" si="171"/>
        <v>0</v>
      </c>
      <c r="X120" s="53">
        <f t="shared" si="171"/>
        <v>0</v>
      </c>
      <c r="Y120" s="53">
        <f t="shared" si="171"/>
        <v>0</v>
      </c>
      <c r="Z120" s="53">
        <f t="shared" si="171"/>
        <v>0</v>
      </c>
      <c r="AA120" s="53">
        <f t="shared" si="171"/>
        <v>0</v>
      </c>
      <c r="AB120" s="53">
        <f t="shared" si="171"/>
        <v>0</v>
      </c>
      <c r="AC120" s="53">
        <f t="shared" si="171"/>
        <v>0</v>
      </c>
      <c r="AD120" s="53">
        <f t="shared" si="171"/>
        <v>0</v>
      </c>
      <c r="AE120" s="53">
        <f t="shared" si="171"/>
        <v>0</v>
      </c>
      <c r="AF120" s="53">
        <f t="shared" si="171"/>
        <v>0</v>
      </c>
      <c r="AG120" s="53">
        <f t="shared" si="171"/>
        <v>0</v>
      </c>
      <c r="AH120" s="53">
        <f t="shared" si="171"/>
        <v>0</v>
      </c>
      <c r="AI120" s="53">
        <f t="shared" si="171"/>
        <v>0</v>
      </c>
      <c r="AJ120" s="53">
        <f t="shared" si="171"/>
        <v>0</v>
      </c>
      <c r="AK120" s="53">
        <f t="shared" si="171"/>
        <v>0</v>
      </c>
      <c r="AL120" s="53">
        <f t="shared" si="171"/>
        <v>0</v>
      </c>
      <c r="AM120" s="53">
        <f t="shared" si="171"/>
        <v>0</v>
      </c>
      <c r="AN120" s="53">
        <f t="shared" si="171"/>
        <v>0</v>
      </c>
      <c r="AO120" s="53">
        <f t="shared" si="171"/>
        <v>0</v>
      </c>
      <c r="AP120" s="53">
        <f t="shared" si="171"/>
        <v>0</v>
      </c>
      <c r="AQ120" s="53">
        <f t="shared" si="171"/>
        <v>0</v>
      </c>
      <c r="AR120" s="53">
        <f t="shared" si="171"/>
        <v>0</v>
      </c>
      <c r="AS120" s="53">
        <f t="shared" si="171"/>
        <v>0</v>
      </c>
      <c r="AT120" s="53">
        <f t="shared" si="171"/>
        <v>0</v>
      </c>
      <c r="AU120" s="53">
        <f t="shared" si="171"/>
        <v>0</v>
      </c>
      <c r="AV120" s="53">
        <f t="shared" si="171"/>
        <v>0</v>
      </c>
      <c r="AW120" s="53">
        <f t="shared" si="171"/>
        <v>0</v>
      </c>
      <c r="AX120" s="53">
        <f t="shared" si="171"/>
        <v>0</v>
      </c>
      <c r="AY120" s="53">
        <f t="shared" si="171"/>
        <v>0</v>
      </c>
      <c r="AZ120" s="53">
        <f t="shared" si="171"/>
        <v>0</v>
      </c>
      <c r="BA120" s="53">
        <f t="shared" si="171"/>
        <v>0</v>
      </c>
      <c r="BB120" s="53">
        <f t="shared" si="171"/>
        <v>0</v>
      </c>
      <c r="BC120" s="53">
        <f t="shared" si="171"/>
        <v>0</v>
      </c>
      <c r="BD120" s="53">
        <f t="shared" si="171"/>
        <v>0</v>
      </c>
      <c r="BE120" s="53">
        <f t="shared" si="171"/>
        <v>0</v>
      </c>
      <c r="BF120" s="53">
        <f t="shared" si="171"/>
        <v>0</v>
      </c>
      <c r="BG120" s="53">
        <f t="shared" si="171"/>
        <v>0</v>
      </c>
      <c r="BH120" s="53">
        <f t="shared" si="171"/>
        <v>0</v>
      </c>
      <c r="BI120" s="53">
        <f t="shared" si="171"/>
        <v>0</v>
      </c>
      <c r="BJ120" s="53">
        <f t="shared" si="171"/>
        <v>0</v>
      </c>
      <c r="BK120" s="53">
        <f t="shared" si="171"/>
        <v>0</v>
      </c>
      <c r="BL120" s="53">
        <f t="shared" si="171"/>
        <v>0</v>
      </c>
      <c r="BM120" s="53">
        <f t="shared" si="171"/>
        <v>0</v>
      </c>
      <c r="BN120" s="53">
        <f t="shared" si="171"/>
        <v>0</v>
      </c>
      <c r="BO120" s="53">
        <f t="shared" si="171"/>
        <v>0</v>
      </c>
      <c r="BP120" s="53">
        <f t="shared" si="171"/>
        <v>0</v>
      </c>
      <c r="BQ120" s="53">
        <f t="shared" si="171"/>
        <v>0</v>
      </c>
      <c r="BR120" s="53">
        <f t="shared" si="171"/>
        <v>0</v>
      </c>
      <c r="BS120" s="53">
        <f t="shared" si="171"/>
        <v>0</v>
      </c>
      <c r="BT120" s="53">
        <f t="shared" si="171"/>
        <v>0</v>
      </c>
      <c r="BU120" s="53">
        <f t="shared" si="171"/>
        <v>0</v>
      </c>
      <c r="BV120" s="53">
        <f t="shared" si="171"/>
        <v>0</v>
      </c>
      <c r="BW120" s="53">
        <f t="shared" si="171"/>
        <v>0</v>
      </c>
      <c r="BX120" s="53">
        <f t="shared" ref="BX120:CO120" si="172" xml:space="preserve"> BX117 - BX118</f>
        <v>0</v>
      </c>
      <c r="BY120" s="53">
        <f t="shared" si="172"/>
        <v>0</v>
      </c>
      <c r="BZ120" s="53">
        <f t="shared" si="172"/>
        <v>0</v>
      </c>
      <c r="CA120" s="53">
        <f t="shared" si="172"/>
        <v>0</v>
      </c>
      <c r="CB120" s="53">
        <f t="shared" si="172"/>
        <v>0</v>
      </c>
      <c r="CC120" s="53">
        <f t="shared" si="172"/>
        <v>0</v>
      </c>
      <c r="CD120" s="53">
        <f t="shared" si="172"/>
        <v>0</v>
      </c>
      <c r="CE120" s="53">
        <f t="shared" si="172"/>
        <v>0</v>
      </c>
      <c r="CF120" s="53">
        <f t="shared" si="172"/>
        <v>0</v>
      </c>
      <c r="CG120" s="53">
        <f t="shared" si="172"/>
        <v>0</v>
      </c>
      <c r="CH120" s="53">
        <f t="shared" si="172"/>
        <v>0</v>
      </c>
      <c r="CI120" s="53">
        <f t="shared" si="172"/>
        <v>0</v>
      </c>
      <c r="CJ120" s="53">
        <f t="shared" si="172"/>
        <v>0</v>
      </c>
      <c r="CK120" s="53">
        <f t="shared" si="172"/>
        <v>0</v>
      </c>
      <c r="CL120" s="53">
        <f t="shared" si="172"/>
        <v>0</v>
      </c>
      <c r="CM120" s="53">
        <f t="shared" si="172"/>
        <v>0</v>
      </c>
      <c r="CN120" s="53">
        <f t="shared" si="172"/>
        <v>0</v>
      </c>
      <c r="CO120" s="53">
        <f t="shared" si="172"/>
        <v>0</v>
      </c>
    </row>
    <row r="122" spans="2:93" x14ac:dyDescent="0.2">
      <c r="E122" t="s">
        <v>554</v>
      </c>
      <c r="G122" s="53">
        <f xml:space="preserve"> MAX( I120, 0 )</f>
        <v>0</v>
      </c>
      <c r="H122" s="115" t="s">
        <v>133</v>
      </c>
    </row>
    <row r="124" spans="2:93" x14ac:dyDescent="0.2">
      <c r="B124" s="58" t="s">
        <v>54</v>
      </c>
    </row>
    <row r="125" spans="2:93" x14ac:dyDescent="0.2">
      <c r="E125" s="18" t="str">
        <f xml:space="preserve"> UserInput!E6</f>
        <v>Company: Hafren Dyfrdwy</v>
      </c>
      <c r="G125" s="207">
        <f xml:space="preserve"> UserInput!G6</f>
        <v>0</v>
      </c>
      <c r="H125" s="76" t="str">
        <f xml:space="preserve"> UserInput!H6</f>
        <v>Boolean</v>
      </c>
      <c r="I125" s="375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</row>
    <row r="126" spans="2:93" x14ac:dyDescent="0.2">
      <c r="E126" s="18" t="str">
        <f xml:space="preserve"> UserInput!E8</f>
        <v>Pre-AMP7 NAV</v>
      </c>
      <c r="G126" s="207" t="b">
        <f xml:space="preserve"> UserInput!G8</f>
        <v>0</v>
      </c>
      <c r="H126" s="76" t="str">
        <f xml:space="preserve"> UserInput!H8</f>
        <v>Boolean</v>
      </c>
      <c r="I126" s="375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</row>
    <row r="127" spans="2:93" x14ac:dyDescent="0.2">
      <c r="E127" s="18" t="str">
        <f xml:space="preserve"> UserInput!E9</f>
        <v>Pre-AMP7 NAV start date</v>
      </c>
      <c r="G127" s="207" t="str">
        <f xml:space="preserve"> UserInput!G9</f>
        <v>NA</v>
      </c>
      <c r="H127" s="76" t="str">
        <f xml:space="preserve"> UserInput!H9</f>
        <v>Year</v>
      </c>
      <c r="I127" s="375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</row>
    <row r="128" spans="2:93" x14ac:dyDescent="0.2">
      <c r="E128" s="18" t="str">
        <f xml:space="preserve"> UserInput!E10</f>
        <v>DAD calculation used</v>
      </c>
      <c r="G128" s="57">
        <f xml:space="preserve"> UserInput!G10</f>
        <v>0</v>
      </c>
      <c r="H128" s="76" t="str">
        <f xml:space="preserve"> UserInput!H10</f>
        <v>%</v>
      </c>
      <c r="I128" s="375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</row>
    <row r="129" spans="5:93" x14ac:dyDescent="0.2">
      <c r="H129" s="115"/>
      <c r="I129" s="375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</row>
    <row r="130" spans="5:93" x14ac:dyDescent="0.2">
      <c r="E130" s="173" t="s">
        <v>555</v>
      </c>
      <c r="F130" s="173"/>
      <c r="G130" s="195">
        <f xml:space="preserve"> IF( AND( G125, G126 ), G117 * ( 1 - G128 ), G122 )</f>
        <v>0</v>
      </c>
      <c r="H130" s="376" t="s">
        <v>133</v>
      </c>
    </row>
  </sheetData>
  <conditionalFormatting sqref="K1:CO1">
    <cfRule type="cellIs" dxfId="180" priority="13" operator="equal">
      <formula>OverallError</formula>
    </cfRule>
  </conditionalFormatting>
  <conditionalFormatting sqref="H1">
    <cfRule type="cellIs" dxfId="179" priority="14" operator="equal">
      <formula>OverallError</formula>
    </cfRule>
  </conditionalFormatting>
  <conditionalFormatting sqref="H3 D3:F3">
    <cfRule type="cellIs" dxfId="178" priority="10" operator="lessThan">
      <formula>0</formula>
    </cfRule>
  </conditionalFormatting>
  <conditionalFormatting sqref="K3">
    <cfRule type="cellIs" dxfId="177" priority="9" operator="lessThan">
      <formula>0</formula>
    </cfRule>
  </conditionalFormatting>
  <conditionalFormatting sqref="H8 D8:F8">
    <cfRule type="cellIs" dxfId="176" priority="12" operator="lessThan">
      <formula>0</formula>
    </cfRule>
  </conditionalFormatting>
  <conditionalFormatting sqref="K8">
    <cfRule type="cellIs" dxfId="175" priority="11" operator="lessThan">
      <formula>0</formula>
    </cfRule>
  </conditionalFormatting>
  <conditionalFormatting sqref="H10 D10:F10">
    <cfRule type="cellIs" dxfId="174" priority="6" operator="lessThan">
      <formula>0</formula>
    </cfRule>
  </conditionalFormatting>
  <conditionalFormatting sqref="K10">
    <cfRule type="cellIs" dxfId="173" priority="5" operator="lessThan">
      <formula>0</formula>
    </cfRule>
  </conditionalFormatting>
  <conditionalFormatting sqref="I1">
    <cfRule type="cellIs" dxfId="172" priority="4" operator="equal">
      <formula>OverallError</formula>
    </cfRule>
  </conditionalFormatting>
  <conditionalFormatting sqref="I3">
    <cfRule type="cellIs" dxfId="171" priority="2" operator="lessThan">
      <formula>0</formula>
    </cfRule>
  </conditionalFormatting>
  <conditionalFormatting sqref="I8">
    <cfRule type="cellIs" dxfId="170" priority="3" operator="lessThan">
      <formula>0</formula>
    </cfRule>
  </conditionalFormatting>
  <conditionalFormatting sqref="I10">
    <cfRule type="cellIs" dxfId="169" priority="1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&amp;L&amp;"Calibri"&amp;10&amp;K000000ST Classification: OFFICIAL COMMERCIAL&amp;1#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outlinePr summaryBelow="0" summaryRight="0"/>
  </sheetPr>
  <dimension ref="A1:XFC111"/>
  <sheetViews>
    <sheetView showGridLines="0" workbookViewId="0">
      <pane xSplit="10" ySplit="13" topLeftCell="BV14" activePane="bottomRight" state="frozen"/>
      <selection activeCell="E32" sqref="E32"/>
      <selection pane="topRight" activeCell="E32" sqref="E32"/>
      <selection pane="bottomLeft" activeCell="E32" sqref="E32"/>
      <selection pane="bottomRight" activeCell="E32" sqref="E32"/>
    </sheetView>
  </sheetViews>
  <sheetFormatPr defaultColWidth="9.33203125" defaultRowHeight="12.75" outlineLevelRow="1" outlineLevelCol="1" x14ac:dyDescent="0.2"/>
  <cols>
    <col min="1" max="1" width="1.6640625" customWidth="1"/>
    <col min="2" max="2" width="1.6640625" style="58" customWidth="1"/>
    <col min="3" max="3" width="1.6640625" style="39" customWidth="1"/>
    <col min="4" max="4" width="1.6640625" customWidth="1"/>
    <col min="5" max="5" width="49" bestFit="1" customWidth="1"/>
    <col min="6" max="6" width="1.83203125" customWidth="1"/>
    <col min="7" max="7" width="15.83203125" customWidth="1"/>
    <col min="8" max="8" width="8.6640625" style="182" bestFit="1" customWidth="1"/>
    <col min="9" max="9" width="13" style="216" customWidth="1"/>
    <col min="10" max="10" width="2.83203125" customWidth="1" collapsed="1"/>
    <col min="11" max="11" width="9" hidden="1" customWidth="1" outlineLevel="1"/>
    <col min="12" max="23" width="9.33203125" hidden="1" customWidth="1" outlineLevel="1"/>
    <col min="24" max="93" width="10.6640625" hidden="1" customWidth="1" outlineLevel="1"/>
    <col min="94" max="94" width="2" customWidth="1"/>
    <col min="95" max="95" width="207.1640625" customWidth="1"/>
    <col min="97" max="97" width="9.83203125" bestFit="1" customWidth="1"/>
    <col min="99" max="99" width="11.83203125" bestFit="1" customWidth="1"/>
  </cols>
  <sheetData>
    <row r="1" spans="1:95" ht="18" x14ac:dyDescent="0.25">
      <c r="A1" s="54" t="s">
        <v>556</v>
      </c>
      <c r="B1" s="2"/>
      <c r="C1" s="178"/>
      <c r="D1" s="4"/>
      <c r="E1" s="5"/>
      <c r="F1" s="5"/>
      <c r="G1" s="3"/>
      <c r="H1" s="6"/>
      <c r="I1" s="212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Q1" s="212"/>
    </row>
    <row r="2" spans="1:95" ht="13.5" thickBot="1" x14ac:dyDescent="0.25">
      <c r="A2" s="55"/>
      <c r="B2" s="9"/>
      <c r="C2" s="179"/>
      <c r="D2" s="10"/>
      <c r="E2" s="11" t="s">
        <v>51</v>
      </c>
      <c r="F2" s="12"/>
      <c r="G2" s="12" t="s">
        <v>557</v>
      </c>
      <c r="H2" s="12" t="s">
        <v>53</v>
      </c>
      <c r="I2" s="12" t="s">
        <v>558</v>
      </c>
      <c r="J2" s="13"/>
      <c r="K2" s="21" t="str">
        <f xml:space="preserve"> InpS!K2</f>
        <v>2022-23</v>
      </c>
      <c r="L2" s="21" t="str">
        <f xml:space="preserve"> InpS!L2</f>
        <v>2023-24</v>
      </c>
      <c r="M2" s="21" t="str">
        <f xml:space="preserve"> InpS!M2</f>
        <v>2024-25</v>
      </c>
      <c r="N2" s="21" t="str">
        <f xml:space="preserve"> InpS!N2</f>
        <v>2025-26</v>
      </c>
      <c r="O2" s="21" t="str">
        <f xml:space="preserve"> InpS!O2</f>
        <v>2026-27</v>
      </c>
      <c r="P2" s="21" t="str">
        <f xml:space="preserve"> InpS!P2</f>
        <v>2027-28</v>
      </c>
      <c r="Q2" s="21" t="str">
        <f xml:space="preserve"> InpS!Q2</f>
        <v>2028-29</v>
      </c>
      <c r="R2" s="21" t="str">
        <f xml:space="preserve"> InpS!R2</f>
        <v>2029-30</v>
      </c>
      <c r="S2" s="21" t="str">
        <f xml:space="preserve"> InpS!S2</f>
        <v>2030-31</v>
      </c>
      <c r="T2" s="21" t="str">
        <f xml:space="preserve"> InpS!T2</f>
        <v>2031-32</v>
      </c>
      <c r="U2" s="21" t="str">
        <f xml:space="preserve"> InpS!U2</f>
        <v>2032-33</v>
      </c>
      <c r="V2" s="21" t="str">
        <f xml:space="preserve"> InpS!V2</f>
        <v>2033-34</v>
      </c>
      <c r="W2" s="21" t="str">
        <f xml:space="preserve"> InpS!W2</f>
        <v>2034-35</v>
      </c>
      <c r="X2" s="21" t="str">
        <f xml:space="preserve"> InpS!X2</f>
        <v>2035-36</v>
      </c>
      <c r="Y2" s="21" t="str">
        <f xml:space="preserve"> InpS!Y2</f>
        <v>2036-37</v>
      </c>
      <c r="Z2" s="21" t="str">
        <f xml:space="preserve"> InpS!Z2</f>
        <v>2037-38</v>
      </c>
      <c r="AA2" s="21" t="str">
        <f xml:space="preserve"> InpS!AA2</f>
        <v>2038-39</v>
      </c>
      <c r="AB2" s="21" t="str">
        <f xml:space="preserve"> InpS!AB2</f>
        <v>2039-40</v>
      </c>
      <c r="AC2" s="21" t="str">
        <f xml:space="preserve"> InpS!AC2</f>
        <v>2040-41</v>
      </c>
      <c r="AD2" s="21" t="str">
        <f xml:space="preserve"> InpS!AD2</f>
        <v>2041-42</v>
      </c>
      <c r="AE2" s="21" t="str">
        <f xml:space="preserve"> InpS!AE2</f>
        <v>2042-43</v>
      </c>
      <c r="AF2" s="21" t="str">
        <f xml:space="preserve"> InpS!AF2</f>
        <v>2043-44</v>
      </c>
      <c r="AG2" s="21" t="str">
        <f xml:space="preserve"> InpS!AG2</f>
        <v>2044-45</v>
      </c>
      <c r="AH2" s="21" t="str">
        <f xml:space="preserve"> InpS!AH2</f>
        <v>2045-46</v>
      </c>
      <c r="AI2" s="21" t="str">
        <f xml:space="preserve"> InpS!AI2</f>
        <v>2046-47</v>
      </c>
      <c r="AJ2" s="21" t="str">
        <f xml:space="preserve"> InpS!AJ2</f>
        <v>2047-48</v>
      </c>
      <c r="AK2" s="21" t="str">
        <f xml:space="preserve"> InpS!AK2</f>
        <v>2048-49</v>
      </c>
      <c r="AL2" s="21" t="str">
        <f xml:space="preserve"> InpS!AL2</f>
        <v>2049-50</v>
      </c>
      <c r="AM2" s="21" t="str">
        <f xml:space="preserve"> InpS!AM2</f>
        <v>2050-51</v>
      </c>
      <c r="AN2" s="21" t="str">
        <f xml:space="preserve"> InpS!AN2</f>
        <v>2051-52</v>
      </c>
      <c r="AO2" s="21" t="str">
        <f xml:space="preserve"> InpS!AO2</f>
        <v>2052-53</v>
      </c>
      <c r="AP2" s="21" t="str">
        <f xml:space="preserve"> InpS!AP2</f>
        <v>2053-54</v>
      </c>
      <c r="AQ2" s="21" t="str">
        <f xml:space="preserve"> InpS!AQ2</f>
        <v>2054-55</v>
      </c>
      <c r="AR2" s="21" t="str">
        <f xml:space="preserve"> InpS!AR2</f>
        <v>2055-56</v>
      </c>
      <c r="AS2" s="21" t="str">
        <f xml:space="preserve"> InpS!AS2</f>
        <v>2056-57</v>
      </c>
      <c r="AT2" s="21" t="str">
        <f xml:space="preserve"> InpS!AT2</f>
        <v>2057-58</v>
      </c>
      <c r="AU2" s="21" t="str">
        <f xml:space="preserve"> InpS!AU2</f>
        <v>2058-59</v>
      </c>
      <c r="AV2" s="21" t="str">
        <f xml:space="preserve"> InpS!AV2</f>
        <v>2059-60</v>
      </c>
      <c r="AW2" s="21" t="str">
        <f xml:space="preserve"> InpS!AW2</f>
        <v>2060-61</v>
      </c>
      <c r="AX2" s="21" t="str">
        <f xml:space="preserve"> InpS!AX2</f>
        <v>2061-62</v>
      </c>
      <c r="AY2" s="21" t="str">
        <f xml:space="preserve"> InpS!AY2</f>
        <v>2062-63</v>
      </c>
      <c r="AZ2" s="21" t="str">
        <f xml:space="preserve"> InpS!AZ2</f>
        <v>2063-64</v>
      </c>
      <c r="BA2" s="21" t="str">
        <f xml:space="preserve"> InpS!BA2</f>
        <v>2064-65</v>
      </c>
      <c r="BB2" s="21" t="str">
        <f xml:space="preserve"> InpS!BB2</f>
        <v>2065-66</v>
      </c>
      <c r="BC2" s="21" t="str">
        <f xml:space="preserve"> InpS!BC2</f>
        <v>2066-67</v>
      </c>
      <c r="BD2" s="21" t="str">
        <f xml:space="preserve"> InpS!BD2</f>
        <v>2067-68</v>
      </c>
      <c r="BE2" s="21" t="str">
        <f xml:space="preserve"> InpS!BE2</f>
        <v>2068-69</v>
      </c>
      <c r="BF2" s="21" t="str">
        <f xml:space="preserve"> InpS!BF2</f>
        <v>2069-70</v>
      </c>
      <c r="BG2" s="21" t="str">
        <f xml:space="preserve"> InpS!BG2</f>
        <v>2070-71</v>
      </c>
      <c r="BH2" s="21" t="str">
        <f xml:space="preserve"> InpS!BH2</f>
        <v>2071-72</v>
      </c>
      <c r="BI2" s="21" t="str">
        <f xml:space="preserve"> InpS!BI2</f>
        <v>2072-73</v>
      </c>
      <c r="BJ2" s="21" t="str">
        <f xml:space="preserve"> InpS!BJ2</f>
        <v>2073-74</v>
      </c>
      <c r="BK2" s="21" t="str">
        <f xml:space="preserve"> InpS!BK2</f>
        <v>2074-75</v>
      </c>
      <c r="BL2" s="21" t="str">
        <f xml:space="preserve"> InpS!BL2</f>
        <v>2075-76</v>
      </c>
      <c r="BM2" s="21" t="str">
        <f xml:space="preserve"> InpS!BM2</f>
        <v>2076-77</v>
      </c>
      <c r="BN2" s="21" t="str">
        <f xml:space="preserve"> InpS!BN2</f>
        <v>2077-78</v>
      </c>
      <c r="BO2" s="21" t="str">
        <f xml:space="preserve"> InpS!BO2</f>
        <v>2078-79</v>
      </c>
      <c r="BP2" s="21" t="str">
        <f xml:space="preserve"> InpS!BP2</f>
        <v>2079-80</v>
      </c>
      <c r="BQ2" s="21" t="str">
        <f xml:space="preserve"> InpS!BQ2</f>
        <v>2080-81</v>
      </c>
      <c r="BR2" s="21" t="str">
        <f xml:space="preserve"> InpS!BR2</f>
        <v>2081-82</v>
      </c>
      <c r="BS2" s="21" t="str">
        <f xml:space="preserve"> InpS!BS2</f>
        <v>2082-83</v>
      </c>
      <c r="BT2" s="21" t="str">
        <f xml:space="preserve"> InpS!BT2</f>
        <v>2083-84</v>
      </c>
      <c r="BU2" s="21" t="str">
        <f xml:space="preserve"> InpS!BU2</f>
        <v>2084-85</v>
      </c>
      <c r="BV2" s="21" t="str">
        <f xml:space="preserve"> InpS!BV2</f>
        <v>2085-86</v>
      </c>
      <c r="BW2" s="21" t="str">
        <f xml:space="preserve"> InpS!BW2</f>
        <v>2086-87</v>
      </c>
      <c r="BX2" s="21" t="str">
        <f xml:space="preserve"> InpS!BX2</f>
        <v>2087-88</v>
      </c>
      <c r="BY2" s="21" t="str">
        <f xml:space="preserve"> InpS!BY2</f>
        <v>2088-89</v>
      </c>
      <c r="BZ2" s="21" t="str">
        <f xml:space="preserve"> InpS!BZ2</f>
        <v>2089-90</v>
      </c>
      <c r="CA2" s="21" t="str">
        <f xml:space="preserve"> InpS!CA2</f>
        <v>2090-91</v>
      </c>
      <c r="CB2" s="21" t="str">
        <f xml:space="preserve"> InpS!CB2</f>
        <v>2091-92</v>
      </c>
      <c r="CC2" s="21" t="str">
        <f xml:space="preserve"> InpS!CC2</f>
        <v>2092-93</v>
      </c>
      <c r="CD2" s="21" t="str">
        <f xml:space="preserve"> InpS!CD2</f>
        <v>2093-94</v>
      </c>
      <c r="CE2" s="21" t="str">
        <f xml:space="preserve"> InpS!CE2</f>
        <v>2094-95</v>
      </c>
      <c r="CF2" s="21" t="str">
        <f xml:space="preserve"> InpS!CF2</f>
        <v>2095-96</v>
      </c>
      <c r="CG2" s="21" t="str">
        <f xml:space="preserve"> InpS!CG2</f>
        <v>2096-97</v>
      </c>
      <c r="CH2" s="21" t="str">
        <f xml:space="preserve"> InpS!CH2</f>
        <v>2097-98</v>
      </c>
      <c r="CI2" s="21" t="str">
        <f xml:space="preserve"> InpS!CI2</f>
        <v>2098-99</v>
      </c>
      <c r="CJ2" s="21" t="str">
        <f xml:space="preserve"> InpS!CJ2</f>
        <v>2099-00</v>
      </c>
      <c r="CK2" s="21" t="str">
        <f xml:space="preserve"> InpS!CK2</f>
        <v>2100-01</v>
      </c>
      <c r="CL2" s="21" t="str">
        <f xml:space="preserve"> InpS!CL2</f>
        <v>2101-02</v>
      </c>
      <c r="CM2" s="21" t="str">
        <f xml:space="preserve"> InpS!CM2</f>
        <v>2102-03</v>
      </c>
      <c r="CN2" s="21" t="str">
        <f xml:space="preserve"> InpS!CN2</f>
        <v>2103-04</v>
      </c>
      <c r="CO2" s="21" t="str">
        <f xml:space="preserve"> InpS!CO2</f>
        <v>2104-05</v>
      </c>
      <c r="CQ2" s="293" t="s">
        <v>559</v>
      </c>
    </row>
    <row r="3" spans="1:95" ht="3" customHeight="1" collapsed="1" thickTop="1" x14ac:dyDescent="0.2">
      <c r="A3" s="14"/>
      <c r="B3" s="14"/>
      <c r="C3" s="180"/>
      <c r="D3" s="15"/>
      <c r="E3" s="16"/>
      <c r="F3" s="17"/>
      <c r="G3" s="16"/>
      <c r="H3" s="59"/>
      <c r="I3" s="213"/>
      <c r="J3" s="13"/>
      <c r="K3" s="16"/>
    </row>
    <row r="4" spans="1:95" hidden="1" outlineLevel="1" x14ac:dyDescent="0.2">
      <c r="E4" s="18" t="str">
        <f xml:space="preserve"> InpS!E4</f>
        <v>Year end</v>
      </c>
      <c r="G4" s="24">
        <f xml:space="preserve"> InpS!G4</f>
        <v>2023</v>
      </c>
      <c r="H4" s="181"/>
      <c r="I4" s="214"/>
      <c r="J4" s="25"/>
      <c r="K4" s="24">
        <f xml:space="preserve"> InpS!K4</f>
        <v>2023</v>
      </c>
      <c r="L4" s="24">
        <f xml:space="preserve"> InpS!L4</f>
        <v>2024</v>
      </c>
      <c r="M4" s="24">
        <f xml:space="preserve"> InpS!M4</f>
        <v>2025</v>
      </c>
      <c r="N4" s="24">
        <f xml:space="preserve"> InpS!N4</f>
        <v>2026</v>
      </c>
      <c r="O4" s="24">
        <f xml:space="preserve"> InpS!O4</f>
        <v>2027</v>
      </c>
      <c r="P4" s="24">
        <f xml:space="preserve"> InpS!P4</f>
        <v>2028</v>
      </c>
      <c r="Q4" s="24">
        <f xml:space="preserve"> InpS!Q4</f>
        <v>2029</v>
      </c>
      <c r="R4" s="24">
        <f xml:space="preserve"> InpS!R4</f>
        <v>2030</v>
      </c>
      <c r="S4" s="24">
        <f xml:space="preserve"> InpS!S4</f>
        <v>2031</v>
      </c>
      <c r="T4" s="24">
        <f xml:space="preserve"> InpS!T4</f>
        <v>2032</v>
      </c>
      <c r="U4" s="24">
        <f xml:space="preserve"> InpS!U4</f>
        <v>2033</v>
      </c>
      <c r="V4" s="24">
        <f xml:space="preserve"> InpS!V4</f>
        <v>2034</v>
      </c>
      <c r="W4" s="24">
        <f xml:space="preserve"> InpS!W4</f>
        <v>2035</v>
      </c>
      <c r="X4" s="24">
        <f xml:space="preserve"> InpS!X4</f>
        <v>2036</v>
      </c>
      <c r="Y4" s="24">
        <f xml:space="preserve"> InpS!Y4</f>
        <v>2037</v>
      </c>
      <c r="Z4" s="24">
        <f xml:space="preserve"> InpS!Z4</f>
        <v>2038</v>
      </c>
      <c r="AA4" s="24">
        <f xml:space="preserve"> InpS!AA4</f>
        <v>2039</v>
      </c>
      <c r="AB4" s="24">
        <f xml:space="preserve"> InpS!AB4</f>
        <v>2040</v>
      </c>
      <c r="AC4" s="24">
        <f xml:space="preserve"> InpS!AC4</f>
        <v>2041</v>
      </c>
      <c r="AD4" s="24">
        <f xml:space="preserve"> InpS!AD4</f>
        <v>2042</v>
      </c>
      <c r="AE4" s="24">
        <f xml:space="preserve"> InpS!AE4</f>
        <v>2043</v>
      </c>
      <c r="AF4" s="24">
        <f xml:space="preserve"> InpS!AF4</f>
        <v>2044</v>
      </c>
      <c r="AG4" s="24">
        <f xml:space="preserve"> InpS!AG4</f>
        <v>2045</v>
      </c>
      <c r="AH4" s="24">
        <f xml:space="preserve"> InpS!AH4</f>
        <v>2046</v>
      </c>
      <c r="AI4" s="24">
        <f xml:space="preserve"> InpS!AI4</f>
        <v>2047</v>
      </c>
      <c r="AJ4" s="24">
        <f xml:space="preserve"> InpS!AJ4</f>
        <v>2048</v>
      </c>
      <c r="AK4" s="24">
        <f xml:space="preserve"> InpS!AK4</f>
        <v>2049</v>
      </c>
      <c r="AL4" s="24">
        <f xml:space="preserve"> InpS!AL4</f>
        <v>2050</v>
      </c>
      <c r="AM4" s="24">
        <f xml:space="preserve"> InpS!AM4</f>
        <v>2051</v>
      </c>
      <c r="AN4" s="24">
        <f xml:space="preserve"> InpS!AN4</f>
        <v>2052</v>
      </c>
      <c r="AO4" s="24">
        <f xml:space="preserve"> InpS!AO4</f>
        <v>2053</v>
      </c>
      <c r="AP4" s="24">
        <f xml:space="preserve"> InpS!AP4</f>
        <v>2054</v>
      </c>
      <c r="AQ4" s="24">
        <f xml:space="preserve"> InpS!AQ4</f>
        <v>2055</v>
      </c>
      <c r="AR4" s="24">
        <f xml:space="preserve"> InpS!AR4</f>
        <v>2056</v>
      </c>
      <c r="AS4" s="24">
        <f xml:space="preserve"> InpS!AS4</f>
        <v>2057</v>
      </c>
      <c r="AT4" s="24">
        <f xml:space="preserve"> InpS!AT4</f>
        <v>2058</v>
      </c>
      <c r="AU4" s="24">
        <f xml:space="preserve"> InpS!AU4</f>
        <v>2059</v>
      </c>
      <c r="AV4" s="24">
        <f xml:space="preserve"> InpS!AV4</f>
        <v>2060</v>
      </c>
      <c r="AW4" s="24">
        <f xml:space="preserve"> InpS!AW4</f>
        <v>2061</v>
      </c>
      <c r="AX4" s="24">
        <f xml:space="preserve"> InpS!AX4</f>
        <v>2062</v>
      </c>
      <c r="AY4" s="24">
        <f xml:space="preserve"> InpS!AY4</f>
        <v>2063</v>
      </c>
      <c r="AZ4" s="24">
        <f xml:space="preserve"> InpS!AZ4</f>
        <v>2064</v>
      </c>
      <c r="BA4" s="24">
        <f xml:space="preserve"> InpS!BA4</f>
        <v>2065</v>
      </c>
      <c r="BB4" s="24">
        <f xml:space="preserve"> InpS!BB4</f>
        <v>2066</v>
      </c>
      <c r="BC4" s="24">
        <f xml:space="preserve"> InpS!BC4</f>
        <v>2067</v>
      </c>
      <c r="BD4" s="24">
        <f xml:space="preserve"> InpS!BD4</f>
        <v>2068</v>
      </c>
      <c r="BE4" s="24">
        <f xml:space="preserve"> InpS!BE4</f>
        <v>2069</v>
      </c>
      <c r="BF4" s="24">
        <f xml:space="preserve"> InpS!BF4</f>
        <v>2070</v>
      </c>
      <c r="BG4" s="24">
        <f xml:space="preserve"> InpS!BG4</f>
        <v>2071</v>
      </c>
      <c r="BH4" s="24">
        <f xml:space="preserve"> InpS!BH4</f>
        <v>2072</v>
      </c>
      <c r="BI4" s="24">
        <f xml:space="preserve"> InpS!BI4</f>
        <v>2073</v>
      </c>
      <c r="BJ4" s="24">
        <f xml:space="preserve"> InpS!BJ4</f>
        <v>2074</v>
      </c>
      <c r="BK4" s="24">
        <f xml:space="preserve"> InpS!BK4</f>
        <v>2075</v>
      </c>
      <c r="BL4" s="24">
        <f xml:space="preserve"> InpS!BL4</f>
        <v>2076</v>
      </c>
      <c r="BM4" s="24">
        <f xml:space="preserve"> InpS!BM4</f>
        <v>2077</v>
      </c>
      <c r="BN4" s="24">
        <f xml:space="preserve"> InpS!BN4</f>
        <v>2078</v>
      </c>
      <c r="BO4" s="24">
        <f xml:space="preserve"> InpS!BO4</f>
        <v>2079</v>
      </c>
      <c r="BP4" s="24">
        <f xml:space="preserve"> InpS!BP4</f>
        <v>2080</v>
      </c>
      <c r="BQ4" s="24">
        <f xml:space="preserve"> InpS!BQ4</f>
        <v>2081</v>
      </c>
      <c r="BR4" s="24">
        <f xml:space="preserve"> InpS!BR4</f>
        <v>2082</v>
      </c>
      <c r="BS4" s="24">
        <f xml:space="preserve"> InpS!BS4</f>
        <v>2083</v>
      </c>
      <c r="BT4" s="24">
        <f xml:space="preserve"> InpS!BT4</f>
        <v>2084</v>
      </c>
      <c r="BU4" s="24">
        <f xml:space="preserve"> InpS!BU4</f>
        <v>2085</v>
      </c>
      <c r="BV4" s="24">
        <f xml:space="preserve"> InpS!BV4</f>
        <v>2086</v>
      </c>
      <c r="BW4" s="24">
        <f xml:space="preserve"> InpS!BW4</f>
        <v>2087</v>
      </c>
      <c r="BX4" s="24">
        <f xml:space="preserve"> InpS!BX4</f>
        <v>2088</v>
      </c>
      <c r="BY4" s="24">
        <f xml:space="preserve"> InpS!BY4</f>
        <v>2089</v>
      </c>
      <c r="BZ4" s="24">
        <f xml:space="preserve"> InpS!BZ4</f>
        <v>2090</v>
      </c>
      <c r="CA4" s="24">
        <f xml:space="preserve"> InpS!CA4</f>
        <v>2091</v>
      </c>
      <c r="CB4" s="24">
        <f xml:space="preserve"> InpS!CB4</f>
        <v>2092</v>
      </c>
      <c r="CC4" s="24">
        <f xml:space="preserve"> InpS!CC4</f>
        <v>2093</v>
      </c>
      <c r="CD4" s="24">
        <f xml:space="preserve"> InpS!CD4</f>
        <v>2094</v>
      </c>
      <c r="CE4" s="24">
        <f xml:space="preserve"> InpS!CE4</f>
        <v>2095</v>
      </c>
      <c r="CF4" s="24">
        <f xml:space="preserve"> InpS!CF4</f>
        <v>2096</v>
      </c>
      <c r="CG4" s="24">
        <f xml:space="preserve"> InpS!CG4</f>
        <v>2097</v>
      </c>
      <c r="CH4" s="24">
        <f xml:space="preserve"> InpS!CH4</f>
        <v>2098</v>
      </c>
      <c r="CI4" s="24">
        <f xml:space="preserve"> InpS!CI4</f>
        <v>2099</v>
      </c>
      <c r="CJ4" s="24">
        <f xml:space="preserve"> InpS!CJ4</f>
        <v>2100</v>
      </c>
      <c r="CK4" s="24">
        <f xml:space="preserve"> InpS!CK4</f>
        <v>2101</v>
      </c>
      <c r="CL4" s="24">
        <f xml:space="preserve"> InpS!CL4</f>
        <v>2102</v>
      </c>
      <c r="CM4" s="24">
        <f xml:space="preserve"> InpS!CM4</f>
        <v>2103</v>
      </c>
      <c r="CN4" s="24">
        <f xml:space="preserve"> InpS!CN4</f>
        <v>2104</v>
      </c>
      <c r="CO4" s="24">
        <f xml:space="preserve"> InpS!CO4</f>
        <v>2105</v>
      </c>
    </row>
    <row r="5" spans="1:95" hidden="1" outlineLevel="1" x14ac:dyDescent="0.2">
      <c r="D5" s="39"/>
      <c r="E5" s="71" t="str">
        <f xml:space="preserve"> InpS!E$7</f>
        <v>CPIH (Financial Year Average)</v>
      </c>
      <c r="F5" s="71"/>
      <c r="G5" s="71">
        <f xml:space="preserve"> InpS!G$7</f>
        <v>0</v>
      </c>
      <c r="H5" s="124" t="str">
        <f xml:space="preserve"> InpS!H$7</f>
        <v>%</v>
      </c>
      <c r="I5" s="199">
        <f xml:space="preserve"> InpS!I$7</f>
        <v>0</v>
      </c>
      <c r="J5" s="71"/>
      <c r="K5" s="77">
        <f xml:space="preserve"> InpS!K$7</f>
        <v>8.8817553044510555E-2</v>
      </c>
      <c r="L5" s="57">
        <f xml:space="preserve"> InpS!L$7</f>
        <v>5.3700617884633761E-2</v>
      </c>
      <c r="M5" s="57">
        <f xml:space="preserve"> InpS!M$7</f>
        <v>2.0493636657569647E-2</v>
      </c>
      <c r="N5" s="57">
        <f xml:space="preserve"> InpS!N$7</f>
        <v>1.0626340913025389E-2</v>
      </c>
      <c r="O5" s="57">
        <f xml:space="preserve"> InpS!O$7</f>
        <v>1.2078447738505416E-2</v>
      </c>
      <c r="P5" s="57">
        <f xml:space="preserve"> InpS!P$7</f>
        <v>1.5476883961447419E-2</v>
      </c>
      <c r="Q5" s="57">
        <f xml:space="preserve"> InpS!Q$7</f>
        <v>1.7922725638666037E-2</v>
      </c>
      <c r="R5" s="57">
        <f xml:space="preserve"> InpS!R$7</f>
        <v>1.9996805127965755E-2</v>
      </c>
      <c r="S5" s="57">
        <f xml:space="preserve"> InpS!S$7</f>
        <v>1.99968051279662E-2</v>
      </c>
      <c r="T5" s="57">
        <f xml:space="preserve"> InpS!T$7</f>
        <v>1.9996805127965533E-2</v>
      </c>
      <c r="U5" s="57">
        <f xml:space="preserve"> InpS!U$7</f>
        <v>1.9996805127965978E-2</v>
      </c>
      <c r="V5" s="57">
        <f xml:space="preserve"> InpS!V$7</f>
        <v>1.99968051279662E-2</v>
      </c>
      <c r="W5" s="57">
        <f xml:space="preserve"> InpS!W$7</f>
        <v>1.99968051279662E-2</v>
      </c>
      <c r="X5" s="57">
        <f xml:space="preserve"> InpS!X$7</f>
        <v>1.9996805127965755E-2</v>
      </c>
      <c r="Y5" s="57">
        <f xml:space="preserve"> InpS!Y$7</f>
        <v>1.9996805127965755E-2</v>
      </c>
      <c r="Z5" s="57">
        <f xml:space="preserve"> InpS!Z$7</f>
        <v>1.9996805127965978E-2</v>
      </c>
      <c r="AA5" s="57">
        <f xml:space="preserve"> InpS!AA$7</f>
        <v>1.9996805127965978E-2</v>
      </c>
      <c r="AB5" s="57">
        <f xml:space="preserve"> InpS!AB$7</f>
        <v>1.9996805127965978E-2</v>
      </c>
      <c r="AC5" s="57">
        <f xml:space="preserve"> InpS!AC$7</f>
        <v>1.9996805127965755E-2</v>
      </c>
      <c r="AD5" s="57">
        <f xml:space="preserve"> InpS!AD$7</f>
        <v>1.9996805127965978E-2</v>
      </c>
      <c r="AE5" s="57">
        <f xml:space="preserve"> InpS!AE$7</f>
        <v>1.99968051279662E-2</v>
      </c>
      <c r="AF5" s="57">
        <f xml:space="preserve"> InpS!AF$7</f>
        <v>1.99968051279662E-2</v>
      </c>
      <c r="AG5" s="57">
        <f xml:space="preserve"> InpS!AG$7</f>
        <v>1.9996805127965755E-2</v>
      </c>
      <c r="AH5" s="57">
        <f xml:space="preserve"> InpS!AH$7</f>
        <v>1.9996805127965978E-2</v>
      </c>
      <c r="AI5" s="57">
        <f xml:space="preserve"> InpS!AI$7</f>
        <v>1.9996805127965755E-2</v>
      </c>
      <c r="AJ5" s="57">
        <f xml:space="preserve"> InpS!AJ$7</f>
        <v>1.9996805127965978E-2</v>
      </c>
      <c r="AK5" s="57">
        <f xml:space="preserve"> InpS!AK$7</f>
        <v>1.9996805127965978E-2</v>
      </c>
      <c r="AL5" s="57">
        <f xml:space="preserve"> InpS!AL$7</f>
        <v>1.9996805127965978E-2</v>
      </c>
      <c r="AM5" s="57">
        <f xml:space="preserve"> InpS!AM$7</f>
        <v>1.9996805127965978E-2</v>
      </c>
      <c r="AN5" s="57">
        <f xml:space="preserve"> InpS!AN$7</f>
        <v>1.9996805127965978E-2</v>
      </c>
      <c r="AO5" s="57">
        <f xml:space="preserve"> InpS!AO$7</f>
        <v>1.9996805127965978E-2</v>
      </c>
      <c r="AP5" s="57">
        <f xml:space="preserve"> InpS!AP$7</f>
        <v>1.9996805127965978E-2</v>
      </c>
      <c r="AQ5" s="57">
        <f xml:space="preserve"> InpS!AQ$7</f>
        <v>1.9996805127965978E-2</v>
      </c>
      <c r="AR5" s="57">
        <f xml:space="preserve"> InpS!AR$7</f>
        <v>1.9996805127965978E-2</v>
      </c>
      <c r="AS5" s="57">
        <f xml:space="preserve"> InpS!AS$7</f>
        <v>1.9996805127965978E-2</v>
      </c>
      <c r="AT5" s="57">
        <f xml:space="preserve"> InpS!AT$7</f>
        <v>1.9996805127965978E-2</v>
      </c>
      <c r="AU5" s="57">
        <f xml:space="preserve"> InpS!AU$7</f>
        <v>1.9996805127965978E-2</v>
      </c>
      <c r="AV5" s="57">
        <f xml:space="preserve"> InpS!AV$7</f>
        <v>1.9996805127965978E-2</v>
      </c>
      <c r="AW5" s="57">
        <f xml:space="preserve"> InpS!AW$7</f>
        <v>1.9996805127965978E-2</v>
      </c>
      <c r="AX5" s="57">
        <f xml:space="preserve"> InpS!AX$7</f>
        <v>1.9996805127965978E-2</v>
      </c>
      <c r="AY5" s="57">
        <f xml:space="preserve"> InpS!AY$7</f>
        <v>1.9996805127965978E-2</v>
      </c>
      <c r="AZ5" s="57">
        <f xml:space="preserve"> InpS!AZ$7</f>
        <v>1.9996805127965978E-2</v>
      </c>
      <c r="BA5" s="57">
        <f xml:space="preserve"> InpS!BA$7</f>
        <v>1.9996805127965978E-2</v>
      </c>
      <c r="BB5" s="57">
        <f xml:space="preserve"> InpS!BB$7</f>
        <v>1.9996805127965978E-2</v>
      </c>
      <c r="BC5" s="57">
        <f xml:space="preserve"> InpS!BC$7</f>
        <v>1.9996805127965978E-2</v>
      </c>
      <c r="BD5" s="57">
        <f xml:space="preserve"> InpS!BD$7</f>
        <v>1.9996805127965978E-2</v>
      </c>
      <c r="BE5" s="57">
        <f xml:space="preserve"> InpS!BE$7</f>
        <v>1.9996805127965978E-2</v>
      </c>
      <c r="BF5" s="57">
        <f xml:space="preserve"> InpS!BF$7</f>
        <v>1.9996805127965978E-2</v>
      </c>
      <c r="BG5" s="57">
        <f xml:space="preserve"> InpS!BG$7</f>
        <v>1.9996805127965978E-2</v>
      </c>
      <c r="BH5" s="57">
        <f xml:space="preserve"> InpS!BH$7</f>
        <v>1.9996805127965978E-2</v>
      </c>
      <c r="BI5" s="57">
        <f xml:space="preserve"> InpS!BI$7</f>
        <v>1.9996805127965978E-2</v>
      </c>
      <c r="BJ5" s="57">
        <f xml:space="preserve"> InpS!BJ$7</f>
        <v>1.9996805127965978E-2</v>
      </c>
      <c r="BK5" s="57">
        <f xml:space="preserve"> InpS!BK$7</f>
        <v>1.9996805127965978E-2</v>
      </c>
      <c r="BL5" s="57">
        <f xml:space="preserve"> InpS!BL$7</f>
        <v>1.9996805127965978E-2</v>
      </c>
      <c r="BM5" s="57">
        <f xml:space="preserve"> InpS!BM$7</f>
        <v>1.9996805127965978E-2</v>
      </c>
      <c r="BN5" s="57">
        <f xml:space="preserve"> InpS!BN$7</f>
        <v>1.9996805127965978E-2</v>
      </c>
      <c r="BO5" s="57">
        <f xml:space="preserve"> InpS!BO$7</f>
        <v>1.9996805127965978E-2</v>
      </c>
      <c r="BP5" s="57">
        <f xml:space="preserve"> InpS!BP$7</f>
        <v>1.9996805127965978E-2</v>
      </c>
      <c r="BQ5" s="57">
        <f xml:space="preserve"> InpS!BQ$7</f>
        <v>1.9996805127965978E-2</v>
      </c>
      <c r="BR5" s="57">
        <f xml:space="preserve"> InpS!BR$7</f>
        <v>1.9996805127965978E-2</v>
      </c>
      <c r="BS5" s="57">
        <f xml:space="preserve"> InpS!BS$7</f>
        <v>1.9996805127965978E-2</v>
      </c>
      <c r="BT5" s="57">
        <f xml:space="preserve"> InpS!BT$7</f>
        <v>1.9996805127965978E-2</v>
      </c>
      <c r="BU5" s="57">
        <f xml:space="preserve"> InpS!BU$7</f>
        <v>1.9996805127965978E-2</v>
      </c>
      <c r="BV5" s="57">
        <f xml:space="preserve"> InpS!BV$7</f>
        <v>1.9996805127965978E-2</v>
      </c>
      <c r="BW5" s="57">
        <f xml:space="preserve"> InpS!BW$7</f>
        <v>1.9996805127965978E-2</v>
      </c>
      <c r="BX5" s="57">
        <f xml:space="preserve"> InpS!BX$7</f>
        <v>1.9996805127965978E-2</v>
      </c>
      <c r="BY5" s="57">
        <f xml:space="preserve"> InpS!BY$7</f>
        <v>1.9996805127965978E-2</v>
      </c>
      <c r="BZ5" s="57">
        <f xml:space="preserve"> InpS!BZ$7</f>
        <v>1.9996805127965978E-2</v>
      </c>
      <c r="CA5" s="57">
        <f xml:space="preserve"> InpS!CA$7</f>
        <v>1.9996805127965978E-2</v>
      </c>
      <c r="CB5" s="57">
        <f xml:space="preserve"> InpS!CB$7</f>
        <v>1.9996805127965978E-2</v>
      </c>
      <c r="CC5" s="57">
        <f xml:space="preserve"> InpS!CC$7</f>
        <v>1.9996805127965978E-2</v>
      </c>
      <c r="CD5" s="57">
        <f xml:space="preserve"> InpS!CD$7</f>
        <v>1.9996805127965978E-2</v>
      </c>
      <c r="CE5" s="57">
        <f xml:space="preserve"> InpS!CE$7</f>
        <v>1.9996805127965978E-2</v>
      </c>
      <c r="CF5" s="57">
        <f xml:space="preserve"> InpS!CF$7</f>
        <v>1.9996805127965978E-2</v>
      </c>
      <c r="CG5" s="57">
        <f xml:space="preserve"> InpS!CG$7</f>
        <v>1.9996805127965978E-2</v>
      </c>
      <c r="CH5" s="57">
        <f xml:space="preserve"> InpS!CH$7</f>
        <v>1.9996805127965978E-2</v>
      </c>
      <c r="CI5" s="57">
        <f xml:space="preserve"> InpS!CI$7</f>
        <v>1.9996805127965978E-2</v>
      </c>
      <c r="CJ5" s="57">
        <f xml:space="preserve"> InpS!CJ$7</f>
        <v>1.9996805127965978E-2</v>
      </c>
      <c r="CK5" s="57">
        <f xml:space="preserve"> InpS!CK$7</f>
        <v>1.9996805127965978E-2</v>
      </c>
      <c r="CL5" s="57">
        <f xml:space="preserve"> InpS!CL$7</f>
        <v>1.9996805127965978E-2</v>
      </c>
      <c r="CM5" s="57">
        <f xml:space="preserve"> InpS!CM$7</f>
        <v>1.9996805127965978E-2</v>
      </c>
      <c r="CN5" s="57">
        <f xml:space="preserve"> InpS!CN$7</f>
        <v>1.9996805127965978E-2</v>
      </c>
      <c r="CO5" s="57">
        <f xml:space="preserve"> InpS!CO$7</f>
        <v>1.9996805127965978E-2</v>
      </c>
    </row>
    <row r="6" spans="1:95" hidden="1" outlineLevel="1" x14ac:dyDescent="0.2">
      <c r="D6" s="39"/>
      <c r="E6" t="s">
        <v>560</v>
      </c>
      <c r="H6" s="74" t="s">
        <v>325</v>
      </c>
      <c r="I6" s="200"/>
      <c r="K6" s="103">
        <f>IF( J6 = "", 1, J6 / ( 1 + K5 ) )</f>
        <v>1</v>
      </c>
      <c r="L6" s="103">
        <f t="shared" ref="L6:BW6" si="0">IF( K6 = "", 1, K6 / ( 1 + L5 ) )</f>
        <v>0.94903617121109707</v>
      </c>
      <c r="M6" s="103">
        <f t="shared" si="0"/>
        <v>0.92997754921773179</v>
      </c>
      <c r="N6" s="103">
        <f t="shared" si="0"/>
        <v>0.92019919882314427</v>
      </c>
      <c r="O6" s="103">
        <f t="shared" si="0"/>
        <v>0.90921726559767591</v>
      </c>
      <c r="P6" s="103">
        <f t="shared" si="0"/>
        <v>0.89535988456059656</v>
      </c>
      <c r="Q6" s="103">
        <f t="shared" si="0"/>
        <v>0.87959514215465517</v>
      </c>
      <c r="R6" s="103">
        <f t="shared" si="0"/>
        <v>0.86235087966212187</v>
      </c>
      <c r="S6" s="103">
        <f t="shared" si="0"/>
        <v>0.84544468700951814</v>
      </c>
      <c r="T6" s="103">
        <f t="shared" si="0"/>
        <v>0.82886993641460605</v>
      </c>
      <c r="U6" s="103">
        <f t="shared" si="0"/>
        <v>0.81262013003130762</v>
      </c>
      <c r="V6" s="103">
        <f t="shared" si="0"/>
        <v>0.79668889740233884</v>
      </c>
      <c r="W6" s="103">
        <f t="shared" si="0"/>
        <v>0.78106999296178015</v>
      </c>
      <c r="X6" s="103">
        <f t="shared" si="0"/>
        <v>0.76575729358661027</v>
      </c>
      <c r="Y6" s="103">
        <f t="shared" si="0"/>
        <v>0.75074479619623968</v>
      </c>
      <c r="Z6" s="103">
        <f t="shared" si="0"/>
        <v>0.73602661539910741</v>
      </c>
      <c r="AA6" s="103">
        <f t="shared" si="0"/>
        <v>0.72159698118541415</v>
      </c>
      <c r="AB6" s="103">
        <f t="shared" si="0"/>
        <v>0.70745023666508899</v>
      </c>
      <c r="AC6" s="103">
        <f t="shared" si="0"/>
        <v>0.69358083585010288</v>
      </c>
      <c r="AD6" s="103">
        <f t="shared" si="0"/>
        <v>0.67998334148025896</v>
      </c>
      <c r="AE6" s="103">
        <f t="shared" si="0"/>
        <v>0.66665242289160898</v>
      </c>
      <c r="AF6" s="103">
        <f t="shared" si="0"/>
        <v>0.6535828539266576</v>
      </c>
      <c r="AG6" s="103">
        <f t="shared" si="0"/>
        <v>0.64076951088553757</v>
      </c>
      <c r="AH6" s="103">
        <f t="shared" si="0"/>
        <v>0.62820737051735021</v>
      </c>
      <c r="AI6" s="103">
        <f t="shared" si="0"/>
        <v>0.61589150805088766</v>
      </c>
      <c r="AJ6" s="103">
        <f t="shared" si="0"/>
        <v>0.60381709526395977</v>
      </c>
      <c r="AK6" s="103">
        <f t="shared" si="0"/>
        <v>0.59197939859057358</v>
      </c>
      <c r="AL6" s="103">
        <f t="shared" si="0"/>
        <v>0.58037377726521944</v>
      </c>
      <c r="AM6" s="103">
        <f t="shared" si="0"/>
        <v>0.56899568150353896</v>
      </c>
      <c r="AN6" s="103">
        <f t="shared" si="0"/>
        <v>0.55784065071866018</v>
      </c>
      <c r="AO6" s="103">
        <f t="shared" si="0"/>
        <v>0.54690431177250109</v>
      </c>
      <c r="AP6" s="103">
        <f t="shared" si="0"/>
        <v>0.5361823772613562</v>
      </c>
      <c r="AQ6" s="103">
        <f t="shared" si="0"/>
        <v>0.52567064383509343</v>
      </c>
      <c r="AR6" s="103">
        <f t="shared" si="0"/>
        <v>0.51536499054930296</v>
      </c>
      <c r="AS6" s="103">
        <f t="shared" si="0"/>
        <v>0.50526137724975195</v>
      </c>
      <c r="AT6" s="103">
        <f t="shared" si="0"/>
        <v>0.49535584298851137</v>
      </c>
      <c r="AU6" s="103">
        <f t="shared" si="0"/>
        <v>0.4856445044711345</v>
      </c>
      <c r="AV6" s="103">
        <f t="shared" si="0"/>
        <v>0.47612355453427807</v>
      </c>
      <c r="AW6" s="103">
        <f t="shared" si="0"/>
        <v>0.46678926065316934</v>
      </c>
      <c r="AX6" s="103">
        <f t="shared" si="0"/>
        <v>0.45763796347833391</v>
      </c>
      <c r="AY6" s="103">
        <f t="shared" si="0"/>
        <v>0.44866607540101061</v>
      </c>
      <c r="AZ6" s="103">
        <f t="shared" si="0"/>
        <v>0.43987007914669124</v>
      </c>
      <c r="BA6" s="103">
        <f t="shared" si="0"/>
        <v>0.43124652639623351</v>
      </c>
      <c r="BB6" s="103">
        <f t="shared" si="0"/>
        <v>0.42279203643400676</v>
      </c>
      <c r="BC6" s="103">
        <f t="shared" si="0"/>
        <v>0.41450329482254056</v>
      </c>
      <c r="BD6" s="103">
        <f t="shared" si="0"/>
        <v>0.40637705210315644</v>
      </c>
      <c r="BE6" s="103">
        <f t="shared" si="0"/>
        <v>0.39841012252207347</v>
      </c>
      <c r="BF6" s="103">
        <f t="shared" si="0"/>
        <v>0.39059938278148826</v>
      </c>
      <c r="BG6" s="103">
        <f t="shared" si="0"/>
        <v>0.38294177081513969</v>
      </c>
      <c r="BH6" s="103">
        <f t="shared" si="0"/>
        <v>0.37543428458787859</v>
      </c>
      <c r="BI6" s="103">
        <f t="shared" si="0"/>
        <v>0.36807398091877125</v>
      </c>
      <c r="BJ6" s="103">
        <f t="shared" si="0"/>
        <v>0.36085797432727618</v>
      </c>
      <c r="BK6" s="103">
        <f t="shared" si="0"/>
        <v>0.35378343590204081</v>
      </c>
      <c r="BL6" s="103">
        <f t="shared" si="0"/>
        <v>0.34684759219187566</v>
      </c>
      <c r="BM6" s="103">
        <f t="shared" si="0"/>
        <v>0.34004772411847028</v>
      </c>
      <c r="BN6" s="103">
        <f t="shared" si="0"/>
        <v>0.33338116591042544</v>
      </c>
      <c r="BO6" s="103">
        <f t="shared" si="0"/>
        <v>0.32684530405818318</v>
      </c>
      <c r="BP6" s="103">
        <f t="shared" si="0"/>
        <v>0.32043757628944541</v>
      </c>
      <c r="BQ6" s="103">
        <f t="shared" si="0"/>
        <v>0.31415547056467907</v>
      </c>
      <c r="BR6" s="103">
        <f t="shared" si="0"/>
        <v>0.30799652409231421</v>
      </c>
      <c r="BS6" s="103">
        <f t="shared" si="0"/>
        <v>0.30195832236324877</v>
      </c>
      <c r="BT6" s="103">
        <f t="shared" si="0"/>
        <v>0.29603849820428202</v>
      </c>
      <c r="BU6" s="103">
        <f t="shared" si="0"/>
        <v>0.29023473085010482</v>
      </c>
      <c r="BV6" s="103">
        <f t="shared" si="0"/>
        <v>0.28454474503348348</v>
      </c>
      <c r="BW6" s="103">
        <f t="shared" si="0"/>
        <v>0.27896631009328043</v>
      </c>
      <c r="BX6" s="103">
        <f t="shared" ref="BX6:CO6" si="1">IF( BW6 = "", 1, BW6 / ( 1 + BX5 ) )</f>
        <v>0.27349723909996176</v>
      </c>
      <c r="BY6" s="103">
        <f t="shared" si="1"/>
        <v>0.26813538799824921</v>
      </c>
      <c r="BZ6" s="103">
        <f t="shared" si="1"/>
        <v>0.26287865476658007</v>
      </c>
      <c r="CA6" s="103">
        <f t="shared" si="1"/>
        <v>0.25772497859304572</v>
      </c>
      <c r="CB6" s="103">
        <f t="shared" si="1"/>
        <v>0.25267233906748587</v>
      </c>
      <c r="CC6" s="103">
        <f t="shared" si="1"/>
        <v>0.24771875538942134</v>
      </c>
      <c r="CD6" s="103">
        <f t="shared" si="1"/>
        <v>0.24286228559151538</v>
      </c>
      <c r="CE6" s="103">
        <f t="shared" si="1"/>
        <v>0.23810102577825873</v>
      </c>
      <c r="CF6" s="103">
        <f t="shared" si="1"/>
        <v>0.23343310937958009</v>
      </c>
      <c r="CG6" s="103">
        <f t="shared" si="1"/>
        <v>0.22885670641908945</v>
      </c>
      <c r="CH6" s="103">
        <f t="shared" si="1"/>
        <v>0.22437002279666721</v>
      </c>
      <c r="CI6" s="103">
        <f t="shared" si="1"/>
        <v>0.21997129958511819</v>
      </c>
      <c r="CJ6" s="103">
        <f t="shared" si="1"/>
        <v>0.21565881234061435</v>
      </c>
      <c r="CK6" s="103">
        <f t="shared" si="1"/>
        <v>0.21143087042665629</v>
      </c>
      <c r="CL6" s="103">
        <f t="shared" si="1"/>
        <v>0.20728581635128823</v>
      </c>
      <c r="CM6" s="103">
        <f t="shared" si="1"/>
        <v>0.20322202511730683</v>
      </c>
      <c r="CN6" s="103">
        <f t="shared" si="1"/>
        <v>0.19923790358520893</v>
      </c>
      <c r="CO6" s="103">
        <f t="shared" si="1"/>
        <v>0.19533188984862859</v>
      </c>
    </row>
    <row r="7" spans="1:95" ht="3" hidden="1" customHeight="1" outlineLevel="1" x14ac:dyDescent="0.2">
      <c r="A7" s="14"/>
      <c r="B7" s="14"/>
      <c r="C7" s="180"/>
      <c r="D7" s="69"/>
      <c r="E7" s="16"/>
      <c r="F7" s="17"/>
      <c r="G7" s="16"/>
      <c r="H7" s="147"/>
      <c r="I7" s="197"/>
      <c r="J7" s="13"/>
      <c r="K7" s="16"/>
    </row>
    <row r="8" spans="1:95" s="126" customFormat="1" hidden="1" outlineLevel="1" x14ac:dyDescent="0.2">
      <c r="B8" s="127"/>
      <c r="C8" s="128"/>
      <c r="E8" s="71" t="str">
        <f xml:space="preserve"> InpC!E117</f>
        <v>Deflate cashflows</v>
      </c>
      <c r="G8" s="57" t="b">
        <f xml:space="preserve"> InpC!G117</f>
        <v>1</v>
      </c>
      <c r="H8" s="124" t="str">
        <f xml:space="preserve"> InpC!H117</f>
        <v>Boolean</v>
      </c>
      <c r="I8" s="215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</row>
    <row r="9" spans="1:95" s="126" customFormat="1" x14ac:dyDescent="0.2">
      <c r="B9" s="127"/>
      <c r="C9" s="128"/>
      <c r="E9" s="71" t="str">
        <f xml:space="preserve"> InpC!E116</f>
        <v>Rate of return used</v>
      </c>
      <c r="G9" s="77">
        <f xml:space="preserve"> InpC!G116</f>
        <v>4.0733948295080695E-2</v>
      </c>
      <c r="H9" s="124" t="str">
        <f xml:space="preserve"> InpC!H116</f>
        <v>%</v>
      </c>
      <c r="I9" s="215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</row>
    <row r="10" spans="1:95" x14ac:dyDescent="0.2">
      <c r="E10" s="18" t="str">
        <f xml:space="preserve"> InpC!E$115</f>
        <v>Period for cost / discount calculation</v>
      </c>
      <c r="G10" s="19">
        <f xml:space="preserve"> InpC!G$115</f>
        <v>80</v>
      </c>
      <c r="H10" s="93" t="s">
        <v>561</v>
      </c>
      <c r="I10" s="215"/>
      <c r="K10" s="84">
        <f t="shared" ref="K10:AP10" si="2" xml:space="preserve"> IF( K$4 + 1 - $G$4 &gt; $G10, 0, 1 )</f>
        <v>1</v>
      </c>
      <c r="L10" s="53">
        <f t="shared" si="2"/>
        <v>1</v>
      </c>
      <c r="M10" s="53">
        <f t="shared" si="2"/>
        <v>1</v>
      </c>
      <c r="N10" s="53">
        <f t="shared" si="2"/>
        <v>1</v>
      </c>
      <c r="O10" s="53">
        <f t="shared" si="2"/>
        <v>1</v>
      </c>
      <c r="P10" s="53">
        <f t="shared" si="2"/>
        <v>1</v>
      </c>
      <c r="Q10" s="53">
        <f t="shared" si="2"/>
        <v>1</v>
      </c>
      <c r="R10" s="53">
        <f t="shared" si="2"/>
        <v>1</v>
      </c>
      <c r="S10" s="53">
        <f t="shared" si="2"/>
        <v>1</v>
      </c>
      <c r="T10" s="53">
        <f t="shared" si="2"/>
        <v>1</v>
      </c>
      <c r="U10" s="53">
        <f t="shared" si="2"/>
        <v>1</v>
      </c>
      <c r="V10" s="53">
        <f t="shared" si="2"/>
        <v>1</v>
      </c>
      <c r="W10" s="53">
        <f t="shared" si="2"/>
        <v>1</v>
      </c>
      <c r="X10" s="53">
        <f t="shared" si="2"/>
        <v>1</v>
      </c>
      <c r="Y10" s="53">
        <f t="shared" si="2"/>
        <v>1</v>
      </c>
      <c r="Z10" s="53">
        <f t="shared" si="2"/>
        <v>1</v>
      </c>
      <c r="AA10" s="53">
        <f t="shared" si="2"/>
        <v>1</v>
      </c>
      <c r="AB10" s="53">
        <f t="shared" si="2"/>
        <v>1</v>
      </c>
      <c r="AC10" s="53">
        <f t="shared" si="2"/>
        <v>1</v>
      </c>
      <c r="AD10" s="53">
        <f t="shared" si="2"/>
        <v>1</v>
      </c>
      <c r="AE10" s="53">
        <f t="shared" si="2"/>
        <v>1</v>
      </c>
      <c r="AF10" s="53">
        <f t="shared" si="2"/>
        <v>1</v>
      </c>
      <c r="AG10" s="53">
        <f t="shared" si="2"/>
        <v>1</v>
      </c>
      <c r="AH10" s="53">
        <f t="shared" si="2"/>
        <v>1</v>
      </c>
      <c r="AI10" s="53">
        <f t="shared" si="2"/>
        <v>1</v>
      </c>
      <c r="AJ10" s="53">
        <f t="shared" si="2"/>
        <v>1</v>
      </c>
      <c r="AK10" s="53">
        <f t="shared" si="2"/>
        <v>1</v>
      </c>
      <c r="AL10" s="53">
        <f t="shared" si="2"/>
        <v>1</v>
      </c>
      <c r="AM10" s="53">
        <f t="shared" si="2"/>
        <v>1</v>
      </c>
      <c r="AN10" s="53">
        <f t="shared" si="2"/>
        <v>1</v>
      </c>
      <c r="AO10" s="53">
        <f t="shared" si="2"/>
        <v>1</v>
      </c>
      <c r="AP10" s="53">
        <f t="shared" si="2"/>
        <v>1</v>
      </c>
      <c r="AQ10" s="53">
        <f t="shared" ref="AQ10:BV10" si="3" xml:space="preserve"> IF( AQ$4 + 1 - $G$4 &gt; $G10, 0, 1 )</f>
        <v>1</v>
      </c>
      <c r="AR10" s="53">
        <f t="shared" si="3"/>
        <v>1</v>
      </c>
      <c r="AS10" s="53">
        <f t="shared" si="3"/>
        <v>1</v>
      </c>
      <c r="AT10" s="53">
        <f t="shared" si="3"/>
        <v>1</v>
      </c>
      <c r="AU10" s="53">
        <f t="shared" si="3"/>
        <v>1</v>
      </c>
      <c r="AV10" s="53">
        <f t="shared" si="3"/>
        <v>1</v>
      </c>
      <c r="AW10" s="53">
        <f t="shared" si="3"/>
        <v>1</v>
      </c>
      <c r="AX10" s="53">
        <f t="shared" si="3"/>
        <v>1</v>
      </c>
      <c r="AY10" s="53">
        <f t="shared" si="3"/>
        <v>1</v>
      </c>
      <c r="AZ10" s="53">
        <f t="shared" si="3"/>
        <v>1</v>
      </c>
      <c r="BA10" s="53">
        <f t="shared" si="3"/>
        <v>1</v>
      </c>
      <c r="BB10" s="53">
        <f t="shared" si="3"/>
        <v>1</v>
      </c>
      <c r="BC10" s="53">
        <f t="shared" si="3"/>
        <v>1</v>
      </c>
      <c r="BD10" s="53">
        <f t="shared" si="3"/>
        <v>1</v>
      </c>
      <c r="BE10" s="53">
        <f t="shared" si="3"/>
        <v>1</v>
      </c>
      <c r="BF10" s="53">
        <f t="shared" si="3"/>
        <v>1</v>
      </c>
      <c r="BG10" s="53">
        <f t="shared" si="3"/>
        <v>1</v>
      </c>
      <c r="BH10" s="53">
        <f t="shared" si="3"/>
        <v>1</v>
      </c>
      <c r="BI10" s="53">
        <f t="shared" si="3"/>
        <v>1</v>
      </c>
      <c r="BJ10" s="53">
        <f t="shared" si="3"/>
        <v>1</v>
      </c>
      <c r="BK10" s="53">
        <f t="shared" si="3"/>
        <v>1</v>
      </c>
      <c r="BL10" s="53">
        <f t="shared" si="3"/>
        <v>1</v>
      </c>
      <c r="BM10" s="53">
        <f t="shared" si="3"/>
        <v>1</v>
      </c>
      <c r="BN10" s="53">
        <f t="shared" si="3"/>
        <v>1</v>
      </c>
      <c r="BO10" s="53">
        <f t="shared" si="3"/>
        <v>1</v>
      </c>
      <c r="BP10" s="53">
        <f t="shared" si="3"/>
        <v>1</v>
      </c>
      <c r="BQ10" s="53">
        <f t="shared" si="3"/>
        <v>1</v>
      </c>
      <c r="BR10" s="53">
        <f t="shared" si="3"/>
        <v>1</v>
      </c>
      <c r="BS10" s="53">
        <f t="shared" si="3"/>
        <v>1</v>
      </c>
      <c r="BT10" s="53">
        <f t="shared" si="3"/>
        <v>1</v>
      </c>
      <c r="BU10" s="53">
        <f t="shared" si="3"/>
        <v>1</v>
      </c>
      <c r="BV10" s="53">
        <f t="shared" si="3"/>
        <v>1</v>
      </c>
      <c r="BW10" s="53">
        <f t="shared" ref="BW10:CO10" si="4" xml:space="preserve"> IF( BW$4 + 1 - $G$4 &gt; $G10, 0, 1 )</f>
        <v>1</v>
      </c>
      <c r="BX10" s="53">
        <f t="shared" si="4"/>
        <v>1</v>
      </c>
      <c r="BY10" s="53">
        <f t="shared" si="4"/>
        <v>1</v>
      </c>
      <c r="BZ10" s="53">
        <f t="shared" si="4"/>
        <v>1</v>
      </c>
      <c r="CA10" s="53">
        <f t="shared" si="4"/>
        <v>1</v>
      </c>
      <c r="CB10" s="53">
        <f t="shared" si="4"/>
        <v>1</v>
      </c>
      <c r="CC10" s="53">
        <f t="shared" si="4"/>
        <v>1</v>
      </c>
      <c r="CD10" s="53">
        <f t="shared" si="4"/>
        <v>1</v>
      </c>
      <c r="CE10" s="53">
        <f t="shared" si="4"/>
        <v>1</v>
      </c>
      <c r="CF10" s="53">
        <f t="shared" si="4"/>
        <v>1</v>
      </c>
      <c r="CG10" s="53">
        <f t="shared" si="4"/>
        <v>1</v>
      </c>
      <c r="CH10" s="53">
        <f t="shared" si="4"/>
        <v>1</v>
      </c>
      <c r="CI10" s="53">
        <f t="shared" si="4"/>
        <v>1</v>
      </c>
      <c r="CJ10" s="53">
        <f t="shared" si="4"/>
        <v>1</v>
      </c>
      <c r="CK10" s="53">
        <f t="shared" si="4"/>
        <v>1</v>
      </c>
      <c r="CL10" s="53">
        <f t="shared" si="4"/>
        <v>1</v>
      </c>
      <c r="CM10" s="53">
        <f t="shared" si="4"/>
        <v>0</v>
      </c>
      <c r="CN10" s="53">
        <f t="shared" si="4"/>
        <v>0</v>
      </c>
      <c r="CO10" s="53">
        <f t="shared" si="4"/>
        <v>0</v>
      </c>
    </row>
    <row r="11" spans="1:95" s="20" customFormat="1" x14ac:dyDescent="0.2">
      <c r="B11" s="34"/>
      <c r="C11" s="83"/>
      <c r="E11" s="20" t="s">
        <v>323</v>
      </c>
      <c r="G11" s="93"/>
      <c r="H11" s="93" t="s">
        <v>325</v>
      </c>
      <c r="I11" s="215"/>
      <c r="K11" s="271">
        <f t="shared" ref="K11:AP11" si="5" xml:space="preserve"> 1 / ( 1+ $G$9 ) ^ ( K$4 - $G$4 ) * K$10</f>
        <v>1</v>
      </c>
      <c r="L11" s="183">
        <f t="shared" si="5"/>
        <v>0.96086036362913829</v>
      </c>
      <c r="M11" s="183">
        <f t="shared" si="5"/>
        <v>0.92325263839352001</v>
      </c>
      <c r="N11" s="183">
        <f t="shared" si="5"/>
        <v>0.88711686584835903</v>
      </c>
      <c r="O11" s="183">
        <f t="shared" si="5"/>
        <v>0.85239543430059594</v>
      </c>
      <c r="P11" s="183">
        <f t="shared" si="5"/>
        <v>0.81903298695788795</v>
      </c>
      <c r="Q11" s="183">
        <f t="shared" si="5"/>
        <v>0.78697633367261555</v>
      </c>
      <c r="R11" s="183">
        <f t="shared" si="5"/>
        <v>0.75617436614019562</v>
      </c>
      <c r="S11" s="183">
        <f t="shared" si="5"/>
        <v>0.72657797641650157</v>
      </c>
      <c r="T11" s="183">
        <f t="shared" si="5"/>
        <v>0.69813997862448329</v>
      </c>
      <c r="U11" s="183">
        <f t="shared" si="5"/>
        <v>0.67081503372515994</v>
      </c>
      <c r="V11" s="183">
        <f t="shared" si="5"/>
        <v>0.64455957723304991</v>
      </c>
      <c r="W11" s="183">
        <f t="shared" si="5"/>
        <v>0.61933174976079208</v>
      </c>
      <c r="X11" s="183">
        <f t="shared" si="5"/>
        <v>0.59509133028222516</v>
      </c>
      <c r="Y11" s="183">
        <f t="shared" si="5"/>
        <v>0.57179967200752657</v>
      </c>
      <c r="Z11" s="183">
        <f t="shared" si="5"/>
        <v>0.54941964076817407</v>
      </c>
      <c r="AA11" s="183">
        <f t="shared" si="5"/>
        <v>0.52791555581349836</v>
      </c>
      <c r="AB11" s="183">
        <f t="shared" si="5"/>
        <v>0.50725313292443674</v>
      </c>
      <c r="AC11" s="183">
        <f t="shared" si="5"/>
        <v>0.48739942975379397</v>
      </c>
      <c r="AD11" s="183">
        <f t="shared" si="5"/>
        <v>0.46832279330586513</v>
      </c>
      <c r="AE11" s="183">
        <f t="shared" si="5"/>
        <v>0.4499928094716874</v>
      </c>
      <c r="AF11" s="183">
        <f t="shared" si="5"/>
        <v>0.43238025453946316</v>
      </c>
      <c r="AG11" s="183">
        <f t="shared" si="5"/>
        <v>0.41545704860284799</v>
      </c>
      <c r="AH11" s="183">
        <f t="shared" si="5"/>
        <v>0.39919621079282114</v>
      </c>
      <c r="AI11" s="183">
        <f t="shared" si="5"/>
        <v>0.38357181626176434</v>
      </c>
      <c r="AJ11" s="183">
        <f t="shared" si="5"/>
        <v>0.36855895485116796</v>
      </c>
      <c r="AK11" s="183">
        <f t="shared" si="5"/>
        <v>0.3541336913770684</v>
      </c>
      <c r="AL11" s="183">
        <f t="shared" si="5"/>
        <v>0.34027302746989907</v>
      </c>
      <c r="AM11" s="183">
        <f t="shared" si="5"/>
        <v>0.32695486490791498</v>
      </c>
      <c r="AN11" s="183">
        <f t="shared" si="5"/>
        <v>0.31415797038573506</v>
      </c>
      <c r="AO11" s="183">
        <f t="shared" si="5"/>
        <v>0.30186194166182945</v>
      </c>
      <c r="AP11" s="183">
        <f t="shared" si="5"/>
        <v>0.29004717503098321</v>
      </c>
      <c r="AQ11" s="183">
        <f t="shared" ref="AQ11:BV11" si="6" xml:space="preserve"> 1 / ( 1+ $G$9 ) ^ ( AQ$4 - $G$4 ) * AQ$10</f>
        <v>0.27869483406987494</v>
      </c>
      <c r="AR11" s="183">
        <f t="shared" si="6"/>
        <v>0.26778681960594236</v>
      </c>
      <c r="AS11" s="183">
        <f t="shared" si="6"/>
        <v>0.25730574086165631</v>
      </c>
      <c r="AT11" s="183">
        <f t="shared" si="6"/>
        <v>0.24723488772819596</v>
      </c>
      <c r="AU11" s="183">
        <f t="shared" si="6"/>
        <v>0.23755820412432355</v>
      </c>
      <c r="AV11" s="183">
        <f t="shared" si="6"/>
        <v>0.22826026239798258</v>
      </c>
      <c r="AW11" s="183">
        <f t="shared" si="6"/>
        <v>0.21932623872980808</v>
      </c>
      <c r="AX11" s="183">
        <f t="shared" si="6"/>
        <v>0.21074188949933464</v>
      </c>
      <c r="AY11" s="183">
        <f t="shared" si="6"/>
        <v>0.20249352857622244</v>
      </c>
      <c r="AZ11" s="183">
        <f t="shared" si="6"/>
        <v>0.19456800550029638</v>
      </c>
      <c r="BA11" s="183">
        <f t="shared" si="6"/>
        <v>0.18695268451561098</v>
      </c>
      <c r="BB11" s="183">
        <f t="shared" si="6"/>
        <v>0.17963542442511354</v>
      </c>
      <c r="BC11" s="183">
        <f t="shared" si="6"/>
        <v>0.17260455923378923</v>
      </c>
      <c r="BD11" s="183">
        <f t="shared" si="6"/>
        <v>0.16584887954942587</v>
      </c>
      <c r="BE11" s="183">
        <f t="shared" si="6"/>
        <v>0.15935761471134652</v>
      </c>
      <c r="BF11" s="183">
        <f t="shared" si="6"/>
        <v>0.15312041561861656</v>
      </c>
      <c r="BG11" s="183">
        <f t="shared" si="6"/>
        <v>0.14712733823034874</v>
      </c>
      <c r="BH11" s="183">
        <f t="shared" si="6"/>
        <v>0.14136882771180009</v>
      </c>
      <c r="BI11" s="183">
        <f t="shared" si="6"/>
        <v>0.13583570320098529</v>
      </c>
      <c r="BJ11" s="183">
        <f t="shared" si="6"/>
        <v>0.13051914317151841</v>
      </c>
      <c r="BK11" s="183">
        <f t="shared" si="6"/>
        <v>0.12541067136834877</v>
      </c>
      <c r="BL11" s="183">
        <f t="shared" si="6"/>
        <v>0.12050214329396597</v>
      </c>
      <c r="BM11" s="183">
        <f t="shared" si="6"/>
        <v>0.1157857332235307</v>
      </c>
      <c r="BN11" s="183">
        <f t="shared" si="6"/>
        <v>0.11125392172822811</v>
      </c>
      <c r="BO11" s="183">
        <f t="shared" si="6"/>
        <v>0.10689948368695297</v>
      </c>
      <c r="BP11" s="183">
        <f t="shared" si="6"/>
        <v>0.10271547676721278</v>
      </c>
      <c r="BQ11" s="183">
        <f t="shared" si="6"/>
        <v>9.8695230356884378E-2</v>
      </c>
      <c r="BR11" s="183">
        <f t="shared" si="6"/>
        <v>9.4832334929177503E-2</v>
      </c>
      <c r="BS11" s="183">
        <f t="shared" si="6"/>
        <v>9.1120631823849746E-2</v>
      </c>
      <c r="BT11" s="183">
        <f t="shared" si="6"/>
        <v>8.7554203428381105E-2</v>
      </c>
      <c r="BU11" s="183">
        <f t="shared" si="6"/>
        <v>8.4127363743453837E-2</v>
      </c>
      <c r="BV11" s="183">
        <f t="shared" si="6"/>
        <v>8.0834649317695836E-2</v>
      </c>
      <c r="BW11" s="183">
        <f t="shared" ref="BW11:CO11" si="7" xml:space="preserve"> 1 / ( 1+ $G$9 ) ^ ( BW$4 - $G$4 ) * BW$10</f>
        <v>7.7670810537235124E-2</v>
      </c>
      <c r="BX11" s="183">
        <f t="shared" si="7"/>
        <v>7.4630803256177644E-2</v>
      </c>
      <c r="BY11" s="183">
        <f t="shared" si="7"/>
        <v>7.1709780754665539E-2</v>
      </c>
      <c r="BZ11" s="183">
        <f t="shared" si="7"/>
        <v>6.8903086011693718E-2</v>
      </c>
      <c r="CA11" s="183">
        <f t="shared" si="7"/>
        <v>6.6206244280365839E-2</v>
      </c>
      <c r="CB11" s="183">
        <f t="shared" si="7"/>
        <v>6.361495595375187E-2</v>
      </c>
      <c r="CC11" s="183">
        <f t="shared" si="7"/>
        <v>6.1125089709973657E-2</v>
      </c>
      <c r="CD11" s="183">
        <f t="shared" si="7"/>
        <v>5.8732675925588992E-2</v>
      </c>
      <c r="CE11" s="183">
        <f t="shared" si="7"/>
        <v>5.6433900346773785E-2</v>
      </c>
      <c r="CF11" s="183">
        <f t="shared" si="7"/>
        <v>5.4225098008211618E-2</v>
      </c>
      <c r="CG11" s="183">
        <f t="shared" si="7"/>
        <v>5.2102747389995888E-2</v>
      </c>
      <c r="CH11" s="183">
        <f t="shared" si="7"/>
        <v>5.0063464803228583E-2</v>
      </c>
      <c r="CI11" s="183">
        <f t="shared" si="7"/>
        <v>4.8103998995364793E-2</v>
      </c>
      <c r="CJ11" s="183">
        <f t="shared" si="7"/>
        <v>4.6221225966701925E-2</v>
      </c>
      <c r="CK11" s="183">
        <f t="shared" si="7"/>
        <v>4.4412143989749776E-2</v>
      </c>
      <c r="CL11" s="183">
        <f t="shared" si="7"/>
        <v>4.2673868823540635E-2</v>
      </c>
      <c r="CM11" s="183">
        <f t="shared" si="7"/>
        <v>0</v>
      </c>
      <c r="CN11" s="183">
        <f t="shared" si="7"/>
        <v>0</v>
      </c>
      <c r="CO11" s="183">
        <f t="shared" si="7"/>
        <v>0</v>
      </c>
    </row>
    <row r="12" spans="1:95" s="20" customFormat="1" x14ac:dyDescent="0.2">
      <c r="B12" s="34"/>
      <c r="C12" s="83"/>
      <c r="E12" s="20" t="str">
        <f xml:space="preserve"> E11 &amp; IF( $G$8, " x deflator", "" )</f>
        <v>Discount factor x deflator</v>
      </c>
      <c r="G12" s="93"/>
      <c r="H12" s="93" t="s">
        <v>325</v>
      </c>
      <c r="I12" s="215"/>
      <c r="K12" s="183">
        <f t="shared" ref="K12:AP12" si="8" xml:space="preserve"> K11 * IF( $G$8, K6, 1 )</f>
        <v>1</v>
      </c>
      <c r="L12" s="183">
        <f t="shared" si="8"/>
        <v>0.91189124056709991</v>
      </c>
      <c r="M12" s="183">
        <f t="shared" si="8"/>
        <v>0.85860422596201047</v>
      </c>
      <c r="N12" s="183">
        <f t="shared" si="8"/>
        <v>0.81632422921615877</v>
      </c>
      <c r="O12" s="183">
        <f t="shared" si="8"/>
        <v>0.77501264598273123</v>
      </c>
      <c r="P12" s="183">
        <f t="shared" si="8"/>
        <v>0.7333292806539351</v>
      </c>
      <c r="Q12" s="183">
        <f t="shared" si="8"/>
        <v>0.69222056008911359</v>
      </c>
      <c r="R12" s="183">
        <f t="shared" si="8"/>
        <v>0.65208762981894508</v>
      </c>
      <c r="S12" s="183">
        <f t="shared" si="8"/>
        <v>0.61428148985945819</v>
      </c>
      <c r="T12" s="183">
        <f t="shared" si="8"/>
        <v>0.57866723969096989</v>
      </c>
      <c r="U12" s="183">
        <f t="shared" si="8"/>
        <v>0.54511779993269549</v>
      </c>
      <c r="V12" s="183">
        <f t="shared" si="8"/>
        <v>0.51351345889591615</v>
      </c>
      <c r="W12" s="183">
        <f t="shared" si="8"/>
        <v>0.48374144542666886</v>
      </c>
      <c r="X12" s="183">
        <f t="shared" si="8"/>
        <v>0.45569552651377238</v>
      </c>
      <c r="Y12" s="183">
        <f t="shared" si="8"/>
        <v>0.42927562822636722</v>
      </c>
      <c r="Z12" s="183">
        <f t="shared" si="8"/>
        <v>0.40438747862839258</v>
      </c>
      <c r="AA12" s="183">
        <f t="shared" si="8"/>
        <v>0.38094227139584041</v>
      </c>
      <c r="AB12" s="183">
        <f t="shared" si="8"/>
        <v>0.35885634893650065</v>
      </c>
      <c r="AC12" s="183">
        <f t="shared" si="8"/>
        <v>0.33805090388149994</v>
      </c>
      <c r="AD12" s="183">
        <f t="shared" si="8"/>
        <v>0.31845169788349081</v>
      </c>
      <c r="AE12" s="183">
        <f t="shared" si="8"/>
        <v>0.29998879671810258</v>
      </c>
      <c r="AF12" s="183">
        <f t="shared" si="8"/>
        <v>0.28259632074343699</v>
      </c>
      <c r="AG12" s="183">
        <f t="shared" si="8"/>
        <v>0.2662122098271959</v>
      </c>
      <c r="AH12" s="183">
        <f t="shared" si="8"/>
        <v>0.25077800190264804</v>
      </c>
      <c r="AI12" s="183">
        <f t="shared" si="8"/>
        <v>0.23623862436327603</v>
      </c>
      <c r="AJ12" s="183">
        <f t="shared" si="8"/>
        <v>0.22254219755175314</v>
      </c>
      <c r="AK12" s="183">
        <f t="shared" si="8"/>
        <v>0.20963984964205676</v>
      </c>
      <c r="AL12" s="183">
        <f t="shared" si="8"/>
        <v>0.19748554225417711</v>
      </c>
      <c r="AM12" s="183">
        <f t="shared" si="8"/>
        <v>0.18603590617917659</v>
      </c>
      <c r="AN12" s="183">
        <f t="shared" si="8"/>
        <v>0.17525008662843203</v>
      </c>
      <c r="AO12" s="183">
        <f t="shared" si="8"/>
        <v>0.1650895974548737</v>
      </c>
      <c r="AP12" s="183">
        <f t="shared" si="8"/>
        <v>0.15551818382605326</v>
      </c>
      <c r="AQ12" s="183">
        <f t="shared" ref="AQ12:BV12" si="9" xml:space="preserve"> AQ11 * IF( $G$8, AQ6, 1 )</f>
        <v>0.1465016928590257</v>
      </c>
      <c r="AR12" s="183">
        <f t="shared" si="9"/>
        <v>0.13800795175544439</v>
      </c>
      <c r="AS12" s="183">
        <f t="shared" si="9"/>
        <v>0.13000665300202824</v>
      </c>
      <c r="AT12" s="183">
        <f t="shared" si="9"/>
        <v>0.12246924622677048</v>
      </c>
      <c r="AU12" s="183">
        <f t="shared" si="9"/>
        <v>0.11536883632500973</v>
      </c>
      <c r="AV12" s="183">
        <f t="shared" si="9"/>
        <v>0.10868008749185448</v>
      </c>
      <c r="AW12" s="183">
        <f t="shared" si="9"/>
        <v>0.10237913281852763</v>
      </c>
      <c r="AX12" s="183">
        <f t="shared" si="9"/>
        <v>9.6443489130051588E-2</v>
      </c>
      <c r="AY12" s="183">
        <f t="shared" si="9"/>
        <v>9.0851976760396108E-2</v>
      </c>
      <c r="AZ12" s="183">
        <f t="shared" si="9"/>
        <v>8.5584643978829228E-2</v>
      </c>
      <c r="BA12" s="183">
        <f t="shared" si="9"/>
        <v>8.0622695797808147E-2</v>
      </c>
      <c r="BB12" s="183">
        <f t="shared" si="9"/>
        <v>7.594842690838087E-2</v>
      </c>
      <c r="BC12" s="183">
        <f t="shared" si="9"/>
        <v>7.1545158503798001E-2</v>
      </c>
      <c r="BD12" s="183">
        <f t="shared" si="9"/>
        <v>6.7397178765907159E-2</v>
      </c>
      <c r="BE12" s="183">
        <f t="shared" si="9"/>
        <v>6.348968680197295E-2</v>
      </c>
      <c r="BF12" s="183">
        <f t="shared" si="9"/>
        <v>5.9808739831876581E-2</v>
      </c>
      <c r="BG12" s="183">
        <f t="shared" si="9"/>
        <v>5.6341203437247744E-2</v>
      </c>
      <c r="BH12" s="183">
        <f t="shared" si="9"/>
        <v>5.3074704695006733E-2</v>
      </c>
      <c r="BI12" s="183">
        <f t="shared" si="9"/>
        <v>4.9997588028087334E-2</v>
      </c>
      <c r="BJ12" s="183">
        <f t="shared" si="9"/>
        <v>4.7098873615805878E-2</v>
      </c>
      <c r="BK12" s="183">
        <f t="shared" si="9"/>
        <v>4.4368218215476124E-2</v>
      </c>
      <c r="BL12" s="183">
        <f t="shared" si="9"/>
        <v>4.1795878255472471E-2</v>
      </c>
      <c r="BM12" s="183">
        <f t="shared" si="9"/>
        <v>3.9372675068049964E-2</v>
      </c>
      <c r="BN12" s="183">
        <f t="shared" si="9"/>
        <v>3.7089962137863898E-2</v>
      </c>
      <c r="BO12" s="183">
        <f t="shared" si="9"/>
        <v>3.493959424932494E-2</v>
      </c>
      <c r="BP12" s="183">
        <f t="shared" si="9"/>
        <v>3.2913898422700504E-2</v>
      </c>
      <c r="BQ12" s="183">
        <f t="shared" si="9"/>
        <v>3.100564653525641E-2</v>
      </c>
      <c r="BR12" s="183">
        <f t="shared" si="9"/>
        <v>2.9208029529744828E-2</v>
      </c>
      <c r="BS12" s="183">
        <f t="shared" si="9"/>
        <v>2.7514633118208925E-2</v>
      </c>
      <c r="BT12" s="183">
        <f t="shared" si="9"/>
        <v>2.5919414894410141E-2</v>
      </c>
      <c r="BU12" s="183">
        <f t="shared" si="9"/>
        <v>2.4416682773210192E-2</v>
      </c>
      <c r="BV12" s="183">
        <f t="shared" si="9"/>
        <v>2.3001074679974812E-2</v>
      </c>
      <c r="BW12" s="183">
        <f t="shared" ref="BW12:CO12" si="10" xml:space="preserve"> BW11 * IF( $G$8, BW6, 1 )</f>
        <v>2.1667539417526766E-2</v>
      </c>
      <c r="BX12" s="183">
        <f t="shared" si="10"/>
        <v>2.0411318642377021E-2</v>
      </c>
      <c r="BY12" s="183">
        <f t="shared" si="10"/>
        <v>1.9227929885921629E-2</v>
      </c>
      <c r="BZ12" s="183">
        <f t="shared" si="10"/>
        <v>1.8113150560020004E-2</v>
      </c>
      <c r="CA12" s="183">
        <f t="shared" si="10"/>
        <v>1.7063002889883241E-2</v>
      </c>
      <c r="CB12" s="183">
        <f t="shared" si="10"/>
        <v>1.6073739720509572E-2</v>
      </c>
      <c r="CC12" s="183">
        <f t="shared" si="10"/>
        <v>1.51418311460214E-2</v>
      </c>
      <c r="CD12" s="183">
        <f t="shared" si="10"/>
        <v>1.4263951914194313E-2</v>
      </c>
      <c r="CE12" s="183">
        <f t="shared" si="10"/>
        <v>1.3436969561234869E-2</v>
      </c>
      <c r="CF12" s="183">
        <f t="shared" si="10"/>
        <v>1.2657933234469313E-2</v>
      </c>
      <c r="CG12" s="183">
        <f t="shared" si="10"/>
        <v>1.1924063163060269E-2</v>
      </c>
      <c r="CH12" s="183">
        <f t="shared" si="10"/>
        <v>1.1232740739180543E-2</v>
      </c>
      <c r="CI12" s="183">
        <f t="shared" si="10"/>
        <v>1.0581499174251613E-2</v>
      </c>
      <c r="CJ12" s="183">
        <f t="shared" si="10"/>
        <v>9.9680146969061013E-3</v>
      </c>
      <c r="CK12" s="183">
        <f t="shared" si="10"/>
        <v>9.3900982612667872E-3</v>
      </c>
      <c r="CL12" s="183">
        <f t="shared" si="10"/>
        <v>8.8456877359554091E-3</v>
      </c>
      <c r="CM12" s="183">
        <f t="shared" si="10"/>
        <v>0</v>
      </c>
      <c r="CN12" s="183">
        <f t="shared" si="10"/>
        <v>0</v>
      </c>
      <c r="CO12" s="183">
        <f t="shared" si="10"/>
        <v>0</v>
      </c>
    </row>
    <row r="13" spans="1:95" ht="3" customHeight="1" x14ac:dyDescent="0.2">
      <c r="A13" s="14"/>
      <c r="B13" s="14"/>
      <c r="C13" s="180"/>
      <c r="D13" s="15"/>
      <c r="E13" s="16"/>
      <c r="F13" s="17"/>
      <c r="G13" s="16"/>
      <c r="H13" s="59"/>
      <c r="I13" s="215"/>
      <c r="J13" s="13"/>
      <c r="K13" s="16"/>
    </row>
    <row r="14" spans="1:95" ht="13.5" thickBot="1" x14ac:dyDescent="0.25">
      <c r="A14" s="55" t="s">
        <v>284</v>
      </c>
      <c r="B14" s="9"/>
      <c r="C14" s="179"/>
      <c r="D14" s="68"/>
      <c r="E14" s="11"/>
      <c r="F14" s="12"/>
      <c r="G14" s="12"/>
      <c r="H14" s="145"/>
      <c r="I14" s="21"/>
      <c r="J14" s="1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</row>
    <row r="15" spans="1:95" s="78" customFormat="1" ht="13.5" thickTop="1" x14ac:dyDescent="0.2">
      <c r="B15" s="97"/>
      <c r="C15" s="44"/>
      <c r="E15" s="45"/>
      <c r="F15" s="45"/>
      <c r="G15" s="45"/>
      <c r="H15" s="222"/>
      <c r="I15" s="273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</row>
    <row r="16" spans="1:95" x14ac:dyDescent="0.2">
      <c r="B16" s="58" t="s">
        <v>562</v>
      </c>
    </row>
    <row r="17" spans="2:95" x14ac:dyDescent="0.2">
      <c r="E17" s="18" t="str">
        <f xml:space="preserve"> StandardCharges!E140</f>
        <v>Volumetric charges</v>
      </c>
      <c r="F17" s="18">
        <f xml:space="preserve"> StandardCharges!F140</f>
        <v>0</v>
      </c>
      <c r="G17" s="18"/>
      <c r="H17" s="76" t="str">
        <f xml:space="preserve"> StandardCharges!H140</f>
        <v>£</v>
      </c>
      <c r="I17" s="272">
        <f xml:space="preserve"> SUMPRODUCT( $K$12:$CO$12, $K17:$CO17 )</f>
        <v>2242963.1755642043</v>
      </c>
      <c r="J17" s="18"/>
      <c r="K17" s="19">
        <f xml:space="preserve"> StandardCharges!K140</f>
        <v>23899.163981076668</v>
      </c>
      <c r="L17" s="19">
        <f xml:space="preserve"> StandardCharges!L140</f>
        <v>80836.536651669201</v>
      </c>
      <c r="M17" s="19">
        <f xml:space="preserve"> StandardCharges!M140</f>
        <v>95691.682716982599</v>
      </c>
      <c r="N17" s="19">
        <f xml:space="preserve"> StandardCharges!N140</f>
        <v>95137.03319194683</v>
      </c>
      <c r="O17" s="19">
        <f xml:space="preserve"> StandardCharges!O140</f>
        <v>92685.451905310125</v>
      </c>
      <c r="P17" s="19">
        <f xml:space="preserve"> StandardCharges!P140</f>
        <v>95276.36088868622</v>
      </c>
      <c r="Q17" s="19">
        <f xml:space="preserve"> StandardCharges!Q140</f>
        <v>99425.399742947178</v>
      </c>
      <c r="R17" s="19">
        <f xml:space="preserve"> StandardCharges!R140</f>
        <v>104415.15635414836</v>
      </c>
      <c r="S17" s="19">
        <f xml:space="preserve"> StandardCharges!S140</f>
        <v>109375.63178383147</v>
      </c>
      <c r="T17" s="19">
        <f xml:space="preserve"> StandardCharges!T140</f>
        <v>112312.21191175257</v>
      </c>
      <c r="U17" s="19">
        <f xml:space="preserve"> StandardCharges!U140</f>
        <v>114697.01625613448</v>
      </c>
      <c r="V17" s="19">
        <f xml:space="preserve"> StandardCharges!V140</f>
        <v>117452.07536939329</v>
      </c>
      <c r="W17" s="19">
        <f xml:space="preserve"> StandardCharges!W140</f>
        <v>120271.99700686325</v>
      </c>
      <c r="X17" s="19">
        <f xml:space="preserve"> StandardCharges!X140</f>
        <v>123495.7066802387</v>
      </c>
      <c r="Y17" s="19">
        <f xml:space="preserve"> StandardCharges!Y140</f>
        <v>126112.48464470399</v>
      </c>
      <c r="Z17" s="19">
        <f xml:space="preserve"> StandardCharges!Z140</f>
        <v>128278.61185686472</v>
      </c>
      <c r="AA17" s="19">
        <f xml:space="preserve"> StandardCharges!AA140</f>
        <v>131355.3498110224</v>
      </c>
      <c r="AB17" s="19">
        <f xml:space="preserve"> StandardCharges!AB140</f>
        <v>134872.95741451185</v>
      </c>
      <c r="AC17" s="19">
        <f xml:space="preserve"> StandardCharges!AC140</f>
        <v>137727.59722703623</v>
      </c>
      <c r="AD17" s="19">
        <f xml:space="preserve"> StandardCharges!AD140</f>
        <v>141026.50245786694</v>
      </c>
      <c r="AE17" s="19">
        <f xml:space="preserve"> StandardCharges!AE140</f>
        <v>144402.92436460391</v>
      </c>
      <c r="AF17" s="19">
        <f xml:space="preserve"> StandardCharges!AF140</f>
        <v>148067.06146538348</v>
      </c>
      <c r="AG17" s="19">
        <f xml:space="preserve"> StandardCharges!AG140</f>
        <v>150994.78454190589</v>
      </c>
      <c r="AH17" s="19">
        <f xml:space="preserve"> StandardCharges!AH140</f>
        <v>154401.36359667443</v>
      </c>
      <c r="AI17" s="19">
        <f xml:space="preserve"> StandardCharges!AI140</f>
        <v>157883.88455928251</v>
      </c>
      <c r="AJ17" s="19">
        <f xml:space="preserve"> StandardCharges!AJ140</f>
        <v>161886.33651060887</v>
      </c>
      <c r="AK17" s="19">
        <f xml:space="preserve"> StandardCharges!AK140</f>
        <v>165083.49567807428</v>
      </c>
      <c r="AL17" s="19">
        <f xml:space="preserve"> StandardCharges!AL140</f>
        <v>168804.05018313735</v>
      </c>
      <c r="AM17" s="19">
        <f xml:space="preserve"> StandardCharges!AM140</f>
        <v>172607.47690932607</v>
      </c>
      <c r="AN17" s="19">
        <f xml:space="preserve"> StandardCharges!AN140</f>
        <v>176979.15391134945</v>
      </c>
      <c r="AO17" s="19">
        <f xml:space="preserve"> StandardCharges!AO140</f>
        <v>179316.19968645065</v>
      </c>
      <c r="AP17" s="19">
        <f xml:space="preserve"> StandardCharges!AP140</f>
        <v>183355.09752377041</v>
      </c>
      <c r="AQ17" s="19">
        <f xml:space="preserve"> StandardCharges!AQ140</f>
        <v>187483.91375300207</v>
      </c>
      <c r="AR17" s="19">
        <f xml:space="preserve"> StandardCharges!AR140</f>
        <v>192229.84962315884</v>
      </c>
      <c r="AS17" s="19">
        <f xml:space="preserve"> StandardCharges!AS140</f>
        <v>196019.27710648431</v>
      </c>
      <c r="AT17" s="19">
        <f xml:space="preserve"> StandardCharges!AT140</f>
        <v>200429.92152565974</v>
      </c>
      <c r="AU17" s="19">
        <f xml:space="preserve"> StandardCharges!AU140</f>
        <v>204938.68083402512</v>
      </c>
      <c r="AV17" s="19">
        <f xml:space="preserve"> StandardCharges!AV140</f>
        <v>210121.82077763887</v>
      </c>
      <c r="AW17" s="19">
        <f xml:space="preserve"> StandardCharges!AW140</f>
        <v>214259.24105566012</v>
      </c>
      <c r="AX17" s="19">
        <f xml:space="preserve"> StandardCharges!AX140</f>
        <v>219075.50970271838</v>
      </c>
      <c r="AY17" s="19">
        <f xml:space="preserve"> StandardCharges!AY140</f>
        <v>223998.83078433675</v>
      </c>
      <c r="AZ17" s="19">
        <f xml:space="preserve"> StandardCharges!AZ140</f>
        <v>229659.04587882583</v>
      </c>
      <c r="BA17" s="19">
        <f xml:space="preserve"> StandardCharges!BA140</f>
        <v>234176.11317815509</v>
      </c>
      <c r="BB17" s="19">
        <f xml:space="preserve"> StandardCharges!BB140</f>
        <v>239434.94592659984</v>
      </c>
      <c r="BC17" s="19">
        <f xml:space="preserve"> StandardCharges!BC140</f>
        <v>244810.57624539052</v>
      </c>
      <c r="BD17" s="19">
        <f xml:space="preserve"> StandardCharges!BD140</f>
        <v>249433.89306635223</v>
      </c>
      <c r="BE17" s="19">
        <f xml:space="preserve"> StandardCharges!BE140</f>
        <v>254336.70134648783</v>
      </c>
      <c r="BF17" s="19">
        <f xml:space="preserve"> StandardCharges!BF140</f>
        <v>260045.01463884753</v>
      </c>
      <c r="BG17" s="19">
        <f xml:space="preserve"> StandardCharges!BG140</f>
        <v>265880.04807418818</v>
      </c>
      <c r="BH17" s="19">
        <f xml:space="preserve"> StandardCharges!BH140</f>
        <v>272589.36944854585</v>
      </c>
      <c r="BI17" s="19">
        <f xml:space="preserve"> StandardCharges!BI140</f>
        <v>277941.48865818186</v>
      </c>
      <c r="BJ17" s="19">
        <f xml:space="preserve"> StandardCharges!BJ140</f>
        <v>284173.65600069868</v>
      </c>
      <c r="BK17" s="19">
        <f xml:space="preserve"> StandardCharges!BK140</f>
        <v>290121.20843118726</v>
      </c>
      <c r="BL17" s="19">
        <f xml:space="preserve"> StandardCharges!BL140</f>
        <v>296855.10146623582</v>
      </c>
      <c r="BM17" s="19">
        <f xml:space="preserve"> StandardCharges!BM140</f>
        <v>302087.82478786429</v>
      </c>
      <c r="BN17" s="19">
        <f xml:space="preserve"> StandardCharges!BN140</f>
        <v>308255.09008005302</v>
      </c>
      <c r="BO17" s="19">
        <f xml:space="preserve"> StandardCharges!BO140</f>
        <v>314548.34156645992</v>
      </c>
      <c r="BP17" s="19">
        <f xml:space="preserve"> StandardCharges!BP140</f>
        <v>321849.52489357168</v>
      </c>
      <c r="BQ17" s="19">
        <f xml:space="preserve"> StandardCharges!BQ140</f>
        <v>327523.15724228375</v>
      </c>
      <c r="BR17" s="19">
        <f xml:space="preserve"> StandardCharges!BR140</f>
        <v>334210.0312722511</v>
      </c>
      <c r="BS17" s="19">
        <f xml:space="preserve"> StandardCharges!BS140</f>
        <v>338943.21524000453</v>
      </c>
      <c r="BT17" s="19">
        <f xml:space="preserve"> StandardCharges!BT140</f>
        <v>346809.69473508612</v>
      </c>
      <c r="BU17" s="19">
        <f xml:space="preserve"> StandardCharges!BU140</f>
        <v>352922.36367120064</v>
      </c>
      <c r="BV17" s="19">
        <f xml:space="preserve"> StandardCharges!BV140</f>
        <v>360126.81300415029</v>
      </c>
      <c r="BW17" s="19">
        <f xml:space="preserve"> StandardCharges!BW140</f>
        <v>367478.42288133083</v>
      </c>
      <c r="BX17" s="19">
        <f xml:space="preserve"> StandardCharges!BX140</f>
        <v>376007.54422773852</v>
      </c>
      <c r="BY17" s="19">
        <f xml:space="preserve"> StandardCharges!BY140</f>
        <v>382635.21742292831</v>
      </c>
      <c r="BZ17" s="19">
        <f xml:space="preserve"> StandardCharges!BZ140</f>
        <v>390446.60373043828</v>
      </c>
      <c r="CA17" s="19">
        <f xml:space="preserve"> StandardCharges!CA140</f>
        <v>398417.55641269387</v>
      </c>
      <c r="CB17" s="19">
        <f xml:space="preserve"> StandardCharges!CB140</f>
        <v>407665.1764072738</v>
      </c>
      <c r="CC17" s="19">
        <f xml:space="preserve"> StandardCharges!CC140</f>
        <v>414851.27424913528</v>
      </c>
      <c r="CD17" s="19">
        <f xml:space="preserve"> StandardCharges!CD140</f>
        <v>423320.76423429063</v>
      </c>
      <c r="CE17" s="19">
        <f xml:space="preserve"> StandardCharges!CE140</f>
        <v>431963.27301543165</v>
      </c>
      <c r="CF17" s="19">
        <f xml:space="preserve"> StandardCharges!CF140</f>
        <v>441989.96026537876</v>
      </c>
      <c r="CG17" s="19">
        <f xml:space="preserve"> StandardCharges!CG140</f>
        <v>449781.56663732731</v>
      </c>
      <c r="CH17" s="19">
        <f xml:space="preserve"> StandardCharges!CH140</f>
        <v>456151.50978982536</v>
      </c>
      <c r="CI17" s="19">
        <f xml:space="preserve"> StandardCharges!CI140</f>
        <v>465463.01692006219</v>
      </c>
      <c r="CJ17" s="19">
        <f xml:space="preserve"> StandardCharges!CJ140</f>
        <v>474964.71912918607</v>
      </c>
      <c r="CK17" s="19">
        <f xml:space="preserve"> StandardCharges!CK140</f>
        <v>484660.50382899848</v>
      </c>
      <c r="CL17" s="19">
        <f xml:space="preserve"> StandardCharges!CL140</f>
        <v>494554.33794067154</v>
      </c>
      <c r="CM17" s="19">
        <f xml:space="preserve"> StandardCharges!CM140</f>
        <v>504650.26952212438</v>
      </c>
      <c r="CN17" s="19">
        <f xml:space="preserve"> StandardCharges!CN140</f>
        <v>516363.2580025121</v>
      </c>
      <c r="CO17" s="19">
        <f xml:space="preserve"> StandardCharges!CO140</f>
        <v>525465.03300806624</v>
      </c>
    </row>
    <row r="18" spans="2:95" x14ac:dyDescent="0.2">
      <c r="E18" s="18" t="str">
        <f xml:space="preserve"> StandardCharges!E141</f>
        <v>Standing charges for properties on site</v>
      </c>
      <c r="F18" s="18">
        <f xml:space="preserve"> StandardCharges!F141</f>
        <v>0</v>
      </c>
      <c r="G18" s="18"/>
      <c r="H18" s="76" t="str">
        <f xml:space="preserve"> StandardCharges!H141</f>
        <v>£</v>
      </c>
      <c r="I18" s="272">
        <f xml:space="preserve"> SUMPRODUCT( $K$12:$CO$12, $K18:$CO18 )</f>
        <v>159529.49255010692</v>
      </c>
      <c r="J18" s="18"/>
      <c r="K18" s="52">
        <f xml:space="preserve"> StandardCharges!K141</f>
        <v>1724.9999999999998</v>
      </c>
      <c r="L18" s="52">
        <f xml:space="preserve"> StandardCharges!L141</f>
        <v>6379.270833333333</v>
      </c>
      <c r="M18" s="52">
        <f xml:space="preserve"> StandardCharges!M141</f>
        <v>7247.0999999999995</v>
      </c>
      <c r="N18" s="52">
        <f xml:space="preserve"> StandardCharges!N141</f>
        <v>7394.0999999999995</v>
      </c>
      <c r="O18" s="52">
        <f xml:space="preserve"> StandardCharges!O141</f>
        <v>7467.5999999999995</v>
      </c>
      <c r="P18" s="52">
        <f xml:space="preserve"> StandardCharges!P141</f>
        <v>7565.5999999999995</v>
      </c>
      <c r="Q18" s="52">
        <f xml:space="preserve"> StandardCharges!Q141</f>
        <v>7673.4</v>
      </c>
      <c r="R18" s="52">
        <f xml:space="preserve"> StandardCharges!R141</f>
        <v>7810.5999999999995</v>
      </c>
      <c r="S18" s="52">
        <f xml:space="preserve"> StandardCharges!S141</f>
        <v>7967.4000000000005</v>
      </c>
      <c r="T18" s="52">
        <f xml:space="preserve"> StandardCharges!T141</f>
        <v>8126.7225451765571</v>
      </c>
      <c r="U18" s="52">
        <f xml:space="preserve"> StandardCharges!U141</f>
        <v>8289.2310322414996</v>
      </c>
      <c r="V18" s="52">
        <f xml:space="preserve"> StandardCharges!V141</f>
        <v>8454.9891698539213</v>
      </c>
      <c r="W18" s="52">
        <f xml:space="preserve"> StandardCharges!W141</f>
        <v>8624.0619406425521</v>
      </c>
      <c r="X18" s="52">
        <f xml:space="preserve"> StandardCharges!X141</f>
        <v>8796.5156266810882</v>
      </c>
      <c r="Y18" s="52">
        <f xml:space="preserve"> StandardCharges!Y141</f>
        <v>8972.4178354729393</v>
      </c>
      <c r="Z18" s="52">
        <f xml:space="preserve"> StandardCharges!Z141</f>
        <v>9151.837526455578</v>
      </c>
      <c r="AA18" s="52">
        <f xml:space="preserve"> StandardCharges!AA141</f>
        <v>9334.8450380349186</v>
      </c>
      <c r="AB18" s="52">
        <f xml:space="preserve"> StandardCharges!AB141</f>
        <v>9521.5121151602616</v>
      </c>
      <c r="AC18" s="52">
        <f xml:space="preserve"> StandardCharges!AC141</f>
        <v>9711.9119374506881</v>
      </c>
      <c r="AD18" s="52">
        <f xml:space="preserve"> StandardCharges!AD141</f>
        <v>9906.1191478838573</v>
      </c>
      <c r="AE18" s="52">
        <f xml:space="preserve"> StandardCharges!AE141</f>
        <v>10104.209882058502</v>
      </c>
      <c r="AF18" s="52">
        <f xml:space="preserve"> StandardCharges!AF141</f>
        <v>10306.261798042095</v>
      </c>
      <c r="AG18" s="52">
        <f xml:space="preserve"> StandardCharges!AG141</f>
        <v>10512.354106815343</v>
      </c>
      <c r="AH18" s="52">
        <f xml:space="preserve"> StandardCharges!AH141</f>
        <v>10722.5676033255</v>
      </c>
      <c r="AI18" s="52">
        <f xml:space="preserve"> StandardCharges!AI141</f>
        <v>10936.984698160642</v>
      </c>
      <c r="AJ18" s="52">
        <f xml:space="preserve"> StandardCharges!AJ141</f>
        <v>11155.689449857306</v>
      </c>
      <c r="AK18" s="52">
        <f xml:space="preserve"> StandardCharges!AK141</f>
        <v>11378.767597854208</v>
      </c>
      <c r="AL18" s="52">
        <f xml:space="preserve"> StandardCharges!AL141</f>
        <v>11606.306596104912</v>
      </c>
      <c r="AM18" s="52">
        <f xml:space="preserve"> StandardCharges!AM141</f>
        <v>11838.395647362649</v>
      </c>
      <c r="AN18" s="52">
        <f xml:space="preserve"> StandardCharges!AN141</f>
        <v>12075.12573815072</v>
      </c>
      <c r="AO18" s="52">
        <f xml:space="preserve"> StandardCharges!AO141</f>
        <v>12316.589674432205</v>
      </c>
      <c r="AP18" s="52">
        <f xml:space="preserve"> StandardCharges!AP141</f>
        <v>12562.882117992944</v>
      </c>
      <c r="AQ18" s="52">
        <f xml:space="preserve"> StandardCharges!AQ141</f>
        <v>12814.099623552056</v>
      </c>
      <c r="AR18" s="52">
        <f xml:space="preserve"> StandardCharges!AR141</f>
        <v>13070.340676614571</v>
      </c>
      <c r="AS18" s="52">
        <f xml:space="preserve"> StandardCharges!AS141</f>
        <v>13331.70573208096</v>
      </c>
      <c r="AT18" s="52">
        <f xml:space="preserve"> StandardCharges!AT141</f>
        <v>13598.297253628771</v>
      </c>
      <c r="AU18" s="52">
        <f xml:space="preserve"> StandardCharges!AU141</f>
        <v>13870.219753881738</v>
      </c>
      <c r="AV18" s="52">
        <f xml:space="preserve"> StandardCharges!AV141</f>
        <v>14147.579835382176</v>
      </c>
      <c r="AW18" s="52">
        <f xml:space="preserve"> StandardCharges!AW141</f>
        <v>14430.486232382655</v>
      </c>
      <c r="AX18" s="52">
        <f xml:space="preserve"> StandardCharges!AX141</f>
        <v>14719.049853473407</v>
      </c>
      <c r="AY18" s="52">
        <f xml:space="preserve"> StandardCharges!AY141</f>
        <v>15013.38382506213</v>
      </c>
      <c r="AZ18" s="52">
        <f xml:space="preserve"> StandardCharges!AZ141</f>
        <v>15313.603535723256</v>
      </c>
      <c r="BA18" s="52">
        <f xml:space="preserve"> StandardCharges!BA141</f>
        <v>15619.826681434044</v>
      </c>
      <c r="BB18" s="52">
        <f xml:space="preserve"> StandardCharges!BB141</f>
        <v>15932.173311715283</v>
      </c>
      <c r="BC18" s="52">
        <f xml:space="preserve"> StandardCharges!BC141</f>
        <v>16250.765876694633</v>
      </c>
      <c r="BD18" s="52">
        <f xml:space="preserve"> StandardCharges!BD141</f>
        <v>16575.729275111091</v>
      </c>
      <c r="BE18" s="52">
        <f xml:space="preserve"> StandardCharges!BE141</f>
        <v>16907.19090327941</v>
      </c>
      <c r="BF18" s="52">
        <f xml:space="preserve"> StandardCharges!BF141</f>
        <v>17245.280705033605</v>
      </c>
      <c r="BG18" s="52">
        <f xml:space="preserve"> StandardCharges!BG141</f>
        <v>17590.131222669235</v>
      </c>
      <c r="BH18" s="52">
        <f xml:space="preserve"> StandardCharges!BH141</f>
        <v>17941.877648904301</v>
      </c>
      <c r="BI18" s="52">
        <f xml:space="preserve"> StandardCharges!BI141</f>
        <v>18300.657879879254</v>
      </c>
      <c r="BJ18" s="52">
        <f xml:space="preserve"> StandardCharges!BJ141</f>
        <v>18666.612569216773</v>
      </c>
      <c r="BK18" s="52">
        <f xml:space="preserve"> StandardCharges!BK141</f>
        <v>19039.885183162642</v>
      </c>
      <c r="BL18" s="52">
        <f xml:space="preserve"> StandardCharges!BL141</f>
        <v>19420.622056829194</v>
      </c>
      <c r="BM18" s="52">
        <f xml:space="preserve"> StandardCharges!BM141</f>
        <v>19808.972451563484</v>
      </c>
      <c r="BN18" s="52">
        <f xml:space="preserve"> StandardCharges!BN141</f>
        <v>20205.088613462642</v>
      </c>
      <c r="BO18" s="52">
        <f xml:space="preserve"> StandardCharges!BO141</f>
        <v>20609.125833059341</v>
      </c>
      <c r="BP18" s="52">
        <f xml:space="preserve"> StandardCharges!BP141</f>
        <v>21021.242506200753</v>
      </c>
      <c r="BQ18" s="52">
        <f xml:space="preserve"> StandardCharges!BQ141</f>
        <v>21441.600196144969</v>
      </c>
      <c r="BR18" s="52">
        <f xml:space="preserve"> StandardCharges!BR141</f>
        <v>21870.363696899039</v>
      </c>
      <c r="BS18" s="52">
        <f xml:space="preserve"> StandardCharges!BS141</f>
        <v>22307.701097823669</v>
      </c>
      <c r="BT18" s="52">
        <f xml:space="preserve"> StandardCharges!BT141</f>
        <v>22753.783849529766</v>
      </c>
      <c r="BU18" s="52">
        <f xml:space="preserve"> StandardCharges!BU141</f>
        <v>23208.786831092671</v>
      </c>
      <c r="BV18" s="52">
        <f xml:space="preserve"> StandardCharges!BV141</f>
        <v>23672.888418610532</v>
      </c>
      <c r="BW18" s="52">
        <f xml:space="preserve"> StandardCharges!BW141</f>
        <v>24146.270555133568</v>
      </c>
      <c r="BX18" s="52">
        <f xml:space="preserve"> StandardCharges!BX141</f>
        <v>24629.118821991717</v>
      </c>
      <c r="BY18" s="52">
        <f xml:space="preserve"> StandardCharges!BY141</f>
        <v>25121.622511548605</v>
      </c>
      <c r="BZ18" s="52">
        <f xml:space="preserve"> StandardCharges!BZ141</f>
        <v>25623.974701410363</v>
      </c>
      <c r="CA18" s="52">
        <f xml:space="preserve"> StandardCharges!CA141</f>
        <v>26136.3723301184</v>
      </c>
      <c r="CB18" s="52">
        <f xml:space="preserve"> StandardCharges!CB141</f>
        <v>26659.016274355738</v>
      </c>
      <c r="CC18" s="52">
        <f xml:space="preserve"> StandardCharges!CC141</f>
        <v>27192.111427697302</v>
      </c>
      <c r="CD18" s="52">
        <f xml:space="preserve"> StandardCharges!CD141</f>
        <v>27735.866780934903</v>
      </c>
      <c r="CE18" s="52">
        <f xml:space="preserve"> StandardCharges!CE141</f>
        <v>28290.495504008482</v>
      </c>
      <c r="CF18" s="52">
        <f xml:space="preserve"> StandardCharges!CF141</f>
        <v>28856.215029575738</v>
      </c>
      <c r="CG18" s="52">
        <f xml:space="preserve"> StandardCharges!CG141</f>
        <v>29433.247138252846</v>
      </c>
      <c r="CH18" s="52">
        <f xml:space="preserve"> StandardCharges!CH141</f>
        <v>30021.81804555975</v>
      </c>
      <c r="CI18" s="52">
        <f xml:space="preserve"> StandardCharges!CI141</f>
        <v>30622.158490604063</v>
      </c>
      <c r="CJ18" s="52">
        <f xml:space="preserve"> StandardCharges!CJ141</f>
        <v>31234.503826538363</v>
      </c>
      <c r="CK18" s="52">
        <f xml:space="preserve"> StandardCharges!CK141</f>
        <v>31859.094112826355</v>
      </c>
      <c r="CL18" s="52">
        <f xml:space="preserve"> StandardCharges!CL141</f>
        <v>32496.174209354078</v>
      </c>
      <c r="CM18" s="52">
        <f xml:space="preserve"> StandardCharges!CM141</f>
        <v>33145.993872422965</v>
      </c>
      <c r="CN18" s="52">
        <f xml:space="preserve"> StandardCharges!CN141</f>
        <v>33808.807852662561</v>
      </c>
      <c r="CO18" s="52">
        <f xml:space="preserve"> StandardCharges!CO141</f>
        <v>34484.875994901093</v>
      </c>
    </row>
    <row r="19" spans="2:95" s="34" customFormat="1" x14ac:dyDescent="0.2">
      <c r="C19" s="289"/>
      <c r="E19" s="34" t="str">
        <f xml:space="preserve"> StandardCharges!E142</f>
        <v>Water: standard wholesale charges paid</v>
      </c>
      <c r="H19" s="290" t="str">
        <f xml:space="preserve"> StandardCharges!H142</f>
        <v>£</v>
      </c>
      <c r="I19" s="291">
        <f xml:space="preserve"> SUMPRODUCT( $K$12:$CO$12, $K19:$CO19 )</f>
        <v>2402492.6681143111</v>
      </c>
      <c r="K19" s="288">
        <f xml:space="preserve"> StandardCharges!K142</f>
        <v>25624.163981076668</v>
      </c>
      <c r="L19" s="288">
        <f xml:space="preserve"> StandardCharges!L142</f>
        <v>87215.80748500253</v>
      </c>
      <c r="M19" s="288">
        <f xml:space="preserve"> StandardCharges!M142</f>
        <v>102938.78271698261</v>
      </c>
      <c r="N19" s="288">
        <f xml:space="preserve"> StandardCharges!N142</f>
        <v>102531.13319194684</v>
      </c>
      <c r="O19" s="288">
        <f xml:space="preserve"> StandardCharges!O142</f>
        <v>100153.05190531013</v>
      </c>
      <c r="P19" s="288">
        <f xml:space="preserve"> StandardCharges!P142</f>
        <v>102841.96088868623</v>
      </c>
      <c r="Q19" s="288">
        <f xml:space="preserve"> StandardCharges!Q142</f>
        <v>107098.79974294717</v>
      </c>
      <c r="R19" s="288">
        <f xml:space="preserve"> StandardCharges!R142</f>
        <v>112225.75635414837</v>
      </c>
      <c r="S19" s="288">
        <f xml:space="preserve"> StandardCharges!S142</f>
        <v>117343.03178383147</v>
      </c>
      <c r="T19" s="288">
        <f xml:space="preserve"> StandardCharges!T142</f>
        <v>120438.93445692913</v>
      </c>
      <c r="U19" s="288">
        <f xml:space="preserve"> StandardCharges!U142</f>
        <v>122986.24728837598</v>
      </c>
      <c r="V19" s="288">
        <f xml:space="preserve"> StandardCharges!V142</f>
        <v>125907.06453924722</v>
      </c>
      <c r="W19" s="288">
        <f xml:space="preserve"> StandardCharges!W142</f>
        <v>128896.05894750581</v>
      </c>
      <c r="X19" s="288">
        <f xml:space="preserve"> StandardCharges!X142</f>
        <v>132292.22230691978</v>
      </c>
      <c r="Y19" s="288">
        <f xml:space="preserve"> StandardCharges!Y142</f>
        <v>135084.90248017694</v>
      </c>
      <c r="Z19" s="288">
        <f xml:space="preserve"> StandardCharges!Z142</f>
        <v>137430.44938332029</v>
      </c>
      <c r="AA19" s="288">
        <f xml:space="preserve"> StandardCharges!AA142</f>
        <v>140690.19484905733</v>
      </c>
      <c r="AB19" s="288">
        <f xml:space="preserve"> StandardCharges!AB142</f>
        <v>144394.46952967212</v>
      </c>
      <c r="AC19" s="288">
        <f xml:space="preserve"> StandardCharges!AC142</f>
        <v>147439.50916448692</v>
      </c>
      <c r="AD19" s="288">
        <f xml:space="preserve"> StandardCharges!AD142</f>
        <v>150932.62160575078</v>
      </c>
      <c r="AE19" s="288">
        <f xml:space="preserve"> StandardCharges!AE142</f>
        <v>154507.1342466624</v>
      </c>
      <c r="AF19" s="288">
        <f xml:space="preserve"> StandardCharges!AF142</f>
        <v>158373.32326342558</v>
      </c>
      <c r="AG19" s="288">
        <f xml:space="preserve"> StandardCharges!AG142</f>
        <v>161507.13864872121</v>
      </c>
      <c r="AH19" s="288">
        <f xml:space="preserve"> StandardCharges!AH142</f>
        <v>165123.93119999993</v>
      </c>
      <c r="AI19" s="288">
        <f xml:space="preserve"> StandardCharges!AI142</f>
        <v>168820.86925744315</v>
      </c>
      <c r="AJ19" s="288">
        <f xml:space="preserve"> StandardCharges!AJ142</f>
        <v>173042.02596046618</v>
      </c>
      <c r="AK19" s="288">
        <f xml:space="preserve"> StandardCharges!AK142</f>
        <v>176462.26327592848</v>
      </c>
      <c r="AL19" s="288">
        <f xml:space="preserve"> StandardCharges!AL142</f>
        <v>180410.35677924225</v>
      </c>
      <c r="AM19" s="288">
        <f xml:space="preserve"> StandardCharges!AM142</f>
        <v>184445.87255668873</v>
      </c>
      <c r="AN19" s="288">
        <f xml:space="preserve"> StandardCharges!AN142</f>
        <v>189054.27964950018</v>
      </c>
      <c r="AO19" s="288">
        <f xml:space="preserve"> StandardCharges!AO142</f>
        <v>191632.78936088286</v>
      </c>
      <c r="AP19" s="288">
        <f xml:space="preserve"> StandardCharges!AP142</f>
        <v>195917.97964176335</v>
      </c>
      <c r="AQ19" s="288">
        <f xml:space="preserve"> StandardCharges!AQ142</f>
        <v>200298.01337655412</v>
      </c>
      <c r="AR19" s="288">
        <f xml:space="preserve"> StandardCharges!AR142</f>
        <v>205300.19029977341</v>
      </c>
      <c r="AS19" s="288">
        <f xml:space="preserve"> StandardCharges!AS142</f>
        <v>209350.98283856528</v>
      </c>
      <c r="AT19" s="288">
        <f xml:space="preserve"> StandardCharges!AT142</f>
        <v>214028.21877928852</v>
      </c>
      <c r="AU19" s="288">
        <f xml:space="preserve"> StandardCharges!AU142</f>
        <v>218808.90058790686</v>
      </c>
      <c r="AV19" s="288">
        <f xml:space="preserve"> StandardCharges!AV142</f>
        <v>224269.40061302105</v>
      </c>
      <c r="AW19" s="288">
        <f xml:space="preserve"> StandardCharges!AW142</f>
        <v>228689.72728804278</v>
      </c>
      <c r="AX19" s="288">
        <f xml:space="preserve"> StandardCharges!AX142</f>
        <v>233794.55955619179</v>
      </c>
      <c r="AY19" s="288">
        <f xml:space="preserve"> StandardCharges!AY142</f>
        <v>239012.21460939888</v>
      </c>
      <c r="AZ19" s="288">
        <f xml:space="preserve"> StandardCharges!AZ142</f>
        <v>244972.64941454909</v>
      </c>
      <c r="BA19" s="288">
        <f xml:space="preserve"> StandardCharges!BA142</f>
        <v>249795.93985958913</v>
      </c>
      <c r="BB19" s="288">
        <f xml:space="preserve"> StandardCharges!BB142</f>
        <v>255367.11923831512</v>
      </c>
      <c r="BC19" s="288">
        <f xml:space="preserve"> StandardCharges!BC142</f>
        <v>261061.34212208516</v>
      </c>
      <c r="BD19" s="288">
        <f xml:space="preserve"> StandardCharges!BD142</f>
        <v>266009.62234146334</v>
      </c>
      <c r="BE19" s="288">
        <f xml:space="preserve"> StandardCharges!BE142</f>
        <v>271243.89224976726</v>
      </c>
      <c r="BF19" s="288">
        <f xml:space="preserve"> StandardCharges!BF142</f>
        <v>277290.29534388112</v>
      </c>
      <c r="BG19" s="288">
        <f xml:space="preserve"> StandardCharges!BG142</f>
        <v>283470.17929685739</v>
      </c>
      <c r="BH19" s="288">
        <f xml:space="preserve"> StandardCharges!BH142</f>
        <v>290531.24709745013</v>
      </c>
      <c r="BI19" s="288">
        <f xml:space="preserve"> StandardCharges!BI142</f>
        <v>296242.14653806109</v>
      </c>
      <c r="BJ19" s="288">
        <f xml:space="preserve"> StandardCharges!BJ142</f>
        <v>302840.26856991544</v>
      </c>
      <c r="BK19" s="288">
        <f xml:space="preserve"> StandardCharges!BK142</f>
        <v>309161.0936143499</v>
      </c>
      <c r="BL19" s="288">
        <f xml:space="preserve"> StandardCharges!BL142</f>
        <v>316275.72352306504</v>
      </c>
      <c r="BM19" s="288">
        <f xml:space="preserve"> StandardCharges!BM142</f>
        <v>321896.79723942775</v>
      </c>
      <c r="BN19" s="288">
        <f xml:space="preserve"> StandardCharges!BN142</f>
        <v>328460.17869351566</v>
      </c>
      <c r="BO19" s="288">
        <f xml:space="preserve"> StandardCharges!BO142</f>
        <v>335157.46739951929</v>
      </c>
      <c r="BP19" s="288">
        <f xml:space="preserve"> StandardCharges!BP142</f>
        <v>342870.76739977242</v>
      </c>
      <c r="BQ19" s="288">
        <f xml:space="preserve"> StandardCharges!BQ142</f>
        <v>348964.7574384287</v>
      </c>
      <c r="BR19" s="288">
        <f xml:space="preserve"> StandardCharges!BR142</f>
        <v>356080.39496915013</v>
      </c>
      <c r="BS19" s="288">
        <f xml:space="preserve"> StandardCharges!BS142</f>
        <v>361250.91633782821</v>
      </c>
      <c r="BT19" s="288">
        <f xml:space="preserve"> StandardCharges!BT142</f>
        <v>369563.47858461586</v>
      </c>
      <c r="BU19" s="288">
        <f xml:space="preserve"> StandardCharges!BU142</f>
        <v>376131.15050229331</v>
      </c>
      <c r="BV19" s="288">
        <f xml:space="preserve"> StandardCharges!BV142</f>
        <v>383799.70142276085</v>
      </c>
      <c r="BW19" s="288">
        <f xml:space="preserve"> StandardCharges!BW142</f>
        <v>391624.69343646441</v>
      </c>
      <c r="BX19" s="288">
        <f xml:space="preserve"> StandardCharges!BX142</f>
        <v>400636.66304973024</v>
      </c>
      <c r="BY19" s="288">
        <f xml:space="preserve"> StandardCharges!BY142</f>
        <v>407756.83993447694</v>
      </c>
      <c r="BZ19" s="288">
        <f xml:space="preserve"> StandardCharges!BZ142</f>
        <v>416070.57843184867</v>
      </c>
      <c r="CA19" s="288">
        <f xml:space="preserve"> StandardCharges!CA142</f>
        <v>424553.92874281225</v>
      </c>
      <c r="CB19" s="288">
        <f xml:space="preserve"> StandardCharges!CB142</f>
        <v>434324.19268162956</v>
      </c>
      <c r="CC19" s="288">
        <f xml:space="preserve"> StandardCharges!CC142</f>
        <v>442043.38567683258</v>
      </c>
      <c r="CD19" s="288">
        <f xml:space="preserve"> StandardCharges!CD142</f>
        <v>451056.63101522555</v>
      </c>
      <c r="CE19" s="288">
        <f xml:space="preserve"> StandardCharges!CE142</f>
        <v>460253.76851944014</v>
      </c>
      <c r="CF19" s="288">
        <f xml:space="preserve"> StandardCharges!CF142</f>
        <v>470846.1752949545</v>
      </c>
      <c r="CG19" s="288">
        <f xml:space="preserve"> StandardCharges!CG142</f>
        <v>479214.81377558014</v>
      </c>
      <c r="CH19" s="288">
        <f xml:space="preserve"> StandardCharges!CH142</f>
        <v>486173.32783538511</v>
      </c>
      <c r="CI19" s="288">
        <f xml:space="preserve"> StandardCharges!CI142</f>
        <v>496085.17541066627</v>
      </c>
      <c r="CJ19" s="288">
        <f xml:space="preserve"> StandardCharges!CJ142</f>
        <v>506199.22295572446</v>
      </c>
      <c r="CK19" s="288">
        <f xml:space="preserve"> StandardCharges!CK142</f>
        <v>516519.59794182482</v>
      </c>
      <c r="CL19" s="288">
        <f xml:space="preserve"> StandardCharges!CL142</f>
        <v>527050.51215002558</v>
      </c>
      <c r="CM19" s="288">
        <f xml:space="preserve"> StandardCharges!CM142</f>
        <v>537796.26339454739</v>
      </c>
      <c r="CN19" s="288">
        <f xml:space="preserve"> StandardCharges!CN142</f>
        <v>550172.06585517467</v>
      </c>
      <c r="CO19" s="288">
        <f xml:space="preserve"> StandardCharges!CO142</f>
        <v>559949.9090029673</v>
      </c>
    </row>
    <row r="20" spans="2:95" s="78" customFormat="1" ht="9.75" customHeight="1" x14ac:dyDescent="0.2">
      <c r="B20" s="97"/>
      <c r="C20" s="44"/>
      <c r="E20" s="45"/>
      <c r="F20" s="45"/>
      <c r="G20" s="45"/>
      <c r="H20" s="222"/>
      <c r="I20" s="27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</row>
    <row r="21" spans="2:95" s="78" customFormat="1" x14ac:dyDescent="0.2">
      <c r="B21" s="97" t="s">
        <v>365</v>
      </c>
      <c r="C21" s="44"/>
      <c r="E21" s="45"/>
      <c r="F21" s="45"/>
      <c r="G21" s="45"/>
      <c r="H21" s="222"/>
      <c r="I21" s="273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</row>
    <row r="22" spans="2:95" s="78" customFormat="1" x14ac:dyDescent="0.2">
      <c r="B22" s="58"/>
      <c r="C22" s="44" t="s">
        <v>563</v>
      </c>
      <c r="E22" s="45"/>
      <c r="F22" s="45"/>
      <c r="G22" s="45"/>
      <c r="H22" s="222"/>
      <c r="I22" s="273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</row>
    <row r="23" spans="2:95" x14ac:dyDescent="0.2">
      <c r="E23" s="18" t="str">
        <f>StandardCharges!E151</f>
        <v>Leakage</v>
      </c>
      <c r="F23" s="18">
        <f>StandardCharges!F151</f>
        <v>0</v>
      </c>
      <c r="G23" s="45"/>
      <c r="H23" s="76" t="str">
        <f>StandardCharges!H151</f>
        <v>£</v>
      </c>
      <c r="I23" s="272">
        <f xml:space="preserve"> SUMPRODUCT( $K$12:$CO$12, $K23:$CO23 )</f>
        <v>131629.21923223994</v>
      </c>
      <c r="J23" s="18"/>
      <c r="K23" s="19">
        <f>StandardCharges!K151</f>
        <v>0</v>
      </c>
      <c r="L23" s="19">
        <f>StandardCharges!L151</f>
        <v>704.36981325885722</v>
      </c>
      <c r="M23" s="19">
        <f>StandardCharges!M151</f>
        <v>1608.6637352375938</v>
      </c>
      <c r="N23" s="19">
        <f>StandardCharges!N151</f>
        <v>2316.589794272873</v>
      </c>
      <c r="O23" s="19">
        <f>StandardCharges!O151</f>
        <v>2906.3817532845055</v>
      </c>
      <c r="P23" s="19">
        <f>StandardCharges!P151</f>
        <v>3607.6089615102528</v>
      </c>
      <c r="Q23" s="19">
        <f>StandardCharges!Q151</f>
        <v>4364.8701205393154</v>
      </c>
      <c r="R23" s="19">
        <f>StandardCharges!R151</f>
        <v>5167.8861417385478</v>
      </c>
      <c r="S23" s="19">
        <f>StandardCharges!S151</f>
        <v>5979.3744272565036</v>
      </c>
      <c r="T23" s="19">
        <f>StandardCharges!T151</f>
        <v>6220.1566544405432</v>
      </c>
      <c r="U23" s="19">
        <f>StandardCharges!U151</f>
        <v>6431.6292056905286</v>
      </c>
      <c r="V23" s="19">
        <f>StandardCharges!V151</f>
        <v>6664.8431033980478</v>
      </c>
      <c r="W23" s="19">
        <f>StandardCharges!W151</f>
        <v>6902.8697238197856</v>
      </c>
      <c r="X23" s="19">
        <f>StandardCharges!X151</f>
        <v>7165.3530535281934</v>
      </c>
      <c r="Y23" s="19">
        <f>StandardCharges!Y151</f>
        <v>7393.6273590609362</v>
      </c>
      <c r="Z23" s="19">
        <f>StandardCharges!Z151</f>
        <v>7746.9076735512417</v>
      </c>
      <c r="AA23" s="19">
        <f>StandardCharges!AA151</f>
        <v>8008.9575428123644</v>
      </c>
      <c r="AB23" s="19">
        <f>StandardCharges!AB151</f>
        <v>8298.9527526443107</v>
      </c>
      <c r="AC23" s="19">
        <f>StandardCharges!AC151</f>
        <v>8548.9393592533779</v>
      </c>
      <c r="AD23" s="19">
        <f>StandardCharges!AD151</f>
        <v>8827.0118840976429</v>
      </c>
      <c r="AE23" s="19">
        <f>StandardCharges!AE151</f>
        <v>9110.5659332663126</v>
      </c>
      <c r="AF23" s="19">
        <f>StandardCharges!AF151</f>
        <v>9450.42683411295</v>
      </c>
      <c r="AG23" s="19">
        <f>StandardCharges!AG151</f>
        <v>9746.1933358050901</v>
      </c>
      <c r="AH23" s="19">
        <f>StandardCharges!AH151</f>
        <v>10075.483737056295</v>
      </c>
      <c r="AI23" s="19">
        <f>StandardCharges!AI151</f>
        <v>10412.635863472889</v>
      </c>
      <c r="AJ23" s="19">
        <f>StandardCharges!AJ151</f>
        <v>10787.284762168056</v>
      </c>
      <c r="AK23" s="19">
        <f>StandardCharges!AK151</f>
        <v>11111.174633141622</v>
      </c>
      <c r="AL23" s="19">
        <f>StandardCharges!AL151</f>
        <v>11472.893434163319</v>
      </c>
      <c r="AM23" s="19">
        <f>StandardCharges!AM151</f>
        <v>11843.138373617732</v>
      </c>
      <c r="AN23" s="19">
        <f>StandardCharges!AN151</f>
        <v>12255.568398075549</v>
      </c>
      <c r="AO23" s="19">
        <f>StandardCharges!AO151</f>
        <v>12786.572550150348</v>
      </c>
      <c r="AP23" s="19">
        <f>StandardCharges!AP151</f>
        <v>13189.808674239994</v>
      </c>
      <c r="AQ23" s="19">
        <f>StandardCharges!AQ151</f>
        <v>13602.469022363495</v>
      </c>
      <c r="AR23" s="19">
        <f>StandardCharges!AR151</f>
        <v>14063.169150637254</v>
      </c>
      <c r="AS23" s="19">
        <f>StandardCharges!AS151</f>
        <v>14456.83227841661</v>
      </c>
      <c r="AT23" s="19">
        <f>StandardCharges!AT151</f>
        <v>14898.928939258882</v>
      </c>
      <c r="AU23" s="19">
        <f>StandardCharges!AU151</f>
        <v>15351.237444075006</v>
      </c>
      <c r="AV23" s="19">
        <f>StandardCharges!AV151</f>
        <v>15857.289664499576</v>
      </c>
      <c r="AW23" s="19">
        <f>StandardCharges!AW151</f>
        <v>16287.31749218072</v>
      </c>
      <c r="AX23" s="19">
        <f>StandardCharges!AX151</f>
        <v>16771.512178937541</v>
      </c>
      <c r="AY23" s="19">
        <f>StandardCharges!AY151</f>
        <v>17266.765116784067</v>
      </c>
      <c r="AZ23" s="19">
        <f>StandardCharges!AZ151</f>
        <v>17821.991505262868</v>
      </c>
      <c r="BA23" s="19">
        <f>StandardCharges!BA151</f>
        <v>18291.334656117091</v>
      </c>
      <c r="BB23" s="19">
        <f>StandardCharges!BB151</f>
        <v>18821.105714709127</v>
      </c>
      <c r="BC23" s="19">
        <f>StandardCharges!BC151</f>
        <v>19362.844064996567</v>
      </c>
      <c r="BD23" s="19">
        <f>StandardCharges!BD151</f>
        <v>20265.830765813065</v>
      </c>
      <c r="BE23" s="19">
        <f>StandardCharges!BE151</f>
        <v>20786.524782877677</v>
      </c>
      <c r="BF23" s="19">
        <f>StandardCharges!BF151</f>
        <v>21375.552160621606</v>
      </c>
      <c r="BG23" s="19">
        <f>StandardCharges!BG151</f>
        <v>21977.799103549256</v>
      </c>
      <c r="BH23" s="19">
        <f>StandardCharges!BH151</f>
        <v>22655.427614681441</v>
      </c>
      <c r="BI23" s="19">
        <f>StandardCharges!BI151</f>
        <v>23223.004068354996</v>
      </c>
      <c r="BJ23" s="19">
        <f>StandardCharges!BJ151</f>
        <v>23866.500037981139</v>
      </c>
      <c r="BK23" s="19">
        <f>StandardCharges!BK151</f>
        <v>24372.296114396529</v>
      </c>
      <c r="BL23" s="19">
        <f>StandardCharges!BL151</f>
        <v>24902.944389071901</v>
      </c>
      <c r="BM23" s="19">
        <f>StandardCharges!BM151</f>
        <v>25306.266538156466</v>
      </c>
      <c r="BN23" s="19">
        <f>StandardCharges!BN151</f>
        <v>25786.550238343381</v>
      </c>
      <c r="BO23" s="19">
        <f>StandardCharges!BO151</f>
        <v>26275.922944785612</v>
      </c>
      <c r="BP23" s="19">
        <f>StandardCharges!BP151</f>
        <v>26847.911055789635</v>
      </c>
      <c r="BQ23" s="19">
        <f>StandardCharges!BQ151</f>
        <v>27282.624399168541</v>
      </c>
      <c r="BR23" s="19">
        <f>StandardCharges!BR151</f>
        <v>27800.30577496062</v>
      </c>
      <c r="BS23" s="19">
        <f>StandardCharges!BS151</f>
        <v>28754.404597962923</v>
      </c>
      <c r="BT23" s="19">
        <f>StandardCharges!BT151</f>
        <v>29380.665588420252</v>
      </c>
      <c r="BU23" s="19">
        <f>StandardCharges!BU151</f>
        <v>29856.714355432156</v>
      </c>
      <c r="BV23" s="19">
        <f>StandardCharges!BV151</f>
        <v>30423.571150575266</v>
      </c>
      <c r="BW23" s="19">
        <f>StandardCharges!BW151</f>
        <v>31001.159724942601</v>
      </c>
      <c r="BX23" s="19">
        <f>StandardCharges!BX151</f>
        <v>31676.229686493512</v>
      </c>
      <c r="BY23" s="19">
        <f>StandardCharges!BY151</f>
        <v>32189.346149260797</v>
      </c>
      <c r="BZ23" s="19">
        <f>StandardCharges!BZ151</f>
        <v>32800.360561147209</v>
      </c>
      <c r="CA23" s="19">
        <f>StandardCharges!CA151</f>
        <v>33422.940020128757</v>
      </c>
      <c r="CB23" s="19">
        <f>StandardCharges!CB151</f>
        <v>34150.610405207844</v>
      </c>
      <c r="CC23" s="19">
        <f>StandardCharges!CC151</f>
        <v>34703.670982652584</v>
      </c>
      <c r="CD23" s="19">
        <f>StandardCharges!CD151</f>
        <v>35362.271269828983</v>
      </c>
      <c r="CE23" s="19">
        <f>StandardCharges!CE151</f>
        <v>36033.334326409386</v>
      </c>
      <c r="CF23" s="19">
        <f>StandardCharges!CF151</f>
        <v>36817.690009025617</v>
      </c>
      <c r="CG23" s="19">
        <f>StandardCharges!CG151</f>
        <v>37413.793466518007</v>
      </c>
      <c r="CH23" s="19">
        <f>StandardCharges!CH151</f>
        <v>38697.824534356383</v>
      </c>
      <c r="CI23" s="19">
        <f>StandardCharges!CI151</f>
        <v>39432.615210920769</v>
      </c>
      <c r="CJ23" s="19">
        <f>StandardCharges!CJ151</f>
        <v>40181.318634598523</v>
      </c>
      <c r="CK23" s="19">
        <f>StandardCharges!CK151</f>
        <v>40944.197403999628</v>
      </c>
      <c r="CL23" s="19">
        <f>StandardCharges!CL151</f>
        <v>41721.519056679572</v>
      </c>
      <c r="CM23" s="19">
        <f>StandardCharges!CM151</f>
        <v>42513.55616165961</v>
      </c>
      <c r="CN23" s="19">
        <f>StandardCharges!CN151</f>
        <v>43439.272951792162</v>
      </c>
      <c r="CO23" s="19">
        <f>StandardCharges!CO151</f>
        <v>44142.892729165411</v>
      </c>
      <c r="CQ23" t="s">
        <v>564</v>
      </c>
    </row>
    <row r="24" spans="2:95" x14ac:dyDescent="0.2">
      <c r="E24" s="18" t="str">
        <f>StandardCharges!E152</f>
        <v>Water taken unbilled</v>
      </c>
      <c r="F24" s="18">
        <f>StandardCharges!F152</f>
        <v>0</v>
      </c>
      <c r="G24" s="45"/>
      <c r="H24" s="76" t="str">
        <f>StandardCharges!H152</f>
        <v>£</v>
      </c>
      <c r="I24" s="272">
        <f xml:space="preserve"> SUMPRODUCT( $K$12:$CO$12, $K24:$CO24 )</f>
        <v>22125.339042921769</v>
      </c>
      <c r="J24" s="18"/>
      <c r="K24" s="19">
        <f>StandardCharges!K152</f>
        <v>0</v>
      </c>
      <c r="L24" s="19">
        <f>StandardCharges!L152</f>
        <v>80.857697743301543</v>
      </c>
      <c r="M24" s="19">
        <f>StandardCharges!M152</f>
        <v>185.08258514459664</v>
      </c>
      <c r="N24" s="19">
        <f>StandardCharges!N152</f>
        <v>266.90735531842853</v>
      </c>
      <c r="O24" s="19">
        <f>StandardCharges!O152</f>
        <v>335.33287646678673</v>
      </c>
      <c r="P24" s="19">
        <f>StandardCharges!P152</f>
        <v>416.82711589756752</v>
      </c>
      <c r="Q24" s="19">
        <f>StandardCharges!Q152</f>
        <v>505.03540238998914</v>
      </c>
      <c r="R24" s="19">
        <f>StandardCharges!R152</f>
        <v>598.79530733904244</v>
      </c>
      <c r="S24" s="19">
        <f>StandardCharges!S152</f>
        <v>693.80451484363698</v>
      </c>
      <c r="T24" s="19">
        <f>StandardCharges!T152</f>
        <v>794.19260199984126</v>
      </c>
      <c r="U24" s="19">
        <f>StandardCharges!U152</f>
        <v>892.95811800846104</v>
      </c>
      <c r="V24" s="19">
        <f>StandardCharges!V152</f>
        <v>996.66130446123907</v>
      </c>
      <c r="W24" s="19">
        <f>StandardCharges!W152</f>
        <v>1103.1832123563879</v>
      </c>
      <c r="X24" s="19">
        <f>StandardCharges!X152</f>
        <v>1215.8974422445606</v>
      </c>
      <c r="Y24" s="19">
        <f>StandardCharges!Y152</f>
        <v>1324.8895877309546</v>
      </c>
      <c r="Z24" s="19">
        <f>StandardCharges!Z152</f>
        <v>1459.0912873740845</v>
      </c>
      <c r="AA24" s="19">
        <f>StandardCharges!AA152</f>
        <v>1579.1030998469787</v>
      </c>
      <c r="AB24" s="19">
        <f>StandardCharges!AB152</f>
        <v>1706.9238374210149</v>
      </c>
      <c r="AC24" s="19">
        <f>StandardCharges!AC152</f>
        <v>1828.6181170760353</v>
      </c>
      <c r="AD24" s="19">
        <f>StandardCharges!AD152</f>
        <v>1958.2333933907184</v>
      </c>
      <c r="AE24" s="19">
        <f>StandardCharges!AE152</f>
        <v>2091.1626803775548</v>
      </c>
      <c r="AF24" s="19">
        <f>StandardCharges!AF152</f>
        <v>2129.5996418178893</v>
      </c>
      <c r="AG24" s="19">
        <f>StandardCharges!AG152</f>
        <v>2156.8998001370128</v>
      </c>
      <c r="AH24" s="19">
        <f>StandardCharges!AH152</f>
        <v>2190.5262876914239</v>
      </c>
      <c r="AI24" s="19">
        <f>StandardCharges!AI152</f>
        <v>2224.6680258178772</v>
      </c>
      <c r="AJ24" s="19">
        <f>StandardCharges!AJ152</f>
        <v>2265.5225697066376</v>
      </c>
      <c r="AK24" s="19">
        <f>StandardCharges!AK152</f>
        <v>2294.5277694885822</v>
      </c>
      <c r="AL24" s="19">
        <f>StandardCharges!AL152</f>
        <v>2330.2612952314571</v>
      </c>
      <c r="AM24" s="19">
        <f>StandardCharges!AM152</f>
        <v>2366.5411144203727</v>
      </c>
      <c r="AN24" s="19">
        <f>StandardCharges!AN152</f>
        <v>2409.9598448308848</v>
      </c>
      <c r="AO24" s="19">
        <f>StandardCharges!AO152</f>
        <v>2474.967608793896</v>
      </c>
      <c r="AP24" s="19">
        <f>StandardCharges!AP152</f>
        <v>2513.6187213745311</v>
      </c>
      <c r="AQ24" s="19">
        <f>StandardCharges!AQ152</f>
        <v>2552.8625751721979</v>
      </c>
      <c r="AR24" s="19">
        <f>StandardCharges!AR152</f>
        <v>2599.8112264106544</v>
      </c>
      <c r="AS24" s="19">
        <f>StandardCharges!AS152</f>
        <v>2633.1636138986155</v>
      </c>
      <c r="AT24" s="19">
        <f>StandardCharges!AT152</f>
        <v>2674.2386540599377</v>
      </c>
      <c r="AU24" s="19">
        <f>StandardCharges!AU152</f>
        <v>2715.9421487385762</v>
      </c>
      <c r="AV24" s="19">
        <f>StandardCharges!AV152</f>
        <v>2765.8402740797396</v>
      </c>
      <c r="AW24" s="19">
        <f>StandardCharges!AW152</f>
        <v>2801.2715694130238</v>
      </c>
      <c r="AX24" s="19">
        <f>StandardCharges!AX152</f>
        <v>2844.9163451004274</v>
      </c>
      <c r="AY24" s="19">
        <f>StandardCharges!AY152</f>
        <v>2889.2272776029013</v>
      </c>
      <c r="AZ24" s="19">
        <f>StandardCharges!AZ152</f>
        <v>2942.253056928168</v>
      </c>
      <c r="BA24" s="19">
        <f>StandardCharges!BA152</f>
        <v>2979.886733579589</v>
      </c>
      <c r="BB24" s="19">
        <f>StandardCharges!BB152</f>
        <v>3026.255147830967</v>
      </c>
      <c r="BC24" s="19">
        <f>StandardCharges!BC152</f>
        <v>3073.3295034405501</v>
      </c>
      <c r="BD24" s="19">
        <f>StandardCharges!BD152</f>
        <v>3175.8180018690778</v>
      </c>
      <c r="BE24" s="19">
        <f>StandardCharges!BE152</f>
        <v>3216.5783967576617</v>
      </c>
      <c r="BF24" s="19">
        <f>StandardCharges!BF152</f>
        <v>3266.7714961357301</v>
      </c>
      <c r="BG24" s="19">
        <f>StandardCharges!BG152</f>
        <v>3317.7312697169859</v>
      </c>
      <c r="BH24" s="19">
        <f>StandardCharges!BH152</f>
        <v>3378.700356898149</v>
      </c>
      <c r="BI24" s="19">
        <f>StandardCharges!BI152</f>
        <v>3421.9958613870658</v>
      </c>
      <c r="BJ24" s="19">
        <f>StandardCharges!BJ152</f>
        <v>3475.3235703089867</v>
      </c>
      <c r="BK24" s="19">
        <f>StandardCharges!BK152</f>
        <v>3538.2510542517321</v>
      </c>
      <c r="BL24" s="19">
        <f>StandardCharges!BL152</f>
        <v>3615.2879821018619</v>
      </c>
      <c r="BM24" s="19">
        <f>StandardCharges!BM152</f>
        <v>3673.8403241751562</v>
      </c>
      <c r="BN24" s="19">
        <f>StandardCharges!BN152</f>
        <v>3743.5655687951112</v>
      </c>
      <c r="BO24" s="19">
        <f>StandardCharges!BO152</f>
        <v>3814.610311004215</v>
      </c>
      <c r="BP24" s="19">
        <f>StandardCharges!BP152</f>
        <v>3897.6487546239659</v>
      </c>
      <c r="BQ24" s="19">
        <f>StandardCharges!BQ152</f>
        <v>3960.75831714891</v>
      </c>
      <c r="BR24" s="19">
        <f>StandardCharges!BR152</f>
        <v>4035.9127738757361</v>
      </c>
      <c r="BS24" s="19">
        <f>StandardCharges!BS152</f>
        <v>4174.4241866085786</v>
      </c>
      <c r="BT24" s="19">
        <f>StandardCharges!BT152</f>
        <v>4265.3417021073838</v>
      </c>
      <c r="BU24" s="19">
        <f>StandardCharges!BU152</f>
        <v>4334.4521397883218</v>
      </c>
      <c r="BV24" s="19">
        <f>StandardCharges!BV152</f>
        <v>4416.7456440035494</v>
      </c>
      <c r="BW24" s="19">
        <f>StandardCharges!BW152</f>
        <v>4500.5971355735956</v>
      </c>
      <c r="BX24" s="19">
        <f>StandardCharges!BX152</f>
        <v>4598.6004993904326</v>
      </c>
      <c r="BY24" s="19">
        <f>StandardCharges!BY152</f>
        <v>4673.0922443133959</v>
      </c>
      <c r="BZ24" s="19">
        <f>StandardCharges!BZ152</f>
        <v>4761.7963359128353</v>
      </c>
      <c r="CA24" s="19">
        <f>StandardCharges!CA152</f>
        <v>4852.1793846316523</v>
      </c>
      <c r="CB24" s="19">
        <f>StandardCharges!CB152</f>
        <v>4957.8190213350936</v>
      </c>
      <c r="CC24" s="19">
        <f>StandardCharges!CC152</f>
        <v>5038.109657967123</v>
      </c>
      <c r="CD24" s="19">
        <f>StandardCharges!CD152</f>
        <v>5133.7220348024721</v>
      </c>
      <c r="CE24" s="19">
        <f>StandardCharges!CE152</f>
        <v>5231.1436957026308</v>
      </c>
      <c r="CF24" s="19">
        <f>StandardCharges!CF152</f>
        <v>5345.0126273740116</v>
      </c>
      <c r="CG24" s="19">
        <f>StandardCharges!CG152</f>
        <v>5431.5520193548109</v>
      </c>
      <c r="CH24" s="19">
        <f>StandardCharges!CH152</f>
        <v>5617.9613858809089</v>
      </c>
      <c r="CI24" s="19">
        <f>StandardCharges!CI152</f>
        <v>5724.6347117672021</v>
      </c>
      <c r="CJ24" s="19">
        <f>StandardCharges!CJ152</f>
        <v>5833.3278224087098</v>
      </c>
      <c r="CK24" s="19">
        <f>StandardCharges!CK152</f>
        <v>5944.0788405905923</v>
      </c>
      <c r="CL24" s="19">
        <f>StandardCharges!CL152</f>
        <v>6056.9266061100207</v>
      </c>
      <c r="CM24" s="19">
        <f>StandardCharges!CM152</f>
        <v>6171.9106892078271</v>
      </c>
      <c r="CN24" s="19">
        <f>StandardCharges!CN152</f>
        <v>6306.3017368650007</v>
      </c>
      <c r="CO24" s="19">
        <f>StandardCharges!CO152</f>
        <v>6408.4498236680774</v>
      </c>
      <c r="CQ24" t="s">
        <v>565</v>
      </c>
    </row>
    <row r="25" spans="2:95" x14ac:dyDescent="0.2">
      <c r="E25" s="18" t="str">
        <f>StandardCharges!E153</f>
        <v>Distribution system operational use</v>
      </c>
      <c r="F25" s="18">
        <f>StandardCharges!F153</f>
        <v>0</v>
      </c>
      <c r="G25" s="45"/>
      <c r="H25" s="76" t="str">
        <f>StandardCharges!H153</f>
        <v>£</v>
      </c>
      <c r="I25" s="272">
        <f xml:space="preserve"> SUMPRODUCT( $K$12:$CO$12, $K25:$CO25 )</f>
        <v>5055.4906571188949</v>
      </c>
      <c r="J25" s="18"/>
      <c r="K25" s="19">
        <f>StandardCharges!K153</f>
        <v>75.572277261803109</v>
      </c>
      <c r="L25" s="19">
        <f>StandardCharges!L153</f>
        <v>246.70207636660217</v>
      </c>
      <c r="M25" s="19">
        <f>StandardCharges!M153</f>
        <v>281.93151661588263</v>
      </c>
      <c r="N25" s="19">
        <f>StandardCharges!N153</f>
        <v>270.64688461352864</v>
      </c>
      <c r="O25" s="19">
        <f>StandardCharges!O153</f>
        <v>254.64468111572072</v>
      </c>
      <c r="P25" s="19">
        <f>StandardCharges!P153</f>
        <v>252.8472220321338</v>
      </c>
      <c r="Q25" s="19">
        <f>StandardCharges!Q153</f>
        <v>254.91512112981553</v>
      </c>
      <c r="R25" s="19">
        <f>StandardCharges!R153</f>
        <v>258.67663681183018</v>
      </c>
      <c r="S25" s="19">
        <f>StandardCharges!S153</f>
        <v>261.86343209132235</v>
      </c>
      <c r="T25" s="19">
        <f>StandardCharges!T153</f>
        <v>266.0485770181935</v>
      </c>
      <c r="U25" s="19">
        <f>StandardCharges!U153</f>
        <v>268.81755052039955</v>
      </c>
      <c r="V25" s="19">
        <f>StandardCharges!V153</f>
        <v>272.35125504474712</v>
      </c>
      <c r="W25" s="19">
        <f>StandardCharges!W153</f>
        <v>275.92295108993233</v>
      </c>
      <c r="X25" s="19">
        <f>StandardCharges!X153</f>
        <v>280.29864354882602</v>
      </c>
      <c r="Y25" s="19">
        <f>StandardCharges!Y153</f>
        <v>283.18095622733904</v>
      </c>
      <c r="Z25" s="19">
        <f>StandardCharges!Z153</f>
        <v>290.63478851635114</v>
      </c>
      <c r="AA25" s="19">
        <f>StandardCharges!AA153</f>
        <v>294.43531794158241</v>
      </c>
      <c r="AB25" s="19">
        <f>StandardCharges!AB153</f>
        <v>299.09326493983554</v>
      </c>
      <c r="AC25" s="19">
        <f>StandardCharges!AC153</f>
        <v>302.15719361730862</v>
      </c>
      <c r="AD25" s="19">
        <f>StandardCharges!AD153</f>
        <v>306.07882705947895</v>
      </c>
      <c r="AE25" s="19">
        <f>StandardCharges!AE153</f>
        <v>310.04109978333042</v>
      </c>
      <c r="AF25" s="19">
        <f>StandardCharges!AF153</f>
        <v>315.73986148614563</v>
      </c>
      <c r="AG25" s="19">
        <f>StandardCharges!AG153</f>
        <v>319.78745242153406</v>
      </c>
      <c r="AH25" s="19">
        <f>StandardCharges!AH153</f>
        <v>324.77300102616863</v>
      </c>
      <c r="AI25" s="19">
        <f>StandardCharges!AI153</f>
        <v>329.83494199162658</v>
      </c>
      <c r="AJ25" s="19">
        <f>StandardCharges!AJ153</f>
        <v>335.89214061958415</v>
      </c>
      <c r="AK25" s="19">
        <f>StandardCharges!AK153</f>
        <v>340.19252534058745</v>
      </c>
      <c r="AL25" s="19">
        <f>StandardCharges!AL153</f>
        <v>345.4904687882281</v>
      </c>
      <c r="AM25" s="19">
        <f>StandardCharges!AM153</f>
        <v>350.8694070921772</v>
      </c>
      <c r="AN25" s="19">
        <f>StandardCharges!AN153</f>
        <v>357.30677853821032</v>
      </c>
      <c r="AO25" s="19">
        <f>StandardCharges!AO153</f>
        <v>366.94499503024662</v>
      </c>
      <c r="AP25" s="19">
        <f>StandardCharges!AP153</f>
        <v>372.67550732601205</v>
      </c>
      <c r="AQ25" s="19">
        <f>StandardCharges!AQ153</f>
        <v>378.49390094279568</v>
      </c>
      <c r="AR25" s="19">
        <f>StandardCharges!AR153</f>
        <v>385.45462743237158</v>
      </c>
      <c r="AS25" s="19">
        <f>StandardCharges!AS153</f>
        <v>390.39953726372846</v>
      </c>
      <c r="AT25" s="19">
        <f>StandardCharges!AT153</f>
        <v>396.48942723008997</v>
      </c>
      <c r="AU25" s="19">
        <f>StandardCharges!AU153</f>
        <v>402.67249346223929</v>
      </c>
      <c r="AV25" s="19">
        <f>StandardCharges!AV153</f>
        <v>410.07051648697563</v>
      </c>
      <c r="AW25" s="19">
        <f>StandardCharges!AW153</f>
        <v>415.32365048508922</v>
      </c>
      <c r="AX25" s="19">
        <f>StandardCharges!AX153</f>
        <v>421.7945359790271</v>
      </c>
      <c r="AY25" s="19">
        <f>StandardCharges!AY153</f>
        <v>428.36418757734828</v>
      </c>
      <c r="AZ25" s="19">
        <f>StandardCharges!AZ153</f>
        <v>436.2259245398248</v>
      </c>
      <c r="BA25" s="19">
        <f>StandardCharges!BA153</f>
        <v>441.80558919594245</v>
      </c>
      <c r="BB25" s="19">
        <f>StandardCharges!BB153</f>
        <v>448.6802882734483</v>
      </c>
      <c r="BC25" s="19">
        <f>StandardCharges!BC153</f>
        <v>455.65965201293113</v>
      </c>
      <c r="BD25" s="19">
        <f>StandardCharges!BD153</f>
        <v>470.85485756345668</v>
      </c>
      <c r="BE25" s="19">
        <f>StandardCharges!BE153</f>
        <v>476.89809742109207</v>
      </c>
      <c r="BF25" s="19">
        <f>StandardCharges!BF153</f>
        <v>484.33985404707619</v>
      </c>
      <c r="BG25" s="19">
        <f>StandardCharges!BG153</f>
        <v>491.89527974116396</v>
      </c>
      <c r="BH25" s="19">
        <f>StandardCharges!BH153</f>
        <v>500.93471173744592</v>
      </c>
      <c r="BI25" s="19">
        <f>StandardCharges!BI153</f>
        <v>507.35381339480347</v>
      </c>
      <c r="BJ25" s="19">
        <f>StandardCharges!BJ153</f>
        <v>515.26031520751394</v>
      </c>
      <c r="BK25" s="19">
        <f>StandardCharges!BK153</f>
        <v>524.59010409064581</v>
      </c>
      <c r="BL25" s="19">
        <f>StandardCharges!BL153</f>
        <v>536.01179502780099</v>
      </c>
      <c r="BM25" s="19">
        <f>StandardCharges!BM153</f>
        <v>544.69291424518019</v>
      </c>
      <c r="BN25" s="19">
        <f>StandardCharges!BN153</f>
        <v>555.03055642265508</v>
      </c>
      <c r="BO25" s="19">
        <f>StandardCharges!BO153</f>
        <v>565.56383067004981</v>
      </c>
      <c r="BP25" s="19">
        <f>StandardCharges!BP153</f>
        <v>577.87532160556987</v>
      </c>
      <c r="BQ25" s="19">
        <f>StandardCharges!BQ153</f>
        <v>587.23210592258113</v>
      </c>
      <c r="BR25" s="19">
        <f>StandardCharges!BR153</f>
        <v>598.37469690120224</v>
      </c>
      <c r="BS25" s="19">
        <f>StandardCharges!BS153</f>
        <v>618.91075138381177</v>
      </c>
      <c r="BT25" s="19">
        <f>StandardCharges!BT153</f>
        <v>632.39041356376742</v>
      </c>
      <c r="BU25" s="19">
        <f>StandardCharges!BU153</f>
        <v>642.6369029001371</v>
      </c>
      <c r="BV25" s="19">
        <f>StandardCharges!BV153</f>
        <v>654.8379472241046</v>
      </c>
      <c r="BW25" s="19">
        <f>StandardCharges!BW153</f>
        <v>667.26998271746754</v>
      </c>
      <c r="BX25" s="19">
        <f>StandardCharges!BX153</f>
        <v>681.80021079841003</v>
      </c>
      <c r="BY25" s="19">
        <f>StandardCharges!BY153</f>
        <v>692.84454643877359</v>
      </c>
      <c r="BZ25" s="19">
        <f>StandardCharges!BZ153</f>
        <v>705.99604075953403</v>
      </c>
      <c r="CA25" s="19">
        <f>StandardCharges!CA153</f>
        <v>719.39646153478088</v>
      </c>
      <c r="CB25" s="19">
        <f>StandardCharges!CB153</f>
        <v>735.05886286375642</v>
      </c>
      <c r="CC25" s="19">
        <f>StandardCharges!CC153</f>
        <v>746.96295694370656</v>
      </c>
      <c r="CD25" s="19">
        <f>StandardCharges!CD153</f>
        <v>761.13869121110349</v>
      </c>
      <c r="CE25" s="19">
        <f>StandardCharges!CE153</f>
        <v>775.58267453752296</v>
      </c>
      <c r="CF25" s="19">
        <f>StandardCharges!CF153</f>
        <v>792.46517207720603</v>
      </c>
      <c r="CG25" s="19">
        <f>StandardCharges!CG153</f>
        <v>805.29572252460605</v>
      </c>
      <c r="CH25" s="19">
        <f>StandardCharges!CH153</f>
        <v>832.93324950898705</v>
      </c>
      <c r="CI25" s="19">
        <f>StandardCharges!CI153</f>
        <v>848.74890822634745</v>
      </c>
      <c r="CJ25" s="19">
        <f>StandardCharges!CJ153</f>
        <v>864.86402537069137</v>
      </c>
      <c r="CK25" s="19">
        <f>StandardCharges!CK153</f>
        <v>881.28425312314653</v>
      </c>
      <c r="CL25" s="19">
        <f>StandardCharges!CL153</f>
        <v>898.01534997086685</v>
      </c>
      <c r="CM25" s="19">
        <f>StandardCharges!CM153</f>
        <v>915.06318269844076</v>
      </c>
      <c r="CN25" s="19">
        <f>StandardCharges!CN153</f>
        <v>934.98834137100528</v>
      </c>
      <c r="CO25" s="19">
        <f>StandardCharges!CO153</f>
        <v>950.13307662778936</v>
      </c>
      <c r="CQ25" t="s">
        <v>565</v>
      </c>
    </row>
    <row r="26" spans="2:95" x14ac:dyDescent="0.2">
      <c r="E26" s="18" t="str">
        <f>StandardCharges!E154</f>
        <v>Meter under-registration (assuming replacement)</v>
      </c>
      <c r="F26" s="18">
        <f>StandardCharges!F154</f>
        <v>0</v>
      </c>
      <c r="G26" s="45"/>
      <c r="H26" s="76" t="str">
        <f>StandardCharges!H154</f>
        <v>£</v>
      </c>
      <c r="I26" s="274">
        <f xml:space="preserve"> SUMPRODUCT( $K$12:$CO$12, $K26:$CO26 )</f>
        <v>14920.416130243566</v>
      </c>
      <c r="J26" s="18"/>
      <c r="K26" s="52">
        <f>StandardCharges!K154</f>
        <v>169.01418511714087</v>
      </c>
      <c r="L26" s="52">
        <f>StandardCharges!L154</f>
        <v>579.72072116149764</v>
      </c>
      <c r="M26" s="52">
        <f>StandardCharges!M154</f>
        <v>694.51608560300497</v>
      </c>
      <c r="N26" s="52">
        <f>StandardCharges!N154</f>
        <v>697.47757731073602</v>
      </c>
      <c r="O26" s="52">
        <f>StandardCharges!O154</f>
        <v>685.20965231419541</v>
      </c>
      <c r="P26" s="52">
        <f>StandardCharges!P154</f>
        <v>709.16867582999248</v>
      </c>
      <c r="Q26" s="52">
        <f>StandardCharges!Q154</f>
        <v>744.02931395760936</v>
      </c>
      <c r="R26" s="52">
        <f>StandardCharges!R154</f>
        <v>784.52773349561392</v>
      </c>
      <c r="S26" s="52">
        <f>StandardCharges!S154</f>
        <v>824.10645537640778</v>
      </c>
      <c r="T26" s="52">
        <f>StandardCharges!T154</f>
        <v>867.7001454266649</v>
      </c>
      <c r="U26" s="52">
        <f>StandardCharges!U154</f>
        <v>907.50161111052853</v>
      </c>
      <c r="V26" s="52">
        <f>StandardCharges!V154</f>
        <v>950.63796259895776</v>
      </c>
      <c r="W26" s="52">
        <f>StandardCharges!W154</f>
        <v>994.75333221069832</v>
      </c>
      <c r="X26" s="52">
        <f>StandardCharges!X154</f>
        <v>1042.711635266865</v>
      </c>
      <c r="Y26" s="52">
        <f>StandardCharges!Y154</f>
        <v>1085.9811047392993</v>
      </c>
      <c r="Z26" s="52">
        <f>StandardCharges!Z154</f>
        <v>649.99234808834149</v>
      </c>
      <c r="AA26" s="52">
        <f>StandardCharges!AA154</f>
        <v>691.88819715834586</v>
      </c>
      <c r="AB26" s="52">
        <f>StandardCharges!AB154</f>
        <v>736.79270089995043</v>
      </c>
      <c r="AC26" s="52">
        <f>StandardCharges!AC154</f>
        <v>778.68203682503031</v>
      </c>
      <c r="AD26" s="52">
        <f>StandardCharges!AD154</f>
        <v>823.61102439384319</v>
      </c>
      <c r="AE26" s="52">
        <f>StandardCharges!AE154</f>
        <v>869.58217068438682</v>
      </c>
      <c r="AF26" s="52">
        <f>StandardCharges!AF154</f>
        <v>921.56052371241537</v>
      </c>
      <c r="AG26" s="52">
        <f>StandardCharges!AG154</f>
        <v>969.86774043727212</v>
      </c>
      <c r="AH26" s="52">
        <f>StandardCharges!AH154</f>
        <v>1022.0882104084495</v>
      </c>
      <c r="AI26" s="52">
        <f>StandardCharges!AI154</f>
        <v>1075.7352297860959</v>
      </c>
      <c r="AJ26" s="52">
        <f>StandardCharges!AJ154</f>
        <v>1133.938830189981</v>
      </c>
      <c r="AK26" s="52">
        <f>StandardCharges!AK154</f>
        <v>1187.436896988178</v>
      </c>
      <c r="AL26" s="52">
        <f>StandardCharges!AL154</f>
        <v>1245.5571155518351</v>
      </c>
      <c r="AM26" s="52">
        <f>StandardCharges!AM154</f>
        <v>1305.2350471702209</v>
      </c>
      <c r="AN26" s="52">
        <f>StandardCharges!AN154</f>
        <v>1370.2489576179503</v>
      </c>
      <c r="AO26" s="52">
        <f>StandardCharges!AO154</f>
        <v>820.65688060449145</v>
      </c>
      <c r="AP26" s="52">
        <f>StandardCharges!AP154</f>
        <v>875.74339481931736</v>
      </c>
      <c r="AQ26" s="52">
        <f>StandardCharges!AQ154</f>
        <v>932.38991391497802</v>
      </c>
      <c r="AR26" s="52">
        <f>StandardCharges!AR154</f>
        <v>993.34585021602425</v>
      </c>
      <c r="AS26" s="52">
        <f>StandardCharges!AS154</f>
        <v>1050.5050803340241</v>
      </c>
      <c r="AT26" s="52">
        <f>StandardCharges!AT154</f>
        <v>1112.0465545538882</v>
      </c>
      <c r="AU26" s="52">
        <f>StandardCharges!AU154</f>
        <v>1175.2937124029552</v>
      </c>
      <c r="AV26" s="52">
        <f>StandardCharges!AV154</f>
        <v>1243.682834437524</v>
      </c>
      <c r="AW26" s="52">
        <f>StandardCharges!AW154</f>
        <v>1307.0587928286727</v>
      </c>
      <c r="AX26" s="52">
        <f>StandardCharges!AX154</f>
        <v>1375.6554698059776</v>
      </c>
      <c r="AY26" s="52">
        <f>StandardCharges!AY154</f>
        <v>1446.1153656669308</v>
      </c>
      <c r="AZ26" s="52">
        <f>StandardCharges!AZ154</f>
        <v>1522.6400336185498</v>
      </c>
      <c r="BA26" s="52">
        <f>StandardCharges!BA154</f>
        <v>1592.7909595991935</v>
      </c>
      <c r="BB26" s="52">
        <f>StandardCharges!BB154</f>
        <v>1669.0917628936809</v>
      </c>
      <c r="BC26" s="52">
        <f>StandardCharges!BC154</f>
        <v>1747.4260235242289</v>
      </c>
      <c r="BD26" s="52">
        <f>StandardCharges!BD154</f>
        <v>1053.0468703998752</v>
      </c>
      <c r="BE26" s="52">
        <f>StandardCharges!BE154</f>
        <v>1120.6541632291223</v>
      </c>
      <c r="BF26" s="52">
        <f>StandardCharges!BF154</f>
        <v>1193.1330827145844</v>
      </c>
      <c r="BG26" s="52">
        <f>StandardCharges!BG154</f>
        <v>1267.6514953954295</v>
      </c>
      <c r="BH26" s="52">
        <f>StandardCharges!BH154</f>
        <v>1347.9382257575694</v>
      </c>
      <c r="BI26" s="52">
        <f>StandardCharges!BI154</f>
        <v>1422.9914377970322</v>
      </c>
      <c r="BJ26" s="52">
        <f>StandardCharges!BJ154</f>
        <v>1503.9075639541902</v>
      </c>
      <c r="BK26" s="52">
        <f>StandardCharges!BK154</f>
        <v>1591.0036965411816</v>
      </c>
      <c r="BL26" s="52">
        <f>StandardCharges!BL154</f>
        <v>1686.8746312247833</v>
      </c>
      <c r="BM26" s="52">
        <f>StandardCharges!BM154</f>
        <v>1776.4805442695406</v>
      </c>
      <c r="BN26" s="52">
        <f>StandardCharges!BN154</f>
        <v>1873.7285686669086</v>
      </c>
      <c r="BO26" s="52">
        <f>StandardCharges!BO154</f>
        <v>1974.0920511620304</v>
      </c>
      <c r="BP26" s="52">
        <f>StandardCharges!BP154</f>
        <v>2083.347541401547</v>
      </c>
      <c r="BQ26" s="52">
        <f>StandardCharges!BQ154</f>
        <v>2184.5048612983433</v>
      </c>
      <c r="BR26" s="52">
        <f>StandardCharges!BR154</f>
        <v>2294.7292185394331</v>
      </c>
      <c r="BS26" s="52">
        <f>StandardCharges!BS154</f>
        <v>1384.167582286698</v>
      </c>
      <c r="BT26" s="52">
        <f>StandardCharges!BT154</f>
        <v>1486.0427281609916</v>
      </c>
      <c r="BU26" s="52">
        <f>StandardCharges!BU154</f>
        <v>1583.0853947213438</v>
      </c>
      <c r="BV26" s="52">
        <f>StandardCharges!BV154</f>
        <v>1687.5671250130979</v>
      </c>
      <c r="BW26" s="52">
        <f>StandardCharges!BW154</f>
        <v>1795.5208443947672</v>
      </c>
      <c r="BX26" s="52">
        <f>StandardCharges!BX154</f>
        <v>1912.2668178298979</v>
      </c>
      <c r="BY26" s="52">
        <f>StandardCharges!BY154</f>
        <v>2022.22861586777</v>
      </c>
      <c r="BZ26" s="52">
        <f>StandardCharges!BZ154</f>
        <v>2141.1808988256639</v>
      </c>
      <c r="CA26" s="52">
        <f>StandardCharges!CA154</f>
        <v>2264.0017477469114</v>
      </c>
      <c r="CB26" s="52">
        <f>StandardCharges!CB154</f>
        <v>2397.3467152219509</v>
      </c>
      <c r="CC26" s="52">
        <f>StandardCharges!CC154</f>
        <v>2521.6734753888663</v>
      </c>
      <c r="CD26" s="52">
        <f>StandardCharges!CD154</f>
        <v>2656.7431626091793</v>
      </c>
      <c r="CE26" s="52">
        <f>StandardCharges!CE154</f>
        <v>2796.1191588213514</v>
      </c>
      <c r="CF26" s="52">
        <f>StandardCharges!CF154</f>
        <v>2947.9723662120518</v>
      </c>
      <c r="CG26" s="52">
        <f>StandardCharges!CG154</f>
        <v>3088.258299710742</v>
      </c>
      <c r="CH26" s="52">
        <f>StandardCharges!CH154</f>
        <v>1862.819800110542</v>
      </c>
      <c r="CI26" s="52">
        <f>StandardCharges!CI154</f>
        <v>1994.4596186974877</v>
      </c>
      <c r="CJ26" s="52">
        <f>StandardCharges!CJ154</f>
        <v>2130.5244078039063</v>
      </c>
      <c r="CK26" s="52">
        <f>StandardCharges!CK154</f>
        <v>2271.1364539376204</v>
      </c>
      <c r="CL26" s="52">
        <f>StandardCharges!CL154</f>
        <v>2416.4211207172953</v>
      </c>
      <c r="CM26" s="52">
        <f>StandardCharges!CM154</f>
        <v>2566.5069220834193</v>
      </c>
      <c r="CN26" s="52">
        <f>StandardCharges!CN154</f>
        <v>2728.9818316990504</v>
      </c>
      <c r="CO26" s="52">
        <f>StandardCharges!CO154</f>
        <v>2881.6121869879053</v>
      </c>
      <c r="CQ26" t="s">
        <v>566</v>
      </c>
    </row>
    <row r="27" spans="2:95" s="20" customFormat="1" x14ac:dyDescent="0.2">
      <c r="B27" s="34"/>
      <c r="C27" s="83"/>
      <c r="E27" s="20" t="str">
        <f>StandardCharges!E156</f>
        <v>Water losses (cost)</v>
      </c>
      <c r="F27" s="20">
        <f>StandardCharges!F156</f>
        <v>0</v>
      </c>
      <c r="G27" s="131"/>
      <c r="H27" s="93" t="str">
        <f>StandardCharges!H156</f>
        <v>£</v>
      </c>
      <c r="I27" s="277">
        <f xml:space="preserve"> SUMPRODUCT( $K$12:$CO$12, $K27:$CO27 )</f>
        <v>173730.46506252419</v>
      </c>
      <c r="K27" s="285">
        <f xml:space="preserve"> SUBTOTAL( 9, K23:K26 )</f>
        <v>244.58646237894396</v>
      </c>
      <c r="L27" s="285">
        <f t="shared" ref="L27:BW27" si="11" xml:space="preserve"> SUBTOTAL( 9, L23:L26 )</f>
        <v>1611.6503085302584</v>
      </c>
      <c r="M27" s="285">
        <f t="shared" si="11"/>
        <v>2770.1939226010782</v>
      </c>
      <c r="N27" s="285">
        <f t="shared" si="11"/>
        <v>3551.6216115155657</v>
      </c>
      <c r="O27" s="285">
        <f t="shared" si="11"/>
        <v>4181.5689631812083</v>
      </c>
      <c r="P27" s="285">
        <f t="shared" si="11"/>
        <v>4986.4519752699471</v>
      </c>
      <c r="Q27" s="285">
        <f t="shared" si="11"/>
        <v>5868.8499580167299</v>
      </c>
      <c r="R27" s="285">
        <f t="shared" si="11"/>
        <v>6809.8858193850347</v>
      </c>
      <c r="S27" s="285">
        <f t="shared" si="11"/>
        <v>7759.148829567871</v>
      </c>
      <c r="T27" s="285">
        <f t="shared" si="11"/>
        <v>8148.0979788852419</v>
      </c>
      <c r="U27" s="285">
        <f t="shared" si="11"/>
        <v>8500.9064853299187</v>
      </c>
      <c r="V27" s="285">
        <f t="shared" si="11"/>
        <v>8884.4936255029916</v>
      </c>
      <c r="W27" s="285">
        <f t="shared" si="11"/>
        <v>9276.7292194768052</v>
      </c>
      <c r="X27" s="285">
        <f t="shared" si="11"/>
        <v>9704.2607745884452</v>
      </c>
      <c r="Y27" s="285">
        <f t="shared" si="11"/>
        <v>10087.67900775853</v>
      </c>
      <c r="Z27" s="285">
        <f t="shared" si="11"/>
        <v>10146.626097530017</v>
      </c>
      <c r="AA27" s="285">
        <f t="shared" si="11"/>
        <v>10574.384157759272</v>
      </c>
      <c r="AB27" s="285">
        <f t="shared" si="11"/>
        <v>11041.762555905112</v>
      </c>
      <c r="AC27" s="285">
        <f t="shared" si="11"/>
        <v>11458.396706771753</v>
      </c>
      <c r="AD27" s="285">
        <f t="shared" si="11"/>
        <v>11914.935128941683</v>
      </c>
      <c r="AE27" s="285">
        <f t="shared" si="11"/>
        <v>12381.351884111584</v>
      </c>
      <c r="AF27" s="285">
        <f t="shared" si="11"/>
        <v>12817.326861129399</v>
      </c>
      <c r="AG27" s="285">
        <f t="shared" si="11"/>
        <v>13192.74832880091</v>
      </c>
      <c r="AH27" s="285">
        <f t="shared" si="11"/>
        <v>13612.871236182338</v>
      </c>
      <c r="AI27" s="285">
        <f t="shared" si="11"/>
        <v>14042.874061068489</v>
      </c>
      <c r="AJ27" s="285">
        <f t="shared" si="11"/>
        <v>14522.63830268426</v>
      </c>
      <c r="AK27" s="285">
        <f t="shared" si="11"/>
        <v>14933.33182495897</v>
      </c>
      <c r="AL27" s="285">
        <f t="shared" si="11"/>
        <v>15394.202313734841</v>
      </c>
      <c r="AM27" s="285">
        <f t="shared" si="11"/>
        <v>15865.783942300504</v>
      </c>
      <c r="AN27" s="285">
        <f t="shared" si="11"/>
        <v>16393.083979062594</v>
      </c>
      <c r="AO27" s="285">
        <f t="shared" si="11"/>
        <v>16449.142034578981</v>
      </c>
      <c r="AP27" s="285">
        <f t="shared" si="11"/>
        <v>16951.846297759854</v>
      </c>
      <c r="AQ27" s="285">
        <f t="shared" si="11"/>
        <v>17466.215412393467</v>
      </c>
      <c r="AR27" s="285">
        <f t="shared" si="11"/>
        <v>18041.780854696306</v>
      </c>
      <c r="AS27" s="285">
        <f t="shared" si="11"/>
        <v>18530.900509912979</v>
      </c>
      <c r="AT27" s="285">
        <f t="shared" si="11"/>
        <v>19081.703575102802</v>
      </c>
      <c r="AU27" s="285">
        <f t="shared" si="11"/>
        <v>19645.145798678779</v>
      </c>
      <c r="AV27" s="285">
        <f t="shared" si="11"/>
        <v>20276.883289503818</v>
      </c>
      <c r="AW27" s="285">
        <f t="shared" si="11"/>
        <v>20810.971504907509</v>
      </c>
      <c r="AX27" s="285">
        <f t="shared" si="11"/>
        <v>21413.878529822974</v>
      </c>
      <c r="AY27" s="285">
        <f t="shared" si="11"/>
        <v>22030.471947631249</v>
      </c>
      <c r="AZ27" s="285">
        <f t="shared" si="11"/>
        <v>22723.110520349412</v>
      </c>
      <c r="BA27" s="285">
        <f t="shared" si="11"/>
        <v>23305.817938491815</v>
      </c>
      <c r="BB27" s="285">
        <f t="shared" si="11"/>
        <v>23965.132913707224</v>
      </c>
      <c r="BC27" s="285">
        <f t="shared" si="11"/>
        <v>24639.259243974277</v>
      </c>
      <c r="BD27" s="285">
        <f t="shared" si="11"/>
        <v>24965.550495645472</v>
      </c>
      <c r="BE27" s="285">
        <f t="shared" si="11"/>
        <v>25600.655440285555</v>
      </c>
      <c r="BF27" s="285">
        <f t="shared" si="11"/>
        <v>26319.796593518997</v>
      </c>
      <c r="BG27" s="285">
        <f t="shared" si="11"/>
        <v>27055.077148402837</v>
      </c>
      <c r="BH27" s="285">
        <f t="shared" si="11"/>
        <v>27883.000909074606</v>
      </c>
      <c r="BI27" s="285">
        <f t="shared" si="11"/>
        <v>28575.345180933895</v>
      </c>
      <c r="BJ27" s="285">
        <f t="shared" si="11"/>
        <v>29360.991487451833</v>
      </c>
      <c r="BK27" s="285">
        <f t="shared" si="11"/>
        <v>30026.140969280092</v>
      </c>
      <c r="BL27" s="285">
        <f t="shared" si="11"/>
        <v>30741.118797426345</v>
      </c>
      <c r="BM27" s="285">
        <f t="shared" si="11"/>
        <v>31301.280320846341</v>
      </c>
      <c r="BN27" s="285">
        <f t="shared" si="11"/>
        <v>31958.874932228056</v>
      </c>
      <c r="BO27" s="285">
        <f t="shared" si="11"/>
        <v>32630.18913762191</v>
      </c>
      <c r="BP27" s="285">
        <f t="shared" si="11"/>
        <v>33406.782673420719</v>
      </c>
      <c r="BQ27" s="285">
        <f t="shared" si="11"/>
        <v>34015.119683538374</v>
      </c>
      <c r="BR27" s="285">
        <f t="shared" si="11"/>
        <v>34729.322464276993</v>
      </c>
      <c r="BS27" s="285">
        <f t="shared" si="11"/>
        <v>34931.907118242008</v>
      </c>
      <c r="BT27" s="285">
        <f t="shared" si="11"/>
        <v>35764.440432252384</v>
      </c>
      <c r="BU27" s="285">
        <f t="shared" si="11"/>
        <v>36416.888792841957</v>
      </c>
      <c r="BV27" s="285">
        <f t="shared" si="11"/>
        <v>37182.72186681602</v>
      </c>
      <c r="BW27" s="285">
        <f t="shared" si="11"/>
        <v>37964.54768762843</v>
      </c>
      <c r="BX27" s="285">
        <f t="shared" ref="BX27:CO27" si="12" xml:space="preserve"> SUBTOTAL( 9, BX23:BX26 )</f>
        <v>38868.897214512253</v>
      </c>
      <c r="BY27" s="285">
        <f t="shared" si="12"/>
        <v>39577.511555880737</v>
      </c>
      <c r="BZ27" s="285">
        <f t="shared" si="12"/>
        <v>40409.333836645244</v>
      </c>
      <c r="CA27" s="285">
        <f t="shared" si="12"/>
        <v>41258.517614042095</v>
      </c>
      <c r="CB27" s="285">
        <f t="shared" si="12"/>
        <v>42240.835004628643</v>
      </c>
      <c r="CC27" s="285">
        <f t="shared" si="12"/>
        <v>43010.417072952281</v>
      </c>
      <c r="CD27" s="285">
        <f t="shared" si="12"/>
        <v>43913.875158451738</v>
      </c>
      <c r="CE27" s="285">
        <f t="shared" si="12"/>
        <v>44836.179855470895</v>
      </c>
      <c r="CF27" s="285">
        <f t="shared" si="12"/>
        <v>45903.140174688888</v>
      </c>
      <c r="CG27" s="285">
        <f t="shared" si="12"/>
        <v>46738.899508108167</v>
      </c>
      <c r="CH27" s="285">
        <f t="shared" si="12"/>
        <v>47011.538969856818</v>
      </c>
      <c r="CI27" s="285">
        <f t="shared" si="12"/>
        <v>48000.458449611811</v>
      </c>
      <c r="CJ27" s="285">
        <f t="shared" si="12"/>
        <v>49010.034890181829</v>
      </c>
      <c r="CK27" s="285">
        <f t="shared" si="12"/>
        <v>50040.696951650985</v>
      </c>
      <c r="CL27" s="285">
        <f t="shared" si="12"/>
        <v>51092.882133477753</v>
      </c>
      <c r="CM27" s="285">
        <f t="shared" si="12"/>
        <v>52167.036955649295</v>
      </c>
      <c r="CN27" s="285">
        <f t="shared" si="12"/>
        <v>53409.54486172722</v>
      </c>
      <c r="CO27" s="285">
        <f t="shared" si="12"/>
        <v>54383.087816449188</v>
      </c>
    </row>
    <row r="28" spans="2:95" s="78" customFormat="1" ht="9.75" customHeight="1" x14ac:dyDescent="0.2">
      <c r="B28" s="97"/>
      <c r="C28" s="44"/>
      <c r="E28" s="45"/>
      <c r="F28" s="45"/>
      <c r="G28" s="45"/>
      <c r="H28" s="222"/>
      <c r="I28" s="273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</row>
    <row r="29" spans="2:95" s="78" customFormat="1" x14ac:dyDescent="0.2">
      <c r="B29" s="58"/>
      <c r="C29" s="44" t="s">
        <v>567</v>
      </c>
      <c r="E29" s="45"/>
      <c r="F29" s="45"/>
      <c r="G29" s="45"/>
      <c r="H29" s="222"/>
      <c r="I29" s="273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</row>
    <row r="30" spans="2:95" s="78" customFormat="1" x14ac:dyDescent="0.2">
      <c r="B30" s="58"/>
      <c r="C30" s="44"/>
      <c r="E30" s="45" t="str">
        <f xml:space="preserve"> Costs!E71</f>
        <v>Net cost of mains</v>
      </c>
      <c r="F30" s="45"/>
      <c r="G30" s="45"/>
      <c r="H30" s="76" t="str">
        <f xml:space="preserve"> Costs!H71</f>
        <v>£</v>
      </c>
      <c r="I30" s="272">
        <f xml:space="preserve"> SUMPRODUCT( $K$12:$CO$12, $K30:$CO30 )</f>
        <v>399179.93873280036</v>
      </c>
      <c r="J30" s="45"/>
      <c r="K30" s="52">
        <f xml:space="preserve"> Costs!K71</f>
        <v>399179.93873280036</v>
      </c>
      <c r="L30" s="52">
        <f xml:space="preserve"> Costs!L71</f>
        <v>0</v>
      </c>
      <c r="M30" s="52">
        <f xml:space="preserve"> Costs!M71</f>
        <v>0</v>
      </c>
      <c r="N30" s="52">
        <f xml:space="preserve"> Costs!N71</f>
        <v>0</v>
      </c>
      <c r="O30" s="52">
        <f xml:space="preserve"> Costs!O71</f>
        <v>0</v>
      </c>
      <c r="P30" s="52">
        <f xml:space="preserve"> Costs!P71</f>
        <v>0</v>
      </c>
      <c r="Q30" s="52">
        <f xml:space="preserve"> Costs!Q71</f>
        <v>0</v>
      </c>
      <c r="R30" s="52">
        <f xml:space="preserve"> Costs!R71</f>
        <v>0</v>
      </c>
      <c r="S30" s="52">
        <f xml:space="preserve"> Costs!S71</f>
        <v>0</v>
      </c>
      <c r="T30" s="52">
        <f xml:space="preserve"> Costs!T71</f>
        <v>0</v>
      </c>
      <c r="U30" s="52">
        <f xml:space="preserve"> Costs!U71</f>
        <v>0</v>
      </c>
      <c r="V30" s="52">
        <f xml:space="preserve"> Costs!V71</f>
        <v>0</v>
      </c>
      <c r="W30" s="52">
        <f xml:space="preserve"> Costs!W71</f>
        <v>0</v>
      </c>
      <c r="X30" s="52">
        <f xml:space="preserve"> Costs!X71</f>
        <v>0</v>
      </c>
      <c r="Y30" s="52">
        <f xml:space="preserve"> Costs!Y71</f>
        <v>0</v>
      </c>
      <c r="Z30" s="52">
        <f xml:space="preserve"> Costs!Z71</f>
        <v>0</v>
      </c>
      <c r="AA30" s="52">
        <f xml:space="preserve"> Costs!AA71</f>
        <v>0</v>
      </c>
      <c r="AB30" s="52">
        <f xml:space="preserve"> Costs!AB71</f>
        <v>0</v>
      </c>
      <c r="AC30" s="52">
        <f xml:space="preserve"> Costs!AC71</f>
        <v>0</v>
      </c>
      <c r="AD30" s="52">
        <f xml:space="preserve"> Costs!AD71</f>
        <v>0</v>
      </c>
      <c r="AE30" s="52">
        <f xml:space="preserve"> Costs!AE71</f>
        <v>0</v>
      </c>
      <c r="AF30" s="52">
        <f xml:space="preserve"> Costs!AF71</f>
        <v>0</v>
      </c>
      <c r="AG30" s="52">
        <f xml:space="preserve"> Costs!AG71</f>
        <v>0</v>
      </c>
      <c r="AH30" s="52">
        <f xml:space="preserve"> Costs!AH71</f>
        <v>0</v>
      </c>
      <c r="AI30" s="52">
        <f xml:space="preserve"> Costs!AI71</f>
        <v>0</v>
      </c>
      <c r="AJ30" s="52">
        <f xml:space="preserve"> Costs!AJ71</f>
        <v>0</v>
      </c>
      <c r="AK30" s="52">
        <f xml:space="preserve"> Costs!AK71</f>
        <v>0</v>
      </c>
      <c r="AL30" s="52">
        <f xml:space="preserve"> Costs!AL71</f>
        <v>0</v>
      </c>
      <c r="AM30" s="52">
        <f xml:space="preserve"> Costs!AM71</f>
        <v>0</v>
      </c>
      <c r="AN30" s="52">
        <f xml:space="preserve"> Costs!AN71</f>
        <v>0</v>
      </c>
      <c r="AO30" s="52">
        <f xml:space="preserve"> Costs!AO71</f>
        <v>0</v>
      </c>
      <c r="AP30" s="52">
        <f xml:space="preserve"> Costs!AP71</f>
        <v>0</v>
      </c>
      <c r="AQ30" s="52">
        <f xml:space="preserve"> Costs!AQ71</f>
        <v>0</v>
      </c>
      <c r="AR30" s="52">
        <f xml:space="preserve"> Costs!AR71</f>
        <v>0</v>
      </c>
      <c r="AS30" s="52">
        <f xml:space="preserve"> Costs!AS71</f>
        <v>0</v>
      </c>
      <c r="AT30" s="52">
        <f xml:space="preserve"> Costs!AT71</f>
        <v>0</v>
      </c>
      <c r="AU30" s="52">
        <f xml:space="preserve"> Costs!AU71</f>
        <v>0</v>
      </c>
      <c r="AV30" s="52">
        <f xml:space="preserve"> Costs!AV71</f>
        <v>0</v>
      </c>
      <c r="AW30" s="52">
        <f xml:space="preserve"> Costs!AW71</f>
        <v>0</v>
      </c>
      <c r="AX30" s="52">
        <f xml:space="preserve"> Costs!AX71</f>
        <v>0</v>
      </c>
      <c r="AY30" s="52">
        <f xml:space="preserve"> Costs!AY71</f>
        <v>0</v>
      </c>
      <c r="AZ30" s="52">
        <f xml:space="preserve"> Costs!AZ71</f>
        <v>0</v>
      </c>
      <c r="BA30" s="52">
        <f xml:space="preserve"> Costs!BA71</f>
        <v>0</v>
      </c>
      <c r="BB30" s="52">
        <f xml:space="preserve"> Costs!BB71</f>
        <v>0</v>
      </c>
      <c r="BC30" s="52">
        <f xml:space="preserve"> Costs!BC71</f>
        <v>0</v>
      </c>
      <c r="BD30" s="52">
        <f xml:space="preserve"> Costs!BD71</f>
        <v>0</v>
      </c>
      <c r="BE30" s="52">
        <f xml:space="preserve"> Costs!BE71</f>
        <v>0</v>
      </c>
      <c r="BF30" s="52">
        <f xml:space="preserve"> Costs!BF71</f>
        <v>0</v>
      </c>
      <c r="BG30" s="52">
        <f xml:space="preserve"> Costs!BG71</f>
        <v>0</v>
      </c>
      <c r="BH30" s="52">
        <f xml:space="preserve"> Costs!BH71</f>
        <v>0</v>
      </c>
      <c r="BI30" s="52">
        <f xml:space="preserve"> Costs!BI71</f>
        <v>0</v>
      </c>
      <c r="BJ30" s="52">
        <f xml:space="preserve"> Costs!BJ71</f>
        <v>0</v>
      </c>
      <c r="BK30" s="52">
        <f xml:space="preserve"> Costs!BK71</f>
        <v>0</v>
      </c>
      <c r="BL30" s="52">
        <f xml:space="preserve"> Costs!BL71</f>
        <v>0</v>
      </c>
      <c r="BM30" s="52">
        <f xml:space="preserve"> Costs!BM71</f>
        <v>0</v>
      </c>
      <c r="BN30" s="52">
        <f xml:space="preserve"> Costs!BN71</f>
        <v>0</v>
      </c>
      <c r="BO30" s="52">
        <f xml:space="preserve"> Costs!BO71</f>
        <v>0</v>
      </c>
      <c r="BP30" s="52">
        <f xml:space="preserve"> Costs!BP71</f>
        <v>0</v>
      </c>
      <c r="BQ30" s="52">
        <f xml:space="preserve"> Costs!BQ71</f>
        <v>0</v>
      </c>
      <c r="BR30" s="52">
        <f xml:space="preserve"> Costs!BR71</f>
        <v>0</v>
      </c>
      <c r="BS30" s="52">
        <f xml:space="preserve"> Costs!BS71</f>
        <v>0</v>
      </c>
      <c r="BT30" s="52">
        <f xml:space="preserve"> Costs!BT71</f>
        <v>0</v>
      </c>
      <c r="BU30" s="52">
        <f xml:space="preserve"> Costs!BU71</f>
        <v>0</v>
      </c>
      <c r="BV30" s="52">
        <f xml:space="preserve"> Costs!BV71</f>
        <v>0</v>
      </c>
      <c r="BW30" s="52">
        <f xml:space="preserve"> Costs!BW71</f>
        <v>0</v>
      </c>
      <c r="BX30" s="52">
        <f xml:space="preserve"> Costs!BX71</f>
        <v>0</v>
      </c>
      <c r="BY30" s="52">
        <f xml:space="preserve"> Costs!BY71</f>
        <v>0</v>
      </c>
      <c r="BZ30" s="52">
        <f xml:space="preserve"> Costs!BZ71</f>
        <v>0</v>
      </c>
      <c r="CA30" s="52">
        <f xml:space="preserve"> Costs!CA71</f>
        <v>0</v>
      </c>
      <c r="CB30" s="52">
        <f xml:space="preserve"> Costs!CB71</f>
        <v>0</v>
      </c>
      <c r="CC30" s="52">
        <f xml:space="preserve"> Costs!CC71</f>
        <v>0</v>
      </c>
      <c r="CD30" s="52">
        <f xml:space="preserve"> Costs!CD71</f>
        <v>0</v>
      </c>
      <c r="CE30" s="52">
        <f xml:space="preserve"> Costs!CE71</f>
        <v>0</v>
      </c>
      <c r="CF30" s="52">
        <f xml:space="preserve"> Costs!CF71</f>
        <v>0</v>
      </c>
      <c r="CG30" s="52">
        <f xml:space="preserve"> Costs!CG71</f>
        <v>0</v>
      </c>
      <c r="CH30" s="52">
        <f xml:space="preserve"> Costs!CH71</f>
        <v>0</v>
      </c>
      <c r="CI30" s="52">
        <f xml:space="preserve"> Costs!CI71</f>
        <v>0</v>
      </c>
      <c r="CJ30" s="52">
        <f xml:space="preserve"> Costs!CJ71</f>
        <v>0</v>
      </c>
      <c r="CK30" s="52">
        <f xml:space="preserve"> Costs!CK71</f>
        <v>0</v>
      </c>
      <c r="CL30" s="52">
        <f xml:space="preserve"> Costs!CL71</f>
        <v>0</v>
      </c>
      <c r="CM30" s="52">
        <f xml:space="preserve"> Costs!CM71</f>
        <v>0</v>
      </c>
      <c r="CN30" s="52">
        <f xml:space="preserve"> Costs!CN71</f>
        <v>0</v>
      </c>
      <c r="CO30" s="52">
        <f xml:space="preserve"> Costs!CO71</f>
        <v>0</v>
      </c>
      <c r="CQ30" s="78" t="s">
        <v>568</v>
      </c>
    </row>
    <row r="31" spans="2:95" s="78" customFormat="1" x14ac:dyDescent="0.2">
      <c r="B31" s="58"/>
      <c r="C31" s="44"/>
      <c r="E31" s="45" t="str">
        <f xml:space="preserve"> Costs!E106</f>
        <v>New meter installation cost (including meter)</v>
      </c>
      <c r="F31" s="45"/>
      <c r="G31" s="45"/>
      <c r="H31" s="76" t="str">
        <f xml:space="preserve"> Costs!H153</f>
        <v>£</v>
      </c>
      <c r="I31" s="272">
        <f xml:space="preserve"> SUMPRODUCT( $K$12:$CO$12, $K31:$CO31 )</f>
        <v>41650.715884780162</v>
      </c>
      <c r="J31" s="45"/>
      <c r="K31" s="19">
        <f xml:space="preserve"> Costs!K106</f>
        <v>31470.542465753424</v>
      </c>
      <c r="L31" s="19">
        <f xml:space="preserve"> Costs!L106</f>
        <v>11163.802179628077</v>
      </c>
      <c r="M31" s="19">
        <f xml:space="preserve"> Costs!M106</f>
        <v>0</v>
      </c>
      <c r="N31" s="19">
        <f xml:space="preserve"> Costs!N106</f>
        <v>0</v>
      </c>
      <c r="O31" s="19">
        <f xml:space="preserve"> Costs!O106</f>
        <v>0</v>
      </c>
      <c r="P31" s="19">
        <f xml:space="preserve"> Costs!P106</f>
        <v>0</v>
      </c>
      <c r="Q31" s="19">
        <f xml:space="preserve"> Costs!Q106</f>
        <v>0</v>
      </c>
      <c r="R31" s="19">
        <f xml:space="preserve"> Costs!R106</f>
        <v>0</v>
      </c>
      <c r="S31" s="19">
        <f xml:space="preserve"> Costs!S106</f>
        <v>0</v>
      </c>
      <c r="T31" s="19">
        <f xml:space="preserve"> Costs!T106</f>
        <v>0</v>
      </c>
      <c r="U31" s="19">
        <f xml:space="preserve"> Costs!U106</f>
        <v>0</v>
      </c>
      <c r="V31" s="19">
        <f xml:space="preserve"> Costs!V106</f>
        <v>0</v>
      </c>
      <c r="W31" s="19">
        <f xml:space="preserve"> Costs!W106</f>
        <v>0</v>
      </c>
      <c r="X31" s="19">
        <f xml:space="preserve"> Costs!X106</f>
        <v>0</v>
      </c>
      <c r="Y31" s="19">
        <f xml:space="preserve"> Costs!Y106</f>
        <v>0</v>
      </c>
      <c r="Z31" s="19">
        <f xml:space="preserve"> Costs!Z106</f>
        <v>0</v>
      </c>
      <c r="AA31" s="19">
        <f xml:space="preserve"> Costs!AA106</f>
        <v>0</v>
      </c>
      <c r="AB31" s="19">
        <f xml:space="preserve"> Costs!AB106</f>
        <v>0</v>
      </c>
      <c r="AC31" s="19">
        <f xml:space="preserve"> Costs!AC106</f>
        <v>0</v>
      </c>
      <c r="AD31" s="19">
        <f xml:space="preserve"> Costs!AD106</f>
        <v>0</v>
      </c>
      <c r="AE31" s="19">
        <f xml:space="preserve"> Costs!AE106</f>
        <v>0</v>
      </c>
      <c r="AF31" s="19">
        <f xml:space="preserve"> Costs!AF106</f>
        <v>0</v>
      </c>
      <c r="AG31" s="19">
        <f xml:space="preserve"> Costs!AG106</f>
        <v>0</v>
      </c>
      <c r="AH31" s="19">
        <f xml:space="preserve"> Costs!AH106</f>
        <v>0</v>
      </c>
      <c r="AI31" s="19">
        <f xml:space="preserve"> Costs!AI106</f>
        <v>0</v>
      </c>
      <c r="AJ31" s="19">
        <f xml:space="preserve"> Costs!AJ106</f>
        <v>0</v>
      </c>
      <c r="AK31" s="19">
        <f xml:space="preserve"> Costs!AK106</f>
        <v>0</v>
      </c>
      <c r="AL31" s="19">
        <f xml:space="preserve"> Costs!AL106</f>
        <v>0</v>
      </c>
      <c r="AM31" s="19">
        <f xml:space="preserve"> Costs!AM106</f>
        <v>0</v>
      </c>
      <c r="AN31" s="19">
        <f xml:space="preserve"> Costs!AN106</f>
        <v>0</v>
      </c>
      <c r="AO31" s="19">
        <f xml:space="preserve"> Costs!AO106</f>
        <v>0</v>
      </c>
      <c r="AP31" s="19">
        <f xml:space="preserve"> Costs!AP106</f>
        <v>0</v>
      </c>
      <c r="AQ31" s="19">
        <f xml:space="preserve"> Costs!AQ106</f>
        <v>0</v>
      </c>
      <c r="AR31" s="19">
        <f xml:space="preserve"> Costs!AR106</f>
        <v>0</v>
      </c>
      <c r="AS31" s="19">
        <f xml:space="preserve"> Costs!AS106</f>
        <v>0</v>
      </c>
      <c r="AT31" s="19">
        <f xml:space="preserve"> Costs!AT106</f>
        <v>0</v>
      </c>
      <c r="AU31" s="19">
        <f xml:space="preserve"> Costs!AU106</f>
        <v>0</v>
      </c>
      <c r="AV31" s="19">
        <f xml:space="preserve"> Costs!AV106</f>
        <v>0</v>
      </c>
      <c r="AW31" s="19">
        <f xml:space="preserve"> Costs!AW106</f>
        <v>0</v>
      </c>
      <c r="AX31" s="19">
        <f xml:space="preserve"> Costs!AX106</f>
        <v>0</v>
      </c>
      <c r="AY31" s="19">
        <f xml:space="preserve"> Costs!AY106</f>
        <v>0</v>
      </c>
      <c r="AZ31" s="19">
        <f xml:space="preserve"> Costs!AZ106</f>
        <v>0</v>
      </c>
      <c r="BA31" s="19">
        <f xml:space="preserve"> Costs!BA106</f>
        <v>0</v>
      </c>
      <c r="BB31" s="19">
        <f xml:space="preserve"> Costs!BB106</f>
        <v>0</v>
      </c>
      <c r="BC31" s="19">
        <f xml:space="preserve"> Costs!BC106</f>
        <v>0</v>
      </c>
      <c r="BD31" s="19">
        <f xml:space="preserve"> Costs!BD106</f>
        <v>0</v>
      </c>
      <c r="BE31" s="19">
        <f xml:space="preserve"> Costs!BE106</f>
        <v>0</v>
      </c>
      <c r="BF31" s="19">
        <f xml:space="preserve"> Costs!BF106</f>
        <v>0</v>
      </c>
      <c r="BG31" s="19">
        <f xml:space="preserve"> Costs!BG106</f>
        <v>0</v>
      </c>
      <c r="BH31" s="19">
        <f xml:space="preserve"> Costs!BH106</f>
        <v>0</v>
      </c>
      <c r="BI31" s="19">
        <f xml:space="preserve"> Costs!BI106</f>
        <v>0</v>
      </c>
      <c r="BJ31" s="19">
        <f xml:space="preserve"> Costs!BJ106</f>
        <v>0</v>
      </c>
      <c r="BK31" s="19">
        <f xml:space="preserve"> Costs!BK106</f>
        <v>0</v>
      </c>
      <c r="BL31" s="19">
        <f xml:space="preserve"> Costs!BL106</f>
        <v>0</v>
      </c>
      <c r="BM31" s="19">
        <f xml:space="preserve"> Costs!BM106</f>
        <v>0</v>
      </c>
      <c r="BN31" s="19">
        <f xml:space="preserve"> Costs!BN106</f>
        <v>0</v>
      </c>
      <c r="BO31" s="19">
        <f xml:space="preserve"> Costs!BO106</f>
        <v>0</v>
      </c>
      <c r="BP31" s="19">
        <f xml:space="preserve"> Costs!BP106</f>
        <v>0</v>
      </c>
      <c r="BQ31" s="19">
        <f xml:space="preserve"> Costs!BQ106</f>
        <v>0</v>
      </c>
      <c r="BR31" s="19">
        <f xml:space="preserve"> Costs!BR106</f>
        <v>0</v>
      </c>
      <c r="BS31" s="19">
        <f xml:space="preserve"> Costs!BS106</f>
        <v>0</v>
      </c>
      <c r="BT31" s="19">
        <f xml:space="preserve"> Costs!BT106</f>
        <v>0</v>
      </c>
      <c r="BU31" s="19">
        <f xml:space="preserve"> Costs!BU106</f>
        <v>0</v>
      </c>
      <c r="BV31" s="19">
        <f xml:space="preserve"> Costs!BV106</f>
        <v>0</v>
      </c>
      <c r="BW31" s="19">
        <f xml:space="preserve"> Costs!BW106</f>
        <v>0</v>
      </c>
      <c r="BX31" s="19">
        <f xml:space="preserve"> Costs!BX106</f>
        <v>0</v>
      </c>
      <c r="BY31" s="19">
        <f xml:space="preserve"> Costs!BY106</f>
        <v>0</v>
      </c>
      <c r="BZ31" s="19">
        <f xml:space="preserve"> Costs!BZ106</f>
        <v>0</v>
      </c>
      <c r="CA31" s="19">
        <f xml:space="preserve"> Costs!CA106</f>
        <v>0</v>
      </c>
      <c r="CB31" s="19">
        <f xml:space="preserve"> Costs!CB106</f>
        <v>0</v>
      </c>
      <c r="CC31" s="19">
        <f xml:space="preserve"> Costs!CC106</f>
        <v>0</v>
      </c>
      <c r="CD31" s="19">
        <f xml:space="preserve"> Costs!CD106</f>
        <v>0</v>
      </c>
      <c r="CE31" s="19">
        <f xml:space="preserve"> Costs!CE106</f>
        <v>0</v>
      </c>
      <c r="CF31" s="19">
        <f xml:space="preserve"> Costs!CF106</f>
        <v>0</v>
      </c>
      <c r="CG31" s="19">
        <f xml:space="preserve"> Costs!CG106</f>
        <v>0</v>
      </c>
      <c r="CH31" s="19">
        <f xml:space="preserve"> Costs!CH106</f>
        <v>0</v>
      </c>
      <c r="CI31" s="19">
        <f xml:space="preserve"> Costs!CI106</f>
        <v>0</v>
      </c>
      <c r="CJ31" s="19">
        <f xml:space="preserve"> Costs!CJ106</f>
        <v>0</v>
      </c>
      <c r="CK31" s="19">
        <f xml:space="preserve"> Costs!CK106</f>
        <v>0</v>
      </c>
      <c r="CL31" s="19">
        <f xml:space="preserve"> Costs!CL106</f>
        <v>0</v>
      </c>
      <c r="CM31" s="19">
        <f xml:space="preserve"> Costs!CM106</f>
        <v>0</v>
      </c>
      <c r="CN31" s="19">
        <f xml:space="preserve"> Costs!CN106</f>
        <v>0</v>
      </c>
      <c r="CO31" s="19">
        <f xml:space="preserve"> Costs!CO106</f>
        <v>0</v>
      </c>
      <c r="CQ31" s="78" t="s">
        <v>568</v>
      </c>
    </row>
    <row r="32" spans="2:95" s="78" customFormat="1" ht="9.75" customHeight="1" x14ac:dyDescent="0.2">
      <c r="B32" s="97"/>
      <c r="C32" s="44"/>
      <c r="E32" s="45"/>
      <c r="F32" s="45"/>
      <c r="G32" s="45"/>
      <c r="H32" s="222"/>
      <c r="I32" s="273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</row>
    <row r="33" spans="1:95" s="78" customFormat="1" x14ac:dyDescent="0.2">
      <c r="B33" s="58"/>
      <c r="C33" s="44" t="s">
        <v>569</v>
      </c>
      <c r="E33" s="45"/>
      <c r="F33" s="45"/>
      <c r="G33" s="45"/>
      <c r="H33" s="222"/>
      <c r="I33" s="273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</row>
    <row r="34" spans="1:95" x14ac:dyDescent="0.2">
      <c r="E34" s="18" t="str">
        <f>Costs!E214</f>
        <v>Water: Infrastructure Maintenance</v>
      </c>
      <c r="F34" s="18">
        <f>Costs!F214</f>
        <v>0</v>
      </c>
      <c r="G34" s="18"/>
      <c r="H34" s="76" t="str">
        <f>Costs!H214</f>
        <v>£</v>
      </c>
      <c r="I34" s="272">
        <f xml:space="preserve"> SUMPRODUCT( $K$12:$CO$12, $K34:$CO34 )</f>
        <v>187366.53842611687</v>
      </c>
      <c r="J34" s="18"/>
      <c r="K34" s="19">
        <f>Costs!K214</f>
        <v>12560.449794387727</v>
      </c>
      <c r="L34" s="19">
        <f>Costs!L214</f>
        <v>6610.8593777730075</v>
      </c>
      <c r="M34" s="19">
        <f>Costs!M214</f>
        <v>1657.2306394266266</v>
      </c>
      <c r="N34" s="19">
        <f>Costs!N214</f>
        <v>2509.7491443532681</v>
      </c>
      <c r="O34" s="19">
        <f>Costs!O214</f>
        <v>3383.3639402824911</v>
      </c>
      <c r="P34" s="19">
        <f>Costs!P214</f>
        <v>4290.3651793927547</v>
      </c>
      <c r="Q34" s="19">
        <f>Costs!Q214</f>
        <v>5235.4715486103632</v>
      </c>
      <c r="R34" s="19">
        <f>Costs!R214</f>
        <v>6223.9614367793502</v>
      </c>
      <c r="S34" s="19">
        <f>Costs!S214</f>
        <v>7248.08269711297</v>
      </c>
      <c r="T34" s="19">
        <f>Costs!T214</f>
        <v>7562.0680122323547</v>
      </c>
      <c r="U34" s="19">
        <f>Costs!U214</f>
        <v>7885.3600314994619</v>
      </c>
      <c r="V34" s="19">
        <f>Costs!V214</f>
        <v>8218.1989058382551</v>
      </c>
      <c r="W34" s="19">
        <f>Costs!W214</f>
        <v>8560.8305492454547</v>
      </c>
      <c r="X34" s="19">
        <f>Costs!X214</f>
        <v>8913.5067710370113</v>
      </c>
      <c r="Y34" s="19">
        <f>Costs!Y214</f>
        <v>9276.4854110384367</v>
      </c>
      <c r="Z34" s="19">
        <f>Costs!Z214</f>
        <v>9650.0304777830497</v>
      </c>
      <c r="AA34" s="19">
        <f>Costs!AA214</f>
        <v>10034.412289783679</v>
      </c>
      <c r="AB34" s="19">
        <f>Costs!AB214</f>
        <v>10429.907619944635</v>
      </c>
      <c r="AC34" s="19">
        <f>Costs!AC214</f>
        <v>10836.799843182333</v>
      </c>
      <c r="AD34" s="19">
        <f>Costs!AD214</f>
        <v>11255.379087324249</v>
      </c>
      <c r="AE34" s="19">
        <f>Costs!AE214</f>
        <v>11685.942387357565</v>
      </c>
      <c r="AF34" s="19">
        <f>Costs!AF214</f>
        <v>12128.793843100264</v>
      </c>
      <c r="AG34" s="19">
        <f>Costs!AG214</f>
        <v>12584.244780368954</v>
      </c>
      <c r="AH34" s="19">
        <f>Costs!AH214</f>
        <v>13052.613915719476</v>
      </c>
      <c r="AI34" s="19">
        <f>Costs!AI214</f>
        <v>13534.227524837774</v>
      </c>
      <c r="AJ34" s="19">
        <f>Costs!AJ214</f>
        <v>14029.419614660208</v>
      </c>
      <c r="AK34" s="19">
        <f>Costs!AK214</f>
        <v>14538.532099304384</v>
      </c>
      <c r="AL34" s="19">
        <f>Costs!AL214</f>
        <v>15061.914979892887</v>
      </c>
      <c r="AM34" s="19">
        <f>Costs!AM214</f>
        <v>15599.926528354516</v>
      </c>
      <c r="AN34" s="19">
        <f>Costs!AN214</f>
        <v>16152.93347528921</v>
      </c>
      <c r="AO34" s="19">
        <f>Costs!AO214</f>
        <v>16721.31120198451</v>
      </c>
      <c r="AP34" s="19">
        <f>Costs!AP214</f>
        <v>17305.443936673746</v>
      </c>
      <c r="AQ34" s="19">
        <f>Costs!AQ214</f>
        <v>17905.724955127571</v>
      </c>
      <c r="AR34" s="19">
        <f>Costs!AR214</f>
        <v>18522.556785672747</v>
      </c>
      <c r="AS34" s="19">
        <f>Costs!AS214</f>
        <v>19156.351418733935</v>
      </c>
      <c r="AT34" s="19">
        <f>Costs!AT214</f>
        <v>19807.530520996341</v>
      </c>
      <c r="AU34" s="19">
        <f>Costs!AU214</f>
        <v>20476.525654289071</v>
      </c>
      <c r="AV34" s="19">
        <f>Costs!AV214</f>
        <v>21163.778499291398</v>
      </c>
      <c r="AW34" s="19">
        <f>Costs!AW214</f>
        <v>21869.74108416598</v>
      </c>
      <c r="AX34" s="19">
        <f>Costs!AX214</f>
        <v>22594.876018225514</v>
      </c>
      <c r="AY34" s="19">
        <f>Costs!AY214</f>
        <v>23339.656730741663</v>
      </c>
      <c r="AZ34" s="19">
        <f>Costs!AZ214</f>
        <v>24104.567715007088</v>
      </c>
      <c r="BA34" s="19">
        <f>Costs!BA214</f>
        <v>24890.104777764052</v>
      </c>
      <c r="BB34" s="19">
        <f>Costs!BB214</f>
        <v>25696.775294115425</v>
      </c>
      <c r="BC34" s="19">
        <f>Costs!BC214</f>
        <v>26525.098468036173</v>
      </c>
      <c r="BD34" s="19">
        <f>Costs!BD214</f>
        <v>27375.605598606384</v>
      </c>
      <c r="BE34" s="19">
        <f>Costs!BE214</f>
        <v>28248.840352088868</v>
      </c>
      <c r="BF34" s="19">
        <f>Costs!BF214</f>
        <v>29145.359039977408</v>
      </c>
      <c r="BG34" s="19">
        <f>Costs!BG214</f>
        <v>30065.730903144355</v>
      </c>
      <c r="BH34" s="19">
        <f>Costs!BH214</f>
        <v>31010.538402218801</v>
      </c>
      <c r="BI34" s="19">
        <f>Costs!BI214</f>
        <v>31980.377514329641</v>
      </c>
      <c r="BJ34" s="19">
        <f>Costs!BJ214</f>
        <v>32975.858036350182</v>
      </c>
      <c r="BK34" s="19">
        <f>Costs!BK214</f>
        <v>33703.351071828351</v>
      </c>
      <c r="BL34" s="19">
        <f>Costs!BL214</f>
        <v>34342.93310495578</v>
      </c>
      <c r="BM34" s="19">
        <f>Costs!BM214</f>
        <v>34994.652363732552</v>
      </c>
      <c r="BN34" s="19">
        <f>Costs!BN214</f>
        <v>35658.739173963455</v>
      </c>
      <c r="BO34" s="19">
        <f>Costs!BO214</f>
        <v>36335.428232301827</v>
      </c>
      <c r="BP34" s="19">
        <f>Costs!BP214</f>
        <v>37024.958689194485</v>
      </c>
      <c r="BQ34" s="19">
        <f>Costs!BQ214</f>
        <v>37727.574233400301</v>
      </c>
      <c r="BR34" s="19">
        <f>Costs!BR214</f>
        <v>38443.523178113181</v>
      </c>
      <c r="BS34" s="19">
        <f>Costs!BS214</f>
        <v>39173.058548718815</v>
      </c>
      <c r="BT34" s="19">
        <f>Costs!BT214</f>
        <v>39916.438172217189</v>
      </c>
      <c r="BU34" s="19">
        <f>Costs!BU214</f>
        <v>40673.924768341742</v>
      </c>
      <c r="BV34" s="19">
        <f>Costs!BV214</f>
        <v>41445.786042408101</v>
      </c>
      <c r="BW34" s="19">
        <f>Costs!BW214</f>
        <v>42232.294779924232</v>
      </c>
      <c r="BX34" s="19">
        <f>Costs!BX214</f>
        <v>43033.72894299648</v>
      </c>
      <c r="BY34" s="19">
        <f>Costs!BY214</f>
        <v>43850.371768564655</v>
      </c>
      <c r="BZ34" s="19">
        <f>Costs!BZ214</f>
        <v>44682.51186850189</v>
      </c>
      <c r="CA34" s="19">
        <f>Costs!CA214</f>
        <v>45530.443331613387</v>
      </c>
      <c r="CB34" s="19">
        <f>Costs!CB214</f>
        <v>46394.465827571279</v>
      </c>
      <c r="CC34" s="19">
        <f>Costs!CC214</f>
        <v>47274.884712821528</v>
      </c>
      <c r="CD34" s="19">
        <f>Costs!CD214</f>
        <v>48172.011138501002</v>
      </c>
      <c r="CE34" s="19">
        <f>Costs!CE214</f>
        <v>49086.162160401953</v>
      </c>
      <c r="CF34" s="19">
        <f>Costs!CF214</f>
        <v>50017.660851023684</v>
      </c>
      <c r="CG34" s="19">
        <f>Costs!CG214</f>
        <v>50966.836413750243</v>
      </c>
      <c r="CH34" s="19">
        <f>Costs!CH214</f>
        <v>51934.024299195422</v>
      </c>
      <c r="CI34" s="19">
        <f>Costs!CI214</f>
        <v>52919.566323754865</v>
      </c>
      <c r="CJ34" s="19">
        <f>Costs!CJ214</f>
        <v>53923.810790408468</v>
      </c>
      <c r="CK34" s="19">
        <f>Costs!CK214</f>
        <v>54947.112611815035</v>
      </c>
      <c r="CL34" s="19">
        <f>Costs!CL214</f>
        <v>55989.833435742854</v>
      </c>
      <c r="CM34" s="19">
        <f>Costs!CM214</f>
        <v>57052.341772880565</v>
      </c>
      <c r="CN34" s="19">
        <f>Costs!CN214</f>
        <v>58135.013127073602</v>
      </c>
      <c r="CO34" s="19">
        <f>Costs!CO214</f>
        <v>59238.230128031712</v>
      </c>
      <c r="CQ34" t="s">
        <v>570</v>
      </c>
    </row>
    <row r="35" spans="1:95" x14ac:dyDescent="0.2">
      <c r="E35" s="18" t="str">
        <f>Costs!E215</f>
        <v>Regulatory fees, sampling and testing</v>
      </c>
      <c r="F35" s="18">
        <f>Costs!F215</f>
        <v>0</v>
      </c>
      <c r="G35" s="18"/>
      <c r="H35" s="76" t="str">
        <f>Costs!H215</f>
        <v>£</v>
      </c>
      <c r="I35" s="272">
        <f xml:space="preserve"> SUMPRODUCT( $K$12:$CO$12, $K35:$CO35 )</f>
        <v>10522.598452029461</v>
      </c>
      <c r="J35" s="18"/>
      <c r="K35" s="19">
        <f>Costs!K215</f>
        <v>196.50836686991997</v>
      </c>
      <c r="L35" s="19">
        <f>Costs!L215</f>
        <v>284.01187824460146</v>
      </c>
      <c r="M35" s="19">
        <f>Costs!M215</f>
        <v>461.84061689100264</v>
      </c>
      <c r="N35" s="19">
        <f>Costs!N215</f>
        <v>502.34778522538556</v>
      </c>
      <c r="O35" s="19">
        <f>Costs!O215</f>
        <v>500.23974322881531</v>
      </c>
      <c r="P35" s="19">
        <f>Costs!P215</f>
        <v>494.14869230886978</v>
      </c>
      <c r="Q35" s="19">
        <f>Costs!Q215</f>
        <v>502.32622876701316</v>
      </c>
      <c r="R35" s="19">
        <f>Costs!R215</f>
        <v>515.04257115254973</v>
      </c>
      <c r="S35" s="19">
        <f>Costs!S215</f>
        <v>529.37006161695172</v>
      </c>
      <c r="T35" s="19">
        <f>Costs!T215</f>
        <v>543.50552292545535</v>
      </c>
      <c r="U35" s="19">
        <f>Costs!U215</f>
        <v>554.93071050366552</v>
      </c>
      <c r="V35" s="19">
        <f>Costs!V215</f>
        <v>564.97095760200421</v>
      </c>
      <c r="W35" s="19">
        <f>Costs!W215</f>
        <v>576.01973674574924</v>
      </c>
      <c r="X35" s="19">
        <f>Costs!X215</f>
        <v>587.28473407886497</v>
      </c>
      <c r="Y35" s="19">
        <f>Costs!Y215</f>
        <v>599.6322938675853</v>
      </c>
      <c r="Z35" s="19">
        <f>Costs!Z215</f>
        <v>610.48040253131626</v>
      </c>
      <c r="AA35" s="19">
        <f>Costs!AA215</f>
        <v>622.41979230453876</v>
      </c>
      <c r="AB35" s="19">
        <f>Costs!AB215</f>
        <v>634.59284086044306</v>
      </c>
      <c r="AC35" s="19">
        <f>Costs!AC215</f>
        <v>647.93728813786902</v>
      </c>
      <c r="AD35" s="19">
        <f>Costs!AD215</f>
        <v>659.65830727164496</v>
      </c>
      <c r="AE35" s="19">
        <f>Costs!AE215</f>
        <v>672.56014753209888</v>
      </c>
      <c r="AF35" s="19">
        <f>Costs!AF215</f>
        <v>685.7144949366309</v>
      </c>
      <c r="AG35" s="19">
        <f>Costs!AG215</f>
        <v>700.13636886507982</v>
      </c>
      <c r="AH35" s="19">
        <f>Costs!AH215</f>
        <v>712.8005888215107</v>
      </c>
      <c r="AI35" s="19">
        <f>Costs!AI215</f>
        <v>726.74251830248022</v>
      </c>
      <c r="AJ35" s="19">
        <f>Costs!AJ215</f>
        <v>740.95732476688204</v>
      </c>
      <c r="AK35" s="19">
        <f>Costs!AK215</f>
        <v>756.54367569193096</v>
      </c>
      <c r="AL35" s="19">
        <f>Costs!AL215</f>
        <v>770.22705090920385</v>
      </c>
      <c r="AM35" s="19">
        <f>Costs!AM215</f>
        <v>785.29297562199281</v>
      </c>
      <c r="AN35" s="19">
        <f>Costs!AN215</f>
        <v>800.65379153630488</v>
      </c>
      <c r="AO35" s="19">
        <f>Costs!AO215</f>
        <v>817.49870773144903</v>
      </c>
      <c r="AP35" s="19">
        <f>Costs!AP215</f>
        <v>832.2833134735522</v>
      </c>
      <c r="AQ35" s="19">
        <f>Costs!AQ215</f>
        <v>848.56391297058849</v>
      </c>
      <c r="AR35" s="19">
        <f>Costs!AR215</f>
        <v>865.16319510103517</v>
      </c>
      <c r="AS35" s="19">
        <f>Costs!AS215</f>
        <v>883.36837215292087</v>
      </c>
      <c r="AT35" s="19">
        <f>Costs!AT215</f>
        <v>899.34289810610562</v>
      </c>
      <c r="AU35" s="19">
        <f>Costs!AU215</f>
        <v>916.93617266693991</v>
      </c>
      <c r="AV35" s="19">
        <f>Costs!AV215</f>
        <v>934.87384207975254</v>
      </c>
      <c r="AW35" s="19">
        <f>Costs!AW215</f>
        <v>954.54919836799149</v>
      </c>
      <c r="AX35" s="19">
        <f>Costs!AX215</f>
        <v>971.80948206959624</v>
      </c>
      <c r="AY35" s="19">
        <f>Costs!AY215</f>
        <v>990.82134411992774</v>
      </c>
      <c r="AZ35" s="19">
        <f>Costs!AZ215</f>
        <v>1010.2053892067638</v>
      </c>
      <c r="BA35" s="19">
        <f>Costs!BA215</f>
        <v>1031.4697312123014</v>
      </c>
      <c r="BB35" s="19">
        <f>Costs!BB215</f>
        <v>1050.1193345285531</v>
      </c>
      <c r="BC35" s="19">
        <f>Costs!BC215</f>
        <v>1070.664247870327</v>
      </c>
      <c r="BD35" s="19">
        <f>Costs!BD215</f>
        <v>1091.611376123647</v>
      </c>
      <c r="BE35" s="19">
        <f>Costs!BE215</f>
        <v>1114.5931176023184</v>
      </c>
      <c r="BF35" s="19">
        <f>Costs!BF215</f>
        <v>1134.7439497316504</v>
      </c>
      <c r="BG35" s="19">
        <f>Costs!BG215</f>
        <v>1156.945620451901</v>
      </c>
      <c r="BH35" s="19">
        <f>Costs!BH215</f>
        <v>1179.581962933968</v>
      </c>
      <c r="BI35" s="19">
        <f>Costs!BI215</f>
        <v>1204.4199023190929</v>
      </c>
      <c r="BJ35" s="19">
        <f>Costs!BJ215</f>
        <v>1226.1928930784711</v>
      </c>
      <c r="BK35" s="19">
        <f>Costs!BK215</f>
        <v>1250.1850163176564</v>
      </c>
      <c r="BL35" s="19">
        <f>Costs!BL215</f>
        <v>1274.6468890860583</v>
      </c>
      <c r="BM35" s="19">
        <f>Costs!BM215</f>
        <v>1301.4910498376842</v>
      </c>
      <c r="BN35" s="19">
        <f>Costs!BN215</f>
        <v>1325.0168772930938</v>
      </c>
      <c r="BO35" s="19">
        <f>Costs!BO215</f>
        <v>1350.9439443921101</v>
      </c>
      <c r="BP35" s="19">
        <f>Costs!BP215</f>
        <v>1377.3786714898106</v>
      </c>
      <c r="BQ35" s="19">
        <f>Costs!BQ215</f>
        <v>1406.3912104906522</v>
      </c>
      <c r="BR35" s="19">
        <f>Costs!BR215</f>
        <v>1431.8110873211376</v>
      </c>
      <c r="BS35" s="19">
        <f>Costs!BS215</f>
        <v>1459.8292582320523</v>
      </c>
      <c r="BT35" s="19">
        <f>Costs!BT215</f>
        <v>1488.3960612229971</v>
      </c>
      <c r="BU35" s="19">
        <f>Costs!BU215</f>
        <v>1519.7522507346093</v>
      </c>
      <c r="BV35" s="19">
        <f>Costs!BV215</f>
        <v>1547.2187740740064</v>
      </c>
      <c r="BW35" s="19">
        <f>Costs!BW215</f>
        <v>1577.4968203150356</v>
      </c>
      <c r="BX35" s="19">
        <f>Costs!BX215</f>
        <v>1608.3677797496393</v>
      </c>
      <c r="BY35" s="19">
        <f>Costs!BY215</f>
        <v>1642.2570688893607</v>
      </c>
      <c r="BZ35" s="19">
        <f>Costs!BZ215</f>
        <v>1671.9351387733518</v>
      </c>
      <c r="CA35" s="19">
        <f>Costs!CA215</f>
        <v>1704.6554626361385</v>
      </c>
      <c r="CB35" s="19">
        <f>Costs!CB215</f>
        <v>1738.0165572668807</v>
      </c>
      <c r="CC35" s="19">
        <f>Costs!CC215</f>
        <v>1774.6437194493742</v>
      </c>
      <c r="CD35" s="19">
        <f>Costs!CD215</f>
        <v>1806.7115314099533</v>
      </c>
      <c r="CE35" s="19">
        <f>Costs!CE215</f>
        <v>1842.0712675893706</v>
      </c>
      <c r="CF35" s="19">
        <f>Costs!CF215</f>
        <v>1878.1234976280048</v>
      </c>
      <c r="CG35" s="19">
        <f>Costs!CG215</f>
        <v>1917.7098709377067</v>
      </c>
      <c r="CH35" s="19">
        <f>Costs!CH215</f>
        <v>1952.3599887351565</v>
      </c>
      <c r="CI35" s="19">
        <f>Costs!CI215</f>
        <v>1990.5721950514512</v>
      </c>
      <c r="CJ35" s="19">
        <f>Costs!CJ215</f>
        <v>2029.5327962687588</v>
      </c>
      <c r="CK35" s="19">
        <f>Costs!CK215</f>
        <v>2069.2564594431101</v>
      </c>
      <c r="CL35" s="19">
        <f>Costs!CL215</f>
        <v>2109.7581392611519</v>
      </c>
      <c r="CM35" s="19">
        <f>Costs!CM215</f>
        <v>2151.0530836843586</v>
      </c>
      <c r="CN35" s="19">
        <f>Costs!CN215</f>
        <v>2193.1568397040787</v>
      </c>
      <c r="CO35" s="19">
        <f>Costs!CO215</f>
        <v>2239.3987209773104</v>
      </c>
      <c r="CQ35" t="s">
        <v>571</v>
      </c>
    </row>
    <row r="36" spans="1:95" x14ac:dyDescent="0.2">
      <c r="E36" s="18" t="str">
        <f xml:space="preserve"> Costs!E208</f>
        <v>Meter maintenance</v>
      </c>
      <c r="F36" s="18">
        <f xml:space="preserve"> Costs!F208</f>
        <v>0</v>
      </c>
      <c r="G36" s="18"/>
      <c r="H36" s="76" t="str">
        <f xml:space="preserve"> Costs!H208</f>
        <v>£</v>
      </c>
      <c r="I36" s="272">
        <f xml:space="preserve"> SUMPRODUCT( $K$12:$CO$12, $K36:$CO36 )</f>
        <v>22313.078376346162</v>
      </c>
      <c r="J36" s="18"/>
      <c r="K36" s="19">
        <f xml:space="preserve"> Costs!K208</f>
        <v>0</v>
      </c>
      <c r="L36" s="19">
        <f xml:space="preserve"> Costs!L208</f>
        <v>0</v>
      </c>
      <c r="M36" s="19">
        <f xml:space="preserve"> Costs!M208</f>
        <v>0</v>
      </c>
      <c r="N36" s="19">
        <f xml:space="preserve"> Costs!N208</f>
        <v>0</v>
      </c>
      <c r="O36" s="19">
        <f xml:space="preserve"> Costs!O208</f>
        <v>0</v>
      </c>
      <c r="P36" s="19">
        <f xml:space="preserve"> Costs!P208</f>
        <v>0</v>
      </c>
      <c r="Q36" s="19">
        <f xml:space="preserve"> Costs!Q208</f>
        <v>0</v>
      </c>
      <c r="R36" s="19">
        <f xml:space="preserve"> Costs!R208</f>
        <v>0</v>
      </c>
      <c r="S36" s="19">
        <f xml:space="preserve"> Costs!S208</f>
        <v>0</v>
      </c>
      <c r="T36" s="19">
        <f xml:space="preserve"> Costs!T208</f>
        <v>0</v>
      </c>
      <c r="U36" s="19">
        <f xml:space="preserve"> Costs!U208</f>
        <v>0</v>
      </c>
      <c r="V36" s="19">
        <f xml:space="preserve"> Costs!V208</f>
        <v>0</v>
      </c>
      <c r="W36" s="19">
        <f xml:space="preserve"> Costs!W208</f>
        <v>0</v>
      </c>
      <c r="X36" s="19">
        <f xml:space="preserve"> Costs!X208</f>
        <v>0</v>
      </c>
      <c r="Y36" s="19">
        <f xml:space="preserve"> Costs!Y208</f>
        <v>0</v>
      </c>
      <c r="Z36" s="19">
        <f xml:space="preserve"> Costs!Z208</f>
        <v>17374.68686184147</v>
      </c>
      <c r="AA36" s="19">
        <f xml:space="preserve"> Costs!AA208</f>
        <v>5966.3189476047355</v>
      </c>
      <c r="AB36" s="19">
        <f xml:space="preserve"> Costs!AB208</f>
        <v>0</v>
      </c>
      <c r="AC36" s="19">
        <f xml:space="preserve"> Costs!AC208</f>
        <v>0</v>
      </c>
      <c r="AD36" s="19">
        <f xml:space="preserve"> Costs!AD208</f>
        <v>0</v>
      </c>
      <c r="AE36" s="19">
        <f xml:space="preserve"> Costs!AE208</f>
        <v>0</v>
      </c>
      <c r="AF36" s="19">
        <f xml:space="preserve"> Costs!AF208</f>
        <v>0</v>
      </c>
      <c r="AG36" s="19">
        <f xml:space="preserve"> Costs!AG208</f>
        <v>0</v>
      </c>
      <c r="AH36" s="19">
        <f xml:space="preserve"> Costs!AH208</f>
        <v>0</v>
      </c>
      <c r="AI36" s="19">
        <f xml:space="preserve"> Costs!AI208</f>
        <v>0</v>
      </c>
      <c r="AJ36" s="19">
        <f xml:space="preserve"> Costs!AJ208</f>
        <v>0</v>
      </c>
      <c r="AK36" s="19">
        <f xml:space="preserve"> Costs!AK208</f>
        <v>0</v>
      </c>
      <c r="AL36" s="19">
        <f xml:space="preserve"> Costs!AL208</f>
        <v>0</v>
      </c>
      <c r="AM36" s="19">
        <f xml:space="preserve"> Costs!AM208</f>
        <v>0</v>
      </c>
      <c r="AN36" s="19">
        <f xml:space="preserve"> Costs!AN208</f>
        <v>0</v>
      </c>
      <c r="AO36" s="19">
        <f xml:space="preserve"> Costs!AO208</f>
        <v>23034.642764786051</v>
      </c>
      <c r="AP36" s="19">
        <f xml:space="preserve"> Costs!AP208</f>
        <v>7909.8994227446765</v>
      </c>
      <c r="AQ36" s="19">
        <f xml:space="preserve"> Costs!AQ208</f>
        <v>0</v>
      </c>
      <c r="AR36" s="19">
        <f xml:space="preserve"> Costs!AR208</f>
        <v>0</v>
      </c>
      <c r="AS36" s="19">
        <f xml:space="preserve"> Costs!AS208</f>
        <v>0</v>
      </c>
      <c r="AT36" s="19">
        <f xml:space="preserve"> Costs!AT208</f>
        <v>0</v>
      </c>
      <c r="AU36" s="19">
        <f xml:space="preserve"> Costs!AU208</f>
        <v>0</v>
      </c>
      <c r="AV36" s="19">
        <f xml:space="preserve"> Costs!AV208</f>
        <v>0</v>
      </c>
      <c r="AW36" s="19">
        <f xml:space="preserve"> Costs!AW208</f>
        <v>0</v>
      </c>
      <c r="AX36" s="19">
        <f xml:space="preserve"> Costs!AX208</f>
        <v>0</v>
      </c>
      <c r="AY36" s="19">
        <f xml:space="preserve"> Costs!AY208</f>
        <v>0</v>
      </c>
      <c r="AZ36" s="19">
        <f xml:space="preserve"> Costs!AZ208</f>
        <v>0</v>
      </c>
      <c r="BA36" s="19">
        <f xml:space="preserve"> Costs!BA208</f>
        <v>0</v>
      </c>
      <c r="BB36" s="19">
        <f xml:space="preserve"> Costs!BB208</f>
        <v>0</v>
      </c>
      <c r="BC36" s="19">
        <f xml:space="preserve"> Costs!BC208</f>
        <v>0</v>
      </c>
      <c r="BD36" s="19">
        <f xml:space="preserve"> Costs!BD208</f>
        <v>30538.378706934287</v>
      </c>
      <c r="BE36" s="19">
        <f xml:space="preserve"> Costs!BE208</f>
        <v>10486.618202510746</v>
      </c>
      <c r="BF36" s="19">
        <f xml:space="preserve"> Costs!BF208</f>
        <v>0</v>
      </c>
      <c r="BG36" s="19">
        <f xml:space="preserve"> Costs!BG208</f>
        <v>0</v>
      </c>
      <c r="BH36" s="19">
        <f xml:space="preserve"> Costs!BH208</f>
        <v>0</v>
      </c>
      <c r="BI36" s="19">
        <f xml:space="preserve"> Costs!BI208</f>
        <v>0</v>
      </c>
      <c r="BJ36" s="19">
        <f xml:space="preserve"> Costs!BJ208</f>
        <v>0</v>
      </c>
      <c r="BK36" s="19">
        <f xml:space="preserve"> Costs!BK208</f>
        <v>0</v>
      </c>
      <c r="BL36" s="19">
        <f xml:space="preserve"> Costs!BL208</f>
        <v>0</v>
      </c>
      <c r="BM36" s="19">
        <f xml:space="preserve"> Costs!BM208</f>
        <v>0</v>
      </c>
      <c r="BN36" s="19">
        <f xml:space="preserve"> Costs!BN208</f>
        <v>0</v>
      </c>
      <c r="BO36" s="19">
        <f xml:space="preserve"> Costs!BO208</f>
        <v>0</v>
      </c>
      <c r="BP36" s="19">
        <f xml:space="preserve"> Costs!BP208</f>
        <v>0</v>
      </c>
      <c r="BQ36" s="19">
        <f xml:space="preserve"> Costs!BQ208</f>
        <v>0</v>
      </c>
      <c r="BR36" s="19">
        <f xml:space="preserve"> Costs!BR208</f>
        <v>0</v>
      </c>
      <c r="BS36" s="19">
        <f xml:space="preserve"> Costs!BS208</f>
        <v>122612.20945034602</v>
      </c>
      <c r="BT36" s="19">
        <f xml:space="preserve"> Costs!BT208</f>
        <v>41885.8894916723</v>
      </c>
      <c r="BU36" s="19">
        <f xml:space="preserve"> Costs!BU208</f>
        <v>0</v>
      </c>
      <c r="BV36" s="19">
        <f xml:space="preserve"> Costs!BV208</f>
        <v>0</v>
      </c>
      <c r="BW36" s="19">
        <f xml:space="preserve"> Costs!BW208</f>
        <v>0</v>
      </c>
      <c r="BX36" s="19">
        <f xml:space="preserve"> Costs!BX208</f>
        <v>0</v>
      </c>
      <c r="BY36" s="19">
        <f xml:space="preserve"> Costs!BY208</f>
        <v>0</v>
      </c>
      <c r="BZ36" s="19">
        <f xml:space="preserve"> Costs!BZ208</f>
        <v>0</v>
      </c>
      <c r="CA36" s="19">
        <f xml:space="preserve"> Costs!CA208</f>
        <v>0</v>
      </c>
      <c r="CB36" s="19">
        <f xml:space="preserve"> Costs!CB208</f>
        <v>0</v>
      </c>
      <c r="CC36" s="19">
        <f xml:space="preserve"> Costs!CC208</f>
        <v>0</v>
      </c>
      <c r="CD36" s="19">
        <f xml:space="preserve"> Costs!CD208</f>
        <v>0</v>
      </c>
      <c r="CE36" s="19">
        <f xml:space="preserve"> Costs!CE208</f>
        <v>0</v>
      </c>
      <c r="CF36" s="19">
        <f xml:space="preserve"> Costs!CF208</f>
        <v>0</v>
      </c>
      <c r="CG36" s="19">
        <f xml:space="preserve"> Costs!CG208</f>
        <v>0</v>
      </c>
      <c r="CH36" s="19">
        <f xml:space="preserve"> Costs!CH208</f>
        <v>53675.360106564622</v>
      </c>
      <c r="CI36" s="19">
        <f xml:space="preserve"> Costs!CI208</f>
        <v>18431.659837658939</v>
      </c>
      <c r="CJ36" s="19">
        <f xml:space="preserve"> Costs!CJ208</f>
        <v>0</v>
      </c>
      <c r="CK36" s="19">
        <f xml:space="preserve"> Costs!CK208</f>
        <v>0</v>
      </c>
      <c r="CL36" s="19">
        <f xml:space="preserve"> Costs!CL208</f>
        <v>0</v>
      </c>
      <c r="CM36" s="19">
        <f xml:space="preserve"> Costs!CM208</f>
        <v>0</v>
      </c>
      <c r="CN36" s="19">
        <f xml:space="preserve"> Costs!CN208</f>
        <v>0</v>
      </c>
      <c r="CO36" s="19">
        <f xml:space="preserve"> Costs!CO208</f>
        <v>0</v>
      </c>
      <c r="CQ36" t="s">
        <v>572</v>
      </c>
    </row>
    <row r="37" spans="1:95" x14ac:dyDescent="0.2">
      <c r="E37" s="18" t="str">
        <f>Costs!E196</f>
        <v>Pumping and non-standard operating costs</v>
      </c>
      <c r="F37" s="18">
        <f>Costs!F217</f>
        <v>0</v>
      </c>
      <c r="G37" s="18"/>
      <c r="H37" s="76" t="str">
        <f>Costs!H196</f>
        <v>£</v>
      </c>
      <c r="I37" s="272">
        <f xml:space="preserve"> SUMPRODUCT( $K$12:$CO$12, $K37:$CO37 )</f>
        <v>0</v>
      </c>
      <c r="J37" s="18"/>
      <c r="K37" s="19">
        <f>Costs!K196</f>
        <v>0</v>
      </c>
      <c r="L37" s="19">
        <f>Costs!L196</f>
        <v>0</v>
      </c>
      <c r="M37" s="19">
        <f>Costs!M196</f>
        <v>0</v>
      </c>
      <c r="N37" s="19">
        <f>Costs!N196</f>
        <v>0</v>
      </c>
      <c r="O37" s="19">
        <f>Costs!O196</f>
        <v>0</v>
      </c>
      <c r="P37" s="19">
        <f>Costs!P196</f>
        <v>0</v>
      </c>
      <c r="Q37" s="19">
        <f>Costs!Q196</f>
        <v>0</v>
      </c>
      <c r="R37" s="19">
        <f>Costs!R196</f>
        <v>0</v>
      </c>
      <c r="S37" s="19">
        <f>Costs!S196</f>
        <v>0</v>
      </c>
      <c r="T37" s="19">
        <f>Costs!T196</f>
        <v>0</v>
      </c>
      <c r="U37" s="19">
        <f>Costs!U196</f>
        <v>0</v>
      </c>
      <c r="V37" s="19">
        <f>Costs!V196</f>
        <v>0</v>
      </c>
      <c r="W37" s="19">
        <f>Costs!W196</f>
        <v>0</v>
      </c>
      <c r="X37" s="19">
        <f>Costs!X196</f>
        <v>0</v>
      </c>
      <c r="Y37" s="19">
        <f>Costs!Y196</f>
        <v>0</v>
      </c>
      <c r="Z37" s="19">
        <f>Costs!Z196</f>
        <v>0</v>
      </c>
      <c r="AA37" s="19">
        <f>Costs!AA196</f>
        <v>0</v>
      </c>
      <c r="AB37" s="19">
        <f>Costs!AB196</f>
        <v>0</v>
      </c>
      <c r="AC37" s="19">
        <f>Costs!AC196</f>
        <v>0</v>
      </c>
      <c r="AD37" s="19">
        <f>Costs!AD196</f>
        <v>0</v>
      </c>
      <c r="AE37" s="19">
        <f>Costs!AE196</f>
        <v>0</v>
      </c>
      <c r="AF37" s="19">
        <f>Costs!AF196</f>
        <v>0</v>
      </c>
      <c r="AG37" s="19">
        <f>Costs!AG196</f>
        <v>0</v>
      </c>
      <c r="AH37" s="19">
        <f>Costs!AH196</f>
        <v>0</v>
      </c>
      <c r="AI37" s="19">
        <f>Costs!AI196</f>
        <v>0</v>
      </c>
      <c r="AJ37" s="19">
        <f>Costs!AJ196</f>
        <v>0</v>
      </c>
      <c r="AK37" s="19">
        <f>Costs!AK196</f>
        <v>0</v>
      </c>
      <c r="AL37" s="19">
        <f>Costs!AL196</f>
        <v>0</v>
      </c>
      <c r="AM37" s="19">
        <f>Costs!AM196</f>
        <v>0</v>
      </c>
      <c r="AN37" s="19">
        <f>Costs!AN196</f>
        <v>0</v>
      </c>
      <c r="AO37" s="19">
        <f>Costs!AO196</f>
        <v>0</v>
      </c>
      <c r="AP37" s="19">
        <f>Costs!AP196</f>
        <v>0</v>
      </c>
      <c r="AQ37" s="19">
        <f>Costs!AQ196</f>
        <v>0</v>
      </c>
      <c r="AR37" s="19">
        <f>Costs!AR196</f>
        <v>0</v>
      </c>
      <c r="AS37" s="19">
        <f>Costs!AS196</f>
        <v>0</v>
      </c>
      <c r="AT37" s="19">
        <f>Costs!AT196</f>
        <v>0</v>
      </c>
      <c r="AU37" s="19">
        <f>Costs!AU196</f>
        <v>0</v>
      </c>
      <c r="AV37" s="19">
        <f>Costs!AV196</f>
        <v>0</v>
      </c>
      <c r="AW37" s="19">
        <f>Costs!AW196</f>
        <v>0</v>
      </c>
      <c r="AX37" s="19">
        <f>Costs!AX196</f>
        <v>0</v>
      </c>
      <c r="AY37" s="19">
        <f>Costs!AY196</f>
        <v>0</v>
      </c>
      <c r="AZ37" s="19">
        <f>Costs!AZ196</f>
        <v>0</v>
      </c>
      <c r="BA37" s="19">
        <f>Costs!BA196</f>
        <v>0</v>
      </c>
      <c r="BB37" s="19">
        <f>Costs!BB196</f>
        <v>0</v>
      </c>
      <c r="BC37" s="19">
        <f>Costs!BC196</f>
        <v>0</v>
      </c>
      <c r="BD37" s="19">
        <f>Costs!BD196</f>
        <v>0</v>
      </c>
      <c r="BE37" s="19">
        <f>Costs!BE196</f>
        <v>0</v>
      </c>
      <c r="BF37" s="19">
        <f>Costs!BF196</f>
        <v>0</v>
      </c>
      <c r="BG37" s="19">
        <f>Costs!BG196</f>
        <v>0</v>
      </c>
      <c r="BH37" s="19">
        <f>Costs!BH196</f>
        <v>0</v>
      </c>
      <c r="BI37" s="19">
        <f>Costs!BI196</f>
        <v>0</v>
      </c>
      <c r="BJ37" s="19">
        <f>Costs!BJ196</f>
        <v>0</v>
      </c>
      <c r="BK37" s="19">
        <f>Costs!BK196</f>
        <v>0</v>
      </c>
      <c r="BL37" s="19">
        <f>Costs!BL196</f>
        <v>0</v>
      </c>
      <c r="BM37" s="19">
        <f>Costs!BM196</f>
        <v>0</v>
      </c>
      <c r="BN37" s="19">
        <f>Costs!BN196</f>
        <v>0</v>
      </c>
      <c r="BO37" s="19">
        <f>Costs!BO196</f>
        <v>0</v>
      </c>
      <c r="BP37" s="19">
        <f>Costs!BP196</f>
        <v>0</v>
      </c>
      <c r="BQ37" s="19">
        <f>Costs!BQ196</f>
        <v>0</v>
      </c>
      <c r="BR37" s="19">
        <f>Costs!BR196</f>
        <v>0</v>
      </c>
      <c r="BS37" s="19">
        <f>Costs!BS196</f>
        <v>0</v>
      </c>
      <c r="BT37" s="19">
        <f>Costs!BT196</f>
        <v>0</v>
      </c>
      <c r="BU37" s="19">
        <f>Costs!BU196</f>
        <v>0</v>
      </c>
      <c r="BV37" s="19">
        <f>Costs!BV196</f>
        <v>0</v>
      </c>
      <c r="BW37" s="19">
        <f>Costs!BW196</f>
        <v>0</v>
      </c>
      <c r="BX37" s="19">
        <f>Costs!BX196</f>
        <v>0</v>
      </c>
      <c r="BY37" s="19">
        <f>Costs!BY196</f>
        <v>0</v>
      </c>
      <c r="BZ37" s="19">
        <f>Costs!BZ196</f>
        <v>0</v>
      </c>
      <c r="CA37" s="19">
        <f>Costs!CA196</f>
        <v>0</v>
      </c>
      <c r="CB37" s="19">
        <f>Costs!CB196</f>
        <v>0</v>
      </c>
      <c r="CC37" s="19">
        <f>Costs!CC196</f>
        <v>0</v>
      </c>
      <c r="CD37" s="19">
        <f>Costs!CD196</f>
        <v>0</v>
      </c>
      <c r="CE37" s="19">
        <f>Costs!CE196</f>
        <v>0</v>
      </c>
      <c r="CF37" s="19">
        <f>Costs!CF196</f>
        <v>0</v>
      </c>
      <c r="CG37" s="19">
        <f>Costs!CG196</f>
        <v>0</v>
      </c>
      <c r="CH37" s="19">
        <f>Costs!CH196</f>
        <v>0</v>
      </c>
      <c r="CI37" s="19">
        <f>Costs!CI196</f>
        <v>0</v>
      </c>
      <c r="CJ37" s="19">
        <f>Costs!CJ196</f>
        <v>0</v>
      </c>
      <c r="CK37" s="19">
        <f>Costs!CK196</f>
        <v>0</v>
      </c>
      <c r="CL37" s="19">
        <f>Costs!CL196</f>
        <v>0</v>
      </c>
      <c r="CM37" s="19">
        <f>Costs!CM196</f>
        <v>0</v>
      </c>
      <c r="CN37" s="19">
        <f>Costs!CN196</f>
        <v>0</v>
      </c>
      <c r="CO37" s="19">
        <f>Costs!CO196</f>
        <v>0</v>
      </c>
      <c r="CQ37" t="s">
        <v>573</v>
      </c>
    </row>
    <row r="38" spans="1:95" x14ac:dyDescent="0.2">
      <c r="E38" s="18" t="str">
        <f xml:space="preserve"> Costs!E210</f>
        <v>Pumping and other non-standard maintenance</v>
      </c>
      <c r="F38" s="18">
        <f xml:space="preserve"> Costs!F210</f>
        <v>0</v>
      </c>
      <c r="G38" s="18"/>
      <c r="H38" s="76" t="str">
        <f xml:space="preserve"> Costs!H210</f>
        <v>£</v>
      </c>
      <c r="I38" s="272">
        <f xml:space="preserve"> SUMPRODUCT( $K$12:$CO$12, $K38:$CO38 )</f>
        <v>0</v>
      </c>
      <c r="J38" s="18"/>
      <c r="K38" s="19">
        <f xml:space="preserve"> Costs!K210</f>
        <v>0</v>
      </c>
      <c r="L38" s="19">
        <f xml:space="preserve"> Costs!L210</f>
        <v>0</v>
      </c>
      <c r="M38" s="19">
        <f xml:space="preserve"> Costs!M210</f>
        <v>0</v>
      </c>
      <c r="N38" s="19">
        <f xml:space="preserve"> Costs!N210</f>
        <v>0</v>
      </c>
      <c r="O38" s="19">
        <f xml:space="preserve"> Costs!O210</f>
        <v>0</v>
      </c>
      <c r="P38" s="19">
        <f xml:space="preserve"> Costs!P210</f>
        <v>0</v>
      </c>
      <c r="Q38" s="19">
        <f xml:space="preserve"> Costs!Q210</f>
        <v>0</v>
      </c>
      <c r="R38" s="19">
        <f xml:space="preserve"> Costs!R210</f>
        <v>0</v>
      </c>
      <c r="S38" s="19">
        <f xml:space="preserve"> Costs!S210</f>
        <v>0</v>
      </c>
      <c r="T38" s="19">
        <f xml:space="preserve"> Costs!T210</f>
        <v>0</v>
      </c>
      <c r="U38" s="19">
        <f xml:space="preserve"> Costs!U210</f>
        <v>0</v>
      </c>
      <c r="V38" s="19">
        <f xml:space="preserve"> Costs!V210</f>
        <v>0</v>
      </c>
      <c r="W38" s="19">
        <f xml:space="preserve"> Costs!W210</f>
        <v>0</v>
      </c>
      <c r="X38" s="19">
        <f xml:space="preserve"> Costs!X210</f>
        <v>0</v>
      </c>
      <c r="Y38" s="19">
        <f xml:space="preserve"> Costs!Y210</f>
        <v>0</v>
      </c>
      <c r="Z38" s="19">
        <f xml:space="preserve"> Costs!Z210</f>
        <v>0</v>
      </c>
      <c r="AA38" s="19">
        <f xml:space="preserve"> Costs!AA210</f>
        <v>0</v>
      </c>
      <c r="AB38" s="19">
        <f xml:space="preserve"> Costs!AB210</f>
        <v>0</v>
      </c>
      <c r="AC38" s="19">
        <f xml:space="preserve"> Costs!AC210</f>
        <v>0</v>
      </c>
      <c r="AD38" s="19">
        <f xml:space="preserve"> Costs!AD210</f>
        <v>0</v>
      </c>
      <c r="AE38" s="19">
        <f xml:space="preserve"> Costs!AE210</f>
        <v>0</v>
      </c>
      <c r="AF38" s="19">
        <f xml:space="preserve"> Costs!AF210</f>
        <v>0</v>
      </c>
      <c r="AG38" s="19">
        <f xml:space="preserve"> Costs!AG210</f>
        <v>0</v>
      </c>
      <c r="AH38" s="19">
        <f xml:space="preserve"> Costs!AH210</f>
        <v>0</v>
      </c>
      <c r="AI38" s="19">
        <f xml:space="preserve"> Costs!AI210</f>
        <v>0</v>
      </c>
      <c r="AJ38" s="19">
        <f xml:space="preserve"> Costs!AJ210</f>
        <v>0</v>
      </c>
      <c r="AK38" s="19">
        <f xml:space="preserve"> Costs!AK210</f>
        <v>0</v>
      </c>
      <c r="AL38" s="19">
        <f xml:space="preserve"> Costs!AL210</f>
        <v>0</v>
      </c>
      <c r="AM38" s="19">
        <f xml:space="preserve"> Costs!AM210</f>
        <v>0</v>
      </c>
      <c r="AN38" s="19">
        <f xml:space="preserve"> Costs!AN210</f>
        <v>0</v>
      </c>
      <c r="AO38" s="19">
        <f xml:space="preserve"> Costs!AO210</f>
        <v>0</v>
      </c>
      <c r="AP38" s="19">
        <f xml:space="preserve"> Costs!AP210</f>
        <v>0</v>
      </c>
      <c r="AQ38" s="19">
        <f xml:space="preserve"> Costs!AQ210</f>
        <v>0</v>
      </c>
      <c r="AR38" s="19">
        <f xml:space="preserve"> Costs!AR210</f>
        <v>0</v>
      </c>
      <c r="AS38" s="19">
        <f xml:space="preserve"> Costs!AS210</f>
        <v>0</v>
      </c>
      <c r="AT38" s="19">
        <f xml:space="preserve"> Costs!AT210</f>
        <v>0</v>
      </c>
      <c r="AU38" s="19">
        <f xml:space="preserve"> Costs!AU210</f>
        <v>0</v>
      </c>
      <c r="AV38" s="19">
        <f xml:space="preserve"> Costs!AV210</f>
        <v>0</v>
      </c>
      <c r="AW38" s="19">
        <f xml:space="preserve"> Costs!AW210</f>
        <v>0</v>
      </c>
      <c r="AX38" s="19">
        <f xml:space="preserve"> Costs!AX210</f>
        <v>0</v>
      </c>
      <c r="AY38" s="19">
        <f xml:space="preserve"> Costs!AY210</f>
        <v>0</v>
      </c>
      <c r="AZ38" s="19">
        <f xml:space="preserve"> Costs!AZ210</f>
        <v>0</v>
      </c>
      <c r="BA38" s="19">
        <f xml:space="preserve"> Costs!BA210</f>
        <v>0</v>
      </c>
      <c r="BB38" s="19">
        <f xml:space="preserve"> Costs!BB210</f>
        <v>0</v>
      </c>
      <c r="BC38" s="19">
        <f xml:space="preserve"> Costs!BC210</f>
        <v>0</v>
      </c>
      <c r="BD38" s="19">
        <f xml:space="preserve"> Costs!BD210</f>
        <v>0</v>
      </c>
      <c r="BE38" s="19">
        <f xml:space="preserve"> Costs!BE210</f>
        <v>0</v>
      </c>
      <c r="BF38" s="19">
        <f xml:space="preserve"> Costs!BF210</f>
        <v>0</v>
      </c>
      <c r="BG38" s="19">
        <f xml:space="preserve"> Costs!BG210</f>
        <v>0</v>
      </c>
      <c r="BH38" s="19">
        <f xml:space="preserve"> Costs!BH210</f>
        <v>0</v>
      </c>
      <c r="BI38" s="19">
        <f xml:space="preserve"> Costs!BI210</f>
        <v>0</v>
      </c>
      <c r="BJ38" s="19">
        <f xml:space="preserve"> Costs!BJ210</f>
        <v>0</v>
      </c>
      <c r="BK38" s="19">
        <f xml:space="preserve"> Costs!BK210</f>
        <v>0</v>
      </c>
      <c r="BL38" s="19">
        <f xml:space="preserve"> Costs!BL210</f>
        <v>0</v>
      </c>
      <c r="BM38" s="19">
        <f xml:space="preserve"> Costs!BM210</f>
        <v>0</v>
      </c>
      <c r="BN38" s="19">
        <f xml:space="preserve"> Costs!BN210</f>
        <v>0</v>
      </c>
      <c r="BO38" s="19">
        <f xml:space="preserve"> Costs!BO210</f>
        <v>0</v>
      </c>
      <c r="BP38" s="19">
        <f xml:space="preserve"> Costs!BP210</f>
        <v>0</v>
      </c>
      <c r="BQ38" s="19">
        <f xml:space="preserve"> Costs!BQ210</f>
        <v>0</v>
      </c>
      <c r="BR38" s="19">
        <f xml:space="preserve"> Costs!BR210</f>
        <v>0</v>
      </c>
      <c r="BS38" s="19">
        <f xml:space="preserve"> Costs!BS210</f>
        <v>0</v>
      </c>
      <c r="BT38" s="19">
        <f xml:space="preserve"> Costs!BT210</f>
        <v>0</v>
      </c>
      <c r="BU38" s="19">
        <f xml:space="preserve"> Costs!BU210</f>
        <v>0</v>
      </c>
      <c r="BV38" s="19">
        <f xml:space="preserve"> Costs!BV210</f>
        <v>0</v>
      </c>
      <c r="BW38" s="19">
        <f xml:space="preserve"> Costs!BW210</f>
        <v>0</v>
      </c>
      <c r="BX38" s="19">
        <f xml:space="preserve"> Costs!BX210</f>
        <v>0</v>
      </c>
      <c r="BY38" s="19">
        <f xml:space="preserve"> Costs!BY210</f>
        <v>0</v>
      </c>
      <c r="BZ38" s="19">
        <f xml:space="preserve"> Costs!BZ210</f>
        <v>0</v>
      </c>
      <c r="CA38" s="19">
        <f xml:space="preserve"> Costs!CA210</f>
        <v>0</v>
      </c>
      <c r="CB38" s="19">
        <f xml:space="preserve"> Costs!CB210</f>
        <v>0</v>
      </c>
      <c r="CC38" s="19">
        <f xml:space="preserve"> Costs!CC210</f>
        <v>0</v>
      </c>
      <c r="CD38" s="19">
        <f xml:space="preserve"> Costs!CD210</f>
        <v>0</v>
      </c>
      <c r="CE38" s="19">
        <f xml:space="preserve"> Costs!CE210</f>
        <v>0</v>
      </c>
      <c r="CF38" s="19">
        <f xml:space="preserve"> Costs!CF210</f>
        <v>0</v>
      </c>
      <c r="CG38" s="19">
        <f xml:space="preserve"> Costs!CG210</f>
        <v>0</v>
      </c>
      <c r="CH38" s="19">
        <f xml:space="preserve"> Costs!CH210</f>
        <v>0</v>
      </c>
      <c r="CI38" s="19">
        <f xml:space="preserve"> Costs!CI210</f>
        <v>0</v>
      </c>
      <c r="CJ38" s="19">
        <f xml:space="preserve"> Costs!CJ210</f>
        <v>0</v>
      </c>
      <c r="CK38" s="19">
        <f xml:space="preserve"> Costs!CK210</f>
        <v>0</v>
      </c>
      <c r="CL38" s="19">
        <f xml:space="preserve"> Costs!CL210</f>
        <v>0</v>
      </c>
      <c r="CM38" s="19">
        <f xml:space="preserve"> Costs!CM210</f>
        <v>0</v>
      </c>
      <c r="CN38" s="19">
        <f xml:space="preserve"> Costs!CN210</f>
        <v>0</v>
      </c>
      <c r="CO38" s="19">
        <f xml:space="preserve"> Costs!CO210</f>
        <v>0</v>
      </c>
      <c r="CQ38" t="s">
        <v>572</v>
      </c>
    </row>
    <row r="39" spans="1:95" x14ac:dyDescent="0.2">
      <c r="E39" s="18"/>
      <c r="F39" s="18"/>
      <c r="G39" s="18"/>
      <c r="H39" s="76"/>
      <c r="I39" s="273"/>
      <c r="J39" s="18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</row>
    <row r="40" spans="1:95" s="97" customFormat="1" x14ac:dyDescent="0.2">
      <c r="C40" s="292"/>
      <c r="E40" s="97" t="s">
        <v>574</v>
      </c>
      <c r="H40" s="147" t="s">
        <v>133</v>
      </c>
      <c r="I40" s="104">
        <f xml:space="preserve"> SUBTOTAL( 9, I27:I39 )</f>
        <v>834763.33493459725</v>
      </c>
      <c r="K40" s="104">
        <f t="shared" ref="K40:AP40" si="13" xml:space="preserve"> SUBTOTAL( 9, K27:K39 )</f>
        <v>443407.43935981148</v>
      </c>
      <c r="L40" s="104">
        <f t="shared" si="13"/>
        <v>18058.673435645687</v>
      </c>
      <c r="M40" s="104">
        <f t="shared" si="13"/>
        <v>2119.0712563176294</v>
      </c>
      <c r="N40" s="104">
        <f t="shared" si="13"/>
        <v>3012.0969295786535</v>
      </c>
      <c r="O40" s="104">
        <f t="shared" si="13"/>
        <v>3883.6036835113064</v>
      </c>
      <c r="P40" s="104">
        <f t="shared" si="13"/>
        <v>4784.5138717016243</v>
      </c>
      <c r="Q40" s="104">
        <f t="shared" si="13"/>
        <v>5737.7977773773764</v>
      </c>
      <c r="R40" s="104">
        <f t="shared" si="13"/>
        <v>6739.0040079318997</v>
      </c>
      <c r="S40" s="104">
        <f t="shared" si="13"/>
        <v>7777.4527587299217</v>
      </c>
      <c r="T40" s="104">
        <f t="shared" si="13"/>
        <v>8105.5735351578096</v>
      </c>
      <c r="U40" s="104">
        <f t="shared" si="13"/>
        <v>8440.2907420031279</v>
      </c>
      <c r="V40" s="104">
        <f t="shared" si="13"/>
        <v>8783.1698634402601</v>
      </c>
      <c r="W40" s="104">
        <f t="shared" si="13"/>
        <v>9136.8502859912041</v>
      </c>
      <c r="X40" s="104">
        <f t="shared" si="13"/>
        <v>9500.7915051158761</v>
      </c>
      <c r="Y40" s="104">
        <f t="shared" si="13"/>
        <v>9876.1177049060225</v>
      </c>
      <c r="Z40" s="104">
        <f t="shared" si="13"/>
        <v>27635.197742155837</v>
      </c>
      <c r="AA40" s="104">
        <f t="shared" si="13"/>
        <v>16623.151029692955</v>
      </c>
      <c r="AB40" s="104">
        <f t="shared" si="13"/>
        <v>11064.500460805079</v>
      </c>
      <c r="AC40" s="104">
        <f t="shared" si="13"/>
        <v>11484.737131320202</v>
      </c>
      <c r="AD40" s="104">
        <f t="shared" si="13"/>
        <v>11915.037394595895</v>
      </c>
      <c r="AE40" s="104">
        <f t="shared" si="13"/>
        <v>12358.502534889663</v>
      </c>
      <c r="AF40" s="104">
        <f t="shared" si="13"/>
        <v>12814.508338036894</v>
      </c>
      <c r="AG40" s="104">
        <f t="shared" si="13"/>
        <v>13284.381149234034</v>
      </c>
      <c r="AH40" s="104">
        <f t="shared" si="13"/>
        <v>13765.414504540986</v>
      </c>
      <c r="AI40" s="104">
        <f t="shared" si="13"/>
        <v>14260.970043140254</v>
      </c>
      <c r="AJ40" s="104">
        <f t="shared" si="13"/>
        <v>14770.376939427089</v>
      </c>
      <c r="AK40" s="104">
        <f t="shared" si="13"/>
        <v>15295.075774996316</v>
      </c>
      <c r="AL40" s="104">
        <f t="shared" si="13"/>
        <v>15832.14203080209</v>
      </c>
      <c r="AM40" s="104">
        <f t="shared" si="13"/>
        <v>16385.219503976507</v>
      </c>
      <c r="AN40" s="104">
        <f t="shared" si="13"/>
        <v>16953.587266825514</v>
      </c>
      <c r="AO40" s="104">
        <f t="shared" si="13"/>
        <v>40573.452674502012</v>
      </c>
      <c r="AP40" s="104">
        <f t="shared" si="13"/>
        <v>26047.626672891973</v>
      </c>
      <c r="AQ40" s="104">
        <f t="shared" ref="AQ40:BV40" si="14" xml:space="preserve"> SUBTOTAL( 9, AQ27:AQ39 )</f>
        <v>18754.28886809816</v>
      </c>
      <c r="AR40" s="104">
        <f t="shared" si="14"/>
        <v>19387.719980773782</v>
      </c>
      <c r="AS40" s="104">
        <f t="shared" si="14"/>
        <v>20039.719790886855</v>
      </c>
      <c r="AT40" s="104">
        <f t="shared" si="14"/>
        <v>20706.873419102445</v>
      </c>
      <c r="AU40" s="104">
        <f t="shared" si="14"/>
        <v>21393.461826956012</v>
      </c>
      <c r="AV40" s="104">
        <f t="shared" si="14"/>
        <v>22098.652341371151</v>
      </c>
      <c r="AW40" s="104">
        <f t="shared" si="14"/>
        <v>22824.290282533973</v>
      </c>
      <c r="AX40" s="104">
        <f t="shared" si="14"/>
        <v>23566.685500295109</v>
      </c>
      <c r="AY40" s="104">
        <f t="shared" si="14"/>
        <v>24330.478074861589</v>
      </c>
      <c r="AZ40" s="104">
        <f t="shared" si="14"/>
        <v>25114.773104213851</v>
      </c>
      <c r="BA40" s="104">
        <f t="shared" si="14"/>
        <v>25921.574508976355</v>
      </c>
      <c r="BB40" s="104">
        <f t="shared" si="14"/>
        <v>26746.894628643979</v>
      </c>
      <c r="BC40" s="104">
        <f t="shared" si="14"/>
        <v>27595.762715906501</v>
      </c>
      <c r="BD40" s="104">
        <f t="shared" si="14"/>
        <v>59005.595681664316</v>
      </c>
      <c r="BE40" s="104">
        <f t="shared" si="14"/>
        <v>39850.051672201931</v>
      </c>
      <c r="BF40" s="104">
        <f t="shared" si="14"/>
        <v>30280.102989709059</v>
      </c>
      <c r="BG40" s="104">
        <f t="shared" si="14"/>
        <v>31222.676523596256</v>
      </c>
      <c r="BH40" s="104">
        <f t="shared" si="14"/>
        <v>32190.120365152768</v>
      </c>
      <c r="BI40" s="104">
        <f t="shared" si="14"/>
        <v>33184.797416648733</v>
      </c>
      <c r="BJ40" s="104">
        <f t="shared" si="14"/>
        <v>34202.050929428653</v>
      </c>
      <c r="BK40" s="104">
        <f t="shared" si="14"/>
        <v>34953.536088146007</v>
      </c>
      <c r="BL40" s="104">
        <f t="shared" si="14"/>
        <v>35617.579994041836</v>
      </c>
      <c r="BM40" s="104">
        <f t="shared" si="14"/>
        <v>36296.143413570237</v>
      </c>
      <c r="BN40" s="104">
        <f t="shared" si="14"/>
        <v>36983.756051256547</v>
      </c>
      <c r="BO40" s="104">
        <f t="shared" si="14"/>
        <v>37686.372176693934</v>
      </c>
      <c r="BP40" s="104">
        <f t="shared" si="14"/>
        <v>38402.337360684294</v>
      </c>
      <c r="BQ40" s="104">
        <f t="shared" si="14"/>
        <v>39133.965443890949</v>
      </c>
      <c r="BR40" s="104">
        <f t="shared" si="14"/>
        <v>39875.334265434321</v>
      </c>
      <c r="BS40" s="104">
        <f t="shared" si="14"/>
        <v>163245.0972572969</v>
      </c>
      <c r="BT40" s="104">
        <f t="shared" si="14"/>
        <v>83290.72372511249</v>
      </c>
      <c r="BU40" s="104">
        <f t="shared" si="14"/>
        <v>42193.677019076349</v>
      </c>
      <c r="BV40" s="104">
        <f t="shared" si="14"/>
        <v>42993.004816482106</v>
      </c>
      <c r="BW40" s="104">
        <f t="shared" ref="BW40:CO40" si="15" xml:space="preserve"> SUBTOTAL( 9, BW27:BW39 )</f>
        <v>43809.791600239267</v>
      </c>
      <c r="BX40" s="104">
        <f t="shared" si="15"/>
        <v>44642.096722746122</v>
      </c>
      <c r="BY40" s="104">
        <f t="shared" si="15"/>
        <v>45492.628837454016</v>
      </c>
      <c r="BZ40" s="104">
        <f t="shared" si="15"/>
        <v>46354.447007275245</v>
      </c>
      <c r="CA40" s="104">
        <f t="shared" si="15"/>
        <v>47235.098794249527</v>
      </c>
      <c r="CB40" s="104">
        <f t="shared" si="15"/>
        <v>48132.482384838157</v>
      </c>
      <c r="CC40" s="104">
        <f t="shared" si="15"/>
        <v>49049.528432270905</v>
      </c>
      <c r="CD40" s="104">
        <f t="shared" si="15"/>
        <v>49978.722669910952</v>
      </c>
      <c r="CE40" s="104">
        <f t="shared" si="15"/>
        <v>50928.233427991327</v>
      </c>
      <c r="CF40" s="104">
        <f t="shared" si="15"/>
        <v>51895.784348651687</v>
      </c>
      <c r="CG40" s="104">
        <f t="shared" si="15"/>
        <v>52884.546284687953</v>
      </c>
      <c r="CH40" s="104">
        <f t="shared" si="15"/>
        <v>107561.74439449521</v>
      </c>
      <c r="CI40" s="104">
        <f t="shared" si="15"/>
        <v>73341.798356465253</v>
      </c>
      <c r="CJ40" s="104">
        <f t="shared" si="15"/>
        <v>55953.343586677227</v>
      </c>
      <c r="CK40" s="104">
        <f t="shared" si="15"/>
        <v>57016.369071258145</v>
      </c>
      <c r="CL40" s="104">
        <f t="shared" si="15"/>
        <v>58099.591575004008</v>
      </c>
      <c r="CM40" s="104">
        <f t="shared" si="15"/>
        <v>59203.394856564926</v>
      </c>
      <c r="CN40" s="104">
        <f t="shared" si="15"/>
        <v>60328.169966777677</v>
      </c>
      <c r="CO40" s="104">
        <f t="shared" si="15"/>
        <v>61477.628849009023</v>
      </c>
    </row>
    <row r="41" spans="1:95" s="78" customFormat="1" ht="6" customHeight="1" x14ac:dyDescent="0.2">
      <c r="B41" s="97"/>
      <c r="C41" s="44"/>
      <c r="E41" s="45"/>
      <c r="F41" s="45"/>
      <c r="G41" s="45"/>
      <c r="H41" s="222"/>
      <c r="I41" s="27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</row>
    <row r="42" spans="1:95" s="78" customFormat="1" x14ac:dyDescent="0.2">
      <c r="B42" s="97" t="s">
        <v>575</v>
      </c>
      <c r="C42" s="44"/>
      <c r="E42" s="45"/>
      <c r="F42" s="45"/>
      <c r="G42" s="45"/>
      <c r="H42" s="222"/>
      <c r="I42" s="27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</row>
    <row r="43" spans="1:95" s="131" customFormat="1" x14ac:dyDescent="0.2">
      <c r="B43" s="43"/>
      <c r="C43" s="278"/>
      <c r="E43" s="131" t="s">
        <v>576</v>
      </c>
      <c r="G43" s="94">
        <f xml:space="preserve"> MAX( 0, I40 / $I$19 )</f>
        <v>0.3474571831221418</v>
      </c>
      <c r="H43" s="276" t="s">
        <v>66</v>
      </c>
    </row>
    <row r="44" spans="1:95" s="78" customFormat="1" ht="6" customHeight="1" x14ac:dyDescent="0.2">
      <c r="B44" s="97"/>
      <c r="C44" s="44"/>
      <c r="E44" s="45"/>
      <c r="F44" s="45"/>
      <c r="G44" s="45"/>
      <c r="H44" s="222"/>
      <c r="I44" s="308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</row>
    <row r="45" spans="1:95" s="78" customFormat="1" x14ac:dyDescent="0.2">
      <c r="B45" s="97"/>
      <c r="C45" s="44" t="s">
        <v>577</v>
      </c>
      <c r="E45" s="45"/>
      <c r="F45" s="45"/>
      <c r="G45" s="118"/>
      <c r="H45" s="222"/>
      <c r="I45" s="308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</row>
    <row r="46" spans="1:95" s="131" customFormat="1" x14ac:dyDescent="0.2">
      <c r="B46" s="43"/>
      <c r="C46" s="278"/>
      <c r="E46" s="131" t="s">
        <v>578</v>
      </c>
      <c r="H46" s="350" t="s">
        <v>133</v>
      </c>
      <c r="I46" s="90">
        <f xml:space="preserve"> I40</f>
        <v>834763.33493459725</v>
      </c>
    </row>
    <row r="47" spans="1:95" s="131" customFormat="1" x14ac:dyDescent="0.2">
      <c r="A47" s="20"/>
      <c r="B47" s="34"/>
      <c r="C47" s="83"/>
      <c r="D47" s="20"/>
      <c r="E47" s="20" t="s">
        <v>579</v>
      </c>
      <c r="F47" s="20"/>
      <c r="G47" s="393">
        <f xml:space="preserve"> - I47 / $I$18</f>
        <v>1</v>
      </c>
      <c r="H47" s="93" t="s">
        <v>133</v>
      </c>
      <c r="I47" s="351">
        <f>-MIN( I46, I18 )</f>
        <v>-159529.49255010692</v>
      </c>
      <c r="J47" s="20"/>
    </row>
    <row r="48" spans="1:95" s="131" customFormat="1" x14ac:dyDescent="0.2">
      <c r="A48" s="20"/>
      <c r="B48" s="34"/>
      <c r="C48" s="83"/>
      <c r="D48" s="20"/>
      <c r="E48" s="20" t="s">
        <v>580</v>
      </c>
      <c r="F48" s="20"/>
      <c r="G48" s="172">
        <f xml:space="preserve"> I48 / I17</f>
        <v>0.30104544280564888</v>
      </c>
      <c r="H48" s="93" t="s">
        <v>133</v>
      </c>
      <c r="I48" s="277">
        <f>SUM(I46:I47)</f>
        <v>675233.8423844903</v>
      </c>
      <c r="J48" s="20"/>
    </row>
    <row r="49" spans="1:104" x14ac:dyDescent="0.2">
      <c r="I49" s="204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</row>
    <row r="50" spans="1:104" s="252" customFormat="1" hidden="1" x14ac:dyDescent="0.2">
      <c r="B50" s="14"/>
      <c r="C50" s="253"/>
      <c r="E50" s="254"/>
      <c r="F50" s="254"/>
      <c r="G50" s="254"/>
      <c r="H50" s="346"/>
      <c r="I50" s="471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</row>
    <row r="51" spans="1:104" s="311" customFormat="1" hidden="1" x14ac:dyDescent="0.2">
      <c r="B51" s="33"/>
      <c r="C51" s="312"/>
      <c r="H51" s="276"/>
      <c r="I51" s="471"/>
    </row>
    <row r="52" spans="1:104" s="311" customFormat="1" hidden="1" x14ac:dyDescent="0.2">
      <c r="B52" s="33"/>
      <c r="C52" s="312"/>
      <c r="H52" s="276"/>
      <c r="I52" s="471"/>
    </row>
    <row r="53" spans="1:104" s="252" customFormat="1" hidden="1" x14ac:dyDescent="0.2">
      <c r="B53" s="14"/>
      <c r="C53" s="253"/>
      <c r="H53" s="472"/>
      <c r="I53" s="332"/>
    </row>
    <row r="54" spans="1:104" ht="13.5" thickBot="1" x14ac:dyDescent="0.25">
      <c r="A54" s="55"/>
      <c r="B54" s="9"/>
      <c r="C54" s="179"/>
      <c r="D54" s="68"/>
      <c r="E54" s="11"/>
      <c r="F54" s="12"/>
      <c r="G54" s="12"/>
      <c r="H54" s="145"/>
      <c r="I54" s="21"/>
      <c r="J54" s="13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</row>
    <row r="55" spans="1:104" s="78" customFormat="1" ht="9.75" customHeight="1" thickTop="1" x14ac:dyDescent="0.2">
      <c r="B55" s="97"/>
      <c r="C55" s="44"/>
      <c r="E55" s="45"/>
      <c r="F55" s="45"/>
      <c r="G55" s="45"/>
      <c r="H55" s="222"/>
      <c r="I55" s="273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</row>
    <row r="56" spans="1:104" x14ac:dyDescent="0.2">
      <c r="B56" s="58" t="s">
        <v>562</v>
      </c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</row>
    <row r="57" spans="1:104" x14ac:dyDescent="0.2">
      <c r="E57" s="18" t="str">
        <f xml:space="preserve"> StandardCharges!E267</f>
        <v>Highway drainage</v>
      </c>
      <c r="H57" s="76" t="str">
        <f xml:space="preserve"> StandardCharges!H267</f>
        <v>£</v>
      </c>
      <c r="I57" s="272">
        <f t="shared" ref="I57:I62" si="16" xml:space="preserve"> SUMPRODUCT( $K$12:$CO$12, $K57:$CO57 )</f>
        <v>185960.96492852233</v>
      </c>
      <c r="K57" s="19">
        <f xml:space="preserve"> StandardCharges!K267</f>
        <v>2343.7499999999995</v>
      </c>
      <c r="L57" s="19">
        <f xml:space="preserve"> StandardCharges!L267</f>
        <v>8034.0625</v>
      </c>
      <c r="M57" s="19">
        <f xml:space="preserve"> StandardCharges!M267</f>
        <v>8403.5</v>
      </c>
      <c r="N57" s="19">
        <f xml:space="preserve"> StandardCharges!N267</f>
        <v>8575</v>
      </c>
      <c r="O57" s="19">
        <f xml:space="preserve"> StandardCharges!O267</f>
        <v>8663.2000000000007</v>
      </c>
      <c r="P57" s="19">
        <f xml:space="preserve"> StandardCharges!P267</f>
        <v>8775.9</v>
      </c>
      <c r="Q57" s="19">
        <f xml:space="preserve"> StandardCharges!Q267</f>
        <v>8903.2999999999993</v>
      </c>
      <c r="R57" s="19">
        <f xml:space="preserve"> StandardCharges!R267</f>
        <v>9060.1</v>
      </c>
      <c r="S57" s="19">
        <f xml:space="preserve"> StandardCharges!S267</f>
        <v>9241.4</v>
      </c>
      <c r="T57" s="19">
        <f xml:space="preserve"> StandardCharges!T267</f>
        <v>9426.1984749095845</v>
      </c>
      <c r="U57" s="19">
        <f xml:space="preserve"> StandardCharges!U267</f>
        <v>9614.6923289098831</v>
      </c>
      <c r="V57" s="19">
        <f xml:space="preserve"> StandardCharges!V267</f>
        <v>9806.9554577764429</v>
      </c>
      <c r="W57" s="19">
        <f xml:space="preserve"> StandardCharges!W267</f>
        <v>10003.06323496424</v>
      </c>
      <c r="X57" s="19">
        <f xml:space="preserve"> StandardCharges!X267</f>
        <v>10203.09254115654</v>
      </c>
      <c r="Y57" s="19">
        <f xml:space="preserve"> StandardCharges!Y267</f>
        <v>10407.121794404651</v>
      </c>
      <c r="Z57" s="19">
        <f xml:space="preserve"> StandardCharges!Z267</f>
        <v>10615.230980870369</v>
      </c>
      <c r="AA57" s="19">
        <f xml:space="preserve"> StandardCharges!AA267</f>
        <v>10827.501686183181</v>
      </c>
      <c r="AB57" s="19">
        <f xml:space="preserve"> StandardCharges!AB267</f>
        <v>11044.017127424508</v>
      </c>
      <c r="AC57" s="19">
        <f xml:space="preserve"> StandardCharges!AC267</f>
        <v>11264.862185751535</v>
      </c>
      <c r="AD57" s="19">
        <f xml:space="preserve"> StandardCharges!AD267</f>
        <v>11490.123439673402</v>
      </c>
      <c r="AE57" s="19">
        <f xml:space="preserve"> StandardCharges!AE267</f>
        <v>11719.889198992825</v>
      </c>
      <c r="AF57" s="19">
        <f xml:space="preserve"> StandardCharges!AF267</f>
        <v>11954.249539426437</v>
      </c>
      <c r="AG57" s="19">
        <f xml:space="preserve"> StandardCharges!AG267</f>
        <v>12193.296337917425</v>
      </c>
      <c r="AH57" s="19">
        <f xml:space="preserve"> StandardCharges!AH267</f>
        <v>12437.123308654302</v>
      </c>
      <c r="AI57" s="19">
        <f xml:space="preserve"> StandardCharges!AI267</f>
        <v>12685.826039809945</v>
      </c>
      <c r="AJ57" s="19">
        <f xml:space="preserve"> StandardCharges!AJ267</f>
        <v>12939.5020310153</v>
      </c>
      <c r="AK57" s="19">
        <f xml:space="preserve"> StandardCharges!AK267</f>
        <v>13198.250731582433</v>
      </c>
      <c r="AL57" s="19">
        <f xml:space="preserve"> StandardCharges!AL267</f>
        <v>13462.173579491922</v>
      </c>
      <c r="AM57" s="19">
        <f xml:space="preserve"> StandardCharges!AM267</f>
        <v>13731.374041159874</v>
      </c>
      <c r="AN57" s="19">
        <f xml:space="preserve"> StandardCharges!AN267</f>
        <v>14005.957652000157</v>
      </c>
      <c r="AO57" s="19">
        <f xml:space="preserve"> StandardCharges!AO267</f>
        <v>14286.032057797749</v>
      </c>
      <c r="AP57" s="19">
        <f xml:space="preserve"> StandardCharges!AP267</f>
        <v>14571.707056909407</v>
      </c>
      <c r="AQ57" s="19">
        <f xml:space="preserve"> StandardCharges!AQ267</f>
        <v>14863.09464330823</v>
      </c>
      <c r="AR57" s="19">
        <f xml:space="preserve"> StandardCharges!AR267</f>
        <v>15160.309050488979</v>
      </c>
      <c r="AS57" s="19">
        <f xml:space="preserve"> StandardCharges!AS267</f>
        <v>15463.466796251345</v>
      </c>
      <c r="AT57" s="19">
        <f xml:space="preserve"> StandardCharges!AT267</f>
        <v>15772.686728378756</v>
      </c>
      <c r="AU57" s="19">
        <f xml:space="preserve"> StandardCharges!AU267</f>
        <v>16088.090071230601</v>
      </c>
      <c r="AV57" s="19">
        <f xml:space="preserve"> StandardCharges!AV267</f>
        <v>16409.800473266165</v>
      </c>
      <c r="AW57" s="19">
        <f xml:space="preserve"> StandardCharges!AW267</f>
        <v>16737.944055518874</v>
      </c>
      <c r="AX57" s="19">
        <f xml:space="preserve"> StandardCharges!AX267</f>
        <v>17072.64946103988</v>
      </c>
      <c r="AY57" s="19">
        <f xml:space="preserve"> StandardCharges!AY267</f>
        <v>17414.047905330368</v>
      </c>
      <c r="AZ57" s="19">
        <f xml:space="preserve"> StandardCharges!AZ267</f>
        <v>17762.27322778232</v>
      </c>
      <c r="BA57" s="19">
        <f xml:space="preserve"> StandardCharges!BA267</f>
        <v>18117.46194414797</v>
      </c>
      <c r="BB57" s="19">
        <f xml:space="preserve"> StandardCharges!BB267</f>
        <v>18479.753300058441</v>
      </c>
      <c r="BC57" s="19">
        <f xml:space="preserve"> StandardCharges!BC267</f>
        <v>18849.289325612597</v>
      </c>
      <c r="BD57" s="19">
        <f xml:space="preserve"> StandardCharges!BD267</f>
        <v>19226.214891057523</v>
      </c>
      <c r="BE57" s="19">
        <f xml:space="preserve"> StandardCharges!BE267</f>
        <v>19610.677763582396</v>
      </c>
      <c r="BF57" s="19">
        <f xml:space="preserve"> StandardCharges!BF267</f>
        <v>20002.828665248093</v>
      </c>
      <c r="BG57" s="19">
        <f xml:space="preserve"> StandardCharges!BG267</f>
        <v>20402.821332075153</v>
      </c>
      <c r="BH57" s="19">
        <f xml:space="preserve"> StandardCharges!BH267</f>
        <v>20810.812574313364</v>
      </c>
      <c r="BI57" s="19">
        <f xml:space="preserve"> StandardCharges!BI267</f>
        <v>21226.962337916535</v>
      </c>
      <c r="BJ57" s="19">
        <f xml:space="preserve"> StandardCharges!BJ267</f>
        <v>21651.433767246523</v>
      </c>
      <c r="BK57" s="19">
        <f xml:space="preserve"> StandardCharges!BK267</f>
        <v>22084.393269031214</v>
      </c>
      <c r="BL57" s="19">
        <f xml:space="preserve"> StandardCharges!BL267</f>
        <v>22526.010577601395</v>
      </c>
      <c r="BM57" s="19">
        <f xml:space="preserve"> StandardCharges!BM267</f>
        <v>22976.458821432192</v>
      </c>
      <c r="BN57" s="19">
        <f xml:space="preserve"> StandardCharges!BN267</f>
        <v>23435.914591015102</v>
      </c>
      <c r="BO57" s="19">
        <f xml:space="preserve"> StandardCharges!BO267</f>
        <v>23904.558008087286</v>
      </c>
      <c r="BP57" s="19">
        <f xml:space="preserve"> StandardCharges!BP267</f>
        <v>24382.572796245167</v>
      </c>
      <c r="BQ57" s="19">
        <f xml:space="preserve"> StandardCharges!BQ267</f>
        <v>24870.146352970129</v>
      </c>
      <c r="BR57" s="19">
        <f xml:space="preserve"> StandardCharges!BR267</f>
        <v>25367.469823094463</v>
      </c>
      <c r="BS57" s="19">
        <f xml:space="preserve"> StandardCharges!BS267</f>
        <v>25874.738173736441</v>
      </c>
      <c r="BT57" s="19">
        <f xml:space="preserve"> StandardCharges!BT267</f>
        <v>26392.150270733793</v>
      </c>
      <c r="BU57" s="19">
        <f xml:space="preserve"> StandardCharges!BU267</f>
        <v>26919.908956605646</v>
      </c>
      <c r="BV57" s="19">
        <f xml:space="preserve"> StandardCharges!BV267</f>
        <v>27458.221130073478</v>
      </c>
      <c r="BW57" s="19">
        <f xml:space="preserve"> StandardCharges!BW267</f>
        <v>28007.297827172155</v>
      </c>
      <c r="BX57" s="19">
        <f xml:space="preserve"> StandardCharges!BX267</f>
        <v>28567.354303983018</v>
      </c>
      <c r="BY57" s="19">
        <f xml:space="preserve"> StandardCharges!BY267</f>
        <v>29138.610121021331</v>
      </c>
      <c r="BZ57" s="19">
        <f xml:space="preserve"> StandardCharges!BZ267</f>
        <v>29721.289229311173</v>
      </c>
      <c r="CA57" s="19">
        <f xml:space="preserve"> StandardCharges!CA267</f>
        <v>30315.620058181623</v>
      </c>
      <c r="CB57" s="19">
        <f xml:space="preserve"> StandardCharges!CB267</f>
        <v>30921.835604818541</v>
      </c>
      <c r="CC57" s="19">
        <f xml:space="preserve"> StandardCharges!CC267</f>
        <v>31540.173525607097</v>
      </c>
      <c r="CD57" s="19">
        <f xml:space="preserve"> StandardCharges!CD267</f>
        <v>32170.876229300891</v>
      </c>
      <c r="CE57" s="19">
        <f xml:space="preserve"> StandardCharges!CE267</f>
        <v>32814.190972054137</v>
      </c>
      <c r="CF57" s="19">
        <f xml:space="preserve"> StandardCharges!CF267</f>
        <v>33470.369954354166</v>
      </c>
      <c r="CG57" s="19">
        <f xml:space="preserve"> StandardCharges!CG267</f>
        <v>34139.670419892311</v>
      </c>
      <c r="CH57" s="19">
        <f xml:space="preserve"> StandardCharges!CH267</f>
        <v>34822.354756411885</v>
      </c>
      <c r="CI57" s="19">
        <f xml:space="preserve"> StandardCharges!CI267</f>
        <v>35518.69059857275</v>
      </c>
      <c r="CJ57" s="19">
        <f xml:space="preserve"> StandardCharges!CJ267</f>
        <v>36228.950932872933</v>
      </c>
      <c r="CK57" s="19">
        <f xml:space="preserve"> StandardCharges!CK267</f>
        <v>36953.414204668225</v>
      </c>
      <c r="CL57" s="19">
        <f xml:space="preserve"> StandardCharges!CL267</f>
        <v>37692.364427331988</v>
      </c>
      <c r="CM57" s="19">
        <f xml:space="preserve"> StandardCharges!CM267</f>
        <v>38446.091293597623</v>
      </c>
      <c r="CN57" s="19">
        <f xml:space="preserve"> StandardCharges!CN267</f>
        <v>39214.890289127688</v>
      </c>
      <c r="CO57" s="19">
        <f xml:space="preserve"> StandardCharges!CO267</f>
        <v>39999.062808353934</v>
      </c>
      <c r="CP57" s="252"/>
      <c r="CQ57" s="252" t="s">
        <v>581</v>
      </c>
      <c r="CR57" s="252"/>
      <c r="CS57" s="252"/>
      <c r="CT57" s="252"/>
      <c r="CU57" s="324"/>
      <c r="CV57" s="252"/>
      <c r="CW57" s="252"/>
      <c r="CX57" s="252"/>
      <c r="CY57" s="252"/>
      <c r="CZ57" s="252"/>
    </row>
    <row r="58" spans="1:104" x14ac:dyDescent="0.2">
      <c r="E58" s="18" t="str">
        <f xml:space="preserve"> StandardCharges!E268</f>
        <v>Waste: Non-household fixed</v>
      </c>
      <c r="H58" s="76" t="str">
        <f xml:space="preserve"> StandardCharges!H268</f>
        <v>£</v>
      </c>
      <c r="I58" s="272">
        <f t="shared" si="16"/>
        <v>0</v>
      </c>
      <c r="K58" s="19">
        <f xml:space="preserve"> StandardCharges!K268</f>
        <v>0</v>
      </c>
      <c r="L58" s="19">
        <f xml:space="preserve"> StandardCharges!L268</f>
        <v>0</v>
      </c>
      <c r="M58" s="19">
        <f xml:space="preserve"> StandardCharges!M268</f>
        <v>0</v>
      </c>
      <c r="N58" s="19">
        <f xml:space="preserve"> StandardCharges!N268</f>
        <v>0</v>
      </c>
      <c r="O58" s="19">
        <f xml:space="preserve"> StandardCharges!O268</f>
        <v>0</v>
      </c>
      <c r="P58" s="19">
        <f xml:space="preserve"> StandardCharges!P268</f>
        <v>0</v>
      </c>
      <c r="Q58" s="19">
        <f xml:space="preserve"> StandardCharges!Q268</f>
        <v>0</v>
      </c>
      <c r="R58" s="19">
        <f xml:space="preserve"> StandardCharges!R268</f>
        <v>0</v>
      </c>
      <c r="S58" s="19">
        <f xml:space="preserve"> StandardCharges!S268</f>
        <v>0</v>
      </c>
      <c r="T58" s="19">
        <f xml:space="preserve"> StandardCharges!T268</f>
        <v>0</v>
      </c>
      <c r="U58" s="19">
        <f xml:space="preserve"> StandardCharges!U268</f>
        <v>0</v>
      </c>
      <c r="V58" s="19">
        <f xml:space="preserve"> StandardCharges!V268</f>
        <v>0</v>
      </c>
      <c r="W58" s="19">
        <f xml:space="preserve"> StandardCharges!W268</f>
        <v>0</v>
      </c>
      <c r="X58" s="19">
        <f xml:space="preserve"> StandardCharges!X268</f>
        <v>0</v>
      </c>
      <c r="Y58" s="19">
        <f xml:space="preserve"> StandardCharges!Y268</f>
        <v>0</v>
      </c>
      <c r="Z58" s="19">
        <f xml:space="preserve"> StandardCharges!Z268</f>
        <v>0</v>
      </c>
      <c r="AA58" s="19">
        <f xml:space="preserve"> StandardCharges!AA268</f>
        <v>0</v>
      </c>
      <c r="AB58" s="19">
        <f xml:space="preserve"> StandardCharges!AB268</f>
        <v>0</v>
      </c>
      <c r="AC58" s="19">
        <f xml:space="preserve"> StandardCharges!AC268</f>
        <v>0</v>
      </c>
      <c r="AD58" s="19">
        <f xml:space="preserve"> StandardCharges!AD268</f>
        <v>0</v>
      </c>
      <c r="AE58" s="19">
        <f xml:space="preserve"> StandardCharges!AE268</f>
        <v>0</v>
      </c>
      <c r="AF58" s="19">
        <f xml:space="preserve"> StandardCharges!AF268</f>
        <v>0</v>
      </c>
      <c r="AG58" s="19">
        <f xml:space="preserve"> StandardCharges!AG268</f>
        <v>0</v>
      </c>
      <c r="AH58" s="19">
        <f xml:space="preserve"> StandardCharges!AH268</f>
        <v>0</v>
      </c>
      <c r="AI58" s="19">
        <f xml:space="preserve"> StandardCharges!AI268</f>
        <v>0</v>
      </c>
      <c r="AJ58" s="19">
        <f xml:space="preserve"> StandardCharges!AJ268</f>
        <v>0</v>
      </c>
      <c r="AK58" s="19">
        <f xml:space="preserve"> StandardCharges!AK268</f>
        <v>0</v>
      </c>
      <c r="AL58" s="19">
        <f xml:space="preserve"> StandardCharges!AL268</f>
        <v>0</v>
      </c>
      <c r="AM58" s="19">
        <f xml:space="preserve"> StandardCharges!AM268</f>
        <v>0</v>
      </c>
      <c r="AN58" s="19">
        <f xml:space="preserve"> StandardCharges!AN268</f>
        <v>0</v>
      </c>
      <c r="AO58" s="19">
        <f xml:space="preserve"> StandardCharges!AO268</f>
        <v>0</v>
      </c>
      <c r="AP58" s="19">
        <f xml:space="preserve"> StandardCharges!AP268</f>
        <v>0</v>
      </c>
      <c r="AQ58" s="19">
        <f xml:space="preserve"> StandardCharges!AQ268</f>
        <v>0</v>
      </c>
      <c r="AR58" s="19">
        <f xml:space="preserve"> StandardCharges!AR268</f>
        <v>0</v>
      </c>
      <c r="AS58" s="19">
        <f xml:space="preserve"> StandardCharges!AS268</f>
        <v>0</v>
      </c>
      <c r="AT58" s="19">
        <f xml:space="preserve"> StandardCharges!AT268</f>
        <v>0</v>
      </c>
      <c r="AU58" s="19">
        <f xml:space="preserve"> StandardCharges!AU268</f>
        <v>0</v>
      </c>
      <c r="AV58" s="19">
        <f xml:space="preserve"> StandardCharges!AV268</f>
        <v>0</v>
      </c>
      <c r="AW58" s="19">
        <f xml:space="preserve"> StandardCharges!AW268</f>
        <v>0</v>
      </c>
      <c r="AX58" s="19">
        <f xml:space="preserve"> StandardCharges!AX268</f>
        <v>0</v>
      </c>
      <c r="AY58" s="19">
        <f xml:space="preserve"> StandardCharges!AY268</f>
        <v>0</v>
      </c>
      <c r="AZ58" s="19">
        <f xml:space="preserve"> StandardCharges!AZ268</f>
        <v>0</v>
      </c>
      <c r="BA58" s="19">
        <f xml:space="preserve"> StandardCharges!BA268</f>
        <v>0</v>
      </c>
      <c r="BB58" s="19">
        <f xml:space="preserve"> StandardCharges!BB268</f>
        <v>0</v>
      </c>
      <c r="BC58" s="19">
        <f xml:space="preserve"> StandardCharges!BC268</f>
        <v>0</v>
      </c>
      <c r="BD58" s="19">
        <f xml:space="preserve"> StandardCharges!BD268</f>
        <v>0</v>
      </c>
      <c r="BE58" s="19">
        <f xml:space="preserve"> StandardCharges!BE268</f>
        <v>0</v>
      </c>
      <c r="BF58" s="19">
        <f xml:space="preserve"> StandardCharges!BF268</f>
        <v>0</v>
      </c>
      <c r="BG58" s="19">
        <f xml:space="preserve"> StandardCharges!BG268</f>
        <v>0</v>
      </c>
      <c r="BH58" s="19">
        <f xml:space="preserve"> StandardCharges!BH268</f>
        <v>0</v>
      </c>
      <c r="BI58" s="19">
        <f xml:space="preserve"> StandardCharges!BI268</f>
        <v>0</v>
      </c>
      <c r="BJ58" s="19">
        <f xml:space="preserve"> StandardCharges!BJ268</f>
        <v>0</v>
      </c>
      <c r="BK58" s="19">
        <f xml:space="preserve"> StandardCharges!BK268</f>
        <v>0</v>
      </c>
      <c r="BL58" s="19">
        <f xml:space="preserve"> StandardCharges!BL268</f>
        <v>0</v>
      </c>
      <c r="BM58" s="19">
        <f xml:space="preserve"> StandardCharges!BM268</f>
        <v>0</v>
      </c>
      <c r="BN58" s="19">
        <f xml:space="preserve"> StandardCharges!BN268</f>
        <v>0</v>
      </c>
      <c r="BO58" s="19">
        <f xml:space="preserve"> StandardCharges!BO268</f>
        <v>0</v>
      </c>
      <c r="BP58" s="19">
        <f xml:space="preserve"> StandardCharges!BP268</f>
        <v>0</v>
      </c>
      <c r="BQ58" s="19">
        <f xml:space="preserve"> StandardCharges!BQ268</f>
        <v>0</v>
      </c>
      <c r="BR58" s="19">
        <f xml:space="preserve"> StandardCharges!BR268</f>
        <v>0</v>
      </c>
      <c r="BS58" s="19">
        <f xml:space="preserve"> StandardCharges!BS268</f>
        <v>0</v>
      </c>
      <c r="BT58" s="19">
        <f xml:space="preserve"> StandardCharges!BT268</f>
        <v>0</v>
      </c>
      <c r="BU58" s="19">
        <f xml:space="preserve"> StandardCharges!BU268</f>
        <v>0</v>
      </c>
      <c r="BV58" s="19">
        <f xml:space="preserve"> StandardCharges!BV268</f>
        <v>0</v>
      </c>
      <c r="BW58" s="19">
        <f xml:space="preserve"> StandardCharges!BW268</f>
        <v>0</v>
      </c>
      <c r="BX58" s="19">
        <f xml:space="preserve"> StandardCharges!BX268</f>
        <v>0</v>
      </c>
      <c r="BY58" s="19">
        <f xml:space="preserve"> StandardCharges!BY268</f>
        <v>0</v>
      </c>
      <c r="BZ58" s="19">
        <f xml:space="preserve"> StandardCharges!BZ268</f>
        <v>0</v>
      </c>
      <c r="CA58" s="19">
        <f xml:space="preserve"> StandardCharges!CA268</f>
        <v>0</v>
      </c>
      <c r="CB58" s="19">
        <f xml:space="preserve"> StandardCharges!CB268</f>
        <v>0</v>
      </c>
      <c r="CC58" s="19">
        <f xml:space="preserve"> StandardCharges!CC268</f>
        <v>0</v>
      </c>
      <c r="CD58" s="19">
        <f xml:space="preserve"> StandardCharges!CD268</f>
        <v>0</v>
      </c>
      <c r="CE58" s="19">
        <f xml:space="preserve"> StandardCharges!CE268</f>
        <v>0</v>
      </c>
      <c r="CF58" s="19">
        <f xml:space="preserve"> StandardCharges!CF268</f>
        <v>0</v>
      </c>
      <c r="CG58" s="19">
        <f xml:space="preserve"> StandardCharges!CG268</f>
        <v>0</v>
      </c>
      <c r="CH58" s="19">
        <f xml:space="preserve"> StandardCharges!CH268</f>
        <v>0</v>
      </c>
      <c r="CI58" s="19">
        <f xml:space="preserve"> StandardCharges!CI268</f>
        <v>0</v>
      </c>
      <c r="CJ58" s="19">
        <f xml:space="preserve"> StandardCharges!CJ268</f>
        <v>0</v>
      </c>
      <c r="CK58" s="19">
        <f xml:space="preserve"> StandardCharges!CK268</f>
        <v>0</v>
      </c>
      <c r="CL58" s="19">
        <f xml:space="preserve"> StandardCharges!CL268</f>
        <v>0</v>
      </c>
      <c r="CM58" s="19">
        <f xml:space="preserve"> StandardCharges!CM268</f>
        <v>0</v>
      </c>
      <c r="CN58" s="19">
        <f xml:space="preserve"> StandardCharges!CN268</f>
        <v>0</v>
      </c>
      <c r="CO58" s="19">
        <f xml:space="preserve"> StandardCharges!CO268</f>
        <v>0</v>
      </c>
      <c r="CP58" s="252"/>
      <c r="CQ58" s="252" t="s">
        <v>582</v>
      </c>
      <c r="CR58" s="252"/>
      <c r="CS58" s="252"/>
      <c r="CT58" s="252"/>
      <c r="CU58" s="324"/>
      <c r="CV58" s="252"/>
      <c r="CW58" s="252"/>
      <c r="CX58" s="252"/>
      <c r="CY58" s="252"/>
      <c r="CZ58" s="252"/>
    </row>
    <row r="59" spans="1:104" x14ac:dyDescent="0.2">
      <c r="E59" s="18" t="str">
        <f xml:space="preserve"> StandardCharges!E$180</f>
        <v>Standing charges</v>
      </c>
      <c r="F59" s="18">
        <f>StandardCharges!F116</f>
        <v>0</v>
      </c>
      <c r="G59" s="18"/>
      <c r="H59" s="76" t="str">
        <f xml:space="preserve"> StandardCharges!H$180</f>
        <v>£</v>
      </c>
      <c r="I59" s="272">
        <f xml:space="preserve"> SUMPRODUCT( $K$12:$CO$12, $K59:$CO59 )</f>
        <v>68.749999999999986</v>
      </c>
      <c r="J59" s="18"/>
      <c r="K59" s="321">
        <f xml:space="preserve"> StandardCharges!K$235</f>
        <v>68.749999999999986</v>
      </c>
      <c r="L59" s="321">
        <f xml:space="preserve"> StandardCharges!L$235</f>
        <v>0</v>
      </c>
      <c r="M59" s="321">
        <f xml:space="preserve"> StandardCharges!M$235</f>
        <v>0</v>
      </c>
      <c r="N59" s="321">
        <f xml:space="preserve"> StandardCharges!N$235</f>
        <v>0</v>
      </c>
      <c r="O59" s="321">
        <f xml:space="preserve"> StandardCharges!O$235</f>
        <v>0</v>
      </c>
      <c r="P59" s="321">
        <f xml:space="preserve"> StandardCharges!P$235</f>
        <v>0</v>
      </c>
      <c r="Q59" s="321">
        <f xml:space="preserve"> StandardCharges!Q$235</f>
        <v>0</v>
      </c>
      <c r="R59" s="321">
        <f xml:space="preserve"> StandardCharges!R$235</f>
        <v>0</v>
      </c>
      <c r="S59" s="321">
        <f xml:space="preserve"> StandardCharges!S$235</f>
        <v>0</v>
      </c>
      <c r="T59" s="321">
        <f xml:space="preserve"> StandardCharges!T$235</f>
        <v>0</v>
      </c>
      <c r="U59" s="321">
        <f xml:space="preserve"> StandardCharges!U$235</f>
        <v>0</v>
      </c>
      <c r="V59" s="321">
        <f xml:space="preserve"> StandardCharges!V$235</f>
        <v>0</v>
      </c>
      <c r="W59" s="321">
        <f xml:space="preserve"> StandardCharges!W$235</f>
        <v>0</v>
      </c>
      <c r="X59" s="321">
        <f xml:space="preserve"> StandardCharges!X$235</f>
        <v>0</v>
      </c>
      <c r="Y59" s="321">
        <f xml:space="preserve"> StandardCharges!Y$235</f>
        <v>0</v>
      </c>
      <c r="Z59" s="321">
        <f xml:space="preserve"> StandardCharges!Z$235</f>
        <v>0</v>
      </c>
      <c r="AA59" s="321">
        <f xml:space="preserve"> StandardCharges!AA$235</f>
        <v>0</v>
      </c>
      <c r="AB59" s="321">
        <f xml:space="preserve"> StandardCharges!AB$235</f>
        <v>0</v>
      </c>
      <c r="AC59" s="321">
        <f xml:space="preserve"> StandardCharges!AC$235</f>
        <v>0</v>
      </c>
      <c r="AD59" s="321">
        <f xml:space="preserve"> StandardCharges!AD$235</f>
        <v>0</v>
      </c>
      <c r="AE59" s="321">
        <f xml:space="preserve"> StandardCharges!AE$235</f>
        <v>0</v>
      </c>
      <c r="AF59" s="321">
        <f xml:space="preserve"> StandardCharges!AF$235</f>
        <v>0</v>
      </c>
      <c r="AG59" s="321">
        <f xml:space="preserve"> StandardCharges!AG$235</f>
        <v>0</v>
      </c>
      <c r="AH59" s="321">
        <f xml:space="preserve"> StandardCharges!AH$235</f>
        <v>0</v>
      </c>
      <c r="AI59" s="321">
        <f xml:space="preserve"> StandardCharges!AI$235</f>
        <v>0</v>
      </c>
      <c r="AJ59" s="321">
        <f xml:space="preserve"> StandardCharges!AJ$235</f>
        <v>0</v>
      </c>
      <c r="AK59" s="321">
        <f xml:space="preserve"> StandardCharges!AK$235</f>
        <v>0</v>
      </c>
      <c r="AL59" s="321">
        <f xml:space="preserve"> StandardCharges!AL$235</f>
        <v>0</v>
      </c>
      <c r="AM59" s="321">
        <f xml:space="preserve"> StandardCharges!AM$235</f>
        <v>0</v>
      </c>
      <c r="AN59" s="321">
        <f xml:space="preserve"> StandardCharges!AN$235</f>
        <v>0</v>
      </c>
      <c r="AO59" s="321">
        <f xml:space="preserve"> StandardCharges!AO$235</f>
        <v>0</v>
      </c>
      <c r="AP59" s="321">
        <f xml:space="preserve"> StandardCharges!AP$235</f>
        <v>0</v>
      </c>
      <c r="AQ59" s="321">
        <f xml:space="preserve"> StandardCharges!AQ$235</f>
        <v>0</v>
      </c>
      <c r="AR59" s="321">
        <f xml:space="preserve"> StandardCharges!AR$235</f>
        <v>0</v>
      </c>
      <c r="AS59" s="321">
        <f xml:space="preserve"> StandardCharges!AS$235</f>
        <v>0</v>
      </c>
      <c r="AT59" s="321">
        <f xml:space="preserve"> StandardCharges!AT$235</f>
        <v>0</v>
      </c>
      <c r="AU59" s="321">
        <f xml:space="preserve"> StandardCharges!AU$235</f>
        <v>0</v>
      </c>
      <c r="AV59" s="321">
        <f xml:space="preserve"> StandardCharges!AV$235</f>
        <v>0</v>
      </c>
      <c r="AW59" s="321">
        <f xml:space="preserve"> StandardCharges!AW$235</f>
        <v>0</v>
      </c>
      <c r="AX59" s="321">
        <f xml:space="preserve"> StandardCharges!AX$235</f>
        <v>0</v>
      </c>
      <c r="AY59" s="321">
        <f xml:space="preserve"> StandardCharges!AY$235</f>
        <v>0</v>
      </c>
      <c r="AZ59" s="321">
        <f xml:space="preserve"> StandardCharges!AZ$235</f>
        <v>0</v>
      </c>
      <c r="BA59" s="321">
        <f xml:space="preserve"> StandardCharges!BA$235</f>
        <v>0</v>
      </c>
      <c r="BB59" s="321">
        <f xml:space="preserve"> StandardCharges!BB$235</f>
        <v>0</v>
      </c>
      <c r="BC59" s="321">
        <f xml:space="preserve"> StandardCharges!BC$235</f>
        <v>0</v>
      </c>
      <c r="BD59" s="321">
        <f xml:space="preserve"> StandardCharges!BD$235</f>
        <v>0</v>
      </c>
      <c r="BE59" s="321">
        <f xml:space="preserve"> StandardCharges!BE$235</f>
        <v>0</v>
      </c>
      <c r="BF59" s="321">
        <f xml:space="preserve"> StandardCharges!BF$235</f>
        <v>0</v>
      </c>
      <c r="BG59" s="321">
        <f xml:space="preserve"> StandardCharges!BG$235</f>
        <v>0</v>
      </c>
      <c r="BH59" s="321">
        <f xml:space="preserve"> StandardCharges!BH$235</f>
        <v>0</v>
      </c>
      <c r="BI59" s="321">
        <f xml:space="preserve"> StandardCharges!BI$235</f>
        <v>0</v>
      </c>
      <c r="BJ59" s="321">
        <f xml:space="preserve"> StandardCharges!BJ$235</f>
        <v>0</v>
      </c>
      <c r="BK59" s="321">
        <f xml:space="preserve"> StandardCharges!BK$235</f>
        <v>0</v>
      </c>
      <c r="BL59" s="321">
        <f xml:space="preserve"> StandardCharges!BL$235</f>
        <v>0</v>
      </c>
      <c r="BM59" s="321">
        <f xml:space="preserve"> StandardCharges!BM$235</f>
        <v>0</v>
      </c>
      <c r="BN59" s="321">
        <f xml:space="preserve"> StandardCharges!BN$235</f>
        <v>0</v>
      </c>
      <c r="BO59" s="321">
        <f xml:space="preserve"> StandardCharges!BO$235</f>
        <v>0</v>
      </c>
      <c r="BP59" s="321">
        <f xml:space="preserve"> StandardCharges!BP$235</f>
        <v>0</v>
      </c>
      <c r="BQ59" s="321">
        <f xml:space="preserve"> StandardCharges!BQ$235</f>
        <v>0</v>
      </c>
      <c r="BR59" s="321">
        <f xml:space="preserve"> StandardCharges!BR$235</f>
        <v>0</v>
      </c>
      <c r="BS59" s="321">
        <f xml:space="preserve"> StandardCharges!BS$235</f>
        <v>0</v>
      </c>
      <c r="BT59" s="321">
        <f xml:space="preserve"> StandardCharges!BT$235</f>
        <v>0</v>
      </c>
      <c r="BU59" s="321">
        <f xml:space="preserve"> StandardCharges!BU$235</f>
        <v>0</v>
      </c>
      <c r="BV59" s="321">
        <f xml:space="preserve"> StandardCharges!BV$235</f>
        <v>0</v>
      </c>
      <c r="BW59" s="321">
        <f xml:space="preserve"> StandardCharges!BW$235</f>
        <v>0</v>
      </c>
      <c r="BX59" s="321">
        <f xml:space="preserve"> StandardCharges!BX$235</f>
        <v>0</v>
      </c>
      <c r="BY59" s="321">
        <f xml:space="preserve"> StandardCharges!BY$235</f>
        <v>0</v>
      </c>
      <c r="BZ59" s="321">
        <f xml:space="preserve"> StandardCharges!BZ$235</f>
        <v>0</v>
      </c>
      <c r="CA59" s="321">
        <f xml:space="preserve"> StandardCharges!CA$235</f>
        <v>0</v>
      </c>
      <c r="CB59" s="321">
        <f xml:space="preserve"> StandardCharges!CB$235</f>
        <v>0</v>
      </c>
      <c r="CC59" s="321">
        <f xml:space="preserve"> StandardCharges!CC$235</f>
        <v>0</v>
      </c>
      <c r="CD59" s="321">
        <f xml:space="preserve"> StandardCharges!CD$235</f>
        <v>0</v>
      </c>
      <c r="CE59" s="321">
        <f xml:space="preserve"> StandardCharges!CE$235</f>
        <v>0</v>
      </c>
      <c r="CF59" s="321">
        <f xml:space="preserve"> StandardCharges!CF$235</f>
        <v>0</v>
      </c>
      <c r="CG59" s="321">
        <f xml:space="preserve"> StandardCharges!CG$235</f>
        <v>0</v>
      </c>
      <c r="CH59" s="321">
        <f xml:space="preserve"> StandardCharges!CH$235</f>
        <v>0</v>
      </c>
      <c r="CI59" s="321">
        <f xml:space="preserve"> StandardCharges!CI$235</f>
        <v>0</v>
      </c>
      <c r="CJ59" s="321">
        <f xml:space="preserve"> StandardCharges!CJ$235</f>
        <v>0</v>
      </c>
      <c r="CK59" s="321">
        <f xml:space="preserve"> StandardCharges!CK$235</f>
        <v>0</v>
      </c>
      <c r="CL59" s="321">
        <f xml:space="preserve"> StandardCharges!CL$235</f>
        <v>0</v>
      </c>
      <c r="CM59" s="321">
        <f xml:space="preserve"> StandardCharges!CM$235</f>
        <v>0</v>
      </c>
      <c r="CN59" s="321">
        <f xml:space="preserve"> StandardCharges!CN$235</f>
        <v>0</v>
      </c>
      <c r="CO59" s="321">
        <f xml:space="preserve"> StandardCharges!CO$235</f>
        <v>0</v>
      </c>
      <c r="CP59" s="270"/>
      <c r="CQ59" s="252" t="s">
        <v>583</v>
      </c>
      <c r="CR59" s="252"/>
      <c r="CS59" s="252"/>
      <c r="CT59" s="252"/>
      <c r="CU59" s="324"/>
      <c r="CV59" s="252"/>
      <c r="CW59" s="252"/>
      <c r="CX59" s="252"/>
      <c r="CY59" s="252"/>
      <c r="CZ59" s="252"/>
    </row>
    <row r="60" spans="1:104" x14ac:dyDescent="0.2">
      <c r="E60" s="18" t="str">
        <f xml:space="preserve"> StandardCharges!E269</f>
        <v>Waste Water: volumetric charges</v>
      </c>
      <c r="H60" s="76" t="str">
        <f xml:space="preserve"> StandardCharges!H269</f>
        <v>£</v>
      </c>
      <c r="I60" s="272">
        <f t="shared" si="16"/>
        <v>1195704.3877196319</v>
      </c>
      <c r="K60" s="52">
        <f xml:space="preserve"> StandardCharges!K269</f>
        <v>19278.491287295346</v>
      </c>
      <c r="L60" s="19">
        <f xml:space="preserve"> StandardCharges!L269</f>
        <v>71787.743138460035</v>
      </c>
      <c r="M60" s="19">
        <f xml:space="preserve"> StandardCharges!M269</f>
        <v>75472.129492267341</v>
      </c>
      <c r="N60" s="19">
        <f xml:space="preserve"> StandardCharges!N269</f>
        <v>57608.073871512912</v>
      </c>
      <c r="O60" s="19">
        <f xml:space="preserve"> StandardCharges!O269</f>
        <v>56677.01163193828</v>
      </c>
      <c r="P60" s="19">
        <f xml:space="preserve"> StandardCharges!P269</f>
        <v>57366.587766629025</v>
      </c>
      <c r="Q60" s="19">
        <f xml:space="preserve"> StandardCharges!Q269</f>
        <v>57338.851055250372</v>
      </c>
      <c r="R60" s="19">
        <f xml:space="preserve"> StandardCharges!R269</f>
        <v>57052.801812971411</v>
      </c>
      <c r="S60" s="19">
        <f xml:space="preserve"> StandardCharges!S269</f>
        <v>56430.224050364275</v>
      </c>
      <c r="T60" s="19">
        <f xml:space="preserve"> StandardCharges!T269</f>
        <v>57716.343170722845</v>
      </c>
      <c r="U60" s="19">
        <f xml:space="preserve"> StandardCharges!U269</f>
        <v>58709.637316391825</v>
      </c>
      <c r="V60" s="19">
        <f xml:space="preserve"> StandardCharges!V269</f>
        <v>59883.642492941275</v>
      </c>
      <c r="W60" s="19">
        <f xml:space="preserve"> StandardCharges!W269</f>
        <v>61081.124022225413</v>
      </c>
      <c r="X60" s="19">
        <f xml:space="preserve"> StandardCharges!X269</f>
        <v>62473.24327781907</v>
      </c>
      <c r="Y60" s="19">
        <f xml:space="preserve"> StandardCharges!Y269</f>
        <v>63548.403334741895</v>
      </c>
      <c r="Z60" s="19">
        <f xml:space="preserve"> StandardCharges!Z269</f>
        <v>64819.168372420107</v>
      </c>
      <c r="AA60" s="19">
        <f xml:space="preserve"> StandardCharges!AA269</f>
        <v>66115.344650920204</v>
      </c>
      <c r="AB60" s="19">
        <f xml:space="preserve"> StandardCharges!AB269</f>
        <v>67622.200424321942</v>
      </c>
      <c r="AC60" s="19">
        <f xml:space="preserve"> StandardCharges!AC269</f>
        <v>68785.973666158316</v>
      </c>
      <c r="AD60" s="19">
        <f xml:space="preserve"> StandardCharges!AD269</f>
        <v>70161.473377097878</v>
      </c>
      <c r="AE60" s="19">
        <f xml:space="preserve"> StandardCharges!AE269</f>
        <v>71564.478687710682</v>
      </c>
      <c r="AF60" s="19">
        <f xml:space="preserve"> StandardCharges!AF269</f>
        <v>73195.527401899919</v>
      </c>
      <c r="AG60" s="19">
        <f xml:space="preserve"> StandardCharges!AG269</f>
        <v>74455.217203147418</v>
      </c>
      <c r="AH60" s="19">
        <f xml:space="preserve"> StandardCharges!AH269</f>
        <v>75944.083672319131</v>
      </c>
      <c r="AI60" s="19">
        <f xml:space="preserve"> StandardCharges!AI269</f>
        <v>77462.722714136442</v>
      </c>
      <c r="AJ60" s="19">
        <f xml:space="preserve"> StandardCharges!AJ269</f>
        <v>79228.200177220191</v>
      </c>
      <c r="AK60" s="19">
        <f xml:space="preserve"> StandardCharges!AK269</f>
        <v>80591.711846265825</v>
      </c>
      <c r="AL60" s="19">
        <f xml:space="preserve"> StandardCharges!AL269</f>
        <v>82203.288602984787</v>
      </c>
      <c r="AM60" s="19">
        <f xml:space="preserve"> StandardCharges!AM269</f>
        <v>83847.091746056612</v>
      </c>
      <c r="AN60" s="19">
        <f xml:space="preserve"> StandardCharges!AN269</f>
        <v>85758.077387099198</v>
      </c>
      <c r="AO60" s="19">
        <f xml:space="preserve"> StandardCharges!AO269</f>
        <v>87233.967776766891</v>
      </c>
      <c r="AP60" s="19">
        <f xml:space="preserve"> StandardCharges!AP269</f>
        <v>88978.368430938164</v>
      </c>
      <c r="AQ60" s="19">
        <f xml:space="preserve"> StandardCharges!AQ269</f>
        <v>90757.651525056004</v>
      </c>
      <c r="AR60" s="19">
        <f xml:space="preserve"> StandardCharges!AR269</f>
        <v>92826.137924135968</v>
      </c>
      <c r="AS60" s="19">
        <f xml:space="preserve"> StandardCharges!AS269</f>
        <v>94423.669131065879</v>
      </c>
      <c r="AT60" s="19">
        <f xml:space="preserve"> StandardCharges!AT269</f>
        <v>96311.840842147343</v>
      </c>
      <c r="AU60" s="19">
        <f xml:space="preserve"> StandardCharges!AU269</f>
        <v>98237.769954983421</v>
      </c>
      <c r="AV60" s="19">
        <f xml:space="preserve"> StandardCharges!AV269</f>
        <v>100476.73810382023</v>
      </c>
      <c r="AW60" s="19">
        <f xml:space="preserve"> StandardCharges!AW269</f>
        <v>102205.9355936755</v>
      </c>
      <c r="AX60" s="19">
        <f xml:space="preserve"> StandardCharges!AX269</f>
        <v>104249.72777066367</v>
      </c>
      <c r="AY60" s="19">
        <f xml:space="preserve"> StandardCharges!AY269</f>
        <v>106334.38926153713</v>
      </c>
      <c r="AZ60" s="19">
        <f xml:space="preserve"> StandardCharges!AZ269</f>
        <v>108757.89002699316</v>
      </c>
      <c r="BA60" s="19">
        <f xml:space="preserve"> StandardCharges!BA269</f>
        <v>110629.60555026493</v>
      </c>
      <c r="BB60" s="19">
        <f xml:space="preserve"> StandardCharges!BB269</f>
        <v>112841.84421383734</v>
      </c>
      <c r="BC60" s="19">
        <f xml:space="preserve"> StandardCharges!BC269</f>
        <v>115098.32058286174</v>
      </c>
      <c r="BD60" s="19">
        <f xml:space="preserve"> StandardCharges!BD269</f>
        <v>117721.56288455207</v>
      </c>
      <c r="BE60" s="19">
        <f xml:space="preserve"> StandardCharges!BE269</f>
        <v>119747.54257779678</v>
      </c>
      <c r="BF60" s="19">
        <f xml:space="preserve"> StandardCharges!BF269</f>
        <v>122142.1108512778</v>
      </c>
      <c r="BG60" s="19">
        <f xml:space="preserve"> StandardCharges!BG269</f>
        <v>124584.56283988921</v>
      </c>
      <c r="BH60" s="19">
        <f xml:space="preserve"> StandardCharges!BH269</f>
        <v>127424.00909526624</v>
      </c>
      <c r="BI60" s="19">
        <f xml:space="preserve"> StandardCharges!BI269</f>
        <v>129616.96719515158</v>
      </c>
      <c r="BJ60" s="19">
        <f xml:space="preserve"> StandardCharges!BJ269</f>
        <v>132208.89242943097</v>
      </c>
      <c r="BK60" s="19">
        <f xml:space="preserve"> StandardCharges!BK269</f>
        <v>134852.64788752652</v>
      </c>
      <c r="BL60" s="19">
        <f xml:space="preserve"> StandardCharges!BL269</f>
        <v>137926.11732341492</v>
      </c>
      <c r="BM60" s="19">
        <f xml:space="preserve"> StandardCharges!BM269</f>
        <v>140299.81595617402</v>
      </c>
      <c r="BN60" s="19">
        <f xml:space="preserve"> StandardCharges!BN269</f>
        <v>143105.36403533912</v>
      </c>
      <c r="BO60" s="19">
        <f xml:space="preserve"> StandardCharges!BO269</f>
        <v>145967.01411272044</v>
      </c>
      <c r="BP60" s="19">
        <f xml:space="preserve"> StandardCharges!BP269</f>
        <v>149293.7945916437</v>
      </c>
      <c r="BQ60" s="19">
        <f xml:space="preserve"> StandardCharges!BQ269</f>
        <v>151863.13013866445</v>
      </c>
      <c r="BR60" s="19">
        <f xml:space="preserve"> StandardCharges!BR269</f>
        <v>154899.90755817023</v>
      </c>
      <c r="BS60" s="19">
        <f xml:space="preserve"> StandardCharges!BS269</f>
        <v>157997.41082395092</v>
      </c>
      <c r="BT60" s="19">
        <f xml:space="preserve"> StandardCharges!BT269</f>
        <v>161598.37988702732</v>
      </c>
      <c r="BU60" s="19">
        <f xml:space="preserve"> StandardCharges!BU269</f>
        <v>164379.47646857231</v>
      </c>
      <c r="BV60" s="19">
        <f xml:space="preserve"> StandardCharges!BV269</f>
        <v>167666.54082655144</v>
      </c>
      <c r="BW60" s="19">
        <f xml:space="preserve"> StandardCharges!BW269</f>
        <v>171019.33596994012</v>
      </c>
      <c r="BX60" s="19">
        <f xml:space="preserve"> StandardCharges!BX269</f>
        <v>174917.09185596422</v>
      </c>
      <c r="BY60" s="19">
        <f xml:space="preserve"> StandardCharges!BY269</f>
        <v>177927.40251968804</v>
      </c>
      <c r="BZ60" s="19">
        <f xml:space="preserve"> StandardCharges!BZ269</f>
        <v>181485.3821147994</v>
      </c>
      <c r="CA60" s="19">
        <f xml:space="preserve"> StandardCharges!CA269</f>
        <v>185114.50993452349</v>
      </c>
      <c r="CB60" s="19">
        <f xml:space="preserve"> StandardCharges!CB269</f>
        <v>189333.5133974569</v>
      </c>
      <c r="CC60" s="19">
        <f xml:space="preserve"> StandardCharges!CC269</f>
        <v>192591.92964673915</v>
      </c>
      <c r="CD60" s="19">
        <f xml:space="preserve"> StandardCharges!CD269</f>
        <v>196443.15293310393</v>
      </c>
      <c r="CE60" s="19">
        <f xml:space="preserve"> StandardCharges!CE269</f>
        <v>200371.38838103041</v>
      </c>
      <c r="CF60" s="19">
        <f xml:space="preserve"> StandardCharges!CF269</f>
        <v>204938.1161958914</v>
      </c>
      <c r="CG60" s="19">
        <f xml:space="preserve"> StandardCharges!CG269</f>
        <v>208465.08654534115</v>
      </c>
      <c r="CH60" s="19">
        <f xml:space="preserve"> StandardCharges!CH269</f>
        <v>212633.72225697289</v>
      </c>
      <c r="CI60" s="19">
        <f xml:space="preserve"> StandardCharges!CI269</f>
        <v>216885.71736457964</v>
      </c>
      <c r="CJ60" s="19">
        <f xml:space="preserve"> StandardCharges!CJ269</f>
        <v>221222.73878975824</v>
      </c>
      <c r="CK60" s="19">
        <f xml:space="preserve"> StandardCharges!CK269</f>
        <v>225646.48678721194</v>
      </c>
      <c r="CL60" s="19">
        <f xml:space="preserve"> StandardCharges!CL269</f>
        <v>230158.69561130594</v>
      </c>
      <c r="CM60" s="19">
        <f xml:space="preserve"> StandardCharges!CM269</f>
        <v>234761.13419595204</v>
      </c>
      <c r="CN60" s="19">
        <f xml:space="preserve"> StandardCharges!CN269</f>
        <v>240111.64960657668</v>
      </c>
      <c r="CO60" s="19">
        <f xml:space="preserve"> StandardCharges!CO269</f>
        <v>244243.95395502882</v>
      </c>
      <c r="CP60" s="252"/>
      <c r="CQ60" s="252"/>
      <c r="CR60" s="252"/>
      <c r="CS60" s="252"/>
      <c r="CT60" s="252"/>
      <c r="CU60" s="324"/>
      <c r="CV60" s="252"/>
      <c r="CW60" s="252"/>
      <c r="CX60" s="252"/>
      <c r="CY60" s="252"/>
      <c r="CZ60" s="252"/>
    </row>
    <row r="61" spans="1:104" x14ac:dyDescent="0.2">
      <c r="E61" s="18" t="str">
        <f xml:space="preserve"> StandardCharges!E270</f>
        <v>Surface water</v>
      </c>
      <c r="H61" s="76" t="str">
        <f xml:space="preserve"> StandardCharges!H270</f>
        <v>£</v>
      </c>
      <c r="I61" s="272">
        <f t="shared" si="16"/>
        <v>1032851.8531964574</v>
      </c>
      <c r="K61" s="52">
        <f xml:space="preserve"> StandardCharges!K270</f>
        <v>5764.9687499999991</v>
      </c>
      <c r="L61" s="19">
        <f xml:space="preserve"> StandardCharges!L270</f>
        <v>23368.380416666667</v>
      </c>
      <c r="M61" s="19">
        <f xml:space="preserve"> StandardCharges!M270</f>
        <v>29116.270399999994</v>
      </c>
      <c r="N61" s="19">
        <f xml:space="preserve"> StandardCharges!N270</f>
        <v>32618.182799999999</v>
      </c>
      <c r="O61" s="19">
        <f xml:space="preserve"> StandardCharges!O270</f>
        <v>36208.118799999997</v>
      </c>
      <c r="P61" s="19">
        <f xml:space="preserve"> StandardCharges!P270</f>
        <v>40301.7552</v>
      </c>
      <c r="Q61" s="19">
        <f xml:space="preserve"> StandardCharges!Q270</f>
        <v>44918.4372</v>
      </c>
      <c r="R61" s="19">
        <f xml:space="preserve"> StandardCharges!R270</f>
        <v>50208.869200000001</v>
      </c>
      <c r="S61" s="19">
        <f xml:space="preserve"> StandardCharges!S270</f>
        <v>56229.734400000001</v>
      </c>
      <c r="T61" s="19">
        <f xml:space="preserve"> StandardCharges!T270</f>
        <v>57354.149441194088</v>
      </c>
      <c r="U61" s="19">
        <f xml:space="preserve"> StandardCharges!U270</f>
        <v>58501.049190849881</v>
      </c>
      <c r="V61" s="19">
        <f xml:space="preserve"> StandardCharges!V270</f>
        <v>59670.88327130086</v>
      </c>
      <c r="W61" s="19">
        <f xml:space="preserve"> StandardCharges!W270</f>
        <v>60864.110295890663</v>
      </c>
      <c r="X61" s="19">
        <f xml:space="preserve"> StandardCharges!X270</f>
        <v>62081.198048764614</v>
      </c>
      <c r="Y61" s="19">
        <f xml:space="preserve"> StandardCharges!Y270</f>
        <v>63322.623668256427</v>
      </c>
      <c r="Z61" s="19">
        <f xml:space="preserve"> StandardCharges!Z270</f>
        <v>64588.873833942074</v>
      </c>
      <c r="AA61" s="19">
        <f xml:space="preserve"> StandardCharges!AA270</f>
        <v>65880.444957434185</v>
      </c>
      <c r="AB61" s="19">
        <f xml:space="preserve"> StandardCharges!AB270</f>
        <v>67197.843376991703</v>
      </c>
      <c r="AC61" s="19">
        <f xml:space="preserve"> StandardCharges!AC270</f>
        <v>68541.585556020975</v>
      </c>
      <c r="AD61" s="19">
        <f xml:space="preserve"> StandardCharges!AD270</f>
        <v>69912.198285546532</v>
      </c>
      <c r="AE61" s="19">
        <f xml:space="preserve"> StandardCharges!AE270</f>
        <v>71310.218890730335</v>
      </c>
      <c r="AF61" s="19">
        <f xml:space="preserve"> StandardCharges!AF270</f>
        <v>72736.19544152086</v>
      </c>
      <c r="AG61" s="19">
        <f xml:space="preserve"> StandardCharges!AG270</f>
        <v>74190.686967514601</v>
      </c>
      <c r="AH61" s="19">
        <f xml:space="preserve"> StandardCharges!AH270</f>
        <v>75674.263677113922</v>
      </c>
      <c r="AI61" s="19">
        <f xml:space="preserve"> StandardCharges!AI270</f>
        <v>77187.5071810675</v>
      </c>
      <c r="AJ61" s="19">
        <f xml:space="preserve"> StandardCharges!AJ270</f>
        <v>78731.010720480757</v>
      </c>
      <c r="AK61" s="19">
        <f xml:space="preserve"> StandardCharges!AK270</f>
        <v>80305.379399386016</v>
      </c>
      <c r="AL61" s="19">
        <f xml:space="preserve"> StandardCharges!AL270</f>
        <v>81911.230421962915</v>
      </c>
      <c r="AM61" s="19">
        <f xml:space="preserve"> StandardCharges!AM270</f>
        <v>83549.193334502823</v>
      </c>
      <c r="AN61" s="19">
        <f xml:space="preserve"> StandardCharges!AN270</f>
        <v>85219.910272211622</v>
      </c>
      <c r="AO61" s="19">
        <f xml:space="preserve"> StandardCharges!AO270</f>
        <v>86924.036210947786</v>
      </c>
      <c r="AP61" s="19">
        <f xml:space="preserve"> StandardCharges!AP270</f>
        <v>88662.239223994373</v>
      </c>
      <c r="AQ61" s="19">
        <f xml:space="preserve"> StandardCharges!AQ270</f>
        <v>90435.200743965703</v>
      </c>
      <c r="AR61" s="19">
        <f xml:space="preserve"> StandardCharges!AR270</f>
        <v>92243.615829951261</v>
      </c>
      <c r="AS61" s="19">
        <f xml:space="preserve"> StandardCharges!AS270</f>
        <v>94088.193440001764</v>
      </c>
      <c r="AT61" s="19">
        <f xml:space="preserve"> StandardCharges!AT270</f>
        <v>95969.656709063827</v>
      </c>
      <c r="AU61" s="19">
        <f xml:space="preserve"> StandardCharges!AU270</f>
        <v>97888.743232472771</v>
      </c>
      <c r="AV61" s="19">
        <f xml:space="preserve"> StandardCharges!AV270</f>
        <v>99846.205355114027</v>
      </c>
      <c r="AW61" s="19">
        <f xml:space="preserve"> StandardCharges!AW270</f>
        <v>101842.81046636711</v>
      </c>
      <c r="AX61" s="19">
        <f xml:space="preserve"> StandardCharges!AX270</f>
        <v>103879.34130094745</v>
      </c>
      <c r="AY61" s="19">
        <f xml:space="preserve"> StandardCharges!AY270</f>
        <v>105956.59624576395</v>
      </c>
      <c r="AZ61" s="19">
        <f xml:space="preserve"> StandardCharges!AZ270</f>
        <v>108075.38965291307</v>
      </c>
      <c r="BA61" s="19">
        <f xml:space="preserve"> StandardCharges!BA270</f>
        <v>110236.55215893137</v>
      </c>
      <c r="BB61" s="19">
        <f xml:space="preserve"> StandardCharges!BB270</f>
        <v>112440.93101043237</v>
      </c>
      <c r="BC61" s="19">
        <f xml:space="preserve"> StandardCharges!BC270</f>
        <v>114689.39039625504</v>
      </c>
      <c r="BD61" s="19">
        <f xml:space="preserve"> StandardCharges!BD270</f>
        <v>116982.81178625415</v>
      </c>
      <c r="BE61" s="19">
        <f xml:space="preserve"> StandardCharges!BE270</f>
        <v>119322.09427686542</v>
      </c>
      <c r="BF61" s="19">
        <f xml:space="preserve"> StandardCharges!BF270</f>
        <v>121708.15494358068</v>
      </c>
      <c r="BG61" s="19">
        <f xml:space="preserve"> StandardCharges!BG270</f>
        <v>124141.92920047176</v>
      </c>
      <c r="BH61" s="19">
        <f xml:space="preserve"> StandardCharges!BH270</f>
        <v>126624.37116690334</v>
      </c>
      <c r="BI61" s="19">
        <f xml:space="preserve"> StandardCharges!BI270</f>
        <v>129156.45404157911</v>
      </c>
      <c r="BJ61" s="19">
        <f xml:space="preserve"> StandardCharges!BJ270</f>
        <v>131739.17048406767</v>
      </c>
      <c r="BK61" s="19">
        <f xml:space="preserve"> StandardCharges!BK270</f>
        <v>134373.53300395745</v>
      </c>
      <c r="BL61" s="19">
        <f xml:space="preserve"> StandardCharges!BL270</f>
        <v>137060.5743577939</v>
      </c>
      <c r="BM61" s="19">
        <f xml:space="preserve"> StandardCharges!BM270</f>
        <v>139801.34795395381</v>
      </c>
      <c r="BN61" s="19">
        <f xml:space="preserve"> StandardCharges!BN270</f>
        <v>142596.92826561598</v>
      </c>
      <c r="BO61" s="19">
        <f xml:space="preserve"> StandardCharges!BO270</f>
        <v>145448.41125199004</v>
      </c>
      <c r="BP61" s="19">
        <f xml:space="preserve"> StandardCharges!BP270</f>
        <v>148356.91478796836</v>
      </c>
      <c r="BQ61" s="19">
        <f xml:space="preserve"> StandardCharges!BQ270</f>
        <v>151323.57910236961</v>
      </c>
      <c r="BR61" s="19">
        <f xml:space="preserve"> StandardCharges!BR270</f>
        <v>154349.56722494608</v>
      </c>
      <c r="BS61" s="19">
        <f xml:space="preserve"> StandardCharges!BS270</f>
        <v>157436.06544232921</v>
      </c>
      <c r="BT61" s="19">
        <f xml:space="preserve"> StandardCharges!BT270</f>
        <v>160584.28376309315</v>
      </c>
      <c r="BU61" s="19">
        <f xml:space="preserve"> StandardCharges!BU270</f>
        <v>163795.45639211769</v>
      </c>
      <c r="BV61" s="19">
        <f xml:space="preserve"> StandardCharges!BV270</f>
        <v>167070.84221443711</v>
      </c>
      <c r="BW61" s="19">
        <f xml:space="preserve"> StandardCharges!BW270</f>
        <v>170411.72528876437</v>
      </c>
      <c r="BX61" s="19">
        <f xml:space="preserve"> StandardCharges!BX270</f>
        <v>173819.41535088426</v>
      </c>
      <c r="BY61" s="19">
        <f xml:space="preserve"> StandardCharges!BY270</f>
        <v>177295.24832711287</v>
      </c>
      <c r="BZ61" s="19">
        <f xml:space="preserve"> StandardCharges!BZ270</f>
        <v>180840.58685802447</v>
      </c>
      <c r="CA61" s="19">
        <f xml:space="preserve"> StandardCharges!CA270</f>
        <v>184456.8208326514</v>
      </c>
      <c r="CB61" s="19">
        <f xml:space="preserve"> StandardCharges!CB270</f>
        <v>188145.36793336607</v>
      </c>
      <c r="CC61" s="19">
        <f xml:space="preserve"> StandardCharges!CC270</f>
        <v>191907.67419165905</v>
      </c>
      <c r="CD61" s="19">
        <f xml:space="preserve"> StandardCharges!CD270</f>
        <v>195745.21455503083</v>
      </c>
      <c r="CE61" s="19">
        <f xml:space="preserve"> StandardCharges!CE270</f>
        <v>199659.49346521968</v>
      </c>
      <c r="CF61" s="19">
        <f xml:space="preserve"> StandardCharges!CF270</f>
        <v>203652.0454479921</v>
      </c>
      <c r="CG61" s="19">
        <f xml:space="preserve"> StandardCharges!CG270</f>
        <v>207724.43571472724</v>
      </c>
      <c r="CH61" s="19">
        <f xml:space="preserve"> StandardCharges!CH270</f>
        <v>211878.26077603135</v>
      </c>
      <c r="CI61" s="19">
        <f xml:space="preserve"> StandardCharges!CI270</f>
        <v>216115.149067622</v>
      </c>
      <c r="CJ61" s="19">
        <f xml:space="preserve"> StandardCharges!CJ270</f>
        <v>220436.76158872855</v>
      </c>
      <c r="CK61" s="19">
        <f xml:space="preserve"> StandardCharges!CK270</f>
        <v>224844.79255325824</v>
      </c>
      <c r="CL61" s="19">
        <f xml:space="preserve"> StandardCharges!CL270</f>
        <v>229340.97005398368</v>
      </c>
      <c r="CM61" s="19">
        <f xml:space="preserve"> StandardCharges!CM270</f>
        <v>233927.05674001187</v>
      </c>
      <c r="CN61" s="19">
        <f xml:space="preserve"> StandardCharges!CN270</f>
        <v>238604.85050780053</v>
      </c>
      <c r="CO61" s="19">
        <f xml:space="preserve"> StandardCharges!CO270</f>
        <v>243376.18520599249</v>
      </c>
      <c r="CP61" s="252"/>
      <c r="CQ61" s="252" t="s">
        <v>584</v>
      </c>
      <c r="CR61" s="252"/>
      <c r="CS61" s="252"/>
      <c r="CT61" s="252"/>
      <c r="CU61" s="324"/>
      <c r="CV61" s="252"/>
      <c r="CW61" s="252"/>
      <c r="CX61" s="252"/>
      <c r="CY61" s="252"/>
      <c r="CZ61" s="252"/>
    </row>
    <row r="62" spans="1:104" x14ac:dyDescent="0.2">
      <c r="E62" s="18" t="str">
        <f xml:space="preserve"> StandardCharges!E271</f>
        <v>Waste Water: standard wholesale charges paid</v>
      </c>
      <c r="F62" s="18"/>
      <c r="G62" s="18"/>
      <c r="H62" s="76" t="str">
        <f xml:space="preserve"> StandardCharges!H271</f>
        <v>£</v>
      </c>
      <c r="I62" s="272">
        <f t="shared" si="16"/>
        <v>1381734.1026481541</v>
      </c>
      <c r="J62" s="18"/>
      <c r="K62" s="285">
        <f t="shared" ref="K62:AP62" si="17" xml:space="preserve"> SUBTOTAL( 9, K57:K60 )</f>
        <v>21690.991287295346</v>
      </c>
      <c r="L62" s="285">
        <f t="shared" si="17"/>
        <v>79821.805638460035</v>
      </c>
      <c r="M62" s="285">
        <f t="shared" si="17"/>
        <v>83875.629492267341</v>
      </c>
      <c r="N62" s="285">
        <f t="shared" si="17"/>
        <v>66183.073871512912</v>
      </c>
      <c r="O62" s="285">
        <f t="shared" si="17"/>
        <v>65340.211631938277</v>
      </c>
      <c r="P62" s="285">
        <f t="shared" si="17"/>
        <v>66142.487766629027</v>
      </c>
      <c r="Q62" s="285">
        <f t="shared" si="17"/>
        <v>66242.151055250375</v>
      </c>
      <c r="R62" s="285">
        <f t="shared" si="17"/>
        <v>66112.90181297141</v>
      </c>
      <c r="S62" s="285">
        <f t="shared" si="17"/>
        <v>65671.624050364277</v>
      </c>
      <c r="T62" s="285">
        <f t="shared" si="17"/>
        <v>67142.541645632431</v>
      </c>
      <c r="U62" s="285">
        <f t="shared" si="17"/>
        <v>68324.32964530171</v>
      </c>
      <c r="V62" s="285">
        <f t="shared" si="17"/>
        <v>69690.597950717725</v>
      </c>
      <c r="W62" s="285">
        <f t="shared" si="17"/>
        <v>71084.187257189653</v>
      </c>
      <c r="X62" s="285">
        <f t="shared" si="17"/>
        <v>72676.335818975611</v>
      </c>
      <c r="Y62" s="285">
        <f t="shared" si="17"/>
        <v>73955.525129146554</v>
      </c>
      <c r="Z62" s="285">
        <f t="shared" si="17"/>
        <v>75434.399353290471</v>
      </c>
      <c r="AA62" s="285">
        <f t="shared" si="17"/>
        <v>76942.846337103387</v>
      </c>
      <c r="AB62" s="285">
        <f t="shared" si="17"/>
        <v>78666.217551746449</v>
      </c>
      <c r="AC62" s="285">
        <f t="shared" si="17"/>
        <v>80050.835851909855</v>
      </c>
      <c r="AD62" s="285">
        <f t="shared" si="17"/>
        <v>81651.596816771285</v>
      </c>
      <c r="AE62" s="285">
        <f t="shared" si="17"/>
        <v>83284.367886703505</v>
      </c>
      <c r="AF62" s="285">
        <f t="shared" si="17"/>
        <v>85149.77694132636</v>
      </c>
      <c r="AG62" s="285">
        <f t="shared" si="17"/>
        <v>86648.513541064836</v>
      </c>
      <c r="AH62" s="285">
        <f t="shared" si="17"/>
        <v>88381.206980973438</v>
      </c>
      <c r="AI62" s="285">
        <f t="shared" si="17"/>
        <v>90148.548753946379</v>
      </c>
      <c r="AJ62" s="285">
        <f t="shared" si="17"/>
        <v>92167.702208235496</v>
      </c>
      <c r="AK62" s="285">
        <f t="shared" si="17"/>
        <v>93789.962577848259</v>
      </c>
      <c r="AL62" s="285">
        <f t="shared" si="17"/>
        <v>95665.462182476709</v>
      </c>
      <c r="AM62" s="285">
        <f t="shared" si="17"/>
        <v>97578.465787216483</v>
      </c>
      <c r="AN62" s="285">
        <f t="shared" si="17"/>
        <v>99764.035039099355</v>
      </c>
      <c r="AO62" s="285">
        <f t="shared" si="17"/>
        <v>101519.99983456465</v>
      </c>
      <c r="AP62" s="285">
        <f t="shared" si="17"/>
        <v>103550.07548784757</v>
      </c>
      <c r="AQ62" s="285">
        <f t="shared" ref="AQ62:BV62" si="18" xml:space="preserve"> SUBTOTAL( 9, AQ57:AQ60 )</f>
        <v>105620.74616836423</v>
      </c>
      <c r="AR62" s="285">
        <f t="shared" si="18"/>
        <v>107986.44697462495</v>
      </c>
      <c r="AS62" s="285">
        <f t="shared" si="18"/>
        <v>109887.13592731723</v>
      </c>
      <c r="AT62" s="285">
        <f t="shared" si="18"/>
        <v>112084.5275705261</v>
      </c>
      <c r="AU62" s="285">
        <f t="shared" si="18"/>
        <v>114325.86002621402</v>
      </c>
      <c r="AV62" s="285">
        <f t="shared" si="18"/>
        <v>116886.53857708639</v>
      </c>
      <c r="AW62" s="285">
        <f t="shared" si="18"/>
        <v>118943.87964919438</v>
      </c>
      <c r="AX62" s="285">
        <f t="shared" si="18"/>
        <v>121322.37723170355</v>
      </c>
      <c r="AY62" s="285">
        <f t="shared" si="18"/>
        <v>123748.4371668675</v>
      </c>
      <c r="AZ62" s="285">
        <f t="shared" si="18"/>
        <v>126520.16325477549</v>
      </c>
      <c r="BA62" s="285">
        <f t="shared" si="18"/>
        <v>128747.0674944129</v>
      </c>
      <c r="BB62" s="285">
        <f t="shared" si="18"/>
        <v>131321.59751389577</v>
      </c>
      <c r="BC62" s="285">
        <f t="shared" si="18"/>
        <v>133947.60990847432</v>
      </c>
      <c r="BD62" s="285">
        <f t="shared" si="18"/>
        <v>136947.7777756096</v>
      </c>
      <c r="BE62" s="285">
        <f t="shared" si="18"/>
        <v>139358.22034137917</v>
      </c>
      <c r="BF62" s="285">
        <f t="shared" si="18"/>
        <v>142144.93951652589</v>
      </c>
      <c r="BG62" s="285">
        <f t="shared" si="18"/>
        <v>144987.38417196437</v>
      </c>
      <c r="BH62" s="285">
        <f t="shared" si="18"/>
        <v>148234.8216695796</v>
      </c>
      <c r="BI62" s="285">
        <f t="shared" si="18"/>
        <v>150843.92953306812</v>
      </c>
      <c r="BJ62" s="285">
        <f t="shared" si="18"/>
        <v>153860.32619667749</v>
      </c>
      <c r="BK62" s="285">
        <f t="shared" si="18"/>
        <v>156937.04115655774</v>
      </c>
      <c r="BL62" s="285">
        <f t="shared" si="18"/>
        <v>160452.12790101633</v>
      </c>
      <c r="BM62" s="285">
        <f t="shared" si="18"/>
        <v>163276.27477760622</v>
      </c>
      <c r="BN62" s="285">
        <f t="shared" si="18"/>
        <v>166541.27862635424</v>
      </c>
      <c r="BO62" s="285">
        <f t="shared" si="18"/>
        <v>169871.57212080772</v>
      </c>
      <c r="BP62" s="285">
        <f t="shared" si="18"/>
        <v>173676.36738788887</v>
      </c>
      <c r="BQ62" s="285">
        <f t="shared" si="18"/>
        <v>176733.27649163458</v>
      </c>
      <c r="BR62" s="285">
        <f t="shared" si="18"/>
        <v>180267.3773812647</v>
      </c>
      <c r="BS62" s="285">
        <f t="shared" si="18"/>
        <v>183872.14899768736</v>
      </c>
      <c r="BT62" s="285">
        <f t="shared" si="18"/>
        <v>187990.53015776112</v>
      </c>
      <c r="BU62" s="285">
        <f t="shared" si="18"/>
        <v>191299.38542517796</v>
      </c>
      <c r="BV62" s="285">
        <f t="shared" si="18"/>
        <v>195124.76195662492</v>
      </c>
      <c r="BW62" s="285">
        <f t="shared" ref="BW62:CO62" si="19" xml:space="preserve"> SUBTOTAL( 9, BW57:BW60 )</f>
        <v>199026.63379711227</v>
      </c>
      <c r="BX62" s="285">
        <f t="shared" si="19"/>
        <v>203484.44615994723</v>
      </c>
      <c r="BY62" s="285">
        <f t="shared" si="19"/>
        <v>207066.01264070938</v>
      </c>
      <c r="BZ62" s="285">
        <f t="shared" si="19"/>
        <v>211206.67134411057</v>
      </c>
      <c r="CA62" s="285">
        <f t="shared" si="19"/>
        <v>215430.12999270513</v>
      </c>
      <c r="CB62" s="285">
        <f t="shared" si="19"/>
        <v>220255.34900227544</v>
      </c>
      <c r="CC62" s="285">
        <f t="shared" si="19"/>
        <v>224132.10317234625</v>
      </c>
      <c r="CD62" s="285">
        <f t="shared" si="19"/>
        <v>228614.02916240483</v>
      </c>
      <c r="CE62" s="285">
        <f t="shared" si="19"/>
        <v>233185.57935308455</v>
      </c>
      <c r="CF62" s="285">
        <f t="shared" si="19"/>
        <v>238408.48615024556</v>
      </c>
      <c r="CG62" s="285">
        <f t="shared" si="19"/>
        <v>242604.75696523348</v>
      </c>
      <c r="CH62" s="285">
        <f t="shared" si="19"/>
        <v>247456.07701338478</v>
      </c>
      <c r="CI62" s="285">
        <f t="shared" si="19"/>
        <v>252404.40796315239</v>
      </c>
      <c r="CJ62" s="285">
        <f t="shared" si="19"/>
        <v>257451.68972263118</v>
      </c>
      <c r="CK62" s="285">
        <f t="shared" si="19"/>
        <v>262599.90099188016</v>
      </c>
      <c r="CL62" s="285">
        <f t="shared" si="19"/>
        <v>267851.06003863795</v>
      </c>
      <c r="CM62" s="285">
        <f t="shared" si="19"/>
        <v>273207.22548954969</v>
      </c>
      <c r="CN62" s="285">
        <f t="shared" si="19"/>
        <v>279326.53989570437</v>
      </c>
      <c r="CO62" s="285">
        <f t="shared" si="19"/>
        <v>284243.01676338277</v>
      </c>
      <c r="CP62" s="252"/>
      <c r="CQ62" s="252"/>
      <c r="CR62" s="252"/>
      <c r="CS62" s="252"/>
      <c r="CT62" s="252"/>
      <c r="CU62" s="324"/>
      <c r="CV62" s="252"/>
      <c r="CW62" s="252"/>
      <c r="CX62" s="252"/>
      <c r="CY62" s="252"/>
      <c r="CZ62" s="252"/>
    </row>
    <row r="63" spans="1:104" s="78" customFormat="1" x14ac:dyDescent="0.2">
      <c r="B63" s="97"/>
      <c r="C63" s="44"/>
      <c r="E63" s="45"/>
      <c r="F63" s="45"/>
      <c r="G63" s="45"/>
      <c r="H63" s="222"/>
      <c r="I63" s="273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252"/>
      <c r="CQ63" s="252"/>
      <c r="CR63" s="252"/>
      <c r="CS63" s="252"/>
      <c r="CT63" s="252"/>
      <c r="CU63" s="324"/>
      <c r="CV63" s="252"/>
      <c r="CW63" s="252"/>
      <c r="CX63" s="252"/>
      <c r="CY63" s="252"/>
      <c r="CZ63" s="252"/>
    </row>
    <row r="64" spans="1:104" s="78" customFormat="1" x14ac:dyDescent="0.2">
      <c r="B64" s="97" t="s">
        <v>365</v>
      </c>
      <c r="C64" s="44"/>
      <c r="E64" s="45"/>
      <c r="F64" s="45"/>
      <c r="G64" s="45"/>
      <c r="H64" s="222"/>
      <c r="I64" s="273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252"/>
      <c r="CQ64" s="252"/>
      <c r="CR64" s="252"/>
      <c r="CS64" s="252"/>
      <c r="CT64" s="252"/>
      <c r="CU64" s="324"/>
      <c r="CV64" s="252"/>
      <c r="CW64" s="252"/>
      <c r="CX64" s="252"/>
      <c r="CY64" s="252"/>
      <c r="CZ64" s="252"/>
    </row>
    <row r="65" spans="1:104" s="78" customFormat="1" x14ac:dyDescent="0.2">
      <c r="B65" s="58"/>
      <c r="C65" s="44" t="str">
        <f xml:space="preserve"> " Losses: " &amp; IF( InpC!$G$113, "nil (discharge volume based on customer meters)", "difference between customer meters and HD meter")</f>
        <v xml:space="preserve"> Losses: nil (discharge volume based on customer meters)</v>
      </c>
      <c r="E65" s="45"/>
      <c r="F65" s="45"/>
      <c r="G65" s="45"/>
      <c r="H65" s="222"/>
      <c r="I65" s="273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252"/>
      <c r="CQ65" s="252"/>
      <c r="CR65" s="252"/>
      <c r="CS65" s="252"/>
      <c r="CT65" s="252"/>
      <c r="CU65" s="324"/>
      <c r="CV65" s="252"/>
      <c r="CW65" s="252"/>
      <c r="CX65" s="252"/>
      <c r="CY65" s="252"/>
      <c r="CZ65" s="252"/>
    </row>
    <row r="66" spans="1:104" x14ac:dyDescent="0.2">
      <c r="E66" s="18" t="str">
        <f>StandardCharges!E276</f>
        <v>Waste: Leakage including customer pipes not charged</v>
      </c>
      <c r="F66" s="18">
        <f>StandardCharges!F176</f>
        <v>0</v>
      </c>
      <c r="G66" s="45"/>
      <c r="H66" s="76" t="str">
        <f>StandardCharges!H276</f>
        <v>£</v>
      </c>
      <c r="I66" s="272">
        <f xml:space="preserve"> SUMPRODUCT( $K$12:$CO$12, $K66:$CO66 )</f>
        <v>0</v>
      </c>
      <c r="J66" s="18"/>
      <c r="K66" s="19">
        <f>StandardCharges!K276</f>
        <v>0</v>
      </c>
      <c r="L66" s="19">
        <f>StandardCharges!L276</f>
        <v>0</v>
      </c>
      <c r="M66" s="19">
        <f>StandardCharges!M276</f>
        <v>0</v>
      </c>
      <c r="N66" s="19">
        <f>StandardCharges!N276</f>
        <v>0</v>
      </c>
      <c r="O66" s="19">
        <f>StandardCharges!O276</f>
        <v>0</v>
      </c>
      <c r="P66" s="19">
        <f>StandardCharges!P276</f>
        <v>0</v>
      </c>
      <c r="Q66" s="19">
        <f>StandardCharges!Q276</f>
        <v>0</v>
      </c>
      <c r="R66" s="19">
        <f>StandardCharges!R276</f>
        <v>0</v>
      </c>
      <c r="S66" s="19">
        <f>StandardCharges!S276</f>
        <v>0</v>
      </c>
      <c r="T66" s="19">
        <f>StandardCharges!T276</f>
        <v>0</v>
      </c>
      <c r="U66" s="19">
        <f>StandardCharges!U276</f>
        <v>0</v>
      </c>
      <c r="V66" s="19">
        <f>StandardCharges!V276</f>
        <v>0</v>
      </c>
      <c r="W66" s="19">
        <f>StandardCharges!W276</f>
        <v>0</v>
      </c>
      <c r="X66" s="19">
        <f>StandardCharges!X276</f>
        <v>0</v>
      </c>
      <c r="Y66" s="19">
        <f>StandardCharges!Y276</f>
        <v>0</v>
      </c>
      <c r="Z66" s="19">
        <f>StandardCharges!Z276</f>
        <v>0</v>
      </c>
      <c r="AA66" s="19">
        <f>StandardCharges!AA276</f>
        <v>0</v>
      </c>
      <c r="AB66" s="19">
        <f>StandardCharges!AB276</f>
        <v>0</v>
      </c>
      <c r="AC66" s="19">
        <f>StandardCharges!AC276</f>
        <v>0</v>
      </c>
      <c r="AD66" s="19">
        <f>StandardCharges!AD276</f>
        <v>0</v>
      </c>
      <c r="AE66" s="19">
        <f>StandardCharges!AE276</f>
        <v>0</v>
      </c>
      <c r="AF66" s="19">
        <f>StandardCharges!AF276</f>
        <v>0</v>
      </c>
      <c r="AG66" s="19">
        <f>StandardCharges!AG276</f>
        <v>0</v>
      </c>
      <c r="AH66" s="19">
        <f>StandardCharges!AH276</f>
        <v>0</v>
      </c>
      <c r="AI66" s="19">
        <f>StandardCharges!AI276</f>
        <v>0</v>
      </c>
      <c r="AJ66" s="19">
        <f>StandardCharges!AJ276</f>
        <v>0</v>
      </c>
      <c r="AK66" s="19">
        <f>StandardCharges!AK276</f>
        <v>0</v>
      </c>
      <c r="AL66" s="19">
        <f>StandardCharges!AL276</f>
        <v>0</v>
      </c>
      <c r="AM66" s="19">
        <f>StandardCharges!AM276</f>
        <v>0</v>
      </c>
      <c r="AN66" s="19">
        <f>StandardCharges!AN276</f>
        <v>0</v>
      </c>
      <c r="AO66" s="19">
        <f>StandardCharges!AO276</f>
        <v>0</v>
      </c>
      <c r="AP66" s="19">
        <f>StandardCharges!AP276</f>
        <v>0</v>
      </c>
      <c r="AQ66" s="19">
        <f>StandardCharges!AQ276</f>
        <v>0</v>
      </c>
      <c r="AR66" s="19">
        <f>StandardCharges!AR276</f>
        <v>0</v>
      </c>
      <c r="AS66" s="19">
        <f>StandardCharges!AS276</f>
        <v>0</v>
      </c>
      <c r="AT66" s="19">
        <f>StandardCharges!AT276</f>
        <v>0</v>
      </c>
      <c r="AU66" s="19">
        <f>StandardCharges!AU276</f>
        <v>0</v>
      </c>
      <c r="AV66" s="19">
        <f>StandardCharges!AV276</f>
        <v>0</v>
      </c>
      <c r="AW66" s="19">
        <f>StandardCharges!AW276</f>
        <v>0</v>
      </c>
      <c r="AX66" s="19">
        <f>StandardCharges!AX276</f>
        <v>0</v>
      </c>
      <c r="AY66" s="19">
        <f>StandardCharges!AY276</f>
        <v>0</v>
      </c>
      <c r="AZ66" s="19">
        <f>StandardCharges!AZ276</f>
        <v>0</v>
      </c>
      <c r="BA66" s="19">
        <f>StandardCharges!BA276</f>
        <v>0</v>
      </c>
      <c r="BB66" s="19">
        <f>StandardCharges!BB276</f>
        <v>0</v>
      </c>
      <c r="BC66" s="19">
        <f>StandardCharges!BC276</f>
        <v>0</v>
      </c>
      <c r="BD66" s="19">
        <f>StandardCharges!BD276</f>
        <v>0</v>
      </c>
      <c r="BE66" s="19">
        <f>StandardCharges!BE276</f>
        <v>0</v>
      </c>
      <c r="BF66" s="19">
        <f>StandardCharges!BF276</f>
        <v>0</v>
      </c>
      <c r="BG66" s="19">
        <f>StandardCharges!BG276</f>
        <v>0</v>
      </c>
      <c r="BH66" s="19">
        <f>StandardCharges!BH276</f>
        <v>0</v>
      </c>
      <c r="BI66" s="19">
        <f>StandardCharges!BI276</f>
        <v>0</v>
      </c>
      <c r="BJ66" s="19">
        <f>StandardCharges!BJ276</f>
        <v>0</v>
      </c>
      <c r="BK66" s="19">
        <f>StandardCharges!BK276</f>
        <v>0</v>
      </c>
      <c r="BL66" s="19">
        <f>StandardCharges!BL276</f>
        <v>0</v>
      </c>
      <c r="BM66" s="19">
        <f>StandardCharges!BM276</f>
        <v>0</v>
      </c>
      <c r="BN66" s="19">
        <f>StandardCharges!BN276</f>
        <v>0</v>
      </c>
      <c r="BO66" s="19">
        <f>StandardCharges!BO276</f>
        <v>0</v>
      </c>
      <c r="BP66" s="19">
        <f>StandardCharges!BP276</f>
        <v>0</v>
      </c>
      <c r="BQ66" s="19">
        <f>StandardCharges!BQ276</f>
        <v>0</v>
      </c>
      <c r="BR66" s="19">
        <f>StandardCharges!BR276</f>
        <v>0</v>
      </c>
      <c r="BS66" s="19">
        <f>StandardCharges!BS276</f>
        <v>0</v>
      </c>
      <c r="BT66" s="19">
        <f>StandardCharges!BT276</f>
        <v>0</v>
      </c>
      <c r="BU66" s="19">
        <f>StandardCharges!BU276</f>
        <v>0</v>
      </c>
      <c r="BV66" s="19">
        <f>StandardCharges!BV276</f>
        <v>0</v>
      </c>
      <c r="BW66" s="19">
        <f>StandardCharges!BW276</f>
        <v>0</v>
      </c>
      <c r="BX66" s="19">
        <f>StandardCharges!BX276</f>
        <v>0</v>
      </c>
      <c r="BY66" s="19">
        <f>StandardCharges!BY276</f>
        <v>0</v>
      </c>
      <c r="BZ66" s="19">
        <f>StandardCharges!BZ276</f>
        <v>0</v>
      </c>
      <c r="CA66" s="19">
        <f>StandardCharges!CA276</f>
        <v>0</v>
      </c>
      <c r="CB66" s="19">
        <f>StandardCharges!CB276</f>
        <v>0</v>
      </c>
      <c r="CC66" s="19">
        <f>StandardCharges!CC276</f>
        <v>0</v>
      </c>
      <c r="CD66" s="19">
        <f>StandardCharges!CD276</f>
        <v>0</v>
      </c>
      <c r="CE66" s="19">
        <f>StandardCharges!CE276</f>
        <v>0</v>
      </c>
      <c r="CF66" s="19">
        <f>StandardCharges!CF276</f>
        <v>0</v>
      </c>
      <c r="CG66" s="19">
        <f>StandardCharges!CG276</f>
        <v>0</v>
      </c>
      <c r="CH66" s="19">
        <f>StandardCharges!CH276</f>
        <v>0</v>
      </c>
      <c r="CI66" s="19">
        <f>StandardCharges!CI276</f>
        <v>0</v>
      </c>
      <c r="CJ66" s="19">
        <f>StandardCharges!CJ276</f>
        <v>0</v>
      </c>
      <c r="CK66" s="19">
        <f>StandardCharges!CK276</f>
        <v>0</v>
      </c>
      <c r="CL66" s="19">
        <f>StandardCharges!CL276</f>
        <v>0</v>
      </c>
      <c r="CM66" s="19">
        <f>StandardCharges!CM276</f>
        <v>0</v>
      </c>
      <c r="CN66" s="19">
        <f>StandardCharges!CN276</f>
        <v>0</v>
      </c>
      <c r="CO66" s="19">
        <f>StandardCharges!CO276</f>
        <v>0</v>
      </c>
      <c r="CP66" s="252"/>
      <c r="CQ66" s="252" t="str">
        <f xml:space="preserve"> CQ23</f>
        <v>Deterioration based on average natural rate of rise for DMAs where PE is the predominant material</v>
      </c>
      <c r="CR66" s="252"/>
      <c r="CS66" s="252"/>
      <c r="CT66" s="252"/>
      <c r="CU66" s="324"/>
      <c r="CV66" s="252"/>
      <c r="CW66" s="252"/>
      <c r="CX66" s="252"/>
      <c r="CY66" s="252"/>
      <c r="CZ66" s="252"/>
    </row>
    <row r="67" spans="1:104" x14ac:dyDescent="0.2">
      <c r="E67" s="18" t="str">
        <f>StandardCharges!E277</f>
        <v>Waste: Water taken unbilled</v>
      </c>
      <c r="F67" s="18">
        <f>StandardCharges!F177</f>
        <v>0</v>
      </c>
      <c r="G67" s="45"/>
      <c r="H67" s="76" t="str">
        <f>StandardCharges!H277</f>
        <v>£</v>
      </c>
      <c r="I67" s="272">
        <f xml:space="preserve"> SUMPRODUCT( $K$12:$CO$12, $K67:$CO67 )</f>
        <v>0</v>
      </c>
      <c r="J67" s="18"/>
      <c r="K67" s="19">
        <f>StandardCharges!K277</f>
        <v>0</v>
      </c>
      <c r="L67" s="19">
        <f>StandardCharges!L277</f>
        <v>0</v>
      </c>
      <c r="M67" s="19">
        <f>StandardCharges!M277</f>
        <v>0</v>
      </c>
      <c r="N67" s="19">
        <f>StandardCharges!N277</f>
        <v>0</v>
      </c>
      <c r="O67" s="19">
        <f>StandardCharges!O277</f>
        <v>0</v>
      </c>
      <c r="P67" s="19">
        <f>StandardCharges!P277</f>
        <v>0</v>
      </c>
      <c r="Q67" s="19">
        <f>StandardCharges!Q277</f>
        <v>0</v>
      </c>
      <c r="R67" s="19">
        <f>StandardCharges!R277</f>
        <v>0</v>
      </c>
      <c r="S67" s="19">
        <f>StandardCharges!S277</f>
        <v>0</v>
      </c>
      <c r="T67" s="19">
        <f>StandardCharges!T277</f>
        <v>0</v>
      </c>
      <c r="U67" s="19">
        <f>StandardCharges!U277</f>
        <v>0</v>
      </c>
      <c r="V67" s="19">
        <f>StandardCharges!V277</f>
        <v>0</v>
      </c>
      <c r="W67" s="19">
        <f>StandardCharges!W277</f>
        <v>0</v>
      </c>
      <c r="X67" s="19">
        <f>StandardCharges!X277</f>
        <v>0</v>
      </c>
      <c r="Y67" s="19">
        <f>StandardCharges!Y277</f>
        <v>0</v>
      </c>
      <c r="Z67" s="19">
        <f>StandardCharges!Z277</f>
        <v>0</v>
      </c>
      <c r="AA67" s="19">
        <f>StandardCharges!AA277</f>
        <v>0</v>
      </c>
      <c r="AB67" s="19">
        <f>StandardCharges!AB277</f>
        <v>0</v>
      </c>
      <c r="AC67" s="19">
        <f>StandardCharges!AC277</f>
        <v>0</v>
      </c>
      <c r="AD67" s="19">
        <f>StandardCharges!AD277</f>
        <v>0</v>
      </c>
      <c r="AE67" s="19">
        <f>StandardCharges!AE277</f>
        <v>0</v>
      </c>
      <c r="AF67" s="19">
        <f>StandardCharges!AF277</f>
        <v>0</v>
      </c>
      <c r="AG67" s="19">
        <f>StandardCharges!AG277</f>
        <v>0</v>
      </c>
      <c r="AH67" s="19">
        <f>StandardCharges!AH277</f>
        <v>0</v>
      </c>
      <c r="AI67" s="19">
        <f>StandardCharges!AI277</f>
        <v>0</v>
      </c>
      <c r="AJ67" s="19">
        <f>StandardCharges!AJ277</f>
        <v>0</v>
      </c>
      <c r="AK67" s="19">
        <f>StandardCharges!AK277</f>
        <v>0</v>
      </c>
      <c r="AL67" s="19">
        <f>StandardCharges!AL277</f>
        <v>0</v>
      </c>
      <c r="AM67" s="19">
        <f>StandardCharges!AM277</f>
        <v>0</v>
      </c>
      <c r="AN67" s="19">
        <f>StandardCharges!AN277</f>
        <v>0</v>
      </c>
      <c r="AO67" s="19">
        <f>StandardCharges!AO277</f>
        <v>0</v>
      </c>
      <c r="AP67" s="19">
        <f>StandardCharges!AP277</f>
        <v>0</v>
      </c>
      <c r="AQ67" s="19">
        <f>StandardCharges!AQ277</f>
        <v>0</v>
      </c>
      <c r="AR67" s="19">
        <f>StandardCharges!AR277</f>
        <v>0</v>
      </c>
      <c r="AS67" s="19">
        <f>StandardCharges!AS277</f>
        <v>0</v>
      </c>
      <c r="AT67" s="19">
        <f>StandardCharges!AT277</f>
        <v>0</v>
      </c>
      <c r="AU67" s="19">
        <f>StandardCharges!AU277</f>
        <v>0</v>
      </c>
      <c r="AV67" s="19">
        <f>StandardCharges!AV277</f>
        <v>0</v>
      </c>
      <c r="AW67" s="19">
        <f>StandardCharges!AW277</f>
        <v>0</v>
      </c>
      <c r="AX67" s="19">
        <f>StandardCharges!AX277</f>
        <v>0</v>
      </c>
      <c r="AY67" s="19">
        <f>StandardCharges!AY277</f>
        <v>0</v>
      </c>
      <c r="AZ67" s="19">
        <f>StandardCharges!AZ277</f>
        <v>0</v>
      </c>
      <c r="BA67" s="19">
        <f>StandardCharges!BA277</f>
        <v>0</v>
      </c>
      <c r="BB67" s="19">
        <f>StandardCharges!BB277</f>
        <v>0</v>
      </c>
      <c r="BC67" s="19">
        <f>StandardCharges!BC277</f>
        <v>0</v>
      </c>
      <c r="BD67" s="19">
        <f>StandardCharges!BD277</f>
        <v>0</v>
      </c>
      <c r="BE67" s="19">
        <f>StandardCharges!BE277</f>
        <v>0</v>
      </c>
      <c r="BF67" s="19">
        <f>StandardCharges!BF277</f>
        <v>0</v>
      </c>
      <c r="BG67" s="19">
        <f>StandardCharges!BG277</f>
        <v>0</v>
      </c>
      <c r="BH67" s="19">
        <f>StandardCharges!BH277</f>
        <v>0</v>
      </c>
      <c r="BI67" s="19">
        <f>StandardCharges!BI277</f>
        <v>0</v>
      </c>
      <c r="BJ67" s="19">
        <f>StandardCharges!BJ277</f>
        <v>0</v>
      </c>
      <c r="BK67" s="19">
        <f>StandardCharges!BK277</f>
        <v>0</v>
      </c>
      <c r="BL67" s="19">
        <f>StandardCharges!BL277</f>
        <v>0</v>
      </c>
      <c r="BM67" s="19">
        <f>StandardCharges!BM277</f>
        <v>0</v>
      </c>
      <c r="BN67" s="19">
        <f>StandardCharges!BN277</f>
        <v>0</v>
      </c>
      <c r="BO67" s="19">
        <f>StandardCharges!BO277</f>
        <v>0</v>
      </c>
      <c r="BP67" s="19">
        <f>StandardCharges!BP277</f>
        <v>0</v>
      </c>
      <c r="BQ67" s="19">
        <f>StandardCharges!BQ277</f>
        <v>0</v>
      </c>
      <c r="BR67" s="19">
        <f>StandardCharges!BR277</f>
        <v>0</v>
      </c>
      <c r="BS67" s="19">
        <f>StandardCharges!BS277</f>
        <v>0</v>
      </c>
      <c r="BT67" s="19">
        <f>StandardCharges!BT277</f>
        <v>0</v>
      </c>
      <c r="BU67" s="19">
        <f>StandardCharges!BU277</f>
        <v>0</v>
      </c>
      <c r="BV67" s="19">
        <f>StandardCharges!BV277</f>
        <v>0</v>
      </c>
      <c r="BW67" s="19">
        <f>StandardCharges!BW277</f>
        <v>0</v>
      </c>
      <c r="BX67" s="19">
        <f>StandardCharges!BX277</f>
        <v>0</v>
      </c>
      <c r="BY67" s="19">
        <f>StandardCharges!BY277</f>
        <v>0</v>
      </c>
      <c r="BZ67" s="19">
        <f>StandardCharges!BZ277</f>
        <v>0</v>
      </c>
      <c r="CA67" s="19">
        <f>StandardCharges!CA277</f>
        <v>0</v>
      </c>
      <c r="CB67" s="19">
        <f>StandardCharges!CB277</f>
        <v>0</v>
      </c>
      <c r="CC67" s="19">
        <f>StandardCharges!CC277</f>
        <v>0</v>
      </c>
      <c r="CD67" s="19">
        <f>StandardCharges!CD277</f>
        <v>0</v>
      </c>
      <c r="CE67" s="19">
        <f>StandardCharges!CE277</f>
        <v>0</v>
      </c>
      <c r="CF67" s="19">
        <f>StandardCharges!CF277</f>
        <v>0</v>
      </c>
      <c r="CG67" s="19">
        <f>StandardCharges!CG277</f>
        <v>0</v>
      </c>
      <c r="CH67" s="19">
        <f>StandardCharges!CH277</f>
        <v>0</v>
      </c>
      <c r="CI67" s="19">
        <f>StandardCharges!CI277</f>
        <v>0</v>
      </c>
      <c r="CJ67" s="19">
        <f>StandardCharges!CJ277</f>
        <v>0</v>
      </c>
      <c r="CK67" s="19">
        <f>StandardCharges!CK277</f>
        <v>0</v>
      </c>
      <c r="CL67" s="19">
        <f>StandardCharges!CL277</f>
        <v>0</v>
      </c>
      <c r="CM67" s="19">
        <f>StandardCharges!CM277</f>
        <v>0</v>
      </c>
      <c r="CN67" s="19">
        <f>StandardCharges!CN277</f>
        <v>0</v>
      </c>
      <c r="CO67" s="19">
        <f>StandardCharges!CO277</f>
        <v>0</v>
      </c>
      <c r="CP67" s="252"/>
      <c r="CQ67" s="252" t="str">
        <f xml:space="preserve"> CQ24</f>
        <v>Water taken illegally, firefighting, consumptiion on voids.</v>
      </c>
      <c r="CR67" s="252"/>
      <c r="CS67" s="252"/>
      <c r="CT67" s="252"/>
      <c r="CU67" s="324"/>
      <c r="CV67" s="252"/>
      <c r="CW67" s="252"/>
      <c r="CX67" s="252"/>
      <c r="CY67" s="252"/>
      <c r="CZ67" s="252"/>
    </row>
    <row r="68" spans="1:104" x14ac:dyDescent="0.2">
      <c r="E68" s="18" t="str">
        <f>StandardCharges!E278</f>
        <v>Waste: Meter under-registration (assuming replacement)</v>
      </c>
      <c r="F68" s="18">
        <f>StandardCharges!F179</f>
        <v>0</v>
      </c>
      <c r="G68" s="45"/>
      <c r="H68" s="76" t="str">
        <f>StandardCharges!H278</f>
        <v>£</v>
      </c>
      <c r="I68" s="272">
        <f xml:space="preserve"> SUMPRODUCT( $K$12:$CO$12, $K68:$CO68 )</f>
        <v>0</v>
      </c>
      <c r="J68" s="18"/>
      <c r="K68" s="19">
        <f>StandardCharges!K278</f>
        <v>0</v>
      </c>
      <c r="L68" s="19">
        <f>StandardCharges!L278</f>
        <v>0</v>
      </c>
      <c r="M68" s="19">
        <f>StandardCharges!M278</f>
        <v>0</v>
      </c>
      <c r="N68" s="19">
        <f>StandardCharges!N278</f>
        <v>0</v>
      </c>
      <c r="O68" s="19">
        <f>StandardCharges!O278</f>
        <v>0</v>
      </c>
      <c r="P68" s="19">
        <f>StandardCharges!P278</f>
        <v>0</v>
      </c>
      <c r="Q68" s="19">
        <f>StandardCharges!Q278</f>
        <v>0</v>
      </c>
      <c r="R68" s="19">
        <f>StandardCharges!R278</f>
        <v>0</v>
      </c>
      <c r="S68" s="19">
        <f>StandardCharges!S278</f>
        <v>0</v>
      </c>
      <c r="T68" s="19">
        <f>StandardCharges!T278</f>
        <v>0</v>
      </c>
      <c r="U68" s="19">
        <f>StandardCharges!U278</f>
        <v>0</v>
      </c>
      <c r="V68" s="19">
        <f>StandardCharges!V278</f>
        <v>0</v>
      </c>
      <c r="W68" s="19">
        <f>StandardCharges!W278</f>
        <v>0</v>
      </c>
      <c r="X68" s="19">
        <f>StandardCharges!X278</f>
        <v>0</v>
      </c>
      <c r="Y68" s="19">
        <f>StandardCharges!Y278</f>
        <v>0</v>
      </c>
      <c r="Z68" s="19">
        <f>StandardCharges!Z278</f>
        <v>0</v>
      </c>
      <c r="AA68" s="19">
        <f>StandardCharges!AA278</f>
        <v>0</v>
      </c>
      <c r="AB68" s="19">
        <f>StandardCharges!AB278</f>
        <v>0</v>
      </c>
      <c r="AC68" s="19">
        <f>StandardCharges!AC278</f>
        <v>0</v>
      </c>
      <c r="AD68" s="19">
        <f>StandardCharges!AD278</f>
        <v>0</v>
      </c>
      <c r="AE68" s="19">
        <f>StandardCharges!AE278</f>
        <v>0</v>
      </c>
      <c r="AF68" s="19">
        <f>StandardCharges!AF278</f>
        <v>0</v>
      </c>
      <c r="AG68" s="19">
        <f>StandardCharges!AG278</f>
        <v>0</v>
      </c>
      <c r="AH68" s="19">
        <f>StandardCharges!AH278</f>
        <v>0</v>
      </c>
      <c r="AI68" s="19">
        <f>StandardCharges!AI278</f>
        <v>0</v>
      </c>
      <c r="AJ68" s="19">
        <f>StandardCharges!AJ278</f>
        <v>0</v>
      </c>
      <c r="AK68" s="19">
        <f>StandardCharges!AK278</f>
        <v>0</v>
      </c>
      <c r="AL68" s="19">
        <f>StandardCharges!AL278</f>
        <v>0</v>
      </c>
      <c r="AM68" s="19">
        <f>StandardCharges!AM278</f>
        <v>0</v>
      </c>
      <c r="AN68" s="19">
        <f>StandardCharges!AN278</f>
        <v>0</v>
      </c>
      <c r="AO68" s="19">
        <f>StandardCharges!AO278</f>
        <v>0</v>
      </c>
      <c r="AP68" s="19">
        <f>StandardCharges!AP278</f>
        <v>0</v>
      </c>
      <c r="AQ68" s="19">
        <f>StandardCharges!AQ278</f>
        <v>0</v>
      </c>
      <c r="AR68" s="19">
        <f>StandardCharges!AR278</f>
        <v>0</v>
      </c>
      <c r="AS68" s="19">
        <f>StandardCharges!AS278</f>
        <v>0</v>
      </c>
      <c r="AT68" s="19">
        <f>StandardCharges!AT278</f>
        <v>0</v>
      </c>
      <c r="AU68" s="19">
        <f>StandardCharges!AU278</f>
        <v>0</v>
      </c>
      <c r="AV68" s="19">
        <f>StandardCharges!AV278</f>
        <v>0</v>
      </c>
      <c r="AW68" s="19">
        <f>StandardCharges!AW278</f>
        <v>0</v>
      </c>
      <c r="AX68" s="19">
        <f>StandardCharges!AX278</f>
        <v>0</v>
      </c>
      <c r="AY68" s="19">
        <f>StandardCharges!AY278</f>
        <v>0</v>
      </c>
      <c r="AZ68" s="19">
        <f>StandardCharges!AZ278</f>
        <v>0</v>
      </c>
      <c r="BA68" s="19">
        <f>StandardCharges!BA278</f>
        <v>0</v>
      </c>
      <c r="BB68" s="19">
        <f>StandardCharges!BB278</f>
        <v>0</v>
      </c>
      <c r="BC68" s="19">
        <f>StandardCharges!BC278</f>
        <v>0</v>
      </c>
      <c r="BD68" s="19">
        <f>StandardCharges!BD278</f>
        <v>0</v>
      </c>
      <c r="BE68" s="19">
        <f>StandardCharges!BE278</f>
        <v>0</v>
      </c>
      <c r="BF68" s="19">
        <f>StandardCharges!BF278</f>
        <v>0</v>
      </c>
      <c r="BG68" s="19">
        <f>StandardCharges!BG278</f>
        <v>0</v>
      </c>
      <c r="BH68" s="19">
        <f>StandardCharges!BH278</f>
        <v>0</v>
      </c>
      <c r="BI68" s="19">
        <f>StandardCharges!BI278</f>
        <v>0</v>
      </c>
      <c r="BJ68" s="19">
        <f>StandardCharges!BJ278</f>
        <v>0</v>
      </c>
      <c r="BK68" s="19">
        <f>StandardCharges!BK278</f>
        <v>0</v>
      </c>
      <c r="BL68" s="19">
        <f>StandardCharges!BL278</f>
        <v>0</v>
      </c>
      <c r="BM68" s="19">
        <f>StandardCharges!BM278</f>
        <v>0</v>
      </c>
      <c r="BN68" s="19">
        <f>StandardCharges!BN278</f>
        <v>0</v>
      </c>
      <c r="BO68" s="19">
        <f>StandardCharges!BO278</f>
        <v>0</v>
      </c>
      <c r="BP68" s="19">
        <f>StandardCharges!BP278</f>
        <v>0</v>
      </c>
      <c r="BQ68" s="19">
        <f>StandardCharges!BQ278</f>
        <v>0</v>
      </c>
      <c r="BR68" s="19">
        <f>StandardCharges!BR278</f>
        <v>0</v>
      </c>
      <c r="BS68" s="19">
        <f>StandardCharges!BS278</f>
        <v>0</v>
      </c>
      <c r="BT68" s="19">
        <f>StandardCharges!BT278</f>
        <v>0</v>
      </c>
      <c r="BU68" s="19">
        <f>StandardCharges!BU278</f>
        <v>0</v>
      </c>
      <c r="BV68" s="19">
        <f>StandardCharges!BV278</f>
        <v>0</v>
      </c>
      <c r="BW68" s="19">
        <f>StandardCharges!BW278</f>
        <v>0</v>
      </c>
      <c r="BX68" s="19">
        <f>StandardCharges!BX278</f>
        <v>0</v>
      </c>
      <c r="BY68" s="19">
        <f>StandardCharges!BY278</f>
        <v>0</v>
      </c>
      <c r="BZ68" s="19">
        <f>StandardCharges!BZ278</f>
        <v>0</v>
      </c>
      <c r="CA68" s="19">
        <f>StandardCharges!CA278</f>
        <v>0</v>
      </c>
      <c r="CB68" s="19">
        <f>StandardCharges!CB278</f>
        <v>0</v>
      </c>
      <c r="CC68" s="19">
        <f>StandardCharges!CC278</f>
        <v>0</v>
      </c>
      <c r="CD68" s="19">
        <f>StandardCharges!CD278</f>
        <v>0</v>
      </c>
      <c r="CE68" s="19">
        <f>StandardCharges!CE278</f>
        <v>0</v>
      </c>
      <c r="CF68" s="19">
        <f>StandardCharges!CF278</f>
        <v>0</v>
      </c>
      <c r="CG68" s="19">
        <f>StandardCharges!CG278</f>
        <v>0</v>
      </c>
      <c r="CH68" s="19">
        <f>StandardCharges!CH278</f>
        <v>0</v>
      </c>
      <c r="CI68" s="19">
        <f>StandardCharges!CI278</f>
        <v>0</v>
      </c>
      <c r="CJ68" s="19">
        <f>StandardCharges!CJ278</f>
        <v>0</v>
      </c>
      <c r="CK68" s="19">
        <f>StandardCharges!CK278</f>
        <v>0</v>
      </c>
      <c r="CL68" s="19">
        <f>StandardCharges!CL278</f>
        <v>0</v>
      </c>
      <c r="CM68" s="19">
        <f>StandardCharges!CM278</f>
        <v>0</v>
      </c>
      <c r="CN68" s="19">
        <f>StandardCharges!CN278</f>
        <v>0</v>
      </c>
      <c r="CO68" s="19">
        <f>StandardCharges!CO278</f>
        <v>0</v>
      </c>
      <c r="CP68" s="252"/>
      <c r="CQ68" s="252" t="str">
        <f xml:space="preserve"> CQ26</f>
        <v>Assuming meter replacement - meters 15 year life</v>
      </c>
      <c r="CR68" s="252"/>
      <c r="CS68" s="252"/>
      <c r="CT68" s="252"/>
      <c r="CU68" s="324"/>
      <c r="CV68" s="252"/>
      <c r="CW68" s="252"/>
      <c r="CX68" s="252"/>
      <c r="CY68" s="252"/>
      <c r="CZ68" s="252"/>
    </row>
    <row r="69" spans="1:104" s="20" customFormat="1" x14ac:dyDescent="0.2">
      <c r="B69" s="34"/>
      <c r="C69" s="83"/>
      <c r="E69" s="20" t="str">
        <f>StandardCharges!E280</f>
        <v>Waste: Losses</v>
      </c>
      <c r="F69" s="20">
        <f>StandardCharges!F181</f>
        <v>0</v>
      </c>
      <c r="G69" s="131"/>
      <c r="H69" s="93" t="str">
        <f>StandardCharges!H181</f>
        <v>£</v>
      </c>
      <c r="I69" s="272">
        <f xml:space="preserve"> SUMPRODUCT( $K$12:$CO$12, $K69:$CO69 )</f>
        <v>0</v>
      </c>
      <c r="K69" s="285">
        <f t="shared" ref="K69" si="20" xml:space="preserve"> SUBTOTAL( 9, K66:K68 )</f>
        <v>0</v>
      </c>
      <c r="L69" s="285">
        <f t="shared" ref="L69:BW69" si="21" xml:space="preserve"> SUBTOTAL( 9, L66:L68 )</f>
        <v>0</v>
      </c>
      <c r="M69" s="285">
        <f t="shared" si="21"/>
        <v>0</v>
      </c>
      <c r="N69" s="285">
        <f t="shared" si="21"/>
        <v>0</v>
      </c>
      <c r="O69" s="285">
        <f t="shared" si="21"/>
        <v>0</v>
      </c>
      <c r="P69" s="285">
        <f t="shared" si="21"/>
        <v>0</v>
      </c>
      <c r="Q69" s="285">
        <f t="shared" si="21"/>
        <v>0</v>
      </c>
      <c r="R69" s="285">
        <f t="shared" si="21"/>
        <v>0</v>
      </c>
      <c r="S69" s="285">
        <f t="shared" si="21"/>
        <v>0</v>
      </c>
      <c r="T69" s="285">
        <f t="shared" si="21"/>
        <v>0</v>
      </c>
      <c r="U69" s="285">
        <f t="shared" si="21"/>
        <v>0</v>
      </c>
      <c r="V69" s="285">
        <f t="shared" si="21"/>
        <v>0</v>
      </c>
      <c r="W69" s="285">
        <f t="shared" si="21"/>
        <v>0</v>
      </c>
      <c r="X69" s="285">
        <f t="shared" si="21"/>
        <v>0</v>
      </c>
      <c r="Y69" s="285">
        <f t="shared" si="21"/>
        <v>0</v>
      </c>
      <c r="Z69" s="285">
        <f t="shared" si="21"/>
        <v>0</v>
      </c>
      <c r="AA69" s="285">
        <f t="shared" si="21"/>
        <v>0</v>
      </c>
      <c r="AB69" s="285">
        <f t="shared" si="21"/>
        <v>0</v>
      </c>
      <c r="AC69" s="285">
        <f t="shared" si="21"/>
        <v>0</v>
      </c>
      <c r="AD69" s="285">
        <f t="shared" si="21"/>
        <v>0</v>
      </c>
      <c r="AE69" s="285">
        <f t="shared" si="21"/>
        <v>0</v>
      </c>
      <c r="AF69" s="285">
        <f t="shared" si="21"/>
        <v>0</v>
      </c>
      <c r="AG69" s="285">
        <f t="shared" si="21"/>
        <v>0</v>
      </c>
      <c r="AH69" s="285">
        <f t="shared" si="21"/>
        <v>0</v>
      </c>
      <c r="AI69" s="285">
        <f t="shared" si="21"/>
        <v>0</v>
      </c>
      <c r="AJ69" s="285">
        <f t="shared" si="21"/>
        <v>0</v>
      </c>
      <c r="AK69" s="285">
        <f t="shared" si="21"/>
        <v>0</v>
      </c>
      <c r="AL69" s="285">
        <f t="shared" si="21"/>
        <v>0</v>
      </c>
      <c r="AM69" s="285">
        <f t="shared" si="21"/>
        <v>0</v>
      </c>
      <c r="AN69" s="285">
        <f t="shared" si="21"/>
        <v>0</v>
      </c>
      <c r="AO69" s="285">
        <f t="shared" si="21"/>
        <v>0</v>
      </c>
      <c r="AP69" s="285">
        <f t="shared" si="21"/>
        <v>0</v>
      </c>
      <c r="AQ69" s="285">
        <f t="shared" si="21"/>
        <v>0</v>
      </c>
      <c r="AR69" s="285">
        <f t="shared" si="21"/>
        <v>0</v>
      </c>
      <c r="AS69" s="285">
        <f t="shared" si="21"/>
        <v>0</v>
      </c>
      <c r="AT69" s="285">
        <f t="shared" si="21"/>
        <v>0</v>
      </c>
      <c r="AU69" s="285">
        <f t="shared" si="21"/>
        <v>0</v>
      </c>
      <c r="AV69" s="285">
        <f t="shared" si="21"/>
        <v>0</v>
      </c>
      <c r="AW69" s="285">
        <f t="shared" si="21"/>
        <v>0</v>
      </c>
      <c r="AX69" s="285">
        <f t="shared" si="21"/>
        <v>0</v>
      </c>
      <c r="AY69" s="285">
        <f t="shared" si="21"/>
        <v>0</v>
      </c>
      <c r="AZ69" s="285">
        <f t="shared" si="21"/>
        <v>0</v>
      </c>
      <c r="BA69" s="285">
        <f t="shared" si="21"/>
        <v>0</v>
      </c>
      <c r="BB69" s="285">
        <f t="shared" si="21"/>
        <v>0</v>
      </c>
      <c r="BC69" s="285">
        <f t="shared" si="21"/>
        <v>0</v>
      </c>
      <c r="BD69" s="285">
        <f t="shared" si="21"/>
        <v>0</v>
      </c>
      <c r="BE69" s="285">
        <f t="shared" si="21"/>
        <v>0</v>
      </c>
      <c r="BF69" s="285">
        <f t="shared" si="21"/>
        <v>0</v>
      </c>
      <c r="BG69" s="285">
        <f t="shared" si="21"/>
        <v>0</v>
      </c>
      <c r="BH69" s="285">
        <f t="shared" si="21"/>
        <v>0</v>
      </c>
      <c r="BI69" s="285">
        <f t="shared" si="21"/>
        <v>0</v>
      </c>
      <c r="BJ69" s="285">
        <f t="shared" si="21"/>
        <v>0</v>
      </c>
      <c r="BK69" s="285">
        <f t="shared" si="21"/>
        <v>0</v>
      </c>
      <c r="BL69" s="285">
        <f t="shared" si="21"/>
        <v>0</v>
      </c>
      <c r="BM69" s="285">
        <f t="shared" si="21"/>
        <v>0</v>
      </c>
      <c r="BN69" s="285">
        <f t="shared" si="21"/>
        <v>0</v>
      </c>
      <c r="BO69" s="285">
        <f t="shared" si="21"/>
        <v>0</v>
      </c>
      <c r="BP69" s="285">
        <f t="shared" si="21"/>
        <v>0</v>
      </c>
      <c r="BQ69" s="285">
        <f t="shared" si="21"/>
        <v>0</v>
      </c>
      <c r="BR69" s="285">
        <f t="shared" si="21"/>
        <v>0</v>
      </c>
      <c r="BS69" s="285">
        <f t="shared" si="21"/>
        <v>0</v>
      </c>
      <c r="BT69" s="285">
        <f t="shared" si="21"/>
        <v>0</v>
      </c>
      <c r="BU69" s="285">
        <f t="shared" si="21"/>
        <v>0</v>
      </c>
      <c r="BV69" s="285">
        <f t="shared" si="21"/>
        <v>0</v>
      </c>
      <c r="BW69" s="285">
        <f t="shared" si="21"/>
        <v>0</v>
      </c>
      <c r="BX69" s="285">
        <f t="shared" ref="BX69:CO69" si="22" xml:space="preserve"> SUBTOTAL( 9, BX66:BX68 )</f>
        <v>0</v>
      </c>
      <c r="BY69" s="285">
        <f t="shared" si="22"/>
        <v>0</v>
      </c>
      <c r="BZ69" s="285">
        <f t="shared" si="22"/>
        <v>0</v>
      </c>
      <c r="CA69" s="285">
        <f t="shared" si="22"/>
        <v>0</v>
      </c>
      <c r="CB69" s="285">
        <f t="shared" si="22"/>
        <v>0</v>
      </c>
      <c r="CC69" s="285">
        <f t="shared" si="22"/>
        <v>0</v>
      </c>
      <c r="CD69" s="285">
        <f t="shared" si="22"/>
        <v>0</v>
      </c>
      <c r="CE69" s="285">
        <f t="shared" si="22"/>
        <v>0</v>
      </c>
      <c r="CF69" s="285">
        <f t="shared" si="22"/>
        <v>0</v>
      </c>
      <c r="CG69" s="285">
        <f t="shared" si="22"/>
        <v>0</v>
      </c>
      <c r="CH69" s="285">
        <f t="shared" si="22"/>
        <v>0</v>
      </c>
      <c r="CI69" s="285">
        <f t="shared" si="22"/>
        <v>0</v>
      </c>
      <c r="CJ69" s="285">
        <f t="shared" si="22"/>
        <v>0</v>
      </c>
      <c r="CK69" s="285">
        <f t="shared" si="22"/>
        <v>0</v>
      </c>
      <c r="CL69" s="285">
        <f t="shared" si="22"/>
        <v>0</v>
      </c>
      <c r="CM69" s="285">
        <f t="shared" si="22"/>
        <v>0</v>
      </c>
      <c r="CN69" s="285">
        <f t="shared" si="22"/>
        <v>0</v>
      </c>
      <c r="CO69" s="285">
        <f t="shared" si="22"/>
        <v>0</v>
      </c>
      <c r="CP69" s="311"/>
      <c r="CQ69" s="311"/>
      <c r="CR69" s="325"/>
      <c r="CS69" s="311"/>
      <c r="CT69" s="252"/>
      <c r="CU69" s="324"/>
      <c r="CV69" s="325"/>
      <c r="CW69" s="311"/>
      <c r="CX69" s="311"/>
      <c r="CY69" s="311"/>
      <c r="CZ69" s="311"/>
    </row>
    <row r="70" spans="1:104" s="78" customFormat="1" ht="9.75" customHeight="1" x14ac:dyDescent="0.2">
      <c r="B70" s="97"/>
      <c r="C70" s="44"/>
      <c r="E70" s="45"/>
      <c r="F70" s="45"/>
      <c r="G70" s="45"/>
      <c r="H70" s="222"/>
      <c r="I70" s="273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252"/>
      <c r="CQ70" s="252"/>
      <c r="CR70" s="252"/>
      <c r="CS70" s="252"/>
      <c r="CT70" s="252"/>
      <c r="CU70" s="324"/>
      <c r="CV70" s="252"/>
      <c r="CW70" s="252"/>
      <c r="CX70" s="252"/>
      <c r="CY70" s="252"/>
      <c r="CZ70" s="252"/>
    </row>
    <row r="71" spans="1:104" s="78" customFormat="1" x14ac:dyDescent="0.2">
      <c r="B71" s="58"/>
      <c r="C71" s="44" t="s">
        <v>567</v>
      </c>
      <c r="E71" s="45"/>
      <c r="F71" s="45"/>
      <c r="G71" s="45"/>
      <c r="H71" s="222"/>
      <c r="I71" s="273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252"/>
      <c r="CQ71" s="252"/>
      <c r="CR71" s="252"/>
      <c r="CS71" s="252"/>
      <c r="CT71" s="252"/>
      <c r="CU71" s="324"/>
      <c r="CV71" s="252"/>
      <c r="CW71" s="252"/>
      <c r="CX71" s="252"/>
      <c r="CY71" s="252"/>
      <c r="CZ71" s="252"/>
    </row>
    <row r="72" spans="1:104" s="78" customFormat="1" x14ac:dyDescent="0.2">
      <c r="B72" s="58"/>
      <c r="C72" s="44"/>
      <c r="E72" s="45" t="str">
        <f xml:space="preserve"> Costs!E236</f>
        <v>Sewerage: net capital expenditure</v>
      </c>
      <c r="F72" s="45"/>
      <c r="G72" s="45"/>
      <c r="H72" s="76" t="str">
        <f xml:space="preserve"> Costs!H193</f>
        <v>£</v>
      </c>
      <c r="I72" s="272">
        <f xml:space="preserve"> SUMPRODUCT( $K$12:$CO$12, $K72:$CO72 )</f>
        <v>0</v>
      </c>
      <c r="J72" s="45"/>
      <c r="K72" s="19">
        <f xml:space="preserve"> Costs!K236</f>
        <v>0</v>
      </c>
      <c r="L72" s="19">
        <f xml:space="preserve"> Costs!L236</f>
        <v>0</v>
      </c>
      <c r="M72" s="19">
        <f xml:space="preserve"> Costs!M236</f>
        <v>0</v>
      </c>
      <c r="N72" s="19">
        <f xml:space="preserve"> Costs!N236</f>
        <v>0</v>
      </c>
      <c r="O72" s="19">
        <f xml:space="preserve"> Costs!O236</f>
        <v>0</v>
      </c>
      <c r="P72" s="19">
        <f xml:space="preserve"> Costs!P236</f>
        <v>0</v>
      </c>
      <c r="Q72" s="19">
        <f xml:space="preserve"> Costs!Q236</f>
        <v>0</v>
      </c>
      <c r="R72" s="19">
        <f xml:space="preserve"> Costs!R236</f>
        <v>0</v>
      </c>
      <c r="S72" s="19">
        <f xml:space="preserve"> Costs!S236</f>
        <v>0</v>
      </c>
      <c r="T72" s="19">
        <f xml:space="preserve"> Costs!T236</f>
        <v>0</v>
      </c>
      <c r="U72" s="19">
        <f xml:space="preserve"> Costs!U236</f>
        <v>0</v>
      </c>
      <c r="V72" s="19">
        <f xml:space="preserve"> Costs!V236</f>
        <v>0</v>
      </c>
      <c r="W72" s="19">
        <f xml:space="preserve"> Costs!W236</f>
        <v>0</v>
      </c>
      <c r="X72" s="19">
        <f xml:space="preserve"> Costs!X236</f>
        <v>0</v>
      </c>
      <c r="Y72" s="19">
        <f xml:space="preserve"> Costs!Y236</f>
        <v>0</v>
      </c>
      <c r="Z72" s="19">
        <f xml:space="preserve"> Costs!Z236</f>
        <v>0</v>
      </c>
      <c r="AA72" s="19">
        <f xml:space="preserve"> Costs!AA236</f>
        <v>0</v>
      </c>
      <c r="AB72" s="19">
        <f xml:space="preserve"> Costs!AB236</f>
        <v>0</v>
      </c>
      <c r="AC72" s="19">
        <f xml:space="preserve"> Costs!AC236</f>
        <v>0</v>
      </c>
      <c r="AD72" s="19">
        <f xml:space="preserve"> Costs!AD236</f>
        <v>0</v>
      </c>
      <c r="AE72" s="19">
        <f xml:space="preserve"> Costs!AE236</f>
        <v>0</v>
      </c>
      <c r="AF72" s="19">
        <f xml:space="preserve"> Costs!AF236</f>
        <v>0</v>
      </c>
      <c r="AG72" s="19">
        <f xml:space="preserve"> Costs!AG236</f>
        <v>0</v>
      </c>
      <c r="AH72" s="19">
        <f xml:space="preserve"> Costs!AH236</f>
        <v>0</v>
      </c>
      <c r="AI72" s="19">
        <f xml:space="preserve"> Costs!AI236</f>
        <v>0</v>
      </c>
      <c r="AJ72" s="19">
        <f xml:space="preserve"> Costs!AJ236</f>
        <v>0</v>
      </c>
      <c r="AK72" s="19">
        <f xml:space="preserve"> Costs!AK236</f>
        <v>0</v>
      </c>
      <c r="AL72" s="19">
        <f xml:space="preserve"> Costs!AL236</f>
        <v>0</v>
      </c>
      <c r="AM72" s="19">
        <f xml:space="preserve"> Costs!AM236</f>
        <v>0</v>
      </c>
      <c r="AN72" s="19">
        <f xml:space="preserve"> Costs!AN236</f>
        <v>0</v>
      </c>
      <c r="AO72" s="19">
        <f xml:space="preserve"> Costs!AO236</f>
        <v>0</v>
      </c>
      <c r="AP72" s="19">
        <f xml:space="preserve"> Costs!AP236</f>
        <v>0</v>
      </c>
      <c r="AQ72" s="19">
        <f xml:space="preserve"> Costs!AQ236</f>
        <v>0</v>
      </c>
      <c r="AR72" s="19">
        <f xml:space="preserve"> Costs!AR236</f>
        <v>0</v>
      </c>
      <c r="AS72" s="19">
        <f xml:space="preserve"> Costs!AS236</f>
        <v>0</v>
      </c>
      <c r="AT72" s="19">
        <f xml:space="preserve"> Costs!AT236</f>
        <v>0</v>
      </c>
      <c r="AU72" s="19">
        <f xml:space="preserve"> Costs!AU236</f>
        <v>0</v>
      </c>
      <c r="AV72" s="19">
        <f xml:space="preserve"> Costs!AV236</f>
        <v>0</v>
      </c>
      <c r="AW72" s="19">
        <f xml:space="preserve"> Costs!AW236</f>
        <v>0</v>
      </c>
      <c r="AX72" s="19">
        <f xml:space="preserve"> Costs!AX236</f>
        <v>0</v>
      </c>
      <c r="AY72" s="19">
        <f xml:space="preserve"> Costs!AY236</f>
        <v>0</v>
      </c>
      <c r="AZ72" s="19">
        <f xml:space="preserve"> Costs!AZ236</f>
        <v>0</v>
      </c>
      <c r="BA72" s="19">
        <f xml:space="preserve"> Costs!BA236</f>
        <v>0</v>
      </c>
      <c r="BB72" s="19">
        <f xml:space="preserve"> Costs!BB236</f>
        <v>0</v>
      </c>
      <c r="BC72" s="19">
        <f xml:space="preserve"> Costs!BC236</f>
        <v>0</v>
      </c>
      <c r="BD72" s="19">
        <f xml:space="preserve"> Costs!BD236</f>
        <v>0</v>
      </c>
      <c r="BE72" s="19">
        <f xml:space="preserve"> Costs!BE236</f>
        <v>0</v>
      </c>
      <c r="BF72" s="19">
        <f xml:space="preserve"> Costs!BF236</f>
        <v>0</v>
      </c>
      <c r="BG72" s="19">
        <f xml:space="preserve"> Costs!BG236</f>
        <v>0</v>
      </c>
      <c r="BH72" s="19">
        <f xml:space="preserve"> Costs!BH236</f>
        <v>0</v>
      </c>
      <c r="BI72" s="19">
        <f xml:space="preserve"> Costs!BI236</f>
        <v>0</v>
      </c>
      <c r="BJ72" s="19">
        <f xml:space="preserve"> Costs!BJ236</f>
        <v>0</v>
      </c>
      <c r="BK72" s="19">
        <f xml:space="preserve"> Costs!BK236</f>
        <v>0</v>
      </c>
      <c r="BL72" s="19">
        <f xml:space="preserve"> Costs!BL236</f>
        <v>0</v>
      </c>
      <c r="BM72" s="19">
        <f xml:space="preserve"> Costs!BM236</f>
        <v>0</v>
      </c>
      <c r="BN72" s="19">
        <f xml:space="preserve"> Costs!BN236</f>
        <v>0</v>
      </c>
      <c r="BO72" s="19">
        <f xml:space="preserve"> Costs!BO236</f>
        <v>0</v>
      </c>
      <c r="BP72" s="19">
        <f xml:space="preserve"> Costs!BP236</f>
        <v>0</v>
      </c>
      <c r="BQ72" s="19">
        <f xml:space="preserve"> Costs!BQ236</f>
        <v>0</v>
      </c>
      <c r="BR72" s="19">
        <f xml:space="preserve"> Costs!BR236</f>
        <v>0</v>
      </c>
      <c r="BS72" s="19">
        <f xml:space="preserve"> Costs!BS236</f>
        <v>0</v>
      </c>
      <c r="BT72" s="19">
        <f xml:space="preserve"> Costs!BT236</f>
        <v>0</v>
      </c>
      <c r="BU72" s="19">
        <f xml:space="preserve"> Costs!BU236</f>
        <v>0</v>
      </c>
      <c r="BV72" s="19">
        <f xml:space="preserve"> Costs!BV236</f>
        <v>0</v>
      </c>
      <c r="BW72" s="19">
        <f xml:space="preserve"> Costs!BW236</f>
        <v>0</v>
      </c>
      <c r="BX72" s="19">
        <f xml:space="preserve"> Costs!BX236</f>
        <v>0</v>
      </c>
      <c r="BY72" s="19">
        <f xml:space="preserve"> Costs!BY236</f>
        <v>0</v>
      </c>
      <c r="BZ72" s="19">
        <f xml:space="preserve"> Costs!BZ236</f>
        <v>0</v>
      </c>
      <c r="CA72" s="19">
        <f xml:space="preserve"> Costs!CA236</f>
        <v>0</v>
      </c>
      <c r="CB72" s="19">
        <f xml:space="preserve"> Costs!CB236</f>
        <v>0</v>
      </c>
      <c r="CC72" s="19">
        <f xml:space="preserve"> Costs!CC236</f>
        <v>0</v>
      </c>
      <c r="CD72" s="19">
        <f xml:space="preserve"> Costs!CD236</f>
        <v>0</v>
      </c>
      <c r="CE72" s="19">
        <f xml:space="preserve"> Costs!CE236</f>
        <v>0</v>
      </c>
      <c r="CF72" s="19">
        <f xml:space="preserve"> Costs!CF236</f>
        <v>0</v>
      </c>
      <c r="CG72" s="19">
        <f xml:space="preserve"> Costs!CG236</f>
        <v>0</v>
      </c>
      <c r="CH72" s="19">
        <f xml:space="preserve"> Costs!CH236</f>
        <v>0</v>
      </c>
      <c r="CI72" s="19">
        <f xml:space="preserve"> Costs!CI236</f>
        <v>0</v>
      </c>
      <c r="CJ72" s="19">
        <f xml:space="preserve"> Costs!CJ236</f>
        <v>0</v>
      </c>
      <c r="CK72" s="19">
        <f xml:space="preserve"> Costs!CK236</f>
        <v>0</v>
      </c>
      <c r="CL72" s="19">
        <f xml:space="preserve"> Costs!CL236</f>
        <v>0</v>
      </c>
      <c r="CM72" s="19">
        <f xml:space="preserve"> Costs!CM236</f>
        <v>0</v>
      </c>
      <c r="CN72" s="19">
        <f xml:space="preserve"> Costs!CN236</f>
        <v>0</v>
      </c>
      <c r="CO72" s="19">
        <f xml:space="preserve"> Costs!CO236</f>
        <v>0</v>
      </c>
      <c r="CP72" s="252"/>
      <c r="CQ72" s="252" t="s">
        <v>585</v>
      </c>
      <c r="CR72" s="252"/>
      <c r="CS72" s="252"/>
      <c r="CT72" s="252"/>
      <c r="CU72" s="324"/>
      <c r="CV72" s="252"/>
      <c r="CW72" s="252"/>
      <c r="CX72" s="252"/>
      <c r="CY72" s="252"/>
      <c r="CZ72" s="252"/>
    </row>
    <row r="73" spans="1:104" s="78" customFormat="1" ht="9.75" customHeight="1" x14ac:dyDescent="0.2">
      <c r="B73" s="97"/>
      <c r="C73" s="44"/>
      <c r="E73" s="45"/>
      <c r="F73" s="45"/>
      <c r="G73" s="45"/>
      <c r="H73" s="222"/>
      <c r="I73" s="273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252"/>
      <c r="CQ73" s="252"/>
      <c r="CR73" s="252"/>
      <c r="CS73" s="252"/>
      <c r="CT73" s="252"/>
      <c r="CU73" s="324"/>
      <c r="CV73" s="252"/>
      <c r="CW73" s="252"/>
      <c r="CX73" s="252"/>
      <c r="CY73" s="252"/>
      <c r="CZ73" s="252"/>
    </row>
    <row r="74" spans="1:104" s="78" customFormat="1" x14ac:dyDescent="0.2">
      <c r="B74" s="58"/>
      <c r="C74" s="44" t="s">
        <v>569</v>
      </c>
      <c r="E74" s="45"/>
      <c r="F74" s="45"/>
      <c r="G74" s="45"/>
      <c r="H74" s="222"/>
      <c r="I74" s="273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252"/>
      <c r="CQ74" s="252"/>
      <c r="CR74" s="252"/>
      <c r="CS74" s="252"/>
      <c r="CT74" s="252"/>
      <c r="CU74" s="324"/>
      <c r="CV74" s="252"/>
      <c r="CW74" s="252"/>
      <c r="CX74" s="252"/>
      <c r="CY74" s="252"/>
      <c r="CZ74" s="252"/>
    </row>
    <row r="75" spans="1:104" x14ac:dyDescent="0.2">
      <c r="E75" s="18" t="str">
        <f xml:space="preserve"> Costs!E255</f>
        <v>Sewerage: Infra maintenance (inc overhead)</v>
      </c>
      <c r="F75" s="18">
        <f xml:space="preserve"> Costs!F250</f>
        <v>0</v>
      </c>
      <c r="G75" s="18"/>
      <c r="H75" s="76" t="str">
        <f xml:space="preserve"> Costs!H251</f>
        <v>£</v>
      </c>
      <c r="I75" s="272">
        <f xml:space="preserve"> SUMPRODUCT( $K$12:$CO$12, $K75:$CO75 )</f>
        <v>114013.42433530638</v>
      </c>
      <c r="J75" s="18"/>
      <c r="K75" s="19">
        <f xml:space="preserve"> Costs!K255</f>
        <v>4751.8506205494014</v>
      </c>
      <c r="L75" s="19">
        <f xml:space="preserve"> Costs!L255</f>
        <v>5002.0209070334158</v>
      </c>
      <c r="M75" s="19">
        <f xml:space="preserve"> Costs!M255</f>
        <v>5099.4259755496705</v>
      </c>
      <c r="N75" s="19">
        <f xml:space="preserve"> Costs!N255</f>
        <v>5148.4606002121718</v>
      </c>
      <c r="O75" s="19">
        <f xml:space="preserve"> Costs!O255</f>
        <v>5205.4353664930832</v>
      </c>
      <c r="P75" s="19">
        <f xml:space="preserve"> Costs!P255</f>
        <v>5280.7132863434827</v>
      </c>
      <c r="Q75" s="19">
        <f xml:space="preserve"> Costs!Q255</f>
        <v>5369.9827036893239</v>
      </c>
      <c r="R75" s="19">
        <f xml:space="preserve"> Costs!R255</f>
        <v>5471.8878361541911</v>
      </c>
      <c r="S75" s="19">
        <f xml:space="preserve"> Costs!S255</f>
        <v>5575.7268027849586</v>
      </c>
      <c r="T75" s="19">
        <f xml:space="preserve"> Costs!T255</f>
        <v>5681.5363015819175</v>
      </c>
      <c r="U75" s="19">
        <f xml:space="preserve"> Costs!U255</f>
        <v>5789.353726956283</v>
      </c>
      <c r="V75" s="19">
        <f xml:space="preserve"> Costs!V255</f>
        <v>5899.2171829458421</v>
      </c>
      <c r="W75" s="19">
        <f xml:space="preserve"> Costs!W255</f>
        <v>6011.1654966813994</v>
      </c>
      <c r="X75" s="19">
        <f xml:space="preserve"> Costs!X255</f>
        <v>6125.2382321087771</v>
      </c>
      <c r="Y75" s="19">
        <f xml:space="preserve"> Costs!Y255</f>
        <v>6241.475703971224</v>
      </c>
      <c r="Z75" s="19">
        <f xml:space="preserve"> Costs!Z255</f>
        <v>6359.9189920571362</v>
      </c>
      <c r="AA75" s="19">
        <f xml:space="preserve"> Costs!AA255</f>
        <v>6480.6099557181815</v>
      </c>
      <c r="AB75" s="19">
        <f xml:space="preserve"> Costs!AB255</f>
        <v>6603.5912486629213</v>
      </c>
      <c r="AC75" s="19">
        <f xml:space="preserve"> Costs!AC255</f>
        <v>6728.9063340311659</v>
      </c>
      <c r="AD75" s="19">
        <f xml:space="preserve"> Costs!AD255</f>
        <v>6856.5994997544076</v>
      </c>
      <c r="AE75" s="19">
        <f xml:space="preserve"> Costs!AE255</f>
        <v>6986.7158742077145</v>
      </c>
      <c r="AF75" s="19">
        <f xml:space="preserve"> Costs!AF255</f>
        <v>7119.3014421586859</v>
      </c>
      <c r="AG75" s="19">
        <f xml:space="preserve"> Costs!AG255</f>
        <v>7254.4030610190339</v>
      </c>
      <c r="AH75" s="19">
        <f xml:space="preserve"> Costs!AH255</f>
        <v>7392.0684774046013</v>
      </c>
      <c r="AI75" s="19">
        <f xml:space="preserve"> Costs!AI255</f>
        <v>7532.3463440096002</v>
      </c>
      <c r="AJ75" s="19">
        <f xml:space="preserve"> Costs!AJ255</f>
        <v>7675.2862368010992</v>
      </c>
      <c r="AK75" s="19">
        <f xml:space="preserve"> Costs!AK255</f>
        <v>7820.9386725397899</v>
      </c>
      <c r="AL75" s="19">
        <f xml:space="preserve"> Costs!AL255</f>
        <v>7969.3551266332479</v>
      </c>
      <c r="AM75" s="19">
        <f xml:space="preserve"> Costs!AM255</f>
        <v>8120.5880513279944</v>
      </c>
      <c r="AN75" s="19">
        <f xml:space="preserve"> Costs!AN255</f>
        <v>8274.6908942467744</v>
      </c>
      <c r="AO75" s="19">
        <f xml:space="preserve"> Costs!AO255</f>
        <v>8431.7181172776291</v>
      </c>
      <c r="AP75" s="19">
        <f xml:space="preserve"> Costs!AP255</f>
        <v>8591.7252158214051</v>
      </c>
      <c r="AQ75" s="19">
        <f xml:space="preserve"> Costs!AQ255</f>
        <v>8754.7687384045439</v>
      </c>
      <c r="AR75" s="19">
        <f xml:space="preserve"> Costs!AR255</f>
        <v>8920.906306664021</v>
      </c>
      <c r="AS75" s="19">
        <f xml:space="preserve"> Costs!AS255</f>
        <v>9090.1966357115798</v>
      </c>
      <c r="AT75" s="19">
        <f xml:space="preserve"> Costs!AT255</f>
        <v>9262.6995548843861</v>
      </c>
      <c r="AU75" s="19">
        <f xml:space="preserve"> Costs!AU255</f>
        <v>9438.4760288894631</v>
      </c>
      <c r="AV75" s="19">
        <f xml:space="preserve"> Costs!AV255</f>
        <v>9617.5881793494009</v>
      </c>
      <c r="AW75" s="19">
        <f xml:space="preserve"> Costs!AW255</f>
        <v>9800.099306756907</v>
      </c>
      <c r="AX75" s="19">
        <f xml:space="preserve"> Costs!AX255</f>
        <v>9986.0739128460118</v>
      </c>
      <c r="AY75" s="19">
        <f xml:space="preserve"> Costs!AY255</f>
        <v>10175.577723387783</v>
      </c>
      <c r="AZ75" s="19">
        <f xml:space="preserve"> Costs!AZ255</f>
        <v>10368.677711418653</v>
      </c>
      <c r="BA75" s="19">
        <f xml:space="preserve"> Costs!BA255</f>
        <v>10565.442120909527</v>
      </c>
      <c r="BB75" s="19">
        <f xml:space="preserve"> Costs!BB255</f>
        <v>10765.940490884066</v>
      </c>
      <c r="BC75" s="19">
        <f xml:space="preserve"> Costs!BC255</f>
        <v>10970.243679994654</v>
      </c>
      <c r="BD75" s="19">
        <f xml:space="preserve"> Costs!BD255</f>
        <v>11178.423891564737</v>
      </c>
      <c r="BE75" s="19">
        <f xml:space="preserve"> Costs!BE255</f>
        <v>11390.554699106395</v>
      </c>
      <c r="BF75" s="19">
        <f xml:space="preserve"> Costs!BF255</f>
        <v>11606.711072322139</v>
      </c>
      <c r="BG75" s="19">
        <f xml:space="preserve"> Costs!BG255</f>
        <v>11826.96940360016</v>
      </c>
      <c r="BH75" s="19">
        <f xml:space="preserve"> Costs!BH255</f>
        <v>12051.407535012349</v>
      </c>
      <c r="BI75" s="19">
        <f xml:space="preserve"> Costs!BI255</f>
        <v>12280.104785824684</v>
      </c>
      <c r="BJ75" s="19">
        <f xml:space="preserve"> Costs!BJ255</f>
        <v>12513.141980529645</v>
      </c>
      <c r="BK75" s="19">
        <f xml:space="preserve"> Costs!BK255</f>
        <v>12750.601477410615</v>
      </c>
      <c r="BL75" s="19">
        <f xml:space="preserve"> Costs!BL255</f>
        <v>12992.56719764833</v>
      </c>
      <c r="BM75" s="19">
        <f xml:space="preserve"> Costs!BM255</f>
        <v>13239.124654979696</v>
      </c>
      <c r="BN75" s="19">
        <f xml:space="preserve"> Costs!BN255</f>
        <v>13490.360985919404</v>
      </c>
      <c r="BO75" s="19">
        <f xml:space="preserve"> Costs!BO255</f>
        <v>13746.364980555087</v>
      </c>
      <c r="BP75" s="19">
        <f xml:space="preserve"> Costs!BP255</f>
        <v>14007.227113926854</v>
      </c>
      <c r="BQ75" s="19">
        <f xml:space="preserve"> Costs!BQ255</f>
        <v>14273.039578002305</v>
      </c>
      <c r="BR75" s="19">
        <f xml:space="preserve"> Costs!BR255</f>
        <v>14543.896314258334</v>
      </c>
      <c r="BS75" s="19">
        <f xml:space="preserve"> Costs!BS255</f>
        <v>14819.893046881247</v>
      </c>
      <c r="BT75" s="19">
        <f xml:space="preserve"> Costs!BT255</f>
        <v>15101.127316596872</v>
      </c>
      <c r="BU75" s="19">
        <f xml:space="preserve"> Costs!BU255</f>
        <v>15387.698515142705</v>
      </c>
      <c r="BV75" s="19">
        <f xml:space="preserve"> Costs!BV255</f>
        <v>15679.707920394187</v>
      </c>
      <c r="BW75" s="19">
        <f xml:space="preserve"> Costs!BW255</f>
        <v>15977.258732157592</v>
      </c>
      <c r="BX75" s="19">
        <f xml:space="preserve"> Costs!BX255</f>
        <v>16280.456108642138</v>
      </c>
      <c r="BY75" s="19">
        <f xml:space="preserve"> Costs!BY255</f>
        <v>16589.407203624218</v>
      </c>
      <c r="BZ75" s="19">
        <f xml:space="preserve"> Costs!BZ255</f>
        <v>16904.221204316898</v>
      </c>
      <c r="CA75" s="19">
        <f xml:space="preserve"> Costs!CA255</f>
        <v>17225.009369958076</v>
      </c>
      <c r="CB75" s="19">
        <f xml:space="preserve"> Costs!CB255</f>
        <v>17551.885071130855</v>
      </c>
      <c r="CC75" s="19">
        <f xml:space="preserve"> Costs!CC255</f>
        <v>17884.963829830191</v>
      </c>
      <c r="CD75" s="19">
        <f xml:space="preserve"> Costs!CD255</f>
        <v>18224.363360289768</v>
      </c>
      <c r="CE75" s="19">
        <f xml:space="preserve"> Costs!CE255</f>
        <v>18570.20361058374</v>
      </c>
      <c r="CF75" s="19">
        <f xml:space="preserve"> Costs!CF255</f>
        <v>18922.606805017862</v>
      </c>
      <c r="CG75" s="19">
        <f xml:space="preserve"> Costs!CG255</f>
        <v>19281.697487325113</v>
      </c>
      <c r="CH75" s="19">
        <f xml:space="preserve"> Costs!CH255</f>
        <v>19647.602564681034</v>
      </c>
      <c r="CI75" s="19">
        <f xml:space="preserve"> Costs!CI255</f>
        <v>20020.451352554282</v>
      </c>
      <c r="CJ75" s="19">
        <f xml:space="preserve"> Costs!CJ255</f>
        <v>20400.375620408406</v>
      </c>
      <c r="CK75" s="19">
        <f xml:space="preserve"> Costs!CK255</f>
        <v>20787.509638270796</v>
      </c>
      <c r="CL75" s="19">
        <f xml:space="preserve"> Costs!CL255</f>
        <v>21181.990224185411</v>
      </c>
      <c r="CM75" s="19">
        <f xml:space="preserve"> Costs!CM255</f>
        <v>21583.956792566001</v>
      </c>
      <c r="CN75" s="19">
        <f xml:space="preserve"> Costs!CN255</f>
        <v>21993.551403466943</v>
      </c>
      <c r="CO75" s="19">
        <f xml:space="preserve"> Costs!CO255</f>
        <v>22410.918812789027</v>
      </c>
      <c r="CP75" s="270"/>
      <c r="CQ75" s="252" t="s">
        <v>586</v>
      </c>
      <c r="CR75" s="252"/>
      <c r="CS75" s="252"/>
      <c r="CT75" s="252"/>
      <c r="CU75" s="324"/>
      <c r="CV75" s="252"/>
      <c r="CW75" s="252"/>
      <c r="CX75" s="252"/>
      <c r="CY75" s="252"/>
      <c r="CZ75" s="252"/>
    </row>
    <row r="76" spans="1:104" x14ac:dyDescent="0.2">
      <c r="E76" s="18" t="str">
        <f xml:space="preserve"> Costs!E245</f>
        <v>Wholesale element of regulatory fees</v>
      </c>
      <c r="F76" s="18">
        <f>Costs!F256</f>
        <v>0</v>
      </c>
      <c r="G76" s="18"/>
      <c r="H76" s="76" t="str">
        <f xml:space="preserve"> Costs!H245</f>
        <v>£</v>
      </c>
      <c r="I76" s="272">
        <f xml:space="preserve"> SUMPRODUCT( $K$12:$CO$12, $K76:$CO76 )</f>
        <v>6444.7048240833083</v>
      </c>
      <c r="J76" s="18"/>
      <c r="K76" s="19">
        <f xml:space="preserve"> Costs!K245</f>
        <v>0</v>
      </c>
      <c r="L76" s="19">
        <f xml:space="preserve"> Costs!L245</f>
        <v>42.427269023320605</v>
      </c>
      <c r="M76" s="19">
        <f xml:space="preserve"> Costs!M245</f>
        <v>290.21662469068355</v>
      </c>
      <c r="N76" s="19">
        <f xml:space="preserve"> Costs!N245</f>
        <v>315.52601351361568</v>
      </c>
      <c r="O76" s="19">
        <f xml:space="preserve"> Costs!O245</f>
        <v>277.99177006922451</v>
      </c>
      <c r="P76" s="19">
        <f xml:space="preserve"> Costs!P245</f>
        <v>287.19453411451065</v>
      </c>
      <c r="Q76" s="19">
        <f xml:space="preserve"> Costs!Q245</f>
        <v>302.18165376375549</v>
      </c>
      <c r="R76" s="19">
        <f xml:space="preserve"> Costs!R245</f>
        <v>316.73758504878481</v>
      </c>
      <c r="S76" s="19">
        <f xml:space="preserve"> Costs!S245</f>
        <v>332.04474673707551</v>
      </c>
      <c r="T76" s="19">
        <f xml:space="preserve"> Costs!T245</f>
        <v>348.6567012684755</v>
      </c>
      <c r="U76" s="19">
        <f xml:space="preserve"> Costs!U245</f>
        <v>356.0624870460224</v>
      </c>
      <c r="V76" s="19">
        <f xml:space="preserve"> Costs!V245</f>
        <v>362.74015961965046</v>
      </c>
      <c r="W76" s="19">
        <f xml:space="preserve"> Costs!W245</f>
        <v>369.99380390365189</v>
      </c>
      <c r="X76" s="19">
        <f xml:space="preserve"> Costs!X245</f>
        <v>377.39249789886782</v>
      </c>
      <c r="Y76" s="19">
        <f xml:space="preserve"> Costs!Y245</f>
        <v>385.40865816001866</v>
      </c>
      <c r="Z76" s="19">
        <f xml:space="preserve"> Costs!Z245</f>
        <v>392.63669514753019</v>
      </c>
      <c r="AA76" s="19">
        <f xml:space="preserve"> Costs!AA245</f>
        <v>400.48817462648384</v>
      </c>
      <c r="AB76" s="19">
        <f xml:space="preserve"> Costs!AB245</f>
        <v>408.49665861054444</v>
      </c>
      <c r="AC76" s="19">
        <f xml:space="preserve"> Costs!AC245</f>
        <v>417.17349956471776</v>
      </c>
      <c r="AD76" s="19">
        <f xml:space="preserve"> Costs!AD245</f>
        <v>424.99726122969679</v>
      </c>
      <c r="AE76" s="19">
        <f xml:space="preserve"> Costs!AE245</f>
        <v>433.49584864242649</v>
      </c>
      <c r="AF76" s="19">
        <f xml:space="preserve"> Costs!AF245</f>
        <v>442.16438065151141</v>
      </c>
      <c r="AG76" s="19">
        <f xml:space="preserve"> Costs!AG245</f>
        <v>451.55635467539514</v>
      </c>
      <c r="AH76" s="19">
        <f xml:space="preserve"> Costs!AH245</f>
        <v>460.02493981077242</v>
      </c>
      <c r="AI76" s="19">
        <f xml:space="preserve"> Costs!AI245</f>
        <v>469.22396888617277</v>
      </c>
      <c r="AJ76" s="19">
        <f xml:space="preserve"> Costs!AJ245</f>
        <v>478.60694915336035</v>
      </c>
      <c r="AK76" s="19">
        <f xml:space="preserve"> Costs!AK245</f>
        <v>488.77299651220812</v>
      </c>
      <c r="AL76" s="19">
        <f xml:space="preserve"> Costs!AL245</f>
        <v>497.93955056460868</v>
      </c>
      <c r="AM76" s="19">
        <f xml:space="preserve"> Costs!AM245</f>
        <v>507.89675072275611</v>
      </c>
      <c r="AN76" s="19">
        <f xml:space="preserve"> Costs!AN245</f>
        <v>518.05306307208616</v>
      </c>
      <c r="AO76" s="19">
        <f xml:space="preserve"> Costs!AO245</f>
        <v>529.05698180519971</v>
      </c>
      <c r="AP76" s="19">
        <f xml:space="preserve"> Costs!AP245</f>
        <v>538.97903039446976</v>
      </c>
      <c r="AQ76" s="19">
        <f xml:space="preserve"> Costs!AQ245</f>
        <v>549.75688903332798</v>
      </c>
      <c r="AR76" s="19">
        <f xml:space="preserve"> Costs!AR245</f>
        <v>560.75027041108444</v>
      </c>
      <c r="AS76" s="19">
        <f xml:space="preserve"> Costs!AS245</f>
        <v>572.66111670274381</v>
      </c>
      <c r="AT76" s="19">
        <f xml:space="preserve"> Costs!AT245</f>
        <v>583.40092662968755</v>
      </c>
      <c r="AU76" s="19">
        <f xml:space="preserve"> Costs!AU245</f>
        <v>595.06708127097625</v>
      </c>
      <c r="AV76" s="19">
        <f xml:space="preserve"> Costs!AV245</f>
        <v>606.96652173321957</v>
      </c>
      <c r="AW76" s="19">
        <f xml:space="preserve"> Costs!AW245</f>
        <v>619.85904328162212</v>
      </c>
      <c r="AX76" s="19">
        <f xml:space="preserve"> Costs!AX245</f>
        <v>631.48401328949058</v>
      </c>
      <c r="AY76" s="19">
        <f xml:space="preserve"> Costs!AY245</f>
        <v>644.11167604466652</v>
      </c>
      <c r="AZ76" s="19">
        <f xml:space="preserve"> Costs!AZ245</f>
        <v>656.99185171117915</v>
      </c>
      <c r="BA76" s="19">
        <f xml:space="preserve"> Costs!BA245</f>
        <v>670.94695681503913</v>
      </c>
      <c r="BB76" s="19">
        <f xml:space="preserve"> Costs!BB245</f>
        <v>683.53004055703377</v>
      </c>
      <c r="BC76" s="19">
        <f xml:space="preserve"> Costs!BC245</f>
        <v>697.19845757716359</v>
      </c>
      <c r="BD76" s="19">
        <f xml:space="preserve"> Costs!BD245</f>
        <v>711.1401992688526</v>
      </c>
      <c r="BE76" s="19">
        <f xml:space="preserve"> Costs!BE245</f>
        <v>726.24546457546023</v>
      </c>
      <c r="BF76" s="19">
        <f xml:space="preserve"> Costs!BF245</f>
        <v>739.86562844262573</v>
      </c>
      <c r="BG76" s="19">
        <f xml:space="preserve"> Costs!BG245</f>
        <v>754.66057723547306</v>
      </c>
      <c r="BH76" s="19">
        <f xml:space="preserve"> Costs!BH245</f>
        <v>769.75137773620918</v>
      </c>
      <c r="BI76" s="19">
        <f xml:space="preserve"> Costs!BI245</f>
        <v>786.10159783737424</v>
      </c>
      <c r="BJ76" s="19">
        <f xml:space="preserve"> Costs!BJ245</f>
        <v>800.84431652002331</v>
      </c>
      <c r="BK76" s="19">
        <f xml:space="preserve"> Costs!BK245</f>
        <v>816.85864425531315</v>
      </c>
      <c r="BL76" s="19">
        <f xml:space="preserve"> Costs!BL245</f>
        <v>833.19320738158126</v>
      </c>
      <c r="BM76" s="19">
        <f xml:space="preserve"> Costs!BM245</f>
        <v>850.89098970650366</v>
      </c>
      <c r="BN76" s="19">
        <f xml:space="preserve"> Costs!BN245</f>
        <v>866.84878259912023</v>
      </c>
      <c r="BO76" s="19">
        <f xml:space="preserve"> Costs!BO245</f>
        <v>884.18298878016947</v>
      </c>
      <c r="BP76" s="19">
        <f xml:space="preserve"> Costs!BP245</f>
        <v>901.86382370426895</v>
      </c>
      <c r="BQ76" s="19">
        <f xml:space="preserve"> Costs!BQ245</f>
        <v>921.02023244264547</v>
      </c>
      <c r="BR76" s="19">
        <f xml:space="preserve"> Costs!BR245</f>
        <v>938.29324425852928</v>
      </c>
      <c r="BS76" s="19">
        <f xml:space="preserve"> Costs!BS245</f>
        <v>957.0561114168537</v>
      </c>
      <c r="BT76" s="19">
        <f xml:space="preserve"> Costs!BT245</f>
        <v>976.19417597338554</v>
      </c>
      <c r="BU76" s="19">
        <f xml:space="preserve"> Costs!BU245</f>
        <v>996.92942906975622</v>
      </c>
      <c r="BV76" s="19">
        <f xml:space="preserve"> Costs!BV245</f>
        <v>1015.6260583091104</v>
      </c>
      <c r="BW76" s="19">
        <f xml:space="preserve"> Costs!BW245</f>
        <v>1035.9353346800019</v>
      </c>
      <c r="BX76" s="19">
        <f xml:space="preserve"> Costs!BX245</f>
        <v>1056.6507316927721</v>
      </c>
      <c r="BY76" s="19">
        <f xml:space="preserve"> Costs!BY245</f>
        <v>1079.0949552861655</v>
      </c>
      <c r="BZ76" s="19">
        <f xml:space="preserve"> Costs!BZ245</f>
        <v>1099.3325345016458</v>
      </c>
      <c r="CA76" s="19">
        <f xml:space="preserve"> Costs!CA245</f>
        <v>1121.3156729649081</v>
      </c>
      <c r="CB76" s="19">
        <f xml:space="preserve"> Costs!CB245</f>
        <v>1143.7384039641215</v>
      </c>
      <c r="CC76" s="19">
        <f xml:space="preserve"> Costs!CC245</f>
        <v>1168.0324490075552</v>
      </c>
      <c r="CD76" s="19">
        <f xml:space="preserve"> Costs!CD245</f>
        <v>1189.9379811363506</v>
      </c>
      <c r="CE76" s="19">
        <f xml:space="preserve"> Costs!CE245</f>
        <v>1213.7329390594998</v>
      </c>
      <c r="CF76" s="19">
        <f xml:space="preserve"> Costs!CF245</f>
        <v>1238.0037201192658</v>
      </c>
      <c r="CG76" s="19">
        <f xml:space="preserve"> Costs!CG245</f>
        <v>1264.3000463038848</v>
      </c>
      <c r="CH76" s="19">
        <f xml:space="preserve"> Costs!CH245</f>
        <v>1288.0110016872554</v>
      </c>
      <c r="CI76" s="19">
        <f xml:space="preserve"> Costs!CI245</f>
        <v>1313.7671066906719</v>
      </c>
      <c r="CJ76" s="19">
        <f xml:space="preserve"> Costs!CJ245</f>
        <v>1340.0382515066967</v>
      </c>
      <c r="CK76" s="19">
        <f xml:space="preserve"> Costs!CK245</f>
        <v>1366.8347352860962</v>
      </c>
      <c r="CL76" s="19">
        <f xml:space="preserve"> Costs!CL245</f>
        <v>1394.1670631297475</v>
      </c>
      <c r="CM76" s="19">
        <f xml:space="preserve"> Costs!CM245</f>
        <v>1422.0459502069816</v>
      </c>
      <c r="CN76" s="19">
        <f xml:space="preserve"> Costs!CN245</f>
        <v>1450.4823259562841</v>
      </c>
      <c r="CO76" s="19">
        <f xml:space="preserve"> Costs!CO245</f>
        <v>1481.2918911849704</v>
      </c>
      <c r="CP76" s="270"/>
      <c r="CQ76" s="252" t="s">
        <v>587</v>
      </c>
      <c r="CR76" s="252"/>
      <c r="CS76" s="252"/>
      <c r="CT76" s="252"/>
      <c r="CU76" s="324"/>
      <c r="CV76" s="252"/>
      <c r="CW76" s="252"/>
      <c r="CX76" s="252"/>
      <c r="CY76" s="252"/>
      <c r="CZ76" s="252"/>
    </row>
    <row r="77" spans="1:104" x14ac:dyDescent="0.2">
      <c r="E77" s="18" t="str">
        <f>Costs!E280</f>
        <v>Pumping and other non-standard maintenance</v>
      </c>
      <c r="F77" s="18">
        <f>Costs!F280</f>
        <v>0</v>
      </c>
      <c r="G77" s="18"/>
      <c r="H77" s="76" t="str">
        <f>Costs!H280</f>
        <v>£</v>
      </c>
      <c r="I77" s="272">
        <f xml:space="preserve"> SUMPRODUCT( $K$12:$CO$12, $K77:$CO77 )</f>
        <v>0</v>
      </c>
      <c r="J77" s="18"/>
      <c r="K77" s="19">
        <f>Costs!K280</f>
        <v>0</v>
      </c>
      <c r="L77" s="19">
        <f>Costs!L280</f>
        <v>0</v>
      </c>
      <c r="M77" s="19">
        <f>Costs!M280</f>
        <v>0</v>
      </c>
      <c r="N77" s="19">
        <f>Costs!N280</f>
        <v>0</v>
      </c>
      <c r="O77" s="19">
        <f>Costs!O280</f>
        <v>0</v>
      </c>
      <c r="P77" s="19">
        <f>Costs!P280</f>
        <v>0</v>
      </c>
      <c r="Q77" s="19">
        <f>Costs!Q280</f>
        <v>0</v>
      </c>
      <c r="R77" s="19">
        <f>Costs!R280</f>
        <v>0</v>
      </c>
      <c r="S77" s="19">
        <f>Costs!S280</f>
        <v>0</v>
      </c>
      <c r="T77" s="19">
        <f>Costs!T280</f>
        <v>0</v>
      </c>
      <c r="U77" s="19">
        <f>Costs!U280</f>
        <v>0</v>
      </c>
      <c r="V77" s="19">
        <f>Costs!V280</f>
        <v>0</v>
      </c>
      <c r="W77" s="19">
        <f>Costs!W280</f>
        <v>0</v>
      </c>
      <c r="X77" s="19">
        <f>Costs!X280</f>
        <v>0</v>
      </c>
      <c r="Y77" s="19">
        <f>Costs!Y280</f>
        <v>0</v>
      </c>
      <c r="Z77" s="19">
        <f>Costs!Z280</f>
        <v>0</v>
      </c>
      <c r="AA77" s="19">
        <f>Costs!AA280</f>
        <v>0</v>
      </c>
      <c r="AB77" s="19">
        <f>Costs!AB280</f>
        <v>0</v>
      </c>
      <c r="AC77" s="19">
        <f>Costs!AC280</f>
        <v>0</v>
      </c>
      <c r="AD77" s="19">
        <f>Costs!AD280</f>
        <v>0</v>
      </c>
      <c r="AE77" s="19">
        <f>Costs!AE280</f>
        <v>0</v>
      </c>
      <c r="AF77" s="19">
        <f>Costs!AF280</f>
        <v>0</v>
      </c>
      <c r="AG77" s="19">
        <f>Costs!AG280</f>
        <v>0</v>
      </c>
      <c r="AH77" s="19">
        <f>Costs!AH280</f>
        <v>0</v>
      </c>
      <c r="AI77" s="19">
        <f>Costs!AI280</f>
        <v>0</v>
      </c>
      <c r="AJ77" s="19">
        <f>Costs!AJ280</f>
        <v>0</v>
      </c>
      <c r="AK77" s="19">
        <f>Costs!AK280</f>
        <v>0</v>
      </c>
      <c r="AL77" s="19">
        <f>Costs!AL280</f>
        <v>0</v>
      </c>
      <c r="AM77" s="19">
        <f>Costs!AM280</f>
        <v>0</v>
      </c>
      <c r="AN77" s="19">
        <f>Costs!AN280</f>
        <v>0</v>
      </c>
      <c r="AO77" s="19">
        <f>Costs!AO280</f>
        <v>0</v>
      </c>
      <c r="AP77" s="19">
        <f>Costs!AP280</f>
        <v>0</v>
      </c>
      <c r="AQ77" s="19">
        <f>Costs!AQ280</f>
        <v>0</v>
      </c>
      <c r="AR77" s="19">
        <f>Costs!AR280</f>
        <v>0</v>
      </c>
      <c r="AS77" s="19">
        <f>Costs!AS280</f>
        <v>0</v>
      </c>
      <c r="AT77" s="19">
        <f>Costs!AT280</f>
        <v>0</v>
      </c>
      <c r="AU77" s="19">
        <f>Costs!AU280</f>
        <v>0</v>
      </c>
      <c r="AV77" s="19">
        <f>Costs!AV280</f>
        <v>0</v>
      </c>
      <c r="AW77" s="19">
        <f>Costs!AW280</f>
        <v>0</v>
      </c>
      <c r="AX77" s="19">
        <f>Costs!AX280</f>
        <v>0</v>
      </c>
      <c r="AY77" s="19">
        <f>Costs!AY280</f>
        <v>0</v>
      </c>
      <c r="AZ77" s="19">
        <f>Costs!AZ280</f>
        <v>0</v>
      </c>
      <c r="BA77" s="19">
        <f>Costs!BA280</f>
        <v>0</v>
      </c>
      <c r="BB77" s="19">
        <f>Costs!BB280</f>
        <v>0</v>
      </c>
      <c r="BC77" s="19">
        <f>Costs!BC280</f>
        <v>0</v>
      </c>
      <c r="BD77" s="19">
        <f>Costs!BD280</f>
        <v>0</v>
      </c>
      <c r="BE77" s="19">
        <f>Costs!BE280</f>
        <v>0</v>
      </c>
      <c r="BF77" s="19">
        <f>Costs!BF280</f>
        <v>0</v>
      </c>
      <c r="BG77" s="19">
        <f>Costs!BG280</f>
        <v>0</v>
      </c>
      <c r="BH77" s="19">
        <f>Costs!BH280</f>
        <v>0</v>
      </c>
      <c r="BI77" s="19">
        <f>Costs!BI280</f>
        <v>0</v>
      </c>
      <c r="BJ77" s="19">
        <f>Costs!BJ280</f>
        <v>0</v>
      </c>
      <c r="BK77" s="19">
        <f>Costs!BK280</f>
        <v>0</v>
      </c>
      <c r="BL77" s="19">
        <f>Costs!BL280</f>
        <v>0</v>
      </c>
      <c r="BM77" s="19">
        <f>Costs!BM280</f>
        <v>0</v>
      </c>
      <c r="BN77" s="19">
        <f>Costs!BN280</f>
        <v>0</v>
      </c>
      <c r="BO77" s="19">
        <f>Costs!BO280</f>
        <v>0</v>
      </c>
      <c r="BP77" s="19">
        <f>Costs!BP280</f>
        <v>0</v>
      </c>
      <c r="BQ77" s="19">
        <f>Costs!BQ280</f>
        <v>0</v>
      </c>
      <c r="BR77" s="19">
        <f>Costs!BR280</f>
        <v>0</v>
      </c>
      <c r="BS77" s="19">
        <f>Costs!BS280</f>
        <v>0</v>
      </c>
      <c r="BT77" s="19">
        <f>Costs!BT280</f>
        <v>0</v>
      </c>
      <c r="BU77" s="19">
        <f>Costs!BU280</f>
        <v>0</v>
      </c>
      <c r="BV77" s="19">
        <f>Costs!BV280</f>
        <v>0</v>
      </c>
      <c r="BW77" s="19">
        <f>Costs!BW280</f>
        <v>0</v>
      </c>
      <c r="BX77" s="19">
        <f>Costs!BX280</f>
        <v>0</v>
      </c>
      <c r="BY77" s="19">
        <f>Costs!BY280</f>
        <v>0</v>
      </c>
      <c r="BZ77" s="19">
        <f>Costs!BZ280</f>
        <v>0</v>
      </c>
      <c r="CA77" s="19">
        <f>Costs!CA280</f>
        <v>0</v>
      </c>
      <c r="CB77" s="19">
        <f>Costs!CB280</f>
        <v>0</v>
      </c>
      <c r="CC77" s="19">
        <f>Costs!CC280</f>
        <v>0</v>
      </c>
      <c r="CD77" s="19">
        <f>Costs!CD280</f>
        <v>0</v>
      </c>
      <c r="CE77" s="19">
        <f>Costs!CE280</f>
        <v>0</v>
      </c>
      <c r="CF77" s="19">
        <f>Costs!CF280</f>
        <v>0</v>
      </c>
      <c r="CG77" s="19">
        <f>Costs!CG280</f>
        <v>0</v>
      </c>
      <c r="CH77" s="19">
        <f>Costs!CH280</f>
        <v>0</v>
      </c>
      <c r="CI77" s="19">
        <f>Costs!CI280</f>
        <v>0</v>
      </c>
      <c r="CJ77" s="19">
        <f>Costs!CJ280</f>
        <v>0</v>
      </c>
      <c r="CK77" s="19">
        <f>Costs!CK280</f>
        <v>0</v>
      </c>
      <c r="CL77" s="19">
        <f>Costs!CL280</f>
        <v>0</v>
      </c>
      <c r="CM77" s="19">
        <f>Costs!CM280</f>
        <v>0</v>
      </c>
      <c r="CN77" s="19">
        <f>Costs!CN280</f>
        <v>0</v>
      </c>
      <c r="CO77" s="19">
        <f>Costs!CO280</f>
        <v>0</v>
      </c>
      <c r="CP77" s="270"/>
      <c r="CQ77" s="252"/>
      <c r="CR77" s="252"/>
      <c r="CS77" s="252"/>
      <c r="CT77" s="252"/>
      <c r="CU77" s="324"/>
      <c r="CV77" s="252"/>
      <c r="CW77" s="252"/>
      <c r="CX77" s="252"/>
      <c r="CY77" s="252"/>
      <c r="CZ77" s="252"/>
    </row>
    <row r="78" spans="1:104" x14ac:dyDescent="0.2">
      <c r="E78" s="18" t="str">
        <f>Costs!E289</f>
        <v>Pumping and other non-standard operating costs</v>
      </c>
      <c r="F78" s="18">
        <f>DiscountAnalysis!F10</f>
        <v>0</v>
      </c>
      <c r="G78" s="18"/>
      <c r="H78" s="76" t="str">
        <f>Costs!H289</f>
        <v>£</v>
      </c>
      <c r="I78" s="272">
        <f xml:space="preserve"> SUMPRODUCT( $K$12:$CO$12, $K78:$CO78 )</f>
        <v>0</v>
      </c>
      <c r="J78" s="18"/>
      <c r="K78" s="19">
        <f>Costs!K289</f>
        <v>0</v>
      </c>
      <c r="L78" s="19">
        <f>Costs!L289</f>
        <v>0</v>
      </c>
      <c r="M78" s="19">
        <f>Costs!M289</f>
        <v>0</v>
      </c>
      <c r="N78" s="19">
        <f>Costs!N289</f>
        <v>0</v>
      </c>
      <c r="O78" s="19">
        <f>Costs!O289</f>
        <v>0</v>
      </c>
      <c r="P78" s="19">
        <f>Costs!P289</f>
        <v>0</v>
      </c>
      <c r="Q78" s="19">
        <f>Costs!Q289</f>
        <v>0</v>
      </c>
      <c r="R78" s="19">
        <f>Costs!R289</f>
        <v>0</v>
      </c>
      <c r="S78" s="19">
        <f>Costs!S289</f>
        <v>0</v>
      </c>
      <c r="T78" s="19">
        <f>Costs!T289</f>
        <v>0</v>
      </c>
      <c r="U78" s="19">
        <f>Costs!U289</f>
        <v>0</v>
      </c>
      <c r="V78" s="19">
        <f>Costs!V289</f>
        <v>0</v>
      </c>
      <c r="W78" s="19">
        <f>Costs!W289</f>
        <v>0</v>
      </c>
      <c r="X78" s="19">
        <f>Costs!X289</f>
        <v>0</v>
      </c>
      <c r="Y78" s="19">
        <f>Costs!Y289</f>
        <v>0</v>
      </c>
      <c r="Z78" s="19">
        <f>Costs!Z289</f>
        <v>0</v>
      </c>
      <c r="AA78" s="19">
        <f>Costs!AA289</f>
        <v>0</v>
      </c>
      <c r="AB78" s="19">
        <f>Costs!AB289</f>
        <v>0</v>
      </c>
      <c r="AC78" s="19">
        <f>Costs!AC289</f>
        <v>0</v>
      </c>
      <c r="AD78" s="19">
        <f>Costs!AD289</f>
        <v>0</v>
      </c>
      <c r="AE78" s="19">
        <f>Costs!AE289</f>
        <v>0</v>
      </c>
      <c r="AF78" s="19">
        <f>Costs!AF289</f>
        <v>0</v>
      </c>
      <c r="AG78" s="19">
        <f>Costs!AG289</f>
        <v>0</v>
      </c>
      <c r="AH78" s="19">
        <f>Costs!AH289</f>
        <v>0</v>
      </c>
      <c r="AI78" s="19">
        <f>Costs!AI289</f>
        <v>0</v>
      </c>
      <c r="AJ78" s="19">
        <f>Costs!AJ289</f>
        <v>0</v>
      </c>
      <c r="AK78" s="19">
        <f>Costs!AK289</f>
        <v>0</v>
      </c>
      <c r="AL78" s="19">
        <f>Costs!AL289</f>
        <v>0</v>
      </c>
      <c r="AM78" s="19">
        <f>Costs!AM289</f>
        <v>0</v>
      </c>
      <c r="AN78" s="19">
        <f>Costs!AN289</f>
        <v>0</v>
      </c>
      <c r="AO78" s="19">
        <f>Costs!AO289</f>
        <v>0</v>
      </c>
      <c r="AP78" s="19">
        <f>Costs!AP289</f>
        <v>0</v>
      </c>
      <c r="AQ78" s="19">
        <f>Costs!AQ289</f>
        <v>0</v>
      </c>
      <c r="AR78" s="19">
        <f>Costs!AR289</f>
        <v>0</v>
      </c>
      <c r="AS78" s="19">
        <f>Costs!AS289</f>
        <v>0</v>
      </c>
      <c r="AT78" s="19">
        <f>Costs!AT289</f>
        <v>0</v>
      </c>
      <c r="AU78" s="19">
        <f>Costs!AU289</f>
        <v>0</v>
      </c>
      <c r="AV78" s="19">
        <f>Costs!AV289</f>
        <v>0</v>
      </c>
      <c r="AW78" s="19">
        <f>Costs!AW289</f>
        <v>0</v>
      </c>
      <c r="AX78" s="19">
        <f>Costs!AX289</f>
        <v>0</v>
      </c>
      <c r="AY78" s="19">
        <f>Costs!AY289</f>
        <v>0</v>
      </c>
      <c r="AZ78" s="19">
        <f>Costs!AZ289</f>
        <v>0</v>
      </c>
      <c r="BA78" s="19">
        <f>Costs!BA289</f>
        <v>0</v>
      </c>
      <c r="BB78" s="19">
        <f>Costs!BB289</f>
        <v>0</v>
      </c>
      <c r="BC78" s="19">
        <f>Costs!BC289</f>
        <v>0</v>
      </c>
      <c r="BD78" s="19">
        <f>Costs!BD289</f>
        <v>0</v>
      </c>
      <c r="BE78" s="19">
        <f>Costs!BE289</f>
        <v>0</v>
      </c>
      <c r="BF78" s="19">
        <f>Costs!BF289</f>
        <v>0</v>
      </c>
      <c r="BG78" s="19">
        <f>Costs!BG289</f>
        <v>0</v>
      </c>
      <c r="BH78" s="19">
        <f>Costs!BH289</f>
        <v>0</v>
      </c>
      <c r="BI78" s="19">
        <f>Costs!BI289</f>
        <v>0</v>
      </c>
      <c r="BJ78" s="19">
        <f>Costs!BJ289</f>
        <v>0</v>
      </c>
      <c r="BK78" s="19">
        <f>Costs!BK289</f>
        <v>0</v>
      </c>
      <c r="BL78" s="19">
        <f>Costs!BL289</f>
        <v>0</v>
      </c>
      <c r="BM78" s="19">
        <f>Costs!BM289</f>
        <v>0</v>
      </c>
      <c r="BN78" s="19">
        <f>Costs!BN289</f>
        <v>0</v>
      </c>
      <c r="BO78" s="19">
        <f>Costs!BO289</f>
        <v>0</v>
      </c>
      <c r="BP78" s="19">
        <f>Costs!BP289</f>
        <v>0</v>
      </c>
      <c r="BQ78" s="19">
        <f>Costs!BQ289</f>
        <v>0</v>
      </c>
      <c r="BR78" s="19">
        <f>Costs!BR289</f>
        <v>0</v>
      </c>
      <c r="BS78" s="19">
        <f>Costs!BS289</f>
        <v>0</v>
      </c>
      <c r="BT78" s="19">
        <f>Costs!BT289</f>
        <v>0</v>
      </c>
      <c r="BU78" s="19">
        <f>Costs!BU289</f>
        <v>0</v>
      </c>
      <c r="BV78" s="19">
        <f>Costs!BV289</f>
        <v>0</v>
      </c>
      <c r="BW78" s="19">
        <f>Costs!BW289</f>
        <v>0</v>
      </c>
      <c r="BX78" s="19">
        <f>Costs!BX289</f>
        <v>0</v>
      </c>
      <c r="BY78" s="19">
        <f>Costs!BY289</f>
        <v>0</v>
      </c>
      <c r="BZ78" s="19">
        <f>Costs!BZ289</f>
        <v>0</v>
      </c>
      <c r="CA78" s="19">
        <f>Costs!CA289</f>
        <v>0</v>
      </c>
      <c r="CB78" s="19">
        <f>Costs!CB289</f>
        <v>0</v>
      </c>
      <c r="CC78" s="19">
        <f>Costs!CC289</f>
        <v>0</v>
      </c>
      <c r="CD78" s="19">
        <f>Costs!CD289</f>
        <v>0</v>
      </c>
      <c r="CE78" s="19">
        <f>Costs!CE289</f>
        <v>0</v>
      </c>
      <c r="CF78" s="19">
        <f>Costs!CF289</f>
        <v>0</v>
      </c>
      <c r="CG78" s="19">
        <f>Costs!CG289</f>
        <v>0</v>
      </c>
      <c r="CH78" s="19">
        <f>Costs!CH289</f>
        <v>0</v>
      </c>
      <c r="CI78" s="19">
        <f>Costs!CI289</f>
        <v>0</v>
      </c>
      <c r="CJ78" s="19">
        <f>Costs!CJ289</f>
        <v>0</v>
      </c>
      <c r="CK78" s="19">
        <f>Costs!CK289</f>
        <v>0</v>
      </c>
      <c r="CL78" s="19">
        <f>Costs!CL289</f>
        <v>0</v>
      </c>
      <c r="CM78" s="19">
        <f>Costs!CM289</f>
        <v>0</v>
      </c>
      <c r="CN78" s="19">
        <f>Costs!CN289</f>
        <v>0</v>
      </c>
      <c r="CO78" s="19">
        <f>Costs!CO289</f>
        <v>0</v>
      </c>
      <c r="CP78" s="270"/>
      <c r="CQ78" s="252"/>
      <c r="CR78" s="252"/>
      <c r="CS78" s="252"/>
      <c r="CT78" s="252"/>
      <c r="CU78" s="324"/>
      <c r="CV78" s="252"/>
      <c r="CW78" s="252"/>
      <c r="CX78" s="252"/>
      <c r="CY78" s="252"/>
      <c r="CZ78" s="252"/>
    </row>
    <row r="79" spans="1:104" x14ac:dyDescent="0.2">
      <c r="A79" s="14"/>
      <c r="B79" s="14"/>
      <c r="C79" s="180"/>
      <c r="D79" s="69"/>
      <c r="E79" s="16"/>
      <c r="F79" s="17"/>
      <c r="G79" s="16"/>
      <c r="H79" s="147"/>
      <c r="I79" s="197"/>
      <c r="J79" s="13"/>
      <c r="K79" s="16"/>
      <c r="CP79" s="270"/>
      <c r="CQ79" s="252"/>
      <c r="CR79" s="252"/>
      <c r="CS79" s="252"/>
      <c r="CT79" s="252"/>
      <c r="CU79" s="324"/>
      <c r="CV79" s="252"/>
      <c r="CW79" s="252"/>
      <c r="CX79" s="252"/>
      <c r="CY79" s="252"/>
      <c r="CZ79" s="252"/>
    </row>
    <row r="80" spans="1:104" s="78" customFormat="1" x14ac:dyDescent="0.2">
      <c r="B80" s="97"/>
      <c r="C80" s="44"/>
      <c r="E80" s="97" t="s">
        <v>574</v>
      </c>
      <c r="H80" s="276" t="s">
        <v>133</v>
      </c>
      <c r="I80" s="203">
        <f t="shared" ref="I80:BV80" si="23" xml:space="preserve"> SUBTOTAL( 9, I69:I79 )</f>
        <v>120458.12915938969</v>
      </c>
      <c r="K80" s="203">
        <f t="shared" si="23"/>
        <v>4751.8506205494014</v>
      </c>
      <c r="L80" s="203">
        <f t="shared" si="23"/>
        <v>5044.448176056736</v>
      </c>
      <c r="M80" s="203">
        <f t="shared" si="23"/>
        <v>5389.6426002403541</v>
      </c>
      <c r="N80" s="203">
        <f t="shared" si="23"/>
        <v>5463.9866137257877</v>
      </c>
      <c r="O80" s="203">
        <f t="shared" si="23"/>
        <v>5483.4271365623081</v>
      </c>
      <c r="P80" s="203">
        <f t="shared" si="23"/>
        <v>5567.9078204579937</v>
      </c>
      <c r="Q80" s="203">
        <f t="shared" si="23"/>
        <v>5672.164357453079</v>
      </c>
      <c r="R80" s="203">
        <f t="shared" si="23"/>
        <v>5788.6254212029762</v>
      </c>
      <c r="S80" s="203">
        <f t="shared" si="23"/>
        <v>5907.7715495220345</v>
      </c>
      <c r="T80" s="203">
        <f t="shared" si="23"/>
        <v>6030.193002850393</v>
      </c>
      <c r="U80" s="203">
        <f t="shared" si="23"/>
        <v>6145.4162140023054</v>
      </c>
      <c r="V80" s="203">
        <f t="shared" si="23"/>
        <v>6261.9573425654926</v>
      </c>
      <c r="W80" s="203">
        <f t="shared" si="23"/>
        <v>6381.1593005850509</v>
      </c>
      <c r="X80" s="203">
        <f t="shared" si="23"/>
        <v>6502.6307300076451</v>
      </c>
      <c r="Y80" s="203">
        <f t="shared" si="23"/>
        <v>6626.8843621312426</v>
      </c>
      <c r="Z80" s="203">
        <f t="shared" si="23"/>
        <v>6752.5556872046664</v>
      </c>
      <c r="AA80" s="203">
        <f t="shared" si="23"/>
        <v>6881.0981303446652</v>
      </c>
      <c r="AB80" s="203">
        <f t="shared" si="23"/>
        <v>7012.087907273466</v>
      </c>
      <c r="AC80" s="203">
        <f t="shared" si="23"/>
        <v>7146.0798335958834</v>
      </c>
      <c r="AD80" s="203">
        <f t="shared" si="23"/>
        <v>7281.5967609841045</v>
      </c>
      <c r="AE80" s="203">
        <f t="shared" si="23"/>
        <v>7420.2117228501411</v>
      </c>
      <c r="AF80" s="203">
        <f t="shared" si="23"/>
        <v>7561.4658228101971</v>
      </c>
      <c r="AG80" s="203">
        <f t="shared" si="23"/>
        <v>7705.9594156944295</v>
      </c>
      <c r="AH80" s="203">
        <f t="shared" si="23"/>
        <v>7852.0934172153738</v>
      </c>
      <c r="AI80" s="203">
        <f t="shared" si="23"/>
        <v>8001.570312895773</v>
      </c>
      <c r="AJ80" s="203">
        <f t="shared" si="23"/>
        <v>8153.8931859544591</v>
      </c>
      <c r="AK80" s="203">
        <f t="shared" si="23"/>
        <v>8309.7116690519979</v>
      </c>
      <c r="AL80" s="203">
        <f t="shared" si="23"/>
        <v>8467.2946771978568</v>
      </c>
      <c r="AM80" s="203">
        <f t="shared" si="23"/>
        <v>8628.4848020507507</v>
      </c>
      <c r="AN80" s="203">
        <f t="shared" si="23"/>
        <v>8792.7439573188603</v>
      </c>
      <c r="AO80" s="203">
        <f t="shared" si="23"/>
        <v>8960.7750990828281</v>
      </c>
      <c r="AP80" s="203">
        <f t="shared" si="23"/>
        <v>9130.7042462158752</v>
      </c>
      <c r="AQ80" s="203">
        <f t="shared" si="23"/>
        <v>9304.5256274378717</v>
      </c>
      <c r="AR80" s="203">
        <f t="shared" si="23"/>
        <v>9481.6565770751058</v>
      </c>
      <c r="AS80" s="203">
        <f t="shared" si="23"/>
        <v>9662.8577524143238</v>
      </c>
      <c r="AT80" s="203">
        <f t="shared" si="23"/>
        <v>9846.1004815140732</v>
      </c>
      <c r="AU80" s="203">
        <f t="shared" si="23"/>
        <v>10033.543110160439</v>
      </c>
      <c r="AV80" s="203">
        <f t="shared" si="23"/>
        <v>10224.554701082621</v>
      </c>
      <c r="AW80" s="203">
        <f t="shared" si="23"/>
        <v>10419.958350038529</v>
      </c>
      <c r="AX80" s="203">
        <f t="shared" si="23"/>
        <v>10617.557926135501</v>
      </c>
      <c r="AY80" s="203">
        <f t="shared" si="23"/>
        <v>10819.689399432449</v>
      </c>
      <c r="AZ80" s="203">
        <f t="shared" si="23"/>
        <v>11025.669563129832</v>
      </c>
      <c r="BA80" s="203">
        <f t="shared" si="23"/>
        <v>11236.389077724567</v>
      </c>
      <c r="BB80" s="203">
        <f t="shared" si="23"/>
        <v>11449.4705314411</v>
      </c>
      <c r="BC80" s="203">
        <f t="shared" si="23"/>
        <v>11667.442137571818</v>
      </c>
      <c r="BD80" s="203">
        <f t="shared" si="23"/>
        <v>11889.56409083359</v>
      </c>
      <c r="BE80" s="203">
        <f t="shared" si="23"/>
        <v>12116.800163681855</v>
      </c>
      <c r="BF80" s="203">
        <f t="shared" si="23"/>
        <v>12346.576700764765</v>
      </c>
      <c r="BG80" s="203">
        <f t="shared" si="23"/>
        <v>12581.629980835633</v>
      </c>
      <c r="BH80" s="203">
        <f t="shared" si="23"/>
        <v>12821.158912748559</v>
      </c>
      <c r="BI80" s="203">
        <f t="shared" si="23"/>
        <v>13066.206383662058</v>
      </c>
      <c r="BJ80" s="203">
        <f t="shared" si="23"/>
        <v>13313.986297049669</v>
      </c>
      <c r="BK80" s="203">
        <f t="shared" si="23"/>
        <v>13567.460121665928</v>
      </c>
      <c r="BL80" s="203">
        <f t="shared" si="23"/>
        <v>13825.760405029911</v>
      </c>
      <c r="BM80" s="203">
        <f t="shared" si="23"/>
        <v>14090.0156446862</v>
      </c>
      <c r="BN80" s="203">
        <f t="shared" si="23"/>
        <v>14357.209768518524</v>
      </c>
      <c r="BO80" s="203">
        <f t="shared" si="23"/>
        <v>14630.547969335255</v>
      </c>
      <c r="BP80" s="203">
        <f t="shared" si="23"/>
        <v>14909.090937631123</v>
      </c>
      <c r="BQ80" s="203">
        <f t="shared" si="23"/>
        <v>15194.059810444949</v>
      </c>
      <c r="BR80" s="203">
        <f t="shared" si="23"/>
        <v>15482.189558516864</v>
      </c>
      <c r="BS80" s="203">
        <f t="shared" si="23"/>
        <v>15776.949158298101</v>
      </c>
      <c r="BT80" s="203">
        <f t="shared" si="23"/>
        <v>16077.321492570258</v>
      </c>
      <c r="BU80" s="203">
        <f t="shared" si="23"/>
        <v>16384.627944212461</v>
      </c>
      <c r="BV80" s="203">
        <f t="shared" si="23"/>
        <v>16695.333978703296</v>
      </c>
      <c r="BW80" s="203">
        <f t="shared" ref="BW80:CO80" si="24" xml:space="preserve"> SUBTOTAL( 9, BW69:BW79 )</f>
        <v>17013.194066837594</v>
      </c>
      <c r="BX80" s="203">
        <f t="shared" si="24"/>
        <v>17337.106840334909</v>
      </c>
      <c r="BY80" s="203">
        <f t="shared" si="24"/>
        <v>17668.502158910382</v>
      </c>
      <c r="BZ80" s="203">
        <f t="shared" si="24"/>
        <v>18003.553738818544</v>
      </c>
      <c r="CA80" s="203">
        <f t="shared" si="24"/>
        <v>18346.325042922985</v>
      </c>
      <c r="CB80" s="203">
        <f t="shared" si="24"/>
        <v>18695.623475094977</v>
      </c>
      <c r="CC80" s="203">
        <f t="shared" si="24"/>
        <v>19052.996278837745</v>
      </c>
      <c r="CD80" s="203">
        <f t="shared" si="24"/>
        <v>19414.301341426119</v>
      </c>
      <c r="CE80" s="203">
        <f t="shared" si="24"/>
        <v>19783.93654964324</v>
      </c>
      <c r="CF80" s="203">
        <f t="shared" si="24"/>
        <v>20160.610525137126</v>
      </c>
      <c r="CG80" s="203">
        <f t="shared" si="24"/>
        <v>20545.997533628997</v>
      </c>
      <c r="CH80" s="203">
        <f t="shared" si="24"/>
        <v>20935.613566368291</v>
      </c>
      <c r="CI80" s="203">
        <f t="shared" si="24"/>
        <v>21334.218459244956</v>
      </c>
      <c r="CJ80" s="203">
        <f t="shared" si="24"/>
        <v>21740.413871915101</v>
      </c>
      <c r="CK80" s="203">
        <f t="shared" si="24"/>
        <v>22154.344373556891</v>
      </c>
      <c r="CL80" s="203">
        <f t="shared" si="24"/>
        <v>22576.15728731516</v>
      </c>
      <c r="CM80" s="203">
        <f t="shared" si="24"/>
        <v>23006.002742772984</v>
      </c>
      <c r="CN80" s="203">
        <f t="shared" si="24"/>
        <v>23444.033729423227</v>
      </c>
      <c r="CO80" s="203">
        <f t="shared" si="24"/>
        <v>23892.210703973997</v>
      </c>
      <c r="CS80" s="252"/>
      <c r="CT80" s="252"/>
      <c r="CU80" s="252"/>
    </row>
    <row r="81" spans="1:16383" s="78" customFormat="1" x14ac:dyDescent="0.2">
      <c r="B81" s="97"/>
      <c r="C81" s="44"/>
      <c r="E81" s="45"/>
      <c r="F81" s="45"/>
      <c r="G81" s="45"/>
      <c r="H81" s="222"/>
      <c r="I81" s="27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S81" s="252"/>
      <c r="CT81" s="252"/>
      <c r="CU81" s="252"/>
    </row>
    <row r="82" spans="1:16383" s="78" customFormat="1" x14ac:dyDescent="0.2">
      <c r="B82" s="97" t="s">
        <v>588</v>
      </c>
      <c r="C82" s="44"/>
      <c r="E82" s="45"/>
      <c r="F82" s="45"/>
      <c r="G82" s="45"/>
      <c r="H82" s="222"/>
      <c r="I82" s="27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S82" s="252"/>
      <c r="CT82" s="252"/>
      <c r="CU82" s="252"/>
    </row>
    <row r="83" spans="1:16383" s="131" customFormat="1" x14ac:dyDescent="0.2">
      <c r="B83" s="43"/>
      <c r="C83" s="278"/>
      <c r="E83" s="131" t="s">
        <v>589</v>
      </c>
      <c r="G83" s="307">
        <f xml:space="preserve"> MAX( 0, I80 / I62 )</f>
        <v>8.7178950659556276E-2</v>
      </c>
      <c r="H83" s="276" t="s">
        <v>66</v>
      </c>
      <c r="CS83" s="252"/>
      <c r="CT83" s="252"/>
      <c r="CU83" s="252"/>
    </row>
    <row r="84" spans="1:16383" s="78" customFormat="1" x14ac:dyDescent="0.2">
      <c r="B84" s="97"/>
      <c r="C84" s="44"/>
      <c r="H84" s="219"/>
      <c r="I84" s="204"/>
      <c r="CS84" s="252"/>
      <c r="CT84" s="252"/>
      <c r="CU84" s="252"/>
    </row>
    <row r="85" spans="1:16383" s="78" customFormat="1" x14ac:dyDescent="0.2">
      <c r="B85" s="97"/>
      <c r="C85" s="44" t="s">
        <v>577</v>
      </c>
      <c r="E85" s="45"/>
      <c r="F85" s="45"/>
      <c r="G85" s="45"/>
      <c r="H85" s="222"/>
      <c r="I85" s="308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</row>
    <row r="86" spans="1:16383" s="131" customFormat="1" x14ac:dyDescent="0.2">
      <c r="B86" s="43"/>
      <c r="C86" s="278"/>
      <c r="E86" s="131" t="s">
        <v>578</v>
      </c>
      <c r="H86" s="350" t="s">
        <v>133</v>
      </c>
      <c r="I86" s="90">
        <f xml:space="preserve"> MAX( 0, I80 )</f>
        <v>120458.12915938969</v>
      </c>
    </row>
    <row r="87" spans="1:16383" x14ac:dyDescent="0.2">
      <c r="E87" s="20" t="s">
        <v>590</v>
      </c>
      <c r="F87" s="18"/>
      <c r="G87" s="172">
        <f xml:space="preserve"> IF( I57 = 0, 1, - I87 / I57 )</f>
        <v>0.64776029316523542</v>
      </c>
      <c r="H87" s="76" t="str">
        <f xml:space="preserve"> StandardCharges!H181</f>
        <v>£</v>
      </c>
      <c r="I87" s="274">
        <f xml:space="preserve"> MIN( I86, I57 ) * -1</f>
        <v>-120458.12915938969</v>
      </c>
      <c r="J87" s="18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270"/>
      <c r="CQ87" s="252"/>
      <c r="CR87" s="252"/>
      <c r="CS87" s="252"/>
      <c r="CT87" s="252"/>
      <c r="CU87" s="324"/>
      <c r="CV87" s="252"/>
      <c r="CW87" s="252"/>
      <c r="CX87" s="252"/>
      <c r="CY87" s="252"/>
      <c r="CZ87" s="252"/>
    </row>
    <row r="88" spans="1:16383" x14ac:dyDescent="0.2">
      <c r="A88" s="14"/>
      <c r="B88" s="14"/>
      <c r="C88" s="180"/>
      <c r="D88" s="69"/>
      <c r="E88" s="353" t="s">
        <v>591</v>
      </c>
      <c r="F88" s="17"/>
      <c r="G88" s="16"/>
      <c r="H88" s="276" t="s">
        <v>133</v>
      </c>
      <c r="I88" s="354">
        <f xml:space="preserve"> MAX( 0, SUM(I86:I87) )</f>
        <v>0</v>
      </c>
      <c r="J88" s="13"/>
      <c r="K88" s="16"/>
      <c r="CP88" s="270"/>
      <c r="CQ88" s="252"/>
      <c r="CR88" s="252"/>
      <c r="CS88" s="252"/>
      <c r="CT88" s="252"/>
      <c r="CU88" s="324"/>
      <c r="CV88" s="252"/>
      <c r="CW88" s="252"/>
      <c r="CX88" s="252"/>
      <c r="CY88" s="252"/>
      <c r="CZ88" s="252"/>
    </row>
    <row r="89" spans="1:16383" x14ac:dyDescent="0.2">
      <c r="A89" s="14"/>
      <c r="B89" s="14"/>
      <c r="C89" s="180"/>
      <c r="D89" s="69"/>
      <c r="E89" s="16"/>
      <c r="F89" s="17"/>
      <c r="G89" s="16"/>
      <c r="H89" s="147"/>
      <c r="I89" s="197"/>
      <c r="J89" s="13"/>
      <c r="K89" s="16"/>
      <c r="CP89" s="270"/>
      <c r="CQ89" s="252"/>
      <c r="CR89" s="252"/>
      <c r="CS89" s="252"/>
      <c r="CT89" s="252"/>
      <c r="CU89" s="324"/>
      <c r="CV89" s="252"/>
      <c r="CW89" s="252"/>
      <c r="CX89" s="252"/>
      <c r="CY89" s="252"/>
      <c r="CZ89" s="252"/>
    </row>
    <row r="90" spans="1:16383" x14ac:dyDescent="0.2">
      <c r="E90" s="20" t="s">
        <v>592</v>
      </c>
      <c r="F90" s="18">
        <f>StandardCharges!F137</f>
        <v>0</v>
      </c>
      <c r="G90" s="306">
        <f xml:space="preserve"> IF( I59 = 0, 0, - I90 / I59 )</f>
        <v>0</v>
      </c>
      <c r="H90" s="76" t="str">
        <f xml:space="preserve"> StandardCharges!H$180</f>
        <v>£</v>
      </c>
      <c r="I90" s="274">
        <f xml:space="preserve"> MIN( I88, I59 ) * - 1</f>
        <v>0</v>
      </c>
      <c r="J90" s="18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270"/>
      <c r="CQ90" s="252" t="s">
        <v>593</v>
      </c>
      <c r="CR90" s="252"/>
      <c r="CS90" s="252"/>
      <c r="CT90" s="252"/>
      <c r="CU90" s="324"/>
      <c r="CV90" s="252"/>
      <c r="CW90" s="252"/>
      <c r="CX90" s="252"/>
      <c r="CY90" s="252"/>
      <c r="CZ90" s="252"/>
    </row>
    <row r="91" spans="1:16383" s="78" customFormat="1" x14ac:dyDescent="0.2">
      <c r="A91"/>
      <c r="B91" s="58"/>
      <c r="C91" s="39"/>
      <c r="D91"/>
      <c r="E91" s="20" t="s">
        <v>580</v>
      </c>
      <c r="F91" s="18"/>
      <c r="G91" s="393">
        <f xml:space="preserve"> I91 / SUM( I60:I61 )</f>
        <v>0</v>
      </c>
      <c r="H91" s="76" t="str">
        <f xml:space="preserve"> StandardCharges!H202</f>
        <v>£</v>
      </c>
      <c r="I91" s="277">
        <f xml:space="preserve"> MAX( 0, I88 +  I90 )</f>
        <v>0</v>
      </c>
      <c r="J91" s="18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270"/>
      <c r="CQ91" s="254"/>
      <c r="CR91" s="254"/>
      <c r="CS91" s="254"/>
      <c r="CT91" s="252"/>
      <c r="CU91" s="324"/>
      <c r="CV91" s="254"/>
      <c r="CW91" s="254"/>
      <c r="CX91" s="254"/>
      <c r="CY91" s="254"/>
      <c r="CZ91" s="254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  <c r="OR91" s="45"/>
      <c r="OS91" s="45"/>
      <c r="OT91" s="45"/>
      <c r="OU91" s="45"/>
      <c r="OV91" s="45"/>
      <c r="OW91" s="45"/>
      <c r="OX91" s="45"/>
      <c r="OY91" s="45"/>
      <c r="OZ91" s="45"/>
      <c r="PA91" s="45"/>
      <c r="PB91" s="45"/>
      <c r="PC91" s="45"/>
      <c r="PD91" s="45"/>
      <c r="PE91" s="45"/>
      <c r="PF91" s="45"/>
      <c r="PG91" s="45"/>
      <c r="PH91" s="45"/>
      <c r="PI91" s="45"/>
      <c r="PJ91" s="45"/>
      <c r="PK91" s="45"/>
      <c r="PL91" s="45"/>
      <c r="PM91" s="45"/>
      <c r="PN91" s="45"/>
      <c r="PO91" s="45"/>
      <c r="PP91" s="45"/>
      <c r="PQ91" s="45"/>
      <c r="PR91" s="45"/>
      <c r="PS91" s="45"/>
      <c r="PT91" s="45"/>
      <c r="PU91" s="45"/>
      <c r="PV91" s="45"/>
      <c r="PW91" s="45"/>
      <c r="PX91" s="45"/>
      <c r="PY91" s="45"/>
      <c r="PZ91" s="45"/>
      <c r="QA91" s="45"/>
      <c r="QB91" s="45"/>
      <c r="QC91" s="45"/>
      <c r="QD91" s="45"/>
      <c r="QE91" s="45"/>
      <c r="QF91" s="45"/>
      <c r="QG91" s="45"/>
      <c r="QH91" s="45"/>
      <c r="QI91" s="45"/>
      <c r="QJ91" s="45"/>
      <c r="QK91" s="45"/>
      <c r="QL91" s="45"/>
      <c r="QM91" s="45"/>
      <c r="QN91" s="45"/>
      <c r="QO91" s="45"/>
      <c r="QP91" s="45"/>
      <c r="QQ91" s="45"/>
      <c r="QR91" s="45"/>
      <c r="QS91" s="45"/>
      <c r="QT91" s="45"/>
      <c r="QU91" s="45"/>
      <c r="QV91" s="45"/>
      <c r="QW91" s="45"/>
      <c r="QX91" s="45"/>
      <c r="QY91" s="45"/>
      <c r="QZ91" s="45"/>
      <c r="RA91" s="45"/>
      <c r="RB91" s="45"/>
      <c r="RC91" s="45"/>
      <c r="RD91" s="45"/>
      <c r="RE91" s="45"/>
      <c r="RF91" s="45"/>
      <c r="RG91" s="45"/>
      <c r="RH91" s="45"/>
      <c r="RI91" s="45"/>
      <c r="RJ91" s="45"/>
      <c r="RK91" s="45"/>
      <c r="RL91" s="45"/>
      <c r="RM91" s="45"/>
      <c r="RN91" s="45"/>
      <c r="RO91" s="45"/>
      <c r="RP91" s="45"/>
      <c r="RQ91" s="45"/>
      <c r="RR91" s="45"/>
      <c r="RS91" s="45"/>
      <c r="RT91" s="45"/>
      <c r="RU91" s="45"/>
      <c r="RV91" s="45"/>
      <c r="RW91" s="45"/>
      <c r="RX91" s="45"/>
      <c r="RY91" s="45"/>
      <c r="RZ91" s="45"/>
      <c r="SA91" s="45"/>
      <c r="SB91" s="45"/>
      <c r="SC91" s="45"/>
      <c r="SD91" s="45"/>
      <c r="SE91" s="45"/>
      <c r="SF91" s="45"/>
      <c r="SG91" s="45"/>
      <c r="SH91" s="45"/>
      <c r="SI91" s="45"/>
      <c r="SJ91" s="45"/>
      <c r="SK91" s="45"/>
      <c r="SL91" s="45"/>
      <c r="SM91" s="45"/>
      <c r="SN91" s="45"/>
      <c r="SO91" s="45"/>
      <c r="SP91" s="45"/>
      <c r="SQ91" s="45"/>
      <c r="SR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TK91" s="45"/>
      <c r="TL91" s="45"/>
      <c r="TM91" s="45"/>
      <c r="TN91" s="45"/>
      <c r="TO91" s="45"/>
      <c r="TP91" s="45"/>
      <c r="TQ91" s="45"/>
      <c r="TR91" s="45"/>
      <c r="TS91" s="45"/>
      <c r="TT91" s="45"/>
      <c r="TU91" s="45"/>
      <c r="TV91" s="45"/>
      <c r="TW91" s="45"/>
      <c r="TX91" s="45"/>
      <c r="TY91" s="45"/>
      <c r="TZ91" s="45"/>
      <c r="UA91" s="45"/>
      <c r="UB91" s="45"/>
      <c r="UC91" s="45"/>
      <c r="UD91" s="45"/>
      <c r="UE91" s="45"/>
      <c r="UF91" s="45"/>
      <c r="UG91" s="45"/>
      <c r="UH91" s="45"/>
      <c r="UI91" s="45"/>
      <c r="UJ91" s="45"/>
      <c r="UK91" s="45"/>
      <c r="UL91" s="45"/>
      <c r="UM91" s="45"/>
      <c r="UN91" s="45"/>
      <c r="UO91" s="45"/>
      <c r="UP91" s="45"/>
      <c r="UQ91" s="45"/>
      <c r="UR91" s="45"/>
      <c r="US91" s="45"/>
      <c r="UT91" s="45"/>
      <c r="UU91" s="45"/>
      <c r="UV91" s="45"/>
      <c r="UW91" s="45"/>
      <c r="UX91" s="45"/>
      <c r="UY91" s="45"/>
      <c r="UZ91" s="45"/>
      <c r="VA91" s="45"/>
      <c r="VB91" s="45"/>
      <c r="VC91" s="45"/>
      <c r="VD91" s="45"/>
      <c r="VE91" s="45"/>
      <c r="VF91" s="45"/>
      <c r="VG91" s="45"/>
      <c r="VH91" s="45"/>
      <c r="VI91" s="45"/>
      <c r="VJ91" s="45"/>
      <c r="VK91" s="45"/>
      <c r="VL91" s="45"/>
      <c r="VM91" s="45"/>
      <c r="VN91" s="45"/>
      <c r="VO91" s="45"/>
      <c r="VP91" s="45"/>
      <c r="VQ91" s="45"/>
      <c r="VR91" s="45"/>
      <c r="VS91" s="45"/>
      <c r="VT91" s="45"/>
      <c r="VU91" s="45"/>
      <c r="VV91" s="45"/>
      <c r="VW91" s="45"/>
      <c r="VX91" s="45"/>
      <c r="VY91" s="45"/>
      <c r="VZ91" s="45"/>
      <c r="WA91" s="45"/>
      <c r="WB91" s="45"/>
      <c r="WC91" s="45"/>
      <c r="WD91" s="45"/>
      <c r="WE91" s="45"/>
      <c r="WF91" s="45"/>
      <c r="WG91" s="45"/>
      <c r="WH91" s="45"/>
      <c r="WI91" s="45"/>
      <c r="WJ91" s="45"/>
      <c r="WK91" s="45"/>
      <c r="WL91" s="45"/>
      <c r="WM91" s="45"/>
      <c r="WN91" s="45"/>
      <c r="WO91" s="45"/>
      <c r="WP91" s="45"/>
      <c r="WQ91" s="45"/>
      <c r="WR91" s="45"/>
      <c r="WS91" s="45"/>
      <c r="WT91" s="45"/>
      <c r="WU91" s="45"/>
      <c r="WV91" s="45"/>
      <c r="WW91" s="45"/>
      <c r="WX91" s="45"/>
      <c r="WY91" s="45"/>
      <c r="WZ91" s="45"/>
      <c r="XA91" s="45"/>
      <c r="XB91" s="45"/>
      <c r="XC91" s="45"/>
      <c r="XD91" s="45"/>
      <c r="XE91" s="45"/>
      <c r="XF91" s="45"/>
      <c r="XG91" s="45"/>
      <c r="XH91" s="45"/>
      <c r="XI91" s="45"/>
      <c r="XJ91" s="45"/>
      <c r="XK91" s="45"/>
      <c r="XL91" s="45"/>
      <c r="XM91" s="45"/>
      <c r="XN91" s="45"/>
      <c r="XO91" s="45"/>
      <c r="XP91" s="45"/>
      <c r="XQ91" s="45"/>
      <c r="XR91" s="45"/>
      <c r="XS91" s="45"/>
      <c r="XT91" s="45"/>
      <c r="XU91" s="45"/>
      <c r="XV91" s="45"/>
      <c r="XW91" s="45"/>
      <c r="XX91" s="45"/>
      <c r="XY91" s="45"/>
      <c r="XZ91" s="45"/>
      <c r="YA91" s="45"/>
      <c r="YB91" s="45"/>
      <c r="YC91" s="45"/>
      <c r="YD91" s="45"/>
      <c r="YE91" s="45"/>
      <c r="YF91" s="45"/>
      <c r="YG91" s="45"/>
      <c r="YH91" s="45"/>
      <c r="YI91" s="45"/>
      <c r="YJ91" s="45"/>
      <c r="YK91" s="45"/>
      <c r="YL91" s="45"/>
      <c r="YM91" s="45"/>
      <c r="YN91" s="45"/>
      <c r="YO91" s="45"/>
      <c r="YP91" s="45"/>
      <c r="YQ91" s="45"/>
      <c r="YR91" s="45"/>
      <c r="YS91" s="45"/>
      <c r="YT91" s="45"/>
      <c r="YU91" s="45"/>
      <c r="YV91" s="45"/>
      <c r="YW91" s="45"/>
      <c r="YX91" s="45"/>
      <c r="YY91" s="45"/>
      <c r="YZ91" s="45"/>
      <c r="ZA91" s="45"/>
      <c r="ZB91" s="45"/>
      <c r="ZC91" s="45"/>
      <c r="ZD91" s="45"/>
      <c r="ZE91" s="45"/>
      <c r="ZF91" s="45"/>
      <c r="ZG91" s="45"/>
      <c r="ZH91" s="45"/>
      <c r="ZI91" s="45"/>
      <c r="ZJ91" s="45"/>
      <c r="ZK91" s="45"/>
      <c r="ZL91" s="45"/>
      <c r="ZM91" s="45"/>
      <c r="ZN91" s="45"/>
      <c r="ZO91" s="45"/>
      <c r="ZP91" s="45"/>
      <c r="ZQ91" s="45"/>
      <c r="ZR91" s="45"/>
      <c r="ZS91" s="45"/>
      <c r="ZT91" s="45"/>
      <c r="ZU91" s="45"/>
      <c r="ZV91" s="45"/>
      <c r="ZW91" s="45"/>
      <c r="ZX91" s="45"/>
      <c r="ZY91" s="45"/>
      <c r="ZZ91" s="45"/>
      <c r="AAA91" s="45"/>
      <c r="AAB91" s="45"/>
      <c r="AAC91" s="45"/>
      <c r="AAD91" s="45"/>
      <c r="AAE91" s="45"/>
      <c r="AAF91" s="45"/>
      <c r="AAG91" s="45"/>
      <c r="AAH91" s="45"/>
      <c r="AAI91" s="45"/>
      <c r="AAJ91" s="45"/>
      <c r="AAK91" s="45"/>
      <c r="AAL91" s="45"/>
      <c r="AAM91" s="45"/>
      <c r="AAN91" s="45"/>
      <c r="AAO91" s="45"/>
      <c r="AAP91" s="45"/>
      <c r="AAQ91" s="45"/>
      <c r="AAR91" s="45"/>
      <c r="AAS91" s="45"/>
      <c r="AAT91" s="45"/>
      <c r="AAU91" s="45"/>
      <c r="AAV91" s="45"/>
      <c r="AAW91" s="45"/>
      <c r="AAX91" s="45"/>
      <c r="AAY91" s="45"/>
      <c r="AAZ91" s="45"/>
      <c r="ABA91" s="45"/>
      <c r="ABB91" s="45"/>
      <c r="ABC91" s="45"/>
      <c r="ABD91" s="45"/>
      <c r="ABE91" s="45"/>
      <c r="ABF91" s="45"/>
      <c r="ABG91" s="45"/>
      <c r="ABH91" s="45"/>
      <c r="ABI91" s="45"/>
      <c r="ABJ91" s="45"/>
      <c r="ABK91" s="45"/>
      <c r="ABL91" s="45"/>
      <c r="ABM91" s="45"/>
      <c r="ABN91" s="45"/>
      <c r="ABO91" s="45"/>
      <c r="ABP91" s="45"/>
      <c r="ABQ91" s="45"/>
      <c r="ABR91" s="45"/>
      <c r="ABS91" s="45"/>
      <c r="ABT91" s="45"/>
      <c r="ABU91" s="45"/>
      <c r="ABV91" s="45"/>
      <c r="ABW91" s="45"/>
      <c r="ABX91" s="45"/>
      <c r="ABY91" s="45"/>
      <c r="ABZ91" s="45"/>
      <c r="ACA91" s="45"/>
      <c r="ACB91" s="45"/>
      <c r="ACC91" s="45"/>
      <c r="ACD91" s="45"/>
      <c r="ACE91" s="45"/>
      <c r="ACF91" s="45"/>
      <c r="ACG91" s="45"/>
      <c r="ACH91" s="45"/>
      <c r="ACI91" s="45"/>
      <c r="ACJ91" s="45"/>
      <c r="ACK91" s="45"/>
      <c r="ACL91" s="45"/>
      <c r="ACM91" s="45"/>
      <c r="ACN91" s="45"/>
      <c r="ACO91" s="45"/>
      <c r="ACP91" s="45"/>
      <c r="ACQ91" s="45"/>
      <c r="ACR91" s="45"/>
      <c r="ACS91" s="45"/>
      <c r="ACT91" s="45"/>
      <c r="ACU91" s="45"/>
      <c r="ACV91" s="45"/>
      <c r="ACW91" s="45"/>
      <c r="ACX91" s="45"/>
      <c r="ACY91" s="45"/>
      <c r="ACZ91" s="45"/>
      <c r="ADA91" s="45"/>
      <c r="ADB91" s="45"/>
      <c r="ADC91" s="45"/>
      <c r="ADD91" s="45"/>
      <c r="ADE91" s="45"/>
      <c r="ADF91" s="45"/>
      <c r="ADG91" s="45"/>
      <c r="ADH91" s="45"/>
      <c r="ADI91" s="45"/>
      <c r="ADJ91" s="45"/>
      <c r="ADK91" s="45"/>
      <c r="ADL91" s="45"/>
      <c r="ADM91" s="45"/>
      <c r="ADN91" s="45"/>
      <c r="ADO91" s="45"/>
      <c r="ADP91" s="45"/>
      <c r="ADQ91" s="45"/>
      <c r="ADR91" s="45"/>
      <c r="ADS91" s="45"/>
      <c r="ADT91" s="45"/>
      <c r="ADU91" s="45"/>
      <c r="ADV91" s="45"/>
      <c r="ADW91" s="45"/>
      <c r="ADX91" s="45"/>
      <c r="ADY91" s="45"/>
      <c r="ADZ91" s="45"/>
      <c r="AEA91" s="45"/>
      <c r="AEB91" s="45"/>
      <c r="AEC91" s="45"/>
      <c r="AED91" s="45"/>
      <c r="AEE91" s="45"/>
      <c r="AEF91" s="45"/>
      <c r="AEG91" s="45"/>
      <c r="AEH91" s="45"/>
      <c r="AEI91" s="45"/>
      <c r="AEJ91" s="45"/>
      <c r="AEK91" s="45"/>
      <c r="AEL91" s="45"/>
      <c r="AEM91" s="45"/>
      <c r="AEN91" s="45"/>
      <c r="AEO91" s="45"/>
      <c r="AEP91" s="45"/>
      <c r="AEQ91" s="45"/>
      <c r="AER91" s="45"/>
      <c r="AES91" s="45"/>
      <c r="AET91" s="45"/>
      <c r="AEU91" s="45"/>
      <c r="AEV91" s="45"/>
      <c r="AEW91" s="45"/>
      <c r="AEX91" s="45"/>
      <c r="AEY91" s="45"/>
      <c r="AEZ91" s="45"/>
      <c r="AFA91" s="45"/>
      <c r="AFB91" s="45"/>
      <c r="AFC91" s="45"/>
      <c r="AFD91" s="45"/>
      <c r="AFE91" s="45"/>
      <c r="AFF91" s="45"/>
      <c r="AFG91" s="45"/>
      <c r="AFH91" s="45"/>
      <c r="AFI91" s="45"/>
      <c r="AFJ91" s="45"/>
      <c r="AFK91" s="45"/>
      <c r="AFL91" s="45"/>
      <c r="AFM91" s="45"/>
      <c r="AFN91" s="45"/>
      <c r="AFO91" s="45"/>
      <c r="AFP91" s="45"/>
      <c r="AFQ91" s="45"/>
      <c r="AFR91" s="45"/>
      <c r="AFS91" s="45"/>
      <c r="AFT91" s="45"/>
      <c r="AFU91" s="45"/>
      <c r="AFV91" s="45"/>
      <c r="AFW91" s="45"/>
      <c r="AFX91" s="45"/>
      <c r="AFY91" s="45"/>
      <c r="AFZ91" s="45"/>
      <c r="AGA91" s="45"/>
      <c r="AGB91" s="45"/>
      <c r="AGC91" s="45"/>
      <c r="AGD91" s="45"/>
      <c r="AGE91" s="45"/>
      <c r="AGF91" s="45"/>
      <c r="AGG91" s="45"/>
      <c r="AGH91" s="45"/>
      <c r="AGI91" s="45"/>
      <c r="AGJ91" s="45"/>
      <c r="AGK91" s="45"/>
      <c r="AGL91" s="45"/>
      <c r="AGM91" s="45"/>
      <c r="AGN91" s="45"/>
      <c r="AGO91" s="45"/>
      <c r="AGP91" s="45"/>
      <c r="AGQ91" s="45"/>
      <c r="AGR91" s="45"/>
      <c r="AGS91" s="45"/>
      <c r="AGT91" s="45"/>
      <c r="AGU91" s="45"/>
      <c r="AGV91" s="45"/>
      <c r="AGW91" s="45"/>
      <c r="AGX91" s="45"/>
      <c r="AGY91" s="45"/>
      <c r="AGZ91" s="45"/>
      <c r="AHA91" s="45"/>
      <c r="AHB91" s="45"/>
      <c r="AHC91" s="45"/>
      <c r="AHD91" s="45"/>
      <c r="AHE91" s="45"/>
      <c r="AHF91" s="45"/>
      <c r="AHG91" s="45"/>
      <c r="AHH91" s="45"/>
      <c r="AHI91" s="45"/>
      <c r="AHJ91" s="45"/>
      <c r="AHK91" s="45"/>
      <c r="AHL91" s="45"/>
      <c r="AHM91" s="45"/>
      <c r="AHN91" s="45"/>
      <c r="AHO91" s="45"/>
      <c r="AHP91" s="45"/>
      <c r="AHQ91" s="45"/>
      <c r="AHR91" s="45"/>
      <c r="AHS91" s="45"/>
      <c r="AHT91" s="45"/>
      <c r="AHU91" s="45"/>
      <c r="AHV91" s="45"/>
      <c r="AHW91" s="45"/>
      <c r="AHX91" s="45"/>
      <c r="AHY91" s="45"/>
      <c r="AHZ91" s="45"/>
      <c r="AIA91" s="45"/>
      <c r="AIB91" s="45"/>
      <c r="AIC91" s="45"/>
      <c r="AID91" s="45"/>
      <c r="AIE91" s="45"/>
      <c r="AIF91" s="45"/>
      <c r="AIG91" s="45"/>
      <c r="AIH91" s="45"/>
      <c r="AII91" s="45"/>
      <c r="AIJ91" s="45"/>
      <c r="AIK91" s="45"/>
      <c r="AIL91" s="45"/>
      <c r="AIM91" s="45"/>
      <c r="AIN91" s="45"/>
      <c r="AIO91" s="45"/>
      <c r="AIP91" s="45"/>
      <c r="AIQ91" s="45"/>
      <c r="AIR91" s="45"/>
      <c r="AIS91" s="45"/>
      <c r="AIT91" s="45"/>
      <c r="AIU91" s="45"/>
      <c r="AIV91" s="45"/>
      <c r="AIW91" s="45"/>
      <c r="AIX91" s="45"/>
      <c r="AIY91" s="45"/>
      <c r="AIZ91" s="45"/>
      <c r="AJA91" s="45"/>
      <c r="AJB91" s="45"/>
      <c r="AJC91" s="45"/>
      <c r="AJD91" s="45"/>
      <c r="AJE91" s="45"/>
      <c r="AJF91" s="45"/>
      <c r="AJG91" s="45"/>
      <c r="AJH91" s="45"/>
      <c r="AJI91" s="45"/>
      <c r="AJJ91" s="45"/>
      <c r="AJK91" s="45"/>
      <c r="AJL91" s="45"/>
      <c r="AJM91" s="45"/>
      <c r="AJN91" s="45"/>
      <c r="AJO91" s="45"/>
      <c r="AJP91" s="45"/>
      <c r="AJQ91" s="45"/>
      <c r="AJR91" s="45"/>
      <c r="AJS91" s="45"/>
      <c r="AJT91" s="45"/>
      <c r="AJU91" s="45"/>
      <c r="AJV91" s="45"/>
      <c r="AJW91" s="45"/>
      <c r="AJX91" s="45"/>
      <c r="AJY91" s="45"/>
      <c r="AJZ91" s="45"/>
      <c r="AKA91" s="45"/>
      <c r="AKB91" s="45"/>
      <c r="AKC91" s="45"/>
      <c r="AKD91" s="45"/>
      <c r="AKE91" s="45"/>
      <c r="AKF91" s="45"/>
      <c r="AKG91" s="45"/>
      <c r="AKH91" s="45"/>
      <c r="AKI91" s="45"/>
      <c r="AKJ91" s="45"/>
      <c r="AKK91" s="45"/>
      <c r="AKL91" s="45"/>
      <c r="AKM91" s="45"/>
      <c r="AKN91" s="45"/>
      <c r="AKO91" s="45"/>
      <c r="AKP91" s="45"/>
      <c r="AKQ91" s="45"/>
      <c r="AKR91" s="45"/>
      <c r="AKS91" s="45"/>
      <c r="AKT91" s="45"/>
      <c r="AKU91" s="45"/>
      <c r="AKV91" s="45"/>
      <c r="AKW91" s="45"/>
      <c r="AKX91" s="45"/>
      <c r="AKY91" s="45"/>
      <c r="AKZ91" s="45"/>
      <c r="ALA91" s="45"/>
      <c r="ALB91" s="45"/>
      <c r="ALC91" s="45"/>
      <c r="ALD91" s="45"/>
      <c r="ALE91" s="45"/>
      <c r="ALF91" s="45"/>
      <c r="ALG91" s="45"/>
      <c r="ALH91" s="45"/>
      <c r="ALI91" s="45"/>
      <c r="ALJ91" s="45"/>
      <c r="ALK91" s="45"/>
      <c r="ALL91" s="45"/>
      <c r="ALM91" s="45"/>
      <c r="ALN91" s="45"/>
      <c r="ALO91" s="45"/>
      <c r="ALP91" s="45"/>
      <c r="ALQ91" s="45"/>
      <c r="ALR91" s="45"/>
      <c r="ALS91" s="45"/>
      <c r="ALT91" s="45"/>
      <c r="ALU91" s="45"/>
      <c r="ALV91" s="45"/>
      <c r="ALW91" s="45"/>
      <c r="ALX91" s="45"/>
      <c r="ALY91" s="45"/>
      <c r="ALZ91" s="45"/>
      <c r="AMA91" s="45"/>
      <c r="AMB91" s="45"/>
      <c r="AMC91" s="45"/>
      <c r="AMD91" s="45"/>
      <c r="AME91" s="45"/>
      <c r="AMF91" s="45"/>
      <c r="AMG91" s="45"/>
      <c r="AMH91" s="45"/>
      <c r="AMI91" s="45"/>
      <c r="AMJ91" s="45"/>
      <c r="AMK91" s="45"/>
      <c r="AML91" s="45"/>
      <c r="AMM91" s="45"/>
      <c r="AMN91" s="45"/>
      <c r="AMO91" s="45"/>
      <c r="AMP91" s="45"/>
      <c r="AMQ91" s="45"/>
      <c r="AMR91" s="45"/>
      <c r="AMS91" s="45"/>
      <c r="AMT91" s="45"/>
      <c r="AMU91" s="45"/>
      <c r="AMV91" s="45"/>
      <c r="AMW91" s="45"/>
      <c r="AMX91" s="45"/>
      <c r="AMY91" s="45"/>
      <c r="AMZ91" s="45"/>
      <c r="ANA91" s="45"/>
      <c r="ANB91" s="45"/>
      <c r="ANC91" s="45"/>
      <c r="AND91" s="45"/>
      <c r="ANE91" s="45"/>
      <c r="ANF91" s="45"/>
      <c r="ANG91" s="45"/>
      <c r="ANH91" s="45"/>
      <c r="ANI91" s="45"/>
      <c r="ANJ91" s="45"/>
      <c r="ANK91" s="45"/>
      <c r="ANL91" s="45"/>
      <c r="ANM91" s="45"/>
      <c r="ANN91" s="45"/>
      <c r="ANO91" s="45"/>
      <c r="ANP91" s="45"/>
      <c r="ANQ91" s="45"/>
      <c r="ANR91" s="45"/>
      <c r="ANS91" s="45"/>
      <c r="ANT91" s="45"/>
      <c r="ANU91" s="45"/>
      <c r="ANV91" s="45"/>
      <c r="ANW91" s="45"/>
      <c r="ANX91" s="45"/>
      <c r="ANY91" s="45"/>
      <c r="ANZ91" s="45"/>
      <c r="AOA91" s="45"/>
      <c r="AOB91" s="45"/>
      <c r="AOC91" s="45"/>
      <c r="AOD91" s="45"/>
      <c r="AOE91" s="45"/>
      <c r="AOF91" s="45"/>
      <c r="AOG91" s="45"/>
      <c r="AOH91" s="45"/>
      <c r="AOI91" s="45"/>
      <c r="AOJ91" s="45"/>
      <c r="AOK91" s="45"/>
      <c r="AOL91" s="45"/>
      <c r="AOM91" s="45"/>
      <c r="AON91" s="45"/>
      <c r="AOO91" s="45"/>
      <c r="AOP91" s="45"/>
      <c r="AOQ91" s="45"/>
      <c r="AOR91" s="45"/>
      <c r="AOS91" s="45"/>
      <c r="AOT91" s="45"/>
      <c r="AOU91" s="45"/>
      <c r="AOV91" s="45"/>
      <c r="AOW91" s="45"/>
      <c r="AOX91" s="45"/>
      <c r="AOY91" s="45"/>
      <c r="AOZ91" s="45"/>
      <c r="APA91" s="45"/>
      <c r="APB91" s="45"/>
      <c r="APC91" s="45"/>
      <c r="APD91" s="45"/>
      <c r="APE91" s="45"/>
      <c r="APF91" s="45"/>
      <c r="APG91" s="45"/>
      <c r="APH91" s="45"/>
      <c r="API91" s="45"/>
      <c r="APJ91" s="45"/>
      <c r="APK91" s="45"/>
      <c r="APL91" s="45"/>
      <c r="APM91" s="45"/>
      <c r="APN91" s="45"/>
      <c r="APO91" s="45"/>
      <c r="APP91" s="45"/>
      <c r="APQ91" s="45"/>
      <c r="APR91" s="45"/>
      <c r="APS91" s="45"/>
      <c r="APT91" s="45"/>
      <c r="APU91" s="45"/>
      <c r="APV91" s="45"/>
      <c r="APW91" s="45"/>
      <c r="APX91" s="45"/>
      <c r="APY91" s="45"/>
      <c r="APZ91" s="45"/>
      <c r="AQA91" s="45"/>
      <c r="AQB91" s="45"/>
      <c r="AQC91" s="45"/>
      <c r="AQD91" s="45"/>
      <c r="AQE91" s="45"/>
      <c r="AQF91" s="45"/>
      <c r="AQG91" s="45"/>
      <c r="AQH91" s="45"/>
      <c r="AQI91" s="45"/>
      <c r="AQJ91" s="45"/>
      <c r="AQK91" s="45"/>
      <c r="AQL91" s="45"/>
      <c r="AQM91" s="45"/>
      <c r="AQN91" s="45"/>
      <c r="AQO91" s="45"/>
      <c r="AQP91" s="45"/>
      <c r="AQQ91" s="45"/>
      <c r="AQR91" s="45"/>
      <c r="AQS91" s="45"/>
      <c r="AQT91" s="45"/>
      <c r="AQU91" s="45"/>
      <c r="AQV91" s="45"/>
      <c r="AQW91" s="45"/>
      <c r="AQX91" s="45"/>
      <c r="AQY91" s="45"/>
      <c r="AQZ91" s="45"/>
      <c r="ARA91" s="45"/>
      <c r="ARB91" s="45"/>
      <c r="ARC91" s="45"/>
      <c r="ARD91" s="45"/>
      <c r="ARE91" s="45"/>
      <c r="ARF91" s="45"/>
      <c r="ARG91" s="45"/>
      <c r="ARH91" s="45"/>
      <c r="ARI91" s="45"/>
      <c r="ARJ91" s="45"/>
      <c r="ARK91" s="45"/>
      <c r="ARL91" s="45"/>
      <c r="ARM91" s="45"/>
      <c r="ARN91" s="45"/>
      <c r="ARO91" s="45"/>
      <c r="ARP91" s="45"/>
      <c r="ARQ91" s="45"/>
      <c r="ARR91" s="45"/>
      <c r="ARS91" s="45"/>
      <c r="ART91" s="45"/>
      <c r="ARU91" s="45"/>
      <c r="ARV91" s="45"/>
      <c r="ARW91" s="45"/>
      <c r="ARX91" s="45"/>
      <c r="ARY91" s="45"/>
      <c r="ARZ91" s="45"/>
      <c r="ASA91" s="45"/>
      <c r="ASB91" s="45"/>
      <c r="ASC91" s="45"/>
      <c r="ASD91" s="45"/>
      <c r="ASE91" s="45"/>
      <c r="ASF91" s="45"/>
      <c r="ASG91" s="45"/>
      <c r="ASH91" s="45"/>
      <c r="ASI91" s="45"/>
      <c r="ASJ91" s="45"/>
      <c r="ASK91" s="45"/>
      <c r="ASL91" s="45"/>
      <c r="ASM91" s="45"/>
      <c r="ASN91" s="45"/>
      <c r="ASO91" s="45"/>
      <c r="ASP91" s="45"/>
      <c r="ASQ91" s="45"/>
      <c r="ASR91" s="45"/>
      <c r="ASS91" s="45"/>
      <c r="AST91" s="45"/>
      <c r="ASU91" s="45"/>
      <c r="ASV91" s="45"/>
      <c r="ASW91" s="45"/>
      <c r="ASX91" s="45"/>
      <c r="ASY91" s="45"/>
      <c r="ASZ91" s="45"/>
      <c r="ATA91" s="45"/>
      <c r="ATB91" s="45"/>
      <c r="ATC91" s="45"/>
      <c r="ATD91" s="45"/>
      <c r="ATE91" s="45"/>
      <c r="ATF91" s="45"/>
      <c r="ATG91" s="45"/>
      <c r="ATH91" s="45"/>
      <c r="ATI91" s="45"/>
      <c r="ATJ91" s="45"/>
      <c r="ATK91" s="45"/>
      <c r="ATL91" s="45"/>
      <c r="ATM91" s="45"/>
      <c r="ATN91" s="45"/>
      <c r="ATO91" s="45"/>
      <c r="ATP91" s="45"/>
      <c r="ATQ91" s="45"/>
      <c r="ATR91" s="45"/>
      <c r="ATS91" s="45"/>
      <c r="ATT91" s="45"/>
      <c r="ATU91" s="45"/>
      <c r="ATV91" s="45"/>
      <c r="ATW91" s="45"/>
      <c r="ATX91" s="45"/>
      <c r="ATY91" s="45"/>
      <c r="ATZ91" s="45"/>
      <c r="AUA91" s="45"/>
      <c r="AUB91" s="45"/>
      <c r="AUC91" s="45"/>
      <c r="AUD91" s="45"/>
      <c r="AUE91" s="45"/>
      <c r="AUF91" s="45"/>
      <c r="AUG91" s="45"/>
      <c r="AUH91" s="45"/>
      <c r="AUI91" s="45"/>
      <c r="AUJ91" s="45"/>
      <c r="AUK91" s="45"/>
      <c r="AUL91" s="45"/>
      <c r="AUM91" s="45"/>
      <c r="AUN91" s="45"/>
      <c r="AUO91" s="45"/>
      <c r="AUP91" s="45"/>
      <c r="AUQ91" s="45"/>
      <c r="AUR91" s="45"/>
      <c r="AUS91" s="45"/>
      <c r="AUT91" s="45"/>
      <c r="AUU91" s="45"/>
      <c r="AUV91" s="45"/>
      <c r="AUW91" s="45"/>
      <c r="AUX91" s="45"/>
      <c r="AUY91" s="45"/>
      <c r="AUZ91" s="45"/>
      <c r="AVA91" s="45"/>
      <c r="AVB91" s="45"/>
      <c r="AVC91" s="45"/>
      <c r="AVD91" s="45"/>
      <c r="AVE91" s="45"/>
      <c r="AVF91" s="45"/>
      <c r="AVG91" s="45"/>
      <c r="AVH91" s="45"/>
      <c r="AVI91" s="45"/>
      <c r="AVJ91" s="45"/>
      <c r="AVK91" s="45"/>
      <c r="AVL91" s="45"/>
      <c r="AVM91" s="45"/>
      <c r="AVN91" s="45"/>
      <c r="AVO91" s="45"/>
      <c r="AVP91" s="45"/>
      <c r="AVQ91" s="45"/>
      <c r="AVR91" s="45"/>
      <c r="AVS91" s="45"/>
      <c r="AVT91" s="45"/>
      <c r="AVU91" s="45"/>
      <c r="AVV91" s="45"/>
      <c r="AVW91" s="45"/>
      <c r="AVX91" s="45"/>
      <c r="AVY91" s="45"/>
      <c r="AVZ91" s="45"/>
      <c r="AWA91" s="45"/>
      <c r="AWB91" s="45"/>
      <c r="AWC91" s="45"/>
      <c r="AWD91" s="45"/>
      <c r="AWE91" s="45"/>
      <c r="AWF91" s="45"/>
      <c r="AWG91" s="45"/>
      <c r="AWH91" s="45"/>
      <c r="AWI91" s="45"/>
      <c r="AWJ91" s="45"/>
      <c r="AWK91" s="45"/>
      <c r="AWL91" s="45"/>
      <c r="AWM91" s="45"/>
      <c r="AWN91" s="45"/>
      <c r="AWO91" s="45"/>
      <c r="AWP91" s="45"/>
      <c r="AWQ91" s="45"/>
      <c r="AWR91" s="45"/>
      <c r="AWS91" s="45"/>
      <c r="AWT91" s="45"/>
      <c r="AWU91" s="45"/>
      <c r="AWV91" s="45"/>
      <c r="AWW91" s="45"/>
      <c r="AWX91" s="45"/>
      <c r="AWY91" s="45"/>
      <c r="AWZ91" s="45"/>
      <c r="AXA91" s="45"/>
      <c r="AXB91" s="45"/>
      <c r="AXC91" s="45"/>
      <c r="AXD91" s="45"/>
      <c r="AXE91" s="45"/>
      <c r="AXF91" s="45"/>
      <c r="AXG91" s="45"/>
      <c r="AXH91" s="45"/>
      <c r="AXI91" s="45"/>
      <c r="AXJ91" s="45"/>
      <c r="AXK91" s="45"/>
      <c r="AXL91" s="45"/>
      <c r="AXM91" s="45"/>
      <c r="AXN91" s="45"/>
      <c r="AXO91" s="45"/>
      <c r="AXP91" s="45"/>
      <c r="AXQ91" s="45"/>
      <c r="AXR91" s="45"/>
      <c r="AXS91" s="45"/>
      <c r="AXT91" s="45"/>
      <c r="AXU91" s="45"/>
      <c r="AXV91" s="45"/>
      <c r="AXW91" s="45"/>
      <c r="AXX91" s="45"/>
      <c r="AXY91" s="45"/>
      <c r="AXZ91" s="45"/>
      <c r="AYA91" s="45"/>
      <c r="AYB91" s="45"/>
      <c r="AYC91" s="45"/>
      <c r="AYD91" s="45"/>
      <c r="AYE91" s="45"/>
      <c r="AYF91" s="45"/>
      <c r="AYG91" s="45"/>
      <c r="AYH91" s="45"/>
      <c r="AYI91" s="45"/>
      <c r="AYJ91" s="45"/>
      <c r="AYK91" s="45"/>
      <c r="AYL91" s="45"/>
      <c r="AYM91" s="45"/>
      <c r="AYN91" s="45"/>
      <c r="AYO91" s="45"/>
      <c r="AYP91" s="45"/>
      <c r="AYQ91" s="45"/>
      <c r="AYR91" s="45"/>
      <c r="AYS91" s="45"/>
      <c r="AYT91" s="45"/>
      <c r="AYU91" s="45"/>
      <c r="AYV91" s="45"/>
      <c r="AYW91" s="45"/>
      <c r="AYX91" s="45"/>
      <c r="AYY91" s="45"/>
      <c r="AYZ91" s="45"/>
      <c r="AZA91" s="45"/>
      <c r="AZB91" s="45"/>
      <c r="AZC91" s="45"/>
      <c r="AZD91" s="45"/>
      <c r="AZE91" s="45"/>
      <c r="AZF91" s="45"/>
      <c r="AZG91" s="45"/>
      <c r="AZH91" s="45"/>
      <c r="AZI91" s="45"/>
      <c r="AZJ91" s="45"/>
      <c r="AZK91" s="45"/>
      <c r="AZL91" s="45"/>
      <c r="AZM91" s="45"/>
      <c r="AZN91" s="45"/>
      <c r="AZO91" s="45"/>
      <c r="AZP91" s="45"/>
      <c r="AZQ91" s="45"/>
      <c r="AZR91" s="45"/>
      <c r="AZS91" s="45"/>
      <c r="AZT91" s="45"/>
      <c r="AZU91" s="45"/>
      <c r="AZV91" s="45"/>
      <c r="AZW91" s="45"/>
      <c r="AZX91" s="45"/>
      <c r="AZY91" s="45"/>
      <c r="AZZ91" s="45"/>
      <c r="BAA91" s="45"/>
      <c r="BAB91" s="45"/>
      <c r="BAC91" s="45"/>
      <c r="BAD91" s="45"/>
      <c r="BAE91" s="45"/>
      <c r="BAF91" s="45"/>
      <c r="BAG91" s="45"/>
      <c r="BAH91" s="45"/>
      <c r="BAI91" s="45"/>
      <c r="BAJ91" s="45"/>
      <c r="BAK91" s="45"/>
      <c r="BAL91" s="45"/>
      <c r="BAM91" s="45"/>
      <c r="BAN91" s="45"/>
      <c r="BAO91" s="45"/>
      <c r="BAP91" s="45"/>
      <c r="BAQ91" s="45"/>
      <c r="BAR91" s="45"/>
      <c r="BAS91" s="45"/>
      <c r="BAT91" s="45"/>
      <c r="BAU91" s="45"/>
      <c r="BAV91" s="45"/>
      <c r="BAW91" s="45"/>
      <c r="BAX91" s="45"/>
      <c r="BAY91" s="45"/>
      <c r="BAZ91" s="45"/>
      <c r="BBA91" s="45"/>
      <c r="BBB91" s="45"/>
      <c r="BBC91" s="45"/>
      <c r="BBD91" s="45"/>
      <c r="BBE91" s="45"/>
      <c r="BBF91" s="45"/>
      <c r="BBG91" s="45"/>
      <c r="BBH91" s="45"/>
      <c r="BBI91" s="45"/>
      <c r="BBJ91" s="45"/>
      <c r="BBK91" s="45"/>
      <c r="BBL91" s="45"/>
      <c r="BBM91" s="45"/>
      <c r="BBN91" s="45"/>
      <c r="BBO91" s="45"/>
      <c r="BBP91" s="45"/>
      <c r="BBQ91" s="45"/>
      <c r="BBR91" s="45"/>
      <c r="BBS91" s="45"/>
      <c r="BBT91" s="45"/>
      <c r="BBU91" s="45"/>
      <c r="BBV91" s="45"/>
      <c r="BBW91" s="45"/>
      <c r="BBX91" s="45"/>
      <c r="BBY91" s="45"/>
      <c r="BBZ91" s="45"/>
      <c r="BCA91" s="45"/>
      <c r="BCB91" s="45"/>
      <c r="BCC91" s="45"/>
      <c r="BCD91" s="45"/>
      <c r="BCE91" s="45"/>
      <c r="BCF91" s="45"/>
      <c r="BCG91" s="45"/>
      <c r="BCH91" s="45"/>
      <c r="BCI91" s="45"/>
      <c r="BCJ91" s="45"/>
      <c r="BCK91" s="45"/>
      <c r="BCL91" s="45"/>
      <c r="BCM91" s="45"/>
      <c r="BCN91" s="45"/>
      <c r="BCO91" s="45"/>
      <c r="BCP91" s="45"/>
      <c r="BCQ91" s="45"/>
      <c r="BCR91" s="45"/>
      <c r="BCS91" s="45"/>
      <c r="BCT91" s="45"/>
      <c r="BCU91" s="45"/>
      <c r="BCV91" s="45"/>
      <c r="BCW91" s="45"/>
      <c r="BCX91" s="45"/>
      <c r="BCY91" s="45"/>
      <c r="BCZ91" s="45"/>
      <c r="BDA91" s="45"/>
      <c r="BDB91" s="45"/>
      <c r="BDC91" s="45"/>
      <c r="BDD91" s="45"/>
      <c r="BDE91" s="45"/>
      <c r="BDF91" s="45"/>
      <c r="BDG91" s="45"/>
      <c r="BDH91" s="45"/>
      <c r="BDI91" s="45"/>
      <c r="BDJ91" s="45"/>
      <c r="BDK91" s="45"/>
      <c r="BDL91" s="45"/>
      <c r="BDM91" s="45"/>
      <c r="BDN91" s="45"/>
      <c r="BDO91" s="45"/>
      <c r="BDP91" s="45"/>
      <c r="BDQ91" s="45"/>
      <c r="BDR91" s="45"/>
      <c r="BDS91" s="45"/>
      <c r="BDT91" s="45"/>
      <c r="BDU91" s="45"/>
      <c r="BDV91" s="45"/>
      <c r="BDW91" s="45"/>
      <c r="BDX91" s="45"/>
      <c r="BDY91" s="45"/>
      <c r="BDZ91" s="45"/>
      <c r="BEA91" s="45"/>
      <c r="BEB91" s="45"/>
      <c r="BEC91" s="45"/>
      <c r="BED91" s="45"/>
      <c r="BEE91" s="45"/>
      <c r="BEF91" s="45"/>
      <c r="BEG91" s="45"/>
      <c r="BEH91" s="45"/>
      <c r="BEI91" s="45"/>
      <c r="BEJ91" s="45"/>
      <c r="BEK91" s="45"/>
      <c r="BEL91" s="45"/>
      <c r="BEM91" s="45"/>
      <c r="BEN91" s="45"/>
      <c r="BEO91" s="45"/>
      <c r="BEP91" s="45"/>
      <c r="BEQ91" s="45"/>
      <c r="BER91" s="45"/>
      <c r="BES91" s="45"/>
      <c r="BET91" s="45"/>
      <c r="BEU91" s="45"/>
      <c r="BEV91" s="45"/>
      <c r="BEW91" s="45"/>
      <c r="BEX91" s="45"/>
      <c r="BEY91" s="45"/>
      <c r="BEZ91" s="45"/>
      <c r="BFA91" s="45"/>
      <c r="BFB91" s="45"/>
      <c r="BFC91" s="45"/>
      <c r="BFD91" s="45"/>
      <c r="BFE91" s="45"/>
      <c r="BFF91" s="45"/>
      <c r="BFG91" s="45"/>
      <c r="BFH91" s="45"/>
      <c r="BFI91" s="45"/>
      <c r="BFJ91" s="45"/>
      <c r="BFK91" s="45"/>
      <c r="BFL91" s="45"/>
      <c r="BFM91" s="45"/>
      <c r="BFN91" s="45"/>
      <c r="BFO91" s="45"/>
      <c r="BFP91" s="45"/>
      <c r="BFQ91" s="45"/>
      <c r="BFR91" s="45"/>
      <c r="BFS91" s="45"/>
      <c r="BFT91" s="45"/>
      <c r="BFU91" s="45"/>
      <c r="BFV91" s="45"/>
      <c r="BFW91" s="45"/>
      <c r="BFX91" s="45"/>
      <c r="BFY91" s="45"/>
      <c r="BFZ91" s="45"/>
      <c r="BGA91" s="45"/>
      <c r="BGB91" s="45"/>
      <c r="BGC91" s="45"/>
      <c r="BGD91" s="45"/>
      <c r="BGE91" s="45"/>
      <c r="BGF91" s="45"/>
      <c r="BGG91" s="45"/>
      <c r="BGH91" s="45"/>
      <c r="BGI91" s="45"/>
      <c r="BGJ91" s="45"/>
      <c r="BGK91" s="45"/>
      <c r="BGL91" s="45"/>
      <c r="BGM91" s="45"/>
      <c r="BGN91" s="45"/>
      <c r="BGO91" s="45"/>
      <c r="BGP91" s="45"/>
      <c r="BGQ91" s="45"/>
      <c r="BGR91" s="45"/>
      <c r="BGS91" s="45"/>
      <c r="BGT91" s="45"/>
      <c r="BGU91" s="45"/>
      <c r="BGV91" s="45"/>
      <c r="BGW91" s="45"/>
      <c r="BGX91" s="45"/>
      <c r="BGY91" s="45"/>
      <c r="BGZ91" s="45"/>
      <c r="BHA91" s="45"/>
      <c r="BHB91" s="45"/>
      <c r="BHC91" s="45"/>
      <c r="BHD91" s="45"/>
      <c r="BHE91" s="45"/>
      <c r="BHF91" s="45"/>
      <c r="BHG91" s="45"/>
      <c r="BHH91" s="45"/>
      <c r="BHI91" s="45"/>
      <c r="BHJ91" s="45"/>
      <c r="BHK91" s="45"/>
      <c r="BHL91" s="45"/>
      <c r="BHM91" s="45"/>
      <c r="BHN91" s="45"/>
      <c r="BHO91" s="45"/>
      <c r="BHP91" s="45"/>
      <c r="BHQ91" s="45"/>
      <c r="BHR91" s="45"/>
      <c r="BHS91" s="45"/>
      <c r="BHT91" s="45"/>
      <c r="BHU91" s="45"/>
      <c r="BHV91" s="45"/>
      <c r="BHW91" s="45"/>
      <c r="BHX91" s="45"/>
      <c r="BHY91" s="45"/>
      <c r="BHZ91" s="45"/>
      <c r="BIA91" s="45"/>
      <c r="BIB91" s="45"/>
      <c r="BIC91" s="45"/>
      <c r="BID91" s="45"/>
      <c r="BIE91" s="45"/>
      <c r="BIF91" s="45"/>
      <c r="BIG91" s="45"/>
      <c r="BIH91" s="45"/>
      <c r="BII91" s="45"/>
      <c r="BIJ91" s="45"/>
      <c r="BIK91" s="45"/>
      <c r="BIL91" s="45"/>
      <c r="BIM91" s="45"/>
      <c r="BIN91" s="45"/>
      <c r="BIO91" s="45"/>
      <c r="BIP91" s="45"/>
      <c r="BIQ91" s="45"/>
      <c r="BIR91" s="45"/>
      <c r="BIS91" s="45"/>
      <c r="BIT91" s="45"/>
      <c r="BIU91" s="45"/>
      <c r="BIV91" s="45"/>
      <c r="BIW91" s="45"/>
      <c r="BIX91" s="45"/>
      <c r="BIY91" s="45"/>
      <c r="BIZ91" s="45"/>
      <c r="BJA91" s="45"/>
      <c r="BJB91" s="45"/>
      <c r="BJC91" s="45"/>
      <c r="BJD91" s="45"/>
      <c r="BJE91" s="45"/>
      <c r="BJF91" s="45"/>
      <c r="BJG91" s="45"/>
      <c r="BJH91" s="45"/>
      <c r="BJI91" s="45"/>
      <c r="BJJ91" s="45"/>
      <c r="BJK91" s="45"/>
      <c r="BJL91" s="45"/>
      <c r="BJM91" s="45"/>
      <c r="BJN91" s="45"/>
      <c r="BJO91" s="45"/>
      <c r="BJP91" s="45"/>
      <c r="BJQ91" s="45"/>
      <c r="BJR91" s="45"/>
      <c r="BJS91" s="45"/>
      <c r="BJT91" s="45"/>
      <c r="BJU91" s="45"/>
      <c r="BJV91" s="45"/>
      <c r="BJW91" s="45"/>
      <c r="BJX91" s="45"/>
      <c r="BJY91" s="45"/>
      <c r="BJZ91" s="45"/>
      <c r="BKA91" s="45"/>
      <c r="BKB91" s="45"/>
      <c r="BKC91" s="45"/>
      <c r="BKD91" s="45"/>
      <c r="BKE91" s="45"/>
      <c r="BKF91" s="45"/>
      <c r="BKG91" s="45"/>
      <c r="BKH91" s="45"/>
      <c r="BKI91" s="45"/>
      <c r="BKJ91" s="45"/>
      <c r="BKK91" s="45"/>
      <c r="BKL91" s="45"/>
      <c r="BKM91" s="45"/>
      <c r="BKN91" s="45"/>
      <c r="BKO91" s="45"/>
      <c r="BKP91" s="45"/>
      <c r="BKQ91" s="45"/>
      <c r="BKR91" s="45"/>
      <c r="BKS91" s="45"/>
      <c r="BKT91" s="45"/>
      <c r="BKU91" s="45"/>
      <c r="BKV91" s="45"/>
      <c r="BKW91" s="45"/>
      <c r="BKX91" s="45"/>
      <c r="BKY91" s="45"/>
      <c r="BKZ91" s="45"/>
      <c r="BLA91" s="45"/>
      <c r="BLB91" s="45"/>
      <c r="BLC91" s="45"/>
      <c r="BLD91" s="45"/>
      <c r="BLE91" s="45"/>
      <c r="BLF91" s="45"/>
      <c r="BLG91" s="45"/>
      <c r="BLH91" s="45"/>
      <c r="BLI91" s="45"/>
      <c r="BLJ91" s="45"/>
      <c r="BLK91" s="45"/>
      <c r="BLL91" s="45"/>
      <c r="BLM91" s="45"/>
      <c r="BLN91" s="45"/>
      <c r="BLO91" s="45"/>
      <c r="BLP91" s="45"/>
      <c r="BLQ91" s="45"/>
      <c r="BLR91" s="45"/>
      <c r="BLS91" s="45"/>
      <c r="BLT91" s="45"/>
      <c r="BLU91" s="45"/>
      <c r="BLV91" s="45"/>
      <c r="BLW91" s="45"/>
      <c r="BLX91" s="45"/>
      <c r="BLY91" s="45"/>
      <c r="BLZ91" s="45"/>
      <c r="BMA91" s="45"/>
      <c r="BMB91" s="45"/>
      <c r="BMC91" s="45"/>
      <c r="BMD91" s="45"/>
      <c r="BME91" s="45"/>
      <c r="BMF91" s="45"/>
      <c r="BMG91" s="45"/>
      <c r="BMH91" s="45"/>
      <c r="BMI91" s="45"/>
      <c r="BMJ91" s="45"/>
      <c r="BMK91" s="45"/>
      <c r="BML91" s="45"/>
      <c r="BMM91" s="45"/>
      <c r="BMN91" s="45"/>
      <c r="BMO91" s="45"/>
      <c r="BMP91" s="45"/>
      <c r="BMQ91" s="45"/>
      <c r="BMR91" s="45"/>
      <c r="BMS91" s="45"/>
      <c r="BMT91" s="45"/>
      <c r="BMU91" s="45"/>
      <c r="BMV91" s="45"/>
      <c r="BMW91" s="45"/>
      <c r="BMX91" s="45"/>
      <c r="BMY91" s="45"/>
      <c r="BMZ91" s="45"/>
      <c r="BNA91" s="45"/>
      <c r="BNB91" s="45"/>
      <c r="BNC91" s="45"/>
      <c r="BND91" s="45"/>
      <c r="BNE91" s="45"/>
      <c r="BNF91" s="45"/>
      <c r="BNG91" s="45"/>
      <c r="BNH91" s="45"/>
      <c r="BNI91" s="45"/>
      <c r="BNJ91" s="45"/>
      <c r="BNK91" s="45"/>
      <c r="BNL91" s="45"/>
      <c r="BNM91" s="45"/>
      <c r="BNN91" s="45"/>
      <c r="BNO91" s="45"/>
      <c r="BNP91" s="45"/>
      <c r="BNQ91" s="45"/>
      <c r="BNR91" s="45"/>
      <c r="BNS91" s="45"/>
      <c r="BNT91" s="45"/>
      <c r="BNU91" s="45"/>
      <c r="BNV91" s="45"/>
      <c r="BNW91" s="45"/>
      <c r="BNX91" s="45"/>
      <c r="BNY91" s="45"/>
      <c r="BNZ91" s="45"/>
      <c r="BOA91" s="45"/>
      <c r="BOB91" s="45"/>
      <c r="BOC91" s="45"/>
      <c r="BOD91" s="45"/>
      <c r="BOE91" s="45"/>
      <c r="BOF91" s="45"/>
      <c r="BOG91" s="45"/>
      <c r="BOH91" s="45"/>
      <c r="BOI91" s="45"/>
      <c r="BOJ91" s="45"/>
      <c r="BOK91" s="45"/>
      <c r="BOL91" s="45"/>
      <c r="BOM91" s="45"/>
      <c r="BON91" s="45"/>
      <c r="BOO91" s="45"/>
      <c r="BOP91" s="45"/>
      <c r="BOQ91" s="45"/>
      <c r="BOR91" s="45"/>
      <c r="BOS91" s="45"/>
      <c r="BOT91" s="45"/>
      <c r="BOU91" s="45"/>
      <c r="BOV91" s="45"/>
      <c r="BOW91" s="45"/>
      <c r="BOX91" s="45"/>
      <c r="BOY91" s="45"/>
      <c r="BOZ91" s="45"/>
      <c r="BPA91" s="45"/>
      <c r="BPB91" s="45"/>
      <c r="BPC91" s="45"/>
      <c r="BPD91" s="45"/>
      <c r="BPE91" s="45"/>
      <c r="BPF91" s="45"/>
      <c r="BPG91" s="45"/>
      <c r="BPH91" s="45"/>
      <c r="BPI91" s="45"/>
      <c r="BPJ91" s="45"/>
      <c r="BPK91" s="45"/>
      <c r="BPL91" s="45"/>
      <c r="BPM91" s="45"/>
      <c r="BPN91" s="45"/>
      <c r="BPO91" s="45"/>
      <c r="BPP91" s="45"/>
      <c r="BPQ91" s="45"/>
      <c r="BPR91" s="45"/>
      <c r="BPS91" s="45"/>
      <c r="BPT91" s="45"/>
      <c r="BPU91" s="45"/>
      <c r="BPV91" s="45"/>
      <c r="BPW91" s="45"/>
      <c r="BPX91" s="45"/>
      <c r="BPY91" s="45"/>
      <c r="BPZ91" s="45"/>
      <c r="BQA91" s="45"/>
      <c r="BQB91" s="45"/>
      <c r="BQC91" s="45"/>
      <c r="BQD91" s="45"/>
      <c r="BQE91" s="45"/>
      <c r="BQF91" s="45"/>
      <c r="BQG91" s="45"/>
      <c r="BQH91" s="45"/>
      <c r="BQI91" s="45"/>
      <c r="BQJ91" s="45"/>
      <c r="BQK91" s="45"/>
      <c r="BQL91" s="45"/>
      <c r="BQM91" s="45"/>
      <c r="BQN91" s="45"/>
      <c r="BQO91" s="45"/>
      <c r="BQP91" s="45"/>
      <c r="BQQ91" s="45"/>
      <c r="BQR91" s="45"/>
      <c r="BQS91" s="45"/>
      <c r="BQT91" s="45"/>
      <c r="BQU91" s="45"/>
      <c r="BQV91" s="45"/>
      <c r="BQW91" s="45"/>
      <c r="BQX91" s="45"/>
      <c r="BQY91" s="45"/>
      <c r="BQZ91" s="45"/>
      <c r="BRA91" s="45"/>
      <c r="BRB91" s="45"/>
      <c r="BRC91" s="45"/>
      <c r="BRD91" s="45"/>
      <c r="BRE91" s="45"/>
      <c r="BRF91" s="45"/>
      <c r="BRG91" s="45"/>
      <c r="BRH91" s="45"/>
      <c r="BRI91" s="45"/>
      <c r="BRJ91" s="45"/>
      <c r="BRK91" s="45"/>
      <c r="BRL91" s="45"/>
      <c r="BRM91" s="45"/>
      <c r="BRN91" s="45"/>
      <c r="BRO91" s="45"/>
      <c r="BRP91" s="45"/>
      <c r="BRQ91" s="45"/>
      <c r="BRR91" s="45"/>
      <c r="BRS91" s="45"/>
      <c r="BRT91" s="45"/>
      <c r="BRU91" s="45"/>
      <c r="BRV91" s="45"/>
      <c r="BRW91" s="45"/>
      <c r="BRX91" s="45"/>
      <c r="BRY91" s="45"/>
      <c r="BRZ91" s="45"/>
      <c r="BSA91" s="45"/>
      <c r="BSB91" s="45"/>
      <c r="BSC91" s="45"/>
      <c r="BSD91" s="45"/>
      <c r="BSE91" s="45"/>
      <c r="BSF91" s="45"/>
      <c r="BSG91" s="45"/>
      <c r="BSH91" s="45"/>
      <c r="BSI91" s="45"/>
      <c r="BSJ91" s="45"/>
      <c r="BSK91" s="45"/>
      <c r="BSL91" s="45"/>
      <c r="BSM91" s="45"/>
      <c r="BSN91" s="45"/>
      <c r="BSO91" s="45"/>
      <c r="BSP91" s="45"/>
      <c r="BSQ91" s="45"/>
      <c r="BSR91" s="45"/>
      <c r="BSS91" s="45"/>
      <c r="BST91" s="45"/>
      <c r="BSU91" s="45"/>
      <c r="BSV91" s="45"/>
      <c r="BSW91" s="45"/>
      <c r="BSX91" s="45"/>
      <c r="BSY91" s="45"/>
      <c r="BSZ91" s="45"/>
      <c r="BTA91" s="45"/>
      <c r="BTB91" s="45"/>
      <c r="BTC91" s="45"/>
      <c r="BTD91" s="45"/>
      <c r="BTE91" s="45"/>
      <c r="BTF91" s="45"/>
      <c r="BTG91" s="45"/>
      <c r="BTH91" s="45"/>
      <c r="BTI91" s="45"/>
      <c r="BTJ91" s="45"/>
      <c r="BTK91" s="45"/>
      <c r="BTL91" s="45"/>
      <c r="BTM91" s="45"/>
      <c r="BTN91" s="45"/>
      <c r="BTO91" s="45"/>
      <c r="BTP91" s="45"/>
      <c r="BTQ91" s="45"/>
      <c r="BTR91" s="45"/>
      <c r="BTS91" s="45"/>
      <c r="BTT91" s="45"/>
      <c r="BTU91" s="45"/>
      <c r="BTV91" s="45"/>
      <c r="BTW91" s="45"/>
      <c r="BTX91" s="45"/>
      <c r="BTY91" s="45"/>
      <c r="BTZ91" s="45"/>
      <c r="BUA91" s="45"/>
      <c r="BUB91" s="45"/>
      <c r="BUC91" s="45"/>
      <c r="BUD91" s="45"/>
      <c r="BUE91" s="45"/>
      <c r="BUF91" s="45"/>
      <c r="BUG91" s="45"/>
      <c r="BUH91" s="45"/>
      <c r="BUI91" s="45"/>
      <c r="BUJ91" s="45"/>
      <c r="BUK91" s="45"/>
      <c r="BUL91" s="45"/>
      <c r="BUM91" s="45"/>
      <c r="BUN91" s="45"/>
      <c r="BUO91" s="45"/>
      <c r="BUP91" s="45"/>
      <c r="BUQ91" s="45"/>
      <c r="BUR91" s="45"/>
      <c r="BUS91" s="45"/>
      <c r="BUT91" s="45"/>
      <c r="BUU91" s="45"/>
      <c r="BUV91" s="45"/>
      <c r="BUW91" s="45"/>
      <c r="BUX91" s="45"/>
      <c r="BUY91" s="45"/>
      <c r="BUZ91" s="45"/>
      <c r="BVA91" s="45"/>
      <c r="BVB91" s="45"/>
      <c r="BVC91" s="45"/>
      <c r="BVD91" s="45"/>
      <c r="BVE91" s="45"/>
      <c r="BVF91" s="45"/>
      <c r="BVG91" s="45"/>
      <c r="BVH91" s="45"/>
      <c r="BVI91" s="45"/>
      <c r="BVJ91" s="45"/>
      <c r="BVK91" s="45"/>
      <c r="BVL91" s="45"/>
      <c r="BVM91" s="45"/>
      <c r="BVN91" s="45"/>
      <c r="BVO91" s="45"/>
      <c r="BVP91" s="45"/>
      <c r="BVQ91" s="45"/>
      <c r="BVR91" s="45"/>
      <c r="BVS91" s="45"/>
      <c r="BVT91" s="45"/>
      <c r="BVU91" s="45"/>
      <c r="BVV91" s="45"/>
      <c r="BVW91" s="45"/>
      <c r="BVX91" s="45"/>
      <c r="BVY91" s="45"/>
      <c r="BVZ91" s="45"/>
      <c r="BWA91" s="45"/>
      <c r="BWB91" s="45"/>
      <c r="BWC91" s="45"/>
      <c r="BWD91" s="45"/>
      <c r="BWE91" s="45"/>
      <c r="BWF91" s="45"/>
      <c r="BWG91" s="45"/>
      <c r="BWH91" s="45"/>
      <c r="BWI91" s="45"/>
      <c r="BWJ91" s="45"/>
      <c r="BWK91" s="45"/>
      <c r="BWL91" s="45"/>
      <c r="BWM91" s="45"/>
      <c r="BWN91" s="45"/>
      <c r="BWO91" s="45"/>
      <c r="BWP91" s="45"/>
      <c r="BWQ91" s="45"/>
      <c r="BWR91" s="45"/>
      <c r="BWS91" s="45"/>
      <c r="BWT91" s="45"/>
      <c r="BWU91" s="45"/>
      <c r="BWV91" s="45"/>
      <c r="BWW91" s="45"/>
      <c r="BWX91" s="45"/>
      <c r="BWY91" s="45"/>
      <c r="BWZ91" s="45"/>
      <c r="BXA91" s="45"/>
      <c r="BXB91" s="45"/>
      <c r="BXC91" s="45"/>
      <c r="BXD91" s="45"/>
      <c r="BXE91" s="45"/>
      <c r="BXF91" s="45"/>
      <c r="BXG91" s="45"/>
      <c r="BXH91" s="45"/>
      <c r="BXI91" s="45"/>
      <c r="BXJ91" s="45"/>
      <c r="BXK91" s="45"/>
      <c r="BXL91" s="45"/>
      <c r="BXM91" s="45"/>
      <c r="BXN91" s="45"/>
      <c r="BXO91" s="45"/>
      <c r="BXP91" s="45"/>
      <c r="BXQ91" s="45"/>
      <c r="BXR91" s="45"/>
      <c r="BXS91" s="45"/>
      <c r="BXT91" s="45"/>
      <c r="BXU91" s="45"/>
      <c r="BXV91" s="45"/>
      <c r="BXW91" s="45"/>
      <c r="BXX91" s="45"/>
      <c r="BXY91" s="45"/>
      <c r="BXZ91" s="45"/>
      <c r="BYA91" s="45"/>
      <c r="BYB91" s="45"/>
      <c r="BYC91" s="45"/>
      <c r="BYD91" s="45"/>
      <c r="BYE91" s="45"/>
      <c r="BYF91" s="45"/>
      <c r="BYG91" s="45"/>
      <c r="BYH91" s="45"/>
      <c r="BYI91" s="45"/>
      <c r="BYJ91" s="45"/>
      <c r="BYK91" s="45"/>
      <c r="BYL91" s="45"/>
      <c r="BYM91" s="45"/>
      <c r="BYN91" s="45"/>
      <c r="BYO91" s="45"/>
      <c r="BYP91" s="45"/>
      <c r="BYQ91" s="45"/>
      <c r="BYR91" s="45"/>
      <c r="BYS91" s="45"/>
      <c r="BYT91" s="45"/>
      <c r="BYU91" s="45"/>
      <c r="BYV91" s="45"/>
      <c r="BYW91" s="45"/>
      <c r="BYX91" s="45"/>
      <c r="BYY91" s="45"/>
      <c r="BYZ91" s="45"/>
      <c r="BZA91" s="45"/>
      <c r="BZB91" s="45"/>
      <c r="BZC91" s="45"/>
      <c r="BZD91" s="45"/>
      <c r="BZE91" s="45"/>
      <c r="BZF91" s="45"/>
      <c r="BZG91" s="45"/>
      <c r="BZH91" s="45"/>
      <c r="BZI91" s="45"/>
      <c r="BZJ91" s="45"/>
      <c r="BZK91" s="45"/>
      <c r="BZL91" s="45"/>
      <c r="BZM91" s="45"/>
      <c r="BZN91" s="45"/>
      <c r="BZO91" s="45"/>
      <c r="BZP91" s="45"/>
      <c r="BZQ91" s="45"/>
      <c r="BZR91" s="45"/>
      <c r="BZS91" s="45"/>
      <c r="BZT91" s="45"/>
      <c r="BZU91" s="45"/>
      <c r="BZV91" s="45"/>
      <c r="BZW91" s="45"/>
      <c r="BZX91" s="45"/>
      <c r="BZY91" s="45"/>
      <c r="BZZ91" s="45"/>
      <c r="CAA91" s="45"/>
      <c r="CAB91" s="45"/>
      <c r="CAC91" s="45"/>
      <c r="CAD91" s="45"/>
      <c r="CAE91" s="45"/>
      <c r="CAF91" s="45"/>
      <c r="CAG91" s="45"/>
      <c r="CAH91" s="45"/>
      <c r="CAI91" s="45"/>
      <c r="CAJ91" s="45"/>
      <c r="CAK91" s="45"/>
      <c r="CAL91" s="45"/>
      <c r="CAM91" s="45"/>
      <c r="CAN91" s="45"/>
      <c r="CAO91" s="45"/>
      <c r="CAP91" s="45"/>
      <c r="CAQ91" s="45"/>
      <c r="CAR91" s="45"/>
      <c r="CAS91" s="45"/>
      <c r="CAT91" s="45"/>
      <c r="CAU91" s="45"/>
      <c r="CAV91" s="45"/>
      <c r="CAW91" s="45"/>
      <c r="CAX91" s="45"/>
      <c r="CAY91" s="45"/>
      <c r="CAZ91" s="45"/>
      <c r="CBA91" s="45"/>
      <c r="CBB91" s="45"/>
      <c r="CBC91" s="45"/>
      <c r="CBD91" s="45"/>
      <c r="CBE91" s="45"/>
      <c r="CBF91" s="45"/>
      <c r="CBG91" s="45"/>
      <c r="CBH91" s="45"/>
      <c r="CBI91" s="45"/>
      <c r="CBJ91" s="45"/>
      <c r="CBK91" s="45"/>
      <c r="CBL91" s="45"/>
      <c r="CBM91" s="45"/>
      <c r="CBN91" s="45"/>
      <c r="CBO91" s="45"/>
      <c r="CBP91" s="45"/>
      <c r="CBQ91" s="45"/>
      <c r="CBR91" s="45"/>
      <c r="CBS91" s="45"/>
      <c r="CBT91" s="45"/>
      <c r="CBU91" s="45"/>
      <c r="CBV91" s="45"/>
      <c r="CBW91" s="45"/>
      <c r="CBX91" s="45"/>
      <c r="CBY91" s="45"/>
      <c r="CBZ91" s="45"/>
      <c r="CCA91" s="45"/>
      <c r="CCB91" s="45"/>
      <c r="CCC91" s="45"/>
      <c r="CCD91" s="45"/>
      <c r="CCE91" s="45"/>
      <c r="CCF91" s="45"/>
      <c r="CCG91" s="45"/>
      <c r="CCH91" s="45"/>
      <c r="CCI91" s="45"/>
      <c r="CCJ91" s="45"/>
      <c r="CCK91" s="45"/>
      <c r="CCL91" s="45"/>
      <c r="CCM91" s="45"/>
      <c r="CCN91" s="45"/>
      <c r="CCO91" s="45"/>
      <c r="CCP91" s="45"/>
      <c r="CCQ91" s="45"/>
      <c r="CCR91" s="45"/>
      <c r="CCS91" s="45"/>
      <c r="CCT91" s="45"/>
      <c r="CCU91" s="45"/>
      <c r="CCV91" s="45"/>
      <c r="CCW91" s="45"/>
      <c r="CCX91" s="45"/>
      <c r="CCY91" s="45"/>
      <c r="CCZ91" s="45"/>
      <c r="CDA91" s="45"/>
      <c r="CDB91" s="45"/>
      <c r="CDC91" s="45"/>
      <c r="CDD91" s="45"/>
      <c r="CDE91" s="45"/>
      <c r="CDF91" s="45"/>
      <c r="CDG91" s="45"/>
      <c r="CDH91" s="45"/>
      <c r="CDI91" s="45"/>
      <c r="CDJ91" s="45"/>
      <c r="CDK91" s="45"/>
      <c r="CDL91" s="45"/>
      <c r="CDM91" s="45"/>
      <c r="CDN91" s="45"/>
      <c r="CDO91" s="45"/>
      <c r="CDP91" s="45"/>
      <c r="CDQ91" s="45"/>
      <c r="CDR91" s="45"/>
      <c r="CDS91" s="45"/>
      <c r="CDT91" s="45"/>
      <c r="CDU91" s="45"/>
      <c r="CDV91" s="45"/>
      <c r="CDW91" s="45"/>
      <c r="CDX91" s="45"/>
      <c r="CDY91" s="45"/>
      <c r="CDZ91" s="45"/>
      <c r="CEA91" s="45"/>
      <c r="CEB91" s="45"/>
      <c r="CEC91" s="45"/>
      <c r="CED91" s="45"/>
      <c r="CEE91" s="45"/>
      <c r="CEF91" s="45"/>
      <c r="CEG91" s="45"/>
      <c r="CEH91" s="45"/>
      <c r="CEI91" s="45"/>
      <c r="CEJ91" s="45"/>
      <c r="CEK91" s="45"/>
      <c r="CEL91" s="45"/>
      <c r="CEM91" s="45"/>
      <c r="CEN91" s="45"/>
      <c r="CEO91" s="45"/>
      <c r="CEP91" s="45"/>
      <c r="CEQ91" s="45"/>
      <c r="CER91" s="45"/>
      <c r="CES91" s="45"/>
      <c r="CET91" s="45"/>
      <c r="CEU91" s="45"/>
      <c r="CEV91" s="45"/>
      <c r="CEW91" s="45"/>
      <c r="CEX91" s="45"/>
      <c r="CEY91" s="45"/>
      <c r="CEZ91" s="45"/>
      <c r="CFA91" s="45"/>
      <c r="CFB91" s="45"/>
      <c r="CFC91" s="45"/>
      <c r="CFD91" s="45"/>
      <c r="CFE91" s="45"/>
      <c r="CFF91" s="45"/>
      <c r="CFG91" s="45"/>
      <c r="CFH91" s="45"/>
      <c r="CFI91" s="45"/>
      <c r="CFJ91" s="45"/>
      <c r="CFK91" s="45"/>
      <c r="CFL91" s="45"/>
      <c r="CFM91" s="45"/>
      <c r="CFN91" s="45"/>
      <c r="CFO91" s="45"/>
      <c r="CFP91" s="45"/>
      <c r="CFQ91" s="45"/>
      <c r="CFR91" s="45"/>
      <c r="CFS91" s="45"/>
      <c r="CFT91" s="45"/>
      <c r="CFU91" s="45"/>
      <c r="CFV91" s="45"/>
      <c r="CFW91" s="45"/>
      <c r="CFX91" s="45"/>
      <c r="CFY91" s="45"/>
      <c r="CFZ91" s="45"/>
      <c r="CGA91" s="45"/>
      <c r="CGB91" s="45"/>
      <c r="CGC91" s="45"/>
      <c r="CGD91" s="45"/>
      <c r="CGE91" s="45"/>
      <c r="CGF91" s="45"/>
      <c r="CGG91" s="45"/>
      <c r="CGH91" s="45"/>
      <c r="CGI91" s="45"/>
      <c r="CGJ91" s="45"/>
      <c r="CGK91" s="45"/>
      <c r="CGL91" s="45"/>
      <c r="CGM91" s="45"/>
      <c r="CGN91" s="45"/>
      <c r="CGO91" s="45"/>
      <c r="CGP91" s="45"/>
      <c r="CGQ91" s="45"/>
      <c r="CGR91" s="45"/>
      <c r="CGS91" s="45"/>
      <c r="CGT91" s="45"/>
      <c r="CGU91" s="45"/>
      <c r="CGV91" s="45"/>
      <c r="CGW91" s="45"/>
      <c r="CGX91" s="45"/>
      <c r="CGY91" s="45"/>
      <c r="CGZ91" s="45"/>
      <c r="CHA91" s="45"/>
      <c r="CHB91" s="45"/>
      <c r="CHC91" s="45"/>
      <c r="CHD91" s="45"/>
      <c r="CHE91" s="45"/>
      <c r="CHF91" s="45"/>
      <c r="CHG91" s="45"/>
      <c r="CHH91" s="45"/>
      <c r="CHI91" s="45"/>
      <c r="CHJ91" s="45"/>
      <c r="CHK91" s="45"/>
      <c r="CHL91" s="45"/>
      <c r="CHM91" s="45"/>
      <c r="CHN91" s="45"/>
      <c r="CHO91" s="45"/>
      <c r="CHP91" s="45"/>
      <c r="CHQ91" s="45"/>
      <c r="CHR91" s="45"/>
      <c r="CHS91" s="45"/>
      <c r="CHT91" s="45"/>
      <c r="CHU91" s="45"/>
      <c r="CHV91" s="45"/>
      <c r="CHW91" s="45"/>
      <c r="CHX91" s="45"/>
      <c r="CHY91" s="45"/>
      <c r="CHZ91" s="45"/>
      <c r="CIA91" s="45"/>
      <c r="CIB91" s="45"/>
      <c r="CIC91" s="45"/>
      <c r="CID91" s="45"/>
      <c r="CIE91" s="45"/>
      <c r="CIF91" s="45"/>
      <c r="CIG91" s="45"/>
      <c r="CIH91" s="45"/>
      <c r="CII91" s="45"/>
      <c r="CIJ91" s="45"/>
      <c r="CIK91" s="45"/>
      <c r="CIL91" s="45"/>
      <c r="CIM91" s="45"/>
      <c r="CIN91" s="45"/>
      <c r="CIO91" s="45"/>
      <c r="CIP91" s="45"/>
      <c r="CIQ91" s="45"/>
      <c r="CIR91" s="45"/>
      <c r="CIS91" s="45"/>
      <c r="CIT91" s="45"/>
      <c r="CIU91" s="45"/>
      <c r="CIV91" s="45"/>
      <c r="CIW91" s="45"/>
      <c r="CIX91" s="45"/>
      <c r="CIY91" s="45"/>
      <c r="CIZ91" s="45"/>
      <c r="CJA91" s="45"/>
      <c r="CJB91" s="45"/>
      <c r="CJC91" s="45"/>
      <c r="CJD91" s="45"/>
      <c r="CJE91" s="45"/>
      <c r="CJF91" s="45"/>
      <c r="CJG91" s="45"/>
      <c r="CJH91" s="45"/>
      <c r="CJI91" s="45"/>
      <c r="CJJ91" s="45"/>
      <c r="CJK91" s="45"/>
      <c r="CJL91" s="45"/>
      <c r="CJM91" s="45"/>
      <c r="CJN91" s="45"/>
      <c r="CJO91" s="45"/>
      <c r="CJP91" s="45"/>
      <c r="CJQ91" s="45"/>
      <c r="CJR91" s="45"/>
      <c r="CJS91" s="45"/>
      <c r="CJT91" s="45"/>
      <c r="CJU91" s="45"/>
      <c r="CJV91" s="45"/>
      <c r="CJW91" s="45"/>
      <c r="CJX91" s="45"/>
      <c r="CJY91" s="45"/>
      <c r="CJZ91" s="45"/>
      <c r="CKA91" s="45"/>
      <c r="CKB91" s="45"/>
      <c r="CKC91" s="45"/>
      <c r="CKD91" s="45"/>
      <c r="CKE91" s="45"/>
      <c r="CKF91" s="45"/>
      <c r="CKG91" s="45"/>
      <c r="CKH91" s="45"/>
      <c r="CKI91" s="45"/>
      <c r="CKJ91" s="45"/>
      <c r="CKK91" s="45"/>
      <c r="CKL91" s="45"/>
      <c r="CKM91" s="45"/>
      <c r="CKN91" s="45"/>
      <c r="CKO91" s="45"/>
      <c r="CKP91" s="45"/>
      <c r="CKQ91" s="45"/>
      <c r="CKR91" s="45"/>
      <c r="CKS91" s="45"/>
      <c r="CKT91" s="45"/>
      <c r="CKU91" s="45"/>
      <c r="CKV91" s="45"/>
      <c r="CKW91" s="45"/>
      <c r="CKX91" s="45"/>
      <c r="CKY91" s="45"/>
      <c r="CKZ91" s="45"/>
      <c r="CLA91" s="45"/>
      <c r="CLB91" s="45"/>
      <c r="CLC91" s="45"/>
      <c r="CLD91" s="45"/>
      <c r="CLE91" s="45"/>
      <c r="CLF91" s="45"/>
      <c r="CLG91" s="45"/>
      <c r="CLH91" s="45"/>
      <c r="CLI91" s="45"/>
      <c r="CLJ91" s="45"/>
      <c r="CLK91" s="45"/>
      <c r="CLL91" s="45"/>
      <c r="CLM91" s="45"/>
      <c r="CLN91" s="45"/>
      <c r="CLO91" s="45"/>
      <c r="CLP91" s="45"/>
      <c r="CLQ91" s="45"/>
      <c r="CLR91" s="45"/>
      <c r="CLS91" s="45"/>
      <c r="CLT91" s="45"/>
      <c r="CLU91" s="45"/>
      <c r="CLV91" s="45"/>
      <c r="CLW91" s="45"/>
      <c r="CLX91" s="45"/>
      <c r="CLY91" s="45"/>
      <c r="CLZ91" s="45"/>
      <c r="CMA91" s="45"/>
      <c r="CMB91" s="45"/>
      <c r="CMC91" s="45"/>
      <c r="CMD91" s="45"/>
      <c r="CME91" s="45"/>
      <c r="CMF91" s="45"/>
      <c r="CMG91" s="45"/>
      <c r="CMH91" s="45"/>
      <c r="CMI91" s="45"/>
      <c r="CMJ91" s="45"/>
      <c r="CMK91" s="45"/>
      <c r="CML91" s="45"/>
      <c r="CMM91" s="45"/>
      <c r="CMN91" s="45"/>
      <c r="CMO91" s="45"/>
      <c r="CMP91" s="45"/>
      <c r="CMQ91" s="45"/>
      <c r="CMR91" s="45"/>
      <c r="CMS91" s="45"/>
      <c r="CMT91" s="45"/>
      <c r="CMU91" s="45"/>
      <c r="CMV91" s="45"/>
      <c r="CMW91" s="45"/>
      <c r="CMX91" s="45"/>
      <c r="CMY91" s="45"/>
      <c r="CMZ91" s="45"/>
      <c r="CNA91" s="45"/>
      <c r="CNB91" s="45"/>
      <c r="CNC91" s="45"/>
      <c r="CND91" s="45"/>
      <c r="CNE91" s="45"/>
      <c r="CNF91" s="45"/>
      <c r="CNG91" s="45"/>
      <c r="CNH91" s="45"/>
      <c r="CNI91" s="45"/>
      <c r="CNJ91" s="45"/>
      <c r="CNK91" s="45"/>
      <c r="CNL91" s="45"/>
      <c r="CNM91" s="45"/>
      <c r="CNN91" s="45"/>
      <c r="CNO91" s="45"/>
      <c r="CNP91" s="45"/>
      <c r="CNQ91" s="45"/>
      <c r="CNR91" s="45"/>
      <c r="CNS91" s="45"/>
      <c r="CNT91" s="45"/>
      <c r="CNU91" s="45"/>
      <c r="CNV91" s="45"/>
      <c r="CNW91" s="45"/>
      <c r="CNX91" s="45"/>
      <c r="CNY91" s="45"/>
      <c r="CNZ91" s="45"/>
      <c r="COA91" s="45"/>
      <c r="COB91" s="45"/>
      <c r="COC91" s="45"/>
      <c r="COD91" s="45"/>
      <c r="COE91" s="45"/>
      <c r="COF91" s="45"/>
      <c r="COG91" s="45"/>
      <c r="COH91" s="45"/>
      <c r="COI91" s="45"/>
      <c r="COJ91" s="45"/>
      <c r="COK91" s="45"/>
      <c r="COL91" s="45"/>
      <c r="COM91" s="45"/>
      <c r="CON91" s="45"/>
      <c r="COO91" s="45"/>
      <c r="COP91" s="45"/>
      <c r="COQ91" s="45"/>
      <c r="COR91" s="45"/>
      <c r="COS91" s="45"/>
      <c r="COT91" s="45"/>
      <c r="COU91" s="45"/>
      <c r="COV91" s="45"/>
      <c r="COW91" s="45"/>
      <c r="COX91" s="45"/>
      <c r="COY91" s="45"/>
      <c r="COZ91" s="45"/>
      <c r="CPA91" s="45"/>
      <c r="CPB91" s="45"/>
      <c r="CPC91" s="45"/>
      <c r="CPD91" s="45"/>
      <c r="CPE91" s="45"/>
      <c r="CPF91" s="45"/>
      <c r="CPG91" s="45"/>
      <c r="CPH91" s="45"/>
      <c r="CPI91" s="45"/>
      <c r="CPJ91" s="45"/>
      <c r="CPK91" s="45"/>
      <c r="CPL91" s="45"/>
      <c r="CPM91" s="45"/>
      <c r="CPN91" s="45"/>
      <c r="CPO91" s="45"/>
      <c r="CPP91" s="45"/>
      <c r="CPQ91" s="45"/>
      <c r="CPR91" s="45"/>
      <c r="CPS91" s="45"/>
      <c r="CPT91" s="45"/>
      <c r="CPU91" s="45"/>
      <c r="CPV91" s="45"/>
      <c r="CPW91" s="45"/>
      <c r="CPX91" s="45"/>
      <c r="CPY91" s="45"/>
      <c r="CPZ91" s="45"/>
      <c r="CQA91" s="45"/>
      <c r="CQB91" s="45"/>
      <c r="CQC91" s="45"/>
      <c r="CQD91" s="45"/>
      <c r="CQE91" s="45"/>
      <c r="CQF91" s="45"/>
      <c r="CQG91" s="45"/>
      <c r="CQH91" s="45"/>
      <c r="CQI91" s="45"/>
      <c r="CQJ91" s="45"/>
      <c r="CQK91" s="45"/>
      <c r="CQL91" s="45"/>
      <c r="CQM91" s="45"/>
      <c r="CQN91" s="45"/>
      <c r="CQO91" s="45"/>
      <c r="CQP91" s="45"/>
      <c r="CQQ91" s="45"/>
      <c r="CQR91" s="45"/>
      <c r="CQS91" s="45"/>
      <c r="CQT91" s="45"/>
      <c r="CQU91" s="45"/>
      <c r="CQV91" s="45"/>
      <c r="CQW91" s="45"/>
      <c r="CQX91" s="45"/>
      <c r="CQY91" s="45"/>
      <c r="CQZ91" s="45"/>
      <c r="CRA91" s="45"/>
      <c r="CRB91" s="45"/>
      <c r="CRC91" s="45"/>
      <c r="CRD91" s="45"/>
      <c r="CRE91" s="45"/>
      <c r="CRF91" s="45"/>
      <c r="CRG91" s="45"/>
      <c r="CRH91" s="45"/>
      <c r="CRI91" s="45"/>
      <c r="CRJ91" s="45"/>
      <c r="CRK91" s="45"/>
      <c r="CRL91" s="45"/>
      <c r="CRM91" s="45"/>
      <c r="CRN91" s="45"/>
      <c r="CRO91" s="45"/>
      <c r="CRP91" s="45"/>
      <c r="CRQ91" s="45"/>
      <c r="CRR91" s="45"/>
      <c r="CRS91" s="45"/>
      <c r="CRT91" s="45"/>
      <c r="CRU91" s="45"/>
      <c r="CRV91" s="45"/>
      <c r="CRW91" s="45"/>
      <c r="CRX91" s="45"/>
      <c r="CRY91" s="45"/>
      <c r="CRZ91" s="45"/>
      <c r="CSA91" s="45"/>
      <c r="CSB91" s="45"/>
      <c r="CSC91" s="45"/>
      <c r="CSD91" s="45"/>
      <c r="CSE91" s="45"/>
      <c r="CSF91" s="45"/>
      <c r="CSG91" s="45"/>
      <c r="CSH91" s="45"/>
      <c r="CSI91" s="45"/>
      <c r="CSJ91" s="45"/>
      <c r="CSK91" s="45"/>
      <c r="CSL91" s="45"/>
      <c r="CSM91" s="45"/>
      <c r="CSN91" s="45"/>
      <c r="CSO91" s="45"/>
      <c r="CSP91" s="45"/>
      <c r="CSQ91" s="45"/>
      <c r="CSR91" s="45"/>
      <c r="CSS91" s="45"/>
      <c r="CST91" s="45"/>
      <c r="CSU91" s="45"/>
      <c r="CSV91" s="45"/>
      <c r="CSW91" s="45"/>
      <c r="CSX91" s="45"/>
      <c r="CSY91" s="45"/>
      <c r="CSZ91" s="45"/>
      <c r="CTA91" s="45"/>
      <c r="CTB91" s="45"/>
      <c r="CTC91" s="45"/>
      <c r="CTD91" s="45"/>
      <c r="CTE91" s="45"/>
      <c r="CTF91" s="45"/>
      <c r="CTG91" s="45"/>
      <c r="CTH91" s="45"/>
      <c r="CTI91" s="45"/>
      <c r="CTJ91" s="45"/>
      <c r="CTK91" s="45"/>
      <c r="CTL91" s="45"/>
      <c r="CTM91" s="45"/>
      <c r="CTN91" s="45"/>
      <c r="CTO91" s="45"/>
      <c r="CTP91" s="45"/>
      <c r="CTQ91" s="45"/>
      <c r="CTR91" s="45"/>
      <c r="CTS91" s="45"/>
      <c r="CTT91" s="45"/>
      <c r="CTU91" s="45"/>
      <c r="CTV91" s="45"/>
      <c r="CTW91" s="45"/>
      <c r="CTX91" s="45"/>
      <c r="CTY91" s="45"/>
      <c r="CTZ91" s="45"/>
      <c r="CUA91" s="45"/>
      <c r="CUB91" s="45"/>
      <c r="CUC91" s="45"/>
      <c r="CUD91" s="45"/>
      <c r="CUE91" s="45"/>
      <c r="CUF91" s="45"/>
      <c r="CUG91" s="45"/>
      <c r="CUH91" s="45"/>
      <c r="CUI91" s="45"/>
      <c r="CUJ91" s="45"/>
      <c r="CUK91" s="45"/>
      <c r="CUL91" s="45"/>
      <c r="CUM91" s="45"/>
      <c r="CUN91" s="45"/>
      <c r="CUO91" s="45"/>
      <c r="CUP91" s="45"/>
      <c r="CUQ91" s="45"/>
      <c r="CUR91" s="45"/>
      <c r="CUS91" s="45"/>
      <c r="CUT91" s="45"/>
      <c r="CUU91" s="45"/>
      <c r="CUV91" s="45"/>
      <c r="CUW91" s="45"/>
      <c r="CUX91" s="45"/>
      <c r="CUY91" s="45"/>
      <c r="CUZ91" s="45"/>
      <c r="CVA91" s="45"/>
      <c r="CVB91" s="45"/>
      <c r="CVC91" s="45"/>
      <c r="CVD91" s="45"/>
      <c r="CVE91" s="45"/>
      <c r="CVF91" s="45"/>
      <c r="CVG91" s="45"/>
      <c r="CVH91" s="45"/>
      <c r="CVI91" s="45"/>
      <c r="CVJ91" s="45"/>
      <c r="CVK91" s="45"/>
      <c r="CVL91" s="45"/>
      <c r="CVM91" s="45"/>
      <c r="CVN91" s="45"/>
      <c r="CVO91" s="45"/>
      <c r="CVP91" s="45"/>
      <c r="CVQ91" s="45"/>
      <c r="CVR91" s="45"/>
      <c r="CVS91" s="45"/>
      <c r="CVT91" s="45"/>
      <c r="CVU91" s="45"/>
      <c r="CVV91" s="45"/>
      <c r="CVW91" s="45"/>
      <c r="CVX91" s="45"/>
      <c r="CVY91" s="45"/>
      <c r="CVZ91" s="45"/>
      <c r="CWA91" s="45"/>
      <c r="CWB91" s="45"/>
      <c r="CWC91" s="45"/>
      <c r="CWD91" s="45"/>
      <c r="CWE91" s="45"/>
      <c r="CWF91" s="45"/>
      <c r="CWG91" s="45"/>
      <c r="CWH91" s="45"/>
      <c r="CWI91" s="45"/>
      <c r="CWJ91" s="45"/>
      <c r="CWK91" s="45"/>
      <c r="CWL91" s="45"/>
      <c r="CWM91" s="45"/>
      <c r="CWN91" s="45"/>
      <c r="CWO91" s="45"/>
      <c r="CWP91" s="45"/>
      <c r="CWQ91" s="45"/>
      <c r="CWR91" s="45"/>
      <c r="CWS91" s="45"/>
      <c r="CWT91" s="45"/>
      <c r="CWU91" s="45"/>
      <c r="CWV91" s="45"/>
      <c r="CWW91" s="45"/>
      <c r="CWX91" s="45"/>
      <c r="CWY91" s="45"/>
      <c r="CWZ91" s="45"/>
      <c r="CXA91" s="45"/>
      <c r="CXB91" s="45"/>
      <c r="CXC91" s="45"/>
      <c r="CXD91" s="45"/>
      <c r="CXE91" s="45"/>
      <c r="CXF91" s="45"/>
      <c r="CXG91" s="45"/>
      <c r="CXH91" s="45"/>
      <c r="CXI91" s="45"/>
      <c r="CXJ91" s="45"/>
      <c r="CXK91" s="45"/>
      <c r="CXL91" s="45"/>
      <c r="CXM91" s="45"/>
      <c r="CXN91" s="45"/>
      <c r="CXO91" s="45"/>
      <c r="CXP91" s="45"/>
      <c r="CXQ91" s="45"/>
      <c r="CXR91" s="45"/>
      <c r="CXS91" s="45"/>
      <c r="CXT91" s="45"/>
      <c r="CXU91" s="45"/>
      <c r="CXV91" s="45"/>
      <c r="CXW91" s="45"/>
      <c r="CXX91" s="45"/>
      <c r="CXY91" s="45"/>
      <c r="CXZ91" s="45"/>
      <c r="CYA91" s="45"/>
      <c r="CYB91" s="45"/>
      <c r="CYC91" s="45"/>
      <c r="CYD91" s="45"/>
      <c r="CYE91" s="45"/>
      <c r="CYF91" s="45"/>
      <c r="CYG91" s="45"/>
      <c r="CYH91" s="45"/>
      <c r="CYI91" s="45"/>
      <c r="CYJ91" s="45"/>
      <c r="CYK91" s="45"/>
      <c r="CYL91" s="45"/>
      <c r="CYM91" s="45"/>
      <c r="CYN91" s="45"/>
      <c r="CYO91" s="45"/>
      <c r="CYP91" s="45"/>
      <c r="CYQ91" s="45"/>
      <c r="CYR91" s="45"/>
      <c r="CYS91" s="45"/>
      <c r="CYT91" s="45"/>
      <c r="CYU91" s="45"/>
      <c r="CYV91" s="45"/>
      <c r="CYW91" s="45"/>
      <c r="CYX91" s="45"/>
      <c r="CYY91" s="45"/>
      <c r="CYZ91" s="45"/>
      <c r="CZA91" s="45"/>
      <c r="CZB91" s="45"/>
      <c r="CZC91" s="45"/>
      <c r="CZD91" s="45"/>
      <c r="CZE91" s="45"/>
      <c r="CZF91" s="45"/>
      <c r="CZG91" s="45"/>
      <c r="CZH91" s="45"/>
      <c r="CZI91" s="45"/>
      <c r="CZJ91" s="45"/>
      <c r="CZK91" s="45"/>
      <c r="CZL91" s="45"/>
      <c r="CZM91" s="45"/>
      <c r="CZN91" s="45"/>
      <c r="CZO91" s="45"/>
      <c r="CZP91" s="45"/>
      <c r="CZQ91" s="45"/>
      <c r="CZR91" s="45"/>
      <c r="CZS91" s="45"/>
      <c r="CZT91" s="45"/>
      <c r="CZU91" s="45"/>
      <c r="CZV91" s="45"/>
      <c r="CZW91" s="45"/>
      <c r="CZX91" s="45"/>
      <c r="CZY91" s="45"/>
      <c r="CZZ91" s="45"/>
      <c r="DAA91" s="45"/>
      <c r="DAB91" s="45"/>
      <c r="DAC91" s="45"/>
      <c r="DAD91" s="45"/>
      <c r="DAE91" s="45"/>
      <c r="DAF91" s="45"/>
      <c r="DAG91" s="45"/>
      <c r="DAH91" s="45"/>
      <c r="DAI91" s="45"/>
      <c r="DAJ91" s="45"/>
      <c r="DAK91" s="45"/>
      <c r="DAL91" s="45"/>
      <c r="DAM91" s="45"/>
      <c r="DAN91" s="45"/>
      <c r="DAO91" s="45"/>
      <c r="DAP91" s="45"/>
      <c r="DAQ91" s="45"/>
      <c r="DAR91" s="45"/>
      <c r="DAS91" s="45"/>
      <c r="DAT91" s="45"/>
      <c r="DAU91" s="45"/>
      <c r="DAV91" s="45"/>
      <c r="DAW91" s="45"/>
      <c r="DAX91" s="45"/>
      <c r="DAY91" s="45"/>
      <c r="DAZ91" s="45"/>
      <c r="DBA91" s="45"/>
      <c r="DBB91" s="45"/>
      <c r="DBC91" s="45"/>
      <c r="DBD91" s="45"/>
      <c r="DBE91" s="45"/>
      <c r="DBF91" s="45"/>
      <c r="DBG91" s="45"/>
      <c r="DBH91" s="45"/>
      <c r="DBI91" s="45"/>
      <c r="DBJ91" s="45"/>
      <c r="DBK91" s="45"/>
      <c r="DBL91" s="45"/>
      <c r="DBM91" s="45"/>
      <c r="DBN91" s="45"/>
      <c r="DBO91" s="45"/>
      <c r="DBP91" s="45"/>
      <c r="DBQ91" s="45"/>
      <c r="DBR91" s="45"/>
      <c r="DBS91" s="45"/>
      <c r="DBT91" s="45"/>
      <c r="DBU91" s="45"/>
      <c r="DBV91" s="45"/>
      <c r="DBW91" s="45"/>
      <c r="DBX91" s="45"/>
      <c r="DBY91" s="45"/>
      <c r="DBZ91" s="45"/>
      <c r="DCA91" s="45"/>
      <c r="DCB91" s="45"/>
      <c r="DCC91" s="45"/>
      <c r="DCD91" s="45"/>
      <c r="DCE91" s="45"/>
      <c r="DCF91" s="45"/>
      <c r="DCG91" s="45"/>
      <c r="DCH91" s="45"/>
      <c r="DCI91" s="45"/>
      <c r="DCJ91" s="45"/>
      <c r="DCK91" s="45"/>
      <c r="DCL91" s="45"/>
      <c r="DCM91" s="45"/>
      <c r="DCN91" s="45"/>
      <c r="DCO91" s="45"/>
      <c r="DCP91" s="45"/>
      <c r="DCQ91" s="45"/>
      <c r="DCR91" s="45"/>
      <c r="DCS91" s="45"/>
      <c r="DCT91" s="45"/>
      <c r="DCU91" s="45"/>
      <c r="DCV91" s="45"/>
      <c r="DCW91" s="45"/>
      <c r="DCX91" s="45"/>
      <c r="DCY91" s="45"/>
      <c r="DCZ91" s="45"/>
      <c r="DDA91" s="45"/>
      <c r="DDB91" s="45"/>
      <c r="DDC91" s="45"/>
      <c r="DDD91" s="45"/>
      <c r="DDE91" s="45"/>
      <c r="DDF91" s="45"/>
      <c r="DDG91" s="45"/>
      <c r="DDH91" s="45"/>
      <c r="DDI91" s="45"/>
      <c r="DDJ91" s="45"/>
      <c r="DDK91" s="45"/>
      <c r="DDL91" s="45"/>
      <c r="DDM91" s="45"/>
      <c r="DDN91" s="45"/>
      <c r="DDO91" s="45"/>
      <c r="DDP91" s="45"/>
      <c r="DDQ91" s="45"/>
      <c r="DDR91" s="45"/>
      <c r="DDS91" s="45"/>
      <c r="DDT91" s="45"/>
      <c r="DDU91" s="45"/>
      <c r="DDV91" s="45"/>
      <c r="DDW91" s="45"/>
      <c r="DDX91" s="45"/>
      <c r="DDY91" s="45"/>
      <c r="DDZ91" s="45"/>
      <c r="DEA91" s="45"/>
      <c r="DEB91" s="45"/>
      <c r="DEC91" s="45"/>
      <c r="DED91" s="45"/>
      <c r="DEE91" s="45"/>
      <c r="DEF91" s="45"/>
      <c r="DEG91" s="45"/>
      <c r="DEH91" s="45"/>
      <c r="DEI91" s="45"/>
      <c r="DEJ91" s="45"/>
      <c r="DEK91" s="45"/>
      <c r="DEL91" s="45"/>
      <c r="DEM91" s="45"/>
      <c r="DEN91" s="45"/>
      <c r="DEO91" s="45"/>
      <c r="DEP91" s="45"/>
      <c r="DEQ91" s="45"/>
      <c r="DER91" s="45"/>
      <c r="DES91" s="45"/>
      <c r="DET91" s="45"/>
      <c r="DEU91" s="45"/>
      <c r="DEV91" s="45"/>
      <c r="DEW91" s="45"/>
      <c r="DEX91" s="45"/>
      <c r="DEY91" s="45"/>
      <c r="DEZ91" s="45"/>
      <c r="DFA91" s="45"/>
      <c r="DFB91" s="45"/>
      <c r="DFC91" s="45"/>
      <c r="DFD91" s="45"/>
      <c r="DFE91" s="45"/>
      <c r="DFF91" s="45"/>
      <c r="DFG91" s="45"/>
      <c r="DFH91" s="45"/>
      <c r="DFI91" s="45"/>
      <c r="DFJ91" s="45"/>
      <c r="DFK91" s="45"/>
      <c r="DFL91" s="45"/>
      <c r="DFM91" s="45"/>
      <c r="DFN91" s="45"/>
      <c r="DFO91" s="45"/>
      <c r="DFP91" s="45"/>
      <c r="DFQ91" s="45"/>
      <c r="DFR91" s="45"/>
      <c r="DFS91" s="45"/>
      <c r="DFT91" s="45"/>
      <c r="DFU91" s="45"/>
      <c r="DFV91" s="45"/>
      <c r="DFW91" s="45"/>
      <c r="DFX91" s="45"/>
      <c r="DFY91" s="45"/>
      <c r="DFZ91" s="45"/>
      <c r="DGA91" s="45"/>
      <c r="DGB91" s="45"/>
      <c r="DGC91" s="45"/>
      <c r="DGD91" s="45"/>
      <c r="DGE91" s="45"/>
      <c r="DGF91" s="45"/>
      <c r="DGG91" s="45"/>
      <c r="DGH91" s="45"/>
      <c r="DGI91" s="45"/>
      <c r="DGJ91" s="45"/>
      <c r="DGK91" s="45"/>
      <c r="DGL91" s="45"/>
      <c r="DGM91" s="45"/>
      <c r="DGN91" s="45"/>
      <c r="DGO91" s="45"/>
      <c r="DGP91" s="45"/>
      <c r="DGQ91" s="45"/>
      <c r="DGR91" s="45"/>
      <c r="DGS91" s="45"/>
      <c r="DGT91" s="45"/>
      <c r="DGU91" s="45"/>
      <c r="DGV91" s="45"/>
      <c r="DGW91" s="45"/>
      <c r="DGX91" s="45"/>
      <c r="DGY91" s="45"/>
      <c r="DGZ91" s="45"/>
      <c r="DHA91" s="45"/>
      <c r="DHB91" s="45"/>
      <c r="DHC91" s="45"/>
      <c r="DHD91" s="45"/>
      <c r="DHE91" s="45"/>
      <c r="DHF91" s="45"/>
      <c r="DHG91" s="45"/>
      <c r="DHH91" s="45"/>
      <c r="DHI91" s="45"/>
      <c r="DHJ91" s="45"/>
      <c r="DHK91" s="45"/>
      <c r="DHL91" s="45"/>
      <c r="DHM91" s="45"/>
      <c r="DHN91" s="45"/>
      <c r="DHO91" s="45"/>
      <c r="DHP91" s="45"/>
      <c r="DHQ91" s="45"/>
      <c r="DHR91" s="45"/>
      <c r="DHS91" s="45"/>
      <c r="DHT91" s="45"/>
      <c r="DHU91" s="45"/>
      <c r="DHV91" s="45"/>
      <c r="DHW91" s="45"/>
      <c r="DHX91" s="45"/>
      <c r="DHY91" s="45"/>
      <c r="DHZ91" s="45"/>
      <c r="DIA91" s="45"/>
      <c r="DIB91" s="45"/>
      <c r="DIC91" s="45"/>
      <c r="DID91" s="45"/>
      <c r="DIE91" s="45"/>
      <c r="DIF91" s="45"/>
      <c r="DIG91" s="45"/>
      <c r="DIH91" s="45"/>
      <c r="DII91" s="45"/>
      <c r="DIJ91" s="45"/>
      <c r="DIK91" s="45"/>
      <c r="DIL91" s="45"/>
      <c r="DIM91" s="45"/>
      <c r="DIN91" s="45"/>
      <c r="DIO91" s="45"/>
      <c r="DIP91" s="45"/>
      <c r="DIQ91" s="45"/>
      <c r="DIR91" s="45"/>
      <c r="DIS91" s="45"/>
      <c r="DIT91" s="45"/>
      <c r="DIU91" s="45"/>
      <c r="DIV91" s="45"/>
      <c r="DIW91" s="45"/>
      <c r="DIX91" s="45"/>
      <c r="DIY91" s="45"/>
      <c r="DIZ91" s="45"/>
      <c r="DJA91" s="45"/>
      <c r="DJB91" s="45"/>
      <c r="DJC91" s="45"/>
      <c r="DJD91" s="45"/>
      <c r="DJE91" s="45"/>
      <c r="DJF91" s="45"/>
      <c r="DJG91" s="45"/>
      <c r="DJH91" s="45"/>
      <c r="DJI91" s="45"/>
      <c r="DJJ91" s="45"/>
      <c r="DJK91" s="45"/>
      <c r="DJL91" s="45"/>
      <c r="DJM91" s="45"/>
      <c r="DJN91" s="45"/>
      <c r="DJO91" s="45"/>
      <c r="DJP91" s="45"/>
      <c r="DJQ91" s="45"/>
      <c r="DJR91" s="45"/>
      <c r="DJS91" s="45"/>
      <c r="DJT91" s="45"/>
      <c r="DJU91" s="45"/>
      <c r="DJV91" s="45"/>
      <c r="DJW91" s="45"/>
      <c r="DJX91" s="45"/>
      <c r="DJY91" s="45"/>
      <c r="DJZ91" s="45"/>
      <c r="DKA91" s="45"/>
      <c r="DKB91" s="45"/>
      <c r="DKC91" s="45"/>
      <c r="DKD91" s="45"/>
      <c r="DKE91" s="45"/>
      <c r="DKF91" s="45"/>
      <c r="DKG91" s="45"/>
      <c r="DKH91" s="45"/>
      <c r="DKI91" s="45"/>
      <c r="DKJ91" s="45"/>
      <c r="DKK91" s="45"/>
      <c r="DKL91" s="45"/>
      <c r="DKM91" s="45"/>
      <c r="DKN91" s="45"/>
      <c r="DKO91" s="45"/>
      <c r="DKP91" s="45"/>
      <c r="DKQ91" s="45"/>
      <c r="DKR91" s="45"/>
      <c r="DKS91" s="45"/>
      <c r="DKT91" s="45"/>
      <c r="DKU91" s="45"/>
      <c r="DKV91" s="45"/>
      <c r="DKW91" s="45"/>
      <c r="DKX91" s="45"/>
      <c r="DKY91" s="45"/>
      <c r="DKZ91" s="45"/>
      <c r="DLA91" s="45"/>
      <c r="DLB91" s="45"/>
      <c r="DLC91" s="45"/>
      <c r="DLD91" s="45"/>
      <c r="DLE91" s="45"/>
      <c r="DLF91" s="45"/>
      <c r="DLG91" s="45"/>
      <c r="DLH91" s="45"/>
      <c r="DLI91" s="45"/>
      <c r="DLJ91" s="45"/>
      <c r="DLK91" s="45"/>
      <c r="DLL91" s="45"/>
      <c r="DLM91" s="45"/>
      <c r="DLN91" s="45"/>
      <c r="DLO91" s="45"/>
      <c r="DLP91" s="45"/>
      <c r="DLQ91" s="45"/>
      <c r="DLR91" s="45"/>
      <c r="DLS91" s="45"/>
      <c r="DLT91" s="45"/>
      <c r="DLU91" s="45"/>
      <c r="DLV91" s="45"/>
      <c r="DLW91" s="45"/>
      <c r="DLX91" s="45"/>
      <c r="DLY91" s="45"/>
      <c r="DLZ91" s="45"/>
      <c r="DMA91" s="45"/>
      <c r="DMB91" s="45"/>
      <c r="DMC91" s="45"/>
      <c r="DMD91" s="45"/>
      <c r="DME91" s="45"/>
      <c r="DMF91" s="45"/>
      <c r="DMG91" s="45"/>
      <c r="DMH91" s="45"/>
      <c r="DMI91" s="45"/>
      <c r="DMJ91" s="45"/>
      <c r="DMK91" s="45"/>
      <c r="DML91" s="45"/>
      <c r="DMM91" s="45"/>
      <c r="DMN91" s="45"/>
      <c r="DMO91" s="45"/>
      <c r="DMP91" s="45"/>
      <c r="DMQ91" s="45"/>
      <c r="DMR91" s="45"/>
      <c r="DMS91" s="45"/>
      <c r="DMT91" s="45"/>
      <c r="DMU91" s="45"/>
      <c r="DMV91" s="45"/>
      <c r="DMW91" s="45"/>
      <c r="DMX91" s="45"/>
      <c r="DMY91" s="45"/>
      <c r="DMZ91" s="45"/>
      <c r="DNA91" s="45"/>
      <c r="DNB91" s="45"/>
      <c r="DNC91" s="45"/>
      <c r="DND91" s="45"/>
      <c r="DNE91" s="45"/>
      <c r="DNF91" s="45"/>
      <c r="DNG91" s="45"/>
      <c r="DNH91" s="45"/>
      <c r="DNI91" s="45"/>
      <c r="DNJ91" s="45"/>
      <c r="DNK91" s="45"/>
      <c r="DNL91" s="45"/>
      <c r="DNM91" s="45"/>
      <c r="DNN91" s="45"/>
      <c r="DNO91" s="45"/>
      <c r="DNP91" s="45"/>
      <c r="DNQ91" s="45"/>
      <c r="DNR91" s="45"/>
      <c r="DNS91" s="45"/>
      <c r="DNT91" s="45"/>
      <c r="DNU91" s="45"/>
      <c r="DNV91" s="45"/>
      <c r="DNW91" s="45"/>
      <c r="DNX91" s="45"/>
      <c r="DNY91" s="45"/>
      <c r="DNZ91" s="45"/>
      <c r="DOA91" s="45"/>
      <c r="DOB91" s="45"/>
      <c r="DOC91" s="45"/>
      <c r="DOD91" s="45"/>
      <c r="DOE91" s="45"/>
      <c r="DOF91" s="45"/>
      <c r="DOG91" s="45"/>
      <c r="DOH91" s="45"/>
      <c r="DOI91" s="45"/>
      <c r="DOJ91" s="45"/>
      <c r="DOK91" s="45"/>
      <c r="DOL91" s="45"/>
      <c r="DOM91" s="45"/>
      <c r="DON91" s="45"/>
      <c r="DOO91" s="45"/>
      <c r="DOP91" s="45"/>
      <c r="DOQ91" s="45"/>
      <c r="DOR91" s="45"/>
      <c r="DOS91" s="45"/>
      <c r="DOT91" s="45"/>
      <c r="DOU91" s="45"/>
      <c r="DOV91" s="45"/>
      <c r="DOW91" s="45"/>
      <c r="DOX91" s="45"/>
      <c r="DOY91" s="45"/>
      <c r="DOZ91" s="45"/>
      <c r="DPA91" s="45"/>
      <c r="DPB91" s="45"/>
      <c r="DPC91" s="45"/>
      <c r="DPD91" s="45"/>
      <c r="DPE91" s="45"/>
      <c r="DPF91" s="45"/>
      <c r="DPG91" s="45"/>
      <c r="DPH91" s="45"/>
      <c r="DPI91" s="45"/>
      <c r="DPJ91" s="45"/>
      <c r="DPK91" s="45"/>
      <c r="DPL91" s="45"/>
      <c r="DPM91" s="45"/>
      <c r="DPN91" s="45"/>
      <c r="DPO91" s="45"/>
      <c r="DPP91" s="45"/>
      <c r="DPQ91" s="45"/>
      <c r="DPR91" s="45"/>
      <c r="DPS91" s="45"/>
      <c r="DPT91" s="45"/>
      <c r="DPU91" s="45"/>
      <c r="DPV91" s="45"/>
      <c r="DPW91" s="45"/>
      <c r="DPX91" s="45"/>
      <c r="DPY91" s="45"/>
      <c r="DPZ91" s="45"/>
      <c r="DQA91" s="45"/>
      <c r="DQB91" s="45"/>
      <c r="DQC91" s="45"/>
      <c r="DQD91" s="45"/>
      <c r="DQE91" s="45"/>
      <c r="DQF91" s="45"/>
      <c r="DQG91" s="45"/>
      <c r="DQH91" s="45"/>
      <c r="DQI91" s="45"/>
      <c r="DQJ91" s="45"/>
      <c r="DQK91" s="45"/>
      <c r="DQL91" s="45"/>
      <c r="DQM91" s="45"/>
      <c r="DQN91" s="45"/>
      <c r="DQO91" s="45"/>
      <c r="DQP91" s="45"/>
      <c r="DQQ91" s="45"/>
      <c r="DQR91" s="45"/>
      <c r="DQS91" s="45"/>
      <c r="DQT91" s="45"/>
      <c r="DQU91" s="45"/>
      <c r="DQV91" s="45"/>
      <c r="DQW91" s="45"/>
      <c r="DQX91" s="45"/>
      <c r="DQY91" s="45"/>
      <c r="DQZ91" s="45"/>
      <c r="DRA91" s="45"/>
      <c r="DRB91" s="45"/>
      <c r="DRC91" s="45"/>
      <c r="DRD91" s="45"/>
      <c r="DRE91" s="45"/>
      <c r="DRF91" s="45"/>
      <c r="DRG91" s="45"/>
      <c r="DRH91" s="45"/>
      <c r="DRI91" s="45"/>
      <c r="DRJ91" s="45"/>
      <c r="DRK91" s="45"/>
      <c r="DRL91" s="45"/>
      <c r="DRM91" s="45"/>
      <c r="DRN91" s="45"/>
      <c r="DRO91" s="45"/>
      <c r="DRP91" s="45"/>
      <c r="DRQ91" s="45"/>
      <c r="DRR91" s="45"/>
      <c r="DRS91" s="45"/>
      <c r="DRT91" s="45"/>
      <c r="DRU91" s="45"/>
      <c r="DRV91" s="45"/>
      <c r="DRW91" s="45"/>
      <c r="DRX91" s="45"/>
      <c r="DRY91" s="45"/>
      <c r="DRZ91" s="45"/>
      <c r="DSA91" s="45"/>
      <c r="DSB91" s="45"/>
      <c r="DSC91" s="45"/>
      <c r="DSD91" s="45"/>
      <c r="DSE91" s="45"/>
      <c r="DSF91" s="45"/>
      <c r="DSG91" s="45"/>
      <c r="DSH91" s="45"/>
      <c r="DSI91" s="45"/>
      <c r="DSJ91" s="45"/>
      <c r="DSK91" s="45"/>
      <c r="DSL91" s="45"/>
      <c r="DSM91" s="45"/>
      <c r="DSN91" s="45"/>
      <c r="DSO91" s="45"/>
      <c r="DSP91" s="45"/>
      <c r="DSQ91" s="45"/>
      <c r="DSR91" s="45"/>
      <c r="DSS91" s="45"/>
      <c r="DST91" s="45"/>
      <c r="DSU91" s="45"/>
      <c r="DSV91" s="45"/>
      <c r="DSW91" s="45"/>
      <c r="DSX91" s="45"/>
      <c r="DSY91" s="45"/>
      <c r="DSZ91" s="45"/>
      <c r="DTA91" s="45"/>
      <c r="DTB91" s="45"/>
      <c r="DTC91" s="45"/>
      <c r="DTD91" s="45"/>
      <c r="DTE91" s="45"/>
      <c r="DTF91" s="45"/>
      <c r="DTG91" s="45"/>
      <c r="DTH91" s="45"/>
      <c r="DTI91" s="45"/>
      <c r="DTJ91" s="45"/>
      <c r="DTK91" s="45"/>
      <c r="DTL91" s="45"/>
      <c r="DTM91" s="45"/>
      <c r="DTN91" s="45"/>
      <c r="DTO91" s="45"/>
      <c r="DTP91" s="45"/>
      <c r="DTQ91" s="45"/>
      <c r="DTR91" s="45"/>
      <c r="DTS91" s="45"/>
      <c r="DTT91" s="45"/>
      <c r="DTU91" s="45"/>
      <c r="DTV91" s="45"/>
      <c r="DTW91" s="45"/>
      <c r="DTX91" s="45"/>
      <c r="DTY91" s="45"/>
      <c r="DTZ91" s="45"/>
      <c r="DUA91" s="45"/>
      <c r="DUB91" s="45"/>
      <c r="DUC91" s="45"/>
      <c r="DUD91" s="45"/>
      <c r="DUE91" s="45"/>
      <c r="DUF91" s="45"/>
      <c r="DUG91" s="45"/>
      <c r="DUH91" s="45"/>
      <c r="DUI91" s="45"/>
      <c r="DUJ91" s="45"/>
      <c r="DUK91" s="45"/>
      <c r="DUL91" s="45"/>
      <c r="DUM91" s="45"/>
      <c r="DUN91" s="45"/>
      <c r="DUO91" s="45"/>
      <c r="DUP91" s="45"/>
      <c r="DUQ91" s="45"/>
      <c r="DUR91" s="45"/>
      <c r="DUS91" s="45"/>
      <c r="DUT91" s="45"/>
      <c r="DUU91" s="45"/>
      <c r="DUV91" s="45"/>
      <c r="DUW91" s="45"/>
      <c r="DUX91" s="45"/>
      <c r="DUY91" s="45"/>
      <c r="DUZ91" s="45"/>
      <c r="DVA91" s="45"/>
      <c r="DVB91" s="45"/>
      <c r="DVC91" s="45"/>
      <c r="DVD91" s="45"/>
      <c r="DVE91" s="45"/>
      <c r="DVF91" s="45"/>
      <c r="DVG91" s="45"/>
      <c r="DVH91" s="45"/>
      <c r="DVI91" s="45"/>
      <c r="DVJ91" s="45"/>
      <c r="DVK91" s="45"/>
      <c r="DVL91" s="45"/>
      <c r="DVM91" s="45"/>
      <c r="DVN91" s="45"/>
      <c r="DVO91" s="45"/>
      <c r="DVP91" s="45"/>
      <c r="DVQ91" s="45"/>
      <c r="DVR91" s="45"/>
      <c r="DVS91" s="45"/>
      <c r="DVT91" s="45"/>
      <c r="DVU91" s="45"/>
      <c r="DVV91" s="45"/>
      <c r="DVW91" s="45"/>
      <c r="DVX91" s="45"/>
      <c r="DVY91" s="45"/>
      <c r="DVZ91" s="45"/>
      <c r="DWA91" s="45"/>
      <c r="DWB91" s="45"/>
      <c r="DWC91" s="45"/>
      <c r="DWD91" s="45"/>
      <c r="DWE91" s="45"/>
      <c r="DWF91" s="45"/>
      <c r="DWG91" s="45"/>
      <c r="DWH91" s="45"/>
      <c r="DWI91" s="45"/>
      <c r="DWJ91" s="45"/>
      <c r="DWK91" s="45"/>
      <c r="DWL91" s="45"/>
      <c r="DWM91" s="45"/>
      <c r="DWN91" s="45"/>
      <c r="DWO91" s="45"/>
      <c r="DWP91" s="45"/>
      <c r="DWQ91" s="45"/>
      <c r="DWR91" s="45"/>
      <c r="DWS91" s="45"/>
      <c r="DWT91" s="45"/>
      <c r="DWU91" s="45"/>
      <c r="DWV91" s="45"/>
      <c r="DWW91" s="45"/>
      <c r="DWX91" s="45"/>
      <c r="DWY91" s="45"/>
      <c r="DWZ91" s="45"/>
      <c r="DXA91" s="45"/>
      <c r="DXB91" s="45"/>
      <c r="DXC91" s="45"/>
      <c r="DXD91" s="45"/>
      <c r="DXE91" s="45"/>
      <c r="DXF91" s="45"/>
      <c r="DXG91" s="45"/>
      <c r="DXH91" s="45"/>
      <c r="DXI91" s="45"/>
      <c r="DXJ91" s="45"/>
      <c r="DXK91" s="45"/>
      <c r="DXL91" s="45"/>
      <c r="DXM91" s="45"/>
      <c r="DXN91" s="45"/>
      <c r="DXO91" s="45"/>
      <c r="DXP91" s="45"/>
      <c r="DXQ91" s="45"/>
      <c r="DXR91" s="45"/>
      <c r="DXS91" s="45"/>
      <c r="DXT91" s="45"/>
      <c r="DXU91" s="45"/>
      <c r="DXV91" s="45"/>
      <c r="DXW91" s="45"/>
      <c r="DXX91" s="45"/>
      <c r="DXY91" s="45"/>
      <c r="DXZ91" s="45"/>
      <c r="DYA91" s="45"/>
      <c r="DYB91" s="45"/>
      <c r="DYC91" s="45"/>
      <c r="DYD91" s="45"/>
      <c r="DYE91" s="45"/>
      <c r="DYF91" s="45"/>
      <c r="DYG91" s="45"/>
      <c r="DYH91" s="45"/>
      <c r="DYI91" s="45"/>
      <c r="DYJ91" s="45"/>
      <c r="DYK91" s="45"/>
      <c r="DYL91" s="45"/>
      <c r="DYM91" s="45"/>
      <c r="DYN91" s="45"/>
      <c r="DYO91" s="45"/>
      <c r="DYP91" s="45"/>
      <c r="DYQ91" s="45"/>
      <c r="DYR91" s="45"/>
      <c r="DYS91" s="45"/>
      <c r="DYT91" s="45"/>
      <c r="DYU91" s="45"/>
      <c r="DYV91" s="45"/>
      <c r="DYW91" s="45"/>
      <c r="DYX91" s="45"/>
      <c r="DYY91" s="45"/>
      <c r="DYZ91" s="45"/>
      <c r="DZA91" s="45"/>
      <c r="DZB91" s="45"/>
      <c r="DZC91" s="45"/>
      <c r="DZD91" s="45"/>
      <c r="DZE91" s="45"/>
      <c r="DZF91" s="45"/>
      <c r="DZG91" s="45"/>
      <c r="DZH91" s="45"/>
      <c r="DZI91" s="45"/>
      <c r="DZJ91" s="45"/>
      <c r="DZK91" s="45"/>
      <c r="DZL91" s="45"/>
      <c r="DZM91" s="45"/>
      <c r="DZN91" s="45"/>
      <c r="DZO91" s="45"/>
      <c r="DZP91" s="45"/>
      <c r="DZQ91" s="45"/>
      <c r="DZR91" s="45"/>
      <c r="DZS91" s="45"/>
      <c r="DZT91" s="45"/>
      <c r="DZU91" s="45"/>
      <c r="DZV91" s="45"/>
      <c r="DZW91" s="45"/>
      <c r="DZX91" s="45"/>
      <c r="DZY91" s="45"/>
      <c r="DZZ91" s="45"/>
      <c r="EAA91" s="45"/>
      <c r="EAB91" s="45"/>
      <c r="EAC91" s="45"/>
      <c r="EAD91" s="45"/>
      <c r="EAE91" s="45"/>
      <c r="EAF91" s="45"/>
      <c r="EAG91" s="45"/>
      <c r="EAH91" s="45"/>
      <c r="EAI91" s="45"/>
      <c r="EAJ91" s="45"/>
      <c r="EAK91" s="45"/>
      <c r="EAL91" s="45"/>
      <c r="EAM91" s="45"/>
      <c r="EAN91" s="45"/>
      <c r="EAO91" s="45"/>
      <c r="EAP91" s="45"/>
      <c r="EAQ91" s="45"/>
      <c r="EAR91" s="45"/>
      <c r="EAS91" s="45"/>
      <c r="EAT91" s="45"/>
      <c r="EAU91" s="45"/>
      <c r="EAV91" s="45"/>
      <c r="EAW91" s="45"/>
      <c r="EAX91" s="45"/>
      <c r="EAY91" s="45"/>
      <c r="EAZ91" s="45"/>
      <c r="EBA91" s="45"/>
      <c r="EBB91" s="45"/>
      <c r="EBC91" s="45"/>
      <c r="EBD91" s="45"/>
      <c r="EBE91" s="45"/>
      <c r="EBF91" s="45"/>
      <c r="EBG91" s="45"/>
      <c r="EBH91" s="45"/>
      <c r="EBI91" s="45"/>
      <c r="EBJ91" s="45"/>
      <c r="EBK91" s="45"/>
      <c r="EBL91" s="45"/>
      <c r="EBM91" s="45"/>
      <c r="EBN91" s="45"/>
      <c r="EBO91" s="45"/>
      <c r="EBP91" s="45"/>
      <c r="EBQ91" s="45"/>
      <c r="EBR91" s="45"/>
      <c r="EBS91" s="45"/>
      <c r="EBT91" s="45"/>
      <c r="EBU91" s="45"/>
      <c r="EBV91" s="45"/>
      <c r="EBW91" s="45"/>
      <c r="EBX91" s="45"/>
      <c r="EBY91" s="45"/>
      <c r="EBZ91" s="45"/>
      <c r="ECA91" s="45"/>
      <c r="ECB91" s="45"/>
      <c r="ECC91" s="45"/>
      <c r="ECD91" s="45"/>
      <c r="ECE91" s="45"/>
      <c r="ECF91" s="45"/>
      <c r="ECG91" s="45"/>
      <c r="ECH91" s="45"/>
      <c r="ECI91" s="45"/>
      <c r="ECJ91" s="45"/>
      <c r="ECK91" s="45"/>
      <c r="ECL91" s="45"/>
      <c r="ECM91" s="45"/>
      <c r="ECN91" s="45"/>
      <c r="ECO91" s="45"/>
      <c r="ECP91" s="45"/>
      <c r="ECQ91" s="45"/>
      <c r="ECR91" s="45"/>
      <c r="ECS91" s="45"/>
      <c r="ECT91" s="45"/>
      <c r="ECU91" s="45"/>
      <c r="ECV91" s="45"/>
      <c r="ECW91" s="45"/>
      <c r="ECX91" s="45"/>
      <c r="ECY91" s="45"/>
      <c r="ECZ91" s="45"/>
      <c r="EDA91" s="45"/>
      <c r="EDB91" s="45"/>
      <c r="EDC91" s="45"/>
      <c r="EDD91" s="45"/>
      <c r="EDE91" s="45"/>
      <c r="EDF91" s="45"/>
      <c r="EDG91" s="45"/>
      <c r="EDH91" s="45"/>
      <c r="EDI91" s="45"/>
      <c r="EDJ91" s="45"/>
      <c r="EDK91" s="45"/>
      <c r="EDL91" s="45"/>
      <c r="EDM91" s="45"/>
      <c r="EDN91" s="45"/>
      <c r="EDO91" s="45"/>
      <c r="EDP91" s="45"/>
      <c r="EDQ91" s="45"/>
      <c r="EDR91" s="45"/>
      <c r="EDS91" s="45"/>
      <c r="EDT91" s="45"/>
      <c r="EDU91" s="45"/>
      <c r="EDV91" s="45"/>
      <c r="EDW91" s="45"/>
      <c r="EDX91" s="45"/>
      <c r="EDY91" s="45"/>
      <c r="EDZ91" s="45"/>
      <c r="EEA91" s="45"/>
      <c r="EEB91" s="45"/>
      <c r="EEC91" s="45"/>
      <c r="EED91" s="45"/>
      <c r="EEE91" s="45"/>
      <c r="EEF91" s="45"/>
      <c r="EEG91" s="45"/>
      <c r="EEH91" s="45"/>
      <c r="EEI91" s="45"/>
      <c r="EEJ91" s="45"/>
      <c r="EEK91" s="45"/>
      <c r="EEL91" s="45"/>
      <c r="EEM91" s="45"/>
      <c r="EEN91" s="45"/>
      <c r="EEO91" s="45"/>
      <c r="EEP91" s="45"/>
      <c r="EEQ91" s="45"/>
      <c r="EER91" s="45"/>
      <c r="EES91" s="45"/>
      <c r="EET91" s="45"/>
      <c r="EEU91" s="45"/>
      <c r="EEV91" s="45"/>
      <c r="EEW91" s="45"/>
      <c r="EEX91" s="45"/>
      <c r="EEY91" s="45"/>
      <c r="EEZ91" s="45"/>
      <c r="EFA91" s="45"/>
      <c r="EFB91" s="45"/>
      <c r="EFC91" s="45"/>
      <c r="EFD91" s="45"/>
      <c r="EFE91" s="45"/>
      <c r="EFF91" s="45"/>
      <c r="EFG91" s="45"/>
      <c r="EFH91" s="45"/>
      <c r="EFI91" s="45"/>
      <c r="EFJ91" s="45"/>
      <c r="EFK91" s="45"/>
      <c r="EFL91" s="45"/>
      <c r="EFM91" s="45"/>
      <c r="EFN91" s="45"/>
      <c r="EFO91" s="45"/>
      <c r="EFP91" s="45"/>
      <c r="EFQ91" s="45"/>
      <c r="EFR91" s="45"/>
      <c r="EFS91" s="45"/>
      <c r="EFT91" s="45"/>
      <c r="EFU91" s="45"/>
      <c r="EFV91" s="45"/>
      <c r="EFW91" s="45"/>
      <c r="EFX91" s="45"/>
      <c r="EFY91" s="45"/>
      <c r="EFZ91" s="45"/>
      <c r="EGA91" s="45"/>
      <c r="EGB91" s="45"/>
      <c r="EGC91" s="45"/>
      <c r="EGD91" s="45"/>
      <c r="EGE91" s="45"/>
      <c r="EGF91" s="45"/>
      <c r="EGG91" s="45"/>
      <c r="EGH91" s="45"/>
      <c r="EGI91" s="45"/>
      <c r="EGJ91" s="45"/>
      <c r="EGK91" s="45"/>
      <c r="EGL91" s="45"/>
      <c r="EGM91" s="45"/>
      <c r="EGN91" s="45"/>
      <c r="EGO91" s="45"/>
      <c r="EGP91" s="45"/>
      <c r="EGQ91" s="45"/>
      <c r="EGR91" s="45"/>
      <c r="EGS91" s="45"/>
      <c r="EGT91" s="45"/>
      <c r="EGU91" s="45"/>
      <c r="EGV91" s="45"/>
      <c r="EGW91" s="45"/>
      <c r="EGX91" s="45"/>
      <c r="EGY91" s="45"/>
      <c r="EGZ91" s="45"/>
      <c r="EHA91" s="45"/>
      <c r="EHB91" s="45"/>
      <c r="EHC91" s="45"/>
      <c r="EHD91" s="45"/>
      <c r="EHE91" s="45"/>
      <c r="EHF91" s="45"/>
      <c r="EHG91" s="45"/>
      <c r="EHH91" s="45"/>
      <c r="EHI91" s="45"/>
      <c r="EHJ91" s="45"/>
      <c r="EHK91" s="45"/>
      <c r="EHL91" s="45"/>
      <c r="EHM91" s="45"/>
      <c r="EHN91" s="45"/>
      <c r="EHO91" s="45"/>
      <c r="EHP91" s="45"/>
      <c r="EHQ91" s="45"/>
      <c r="EHR91" s="45"/>
      <c r="EHS91" s="45"/>
      <c r="EHT91" s="45"/>
      <c r="EHU91" s="45"/>
      <c r="EHV91" s="45"/>
      <c r="EHW91" s="45"/>
      <c r="EHX91" s="45"/>
      <c r="EHY91" s="45"/>
      <c r="EHZ91" s="45"/>
      <c r="EIA91" s="45"/>
      <c r="EIB91" s="45"/>
      <c r="EIC91" s="45"/>
      <c r="EID91" s="45"/>
      <c r="EIE91" s="45"/>
      <c r="EIF91" s="45"/>
      <c r="EIG91" s="45"/>
      <c r="EIH91" s="45"/>
      <c r="EII91" s="45"/>
      <c r="EIJ91" s="45"/>
      <c r="EIK91" s="45"/>
      <c r="EIL91" s="45"/>
      <c r="EIM91" s="45"/>
      <c r="EIN91" s="45"/>
      <c r="EIO91" s="45"/>
      <c r="EIP91" s="45"/>
      <c r="EIQ91" s="45"/>
      <c r="EIR91" s="45"/>
      <c r="EIS91" s="45"/>
      <c r="EIT91" s="45"/>
      <c r="EIU91" s="45"/>
      <c r="EIV91" s="45"/>
      <c r="EIW91" s="45"/>
      <c r="EIX91" s="45"/>
      <c r="EIY91" s="45"/>
      <c r="EIZ91" s="45"/>
      <c r="EJA91" s="45"/>
      <c r="EJB91" s="45"/>
      <c r="EJC91" s="45"/>
      <c r="EJD91" s="45"/>
      <c r="EJE91" s="45"/>
      <c r="EJF91" s="45"/>
      <c r="EJG91" s="45"/>
      <c r="EJH91" s="45"/>
      <c r="EJI91" s="45"/>
      <c r="EJJ91" s="45"/>
      <c r="EJK91" s="45"/>
      <c r="EJL91" s="45"/>
      <c r="EJM91" s="45"/>
      <c r="EJN91" s="45"/>
      <c r="EJO91" s="45"/>
      <c r="EJP91" s="45"/>
      <c r="EJQ91" s="45"/>
      <c r="EJR91" s="45"/>
      <c r="EJS91" s="45"/>
      <c r="EJT91" s="45"/>
      <c r="EJU91" s="45"/>
      <c r="EJV91" s="45"/>
      <c r="EJW91" s="45"/>
      <c r="EJX91" s="45"/>
      <c r="EJY91" s="45"/>
      <c r="EJZ91" s="45"/>
      <c r="EKA91" s="45"/>
      <c r="EKB91" s="45"/>
      <c r="EKC91" s="45"/>
      <c r="EKD91" s="45"/>
      <c r="EKE91" s="45"/>
      <c r="EKF91" s="45"/>
      <c r="EKG91" s="45"/>
      <c r="EKH91" s="45"/>
      <c r="EKI91" s="45"/>
      <c r="EKJ91" s="45"/>
      <c r="EKK91" s="45"/>
      <c r="EKL91" s="45"/>
      <c r="EKM91" s="45"/>
      <c r="EKN91" s="45"/>
      <c r="EKO91" s="45"/>
      <c r="EKP91" s="45"/>
      <c r="EKQ91" s="45"/>
      <c r="EKR91" s="45"/>
      <c r="EKS91" s="45"/>
      <c r="EKT91" s="45"/>
      <c r="EKU91" s="45"/>
      <c r="EKV91" s="45"/>
      <c r="EKW91" s="45"/>
      <c r="EKX91" s="45"/>
      <c r="EKY91" s="45"/>
      <c r="EKZ91" s="45"/>
      <c r="ELA91" s="45"/>
      <c r="ELB91" s="45"/>
      <c r="ELC91" s="45"/>
      <c r="ELD91" s="45"/>
      <c r="ELE91" s="45"/>
      <c r="ELF91" s="45"/>
      <c r="ELG91" s="45"/>
      <c r="ELH91" s="45"/>
      <c r="ELI91" s="45"/>
      <c r="ELJ91" s="45"/>
      <c r="ELK91" s="45"/>
      <c r="ELL91" s="45"/>
      <c r="ELM91" s="45"/>
      <c r="ELN91" s="45"/>
      <c r="ELO91" s="45"/>
      <c r="ELP91" s="45"/>
      <c r="ELQ91" s="45"/>
      <c r="ELR91" s="45"/>
      <c r="ELS91" s="45"/>
      <c r="ELT91" s="45"/>
      <c r="ELU91" s="45"/>
      <c r="ELV91" s="45"/>
      <c r="ELW91" s="45"/>
      <c r="ELX91" s="45"/>
      <c r="ELY91" s="45"/>
      <c r="ELZ91" s="45"/>
      <c r="EMA91" s="45"/>
      <c r="EMB91" s="45"/>
      <c r="EMC91" s="45"/>
      <c r="EMD91" s="45"/>
      <c r="EME91" s="45"/>
      <c r="EMF91" s="45"/>
      <c r="EMG91" s="45"/>
      <c r="EMH91" s="45"/>
      <c r="EMI91" s="45"/>
      <c r="EMJ91" s="45"/>
      <c r="EMK91" s="45"/>
      <c r="EML91" s="45"/>
      <c r="EMM91" s="45"/>
      <c r="EMN91" s="45"/>
      <c r="EMO91" s="45"/>
      <c r="EMP91" s="45"/>
      <c r="EMQ91" s="45"/>
      <c r="EMR91" s="45"/>
      <c r="EMS91" s="45"/>
      <c r="EMT91" s="45"/>
      <c r="EMU91" s="45"/>
      <c r="EMV91" s="45"/>
      <c r="EMW91" s="45"/>
      <c r="EMX91" s="45"/>
      <c r="EMY91" s="45"/>
      <c r="EMZ91" s="45"/>
      <c r="ENA91" s="45"/>
      <c r="ENB91" s="45"/>
      <c r="ENC91" s="45"/>
      <c r="END91" s="45"/>
      <c r="ENE91" s="45"/>
      <c r="ENF91" s="45"/>
      <c r="ENG91" s="45"/>
      <c r="ENH91" s="45"/>
      <c r="ENI91" s="45"/>
      <c r="ENJ91" s="45"/>
      <c r="ENK91" s="45"/>
      <c r="ENL91" s="45"/>
      <c r="ENM91" s="45"/>
      <c r="ENN91" s="45"/>
      <c r="ENO91" s="45"/>
      <c r="ENP91" s="45"/>
      <c r="ENQ91" s="45"/>
      <c r="ENR91" s="45"/>
      <c r="ENS91" s="45"/>
      <c r="ENT91" s="45"/>
      <c r="ENU91" s="45"/>
      <c r="ENV91" s="45"/>
      <c r="ENW91" s="45"/>
      <c r="ENX91" s="45"/>
      <c r="ENY91" s="45"/>
      <c r="ENZ91" s="45"/>
      <c r="EOA91" s="45"/>
      <c r="EOB91" s="45"/>
      <c r="EOC91" s="45"/>
      <c r="EOD91" s="45"/>
      <c r="EOE91" s="45"/>
      <c r="EOF91" s="45"/>
      <c r="EOG91" s="45"/>
      <c r="EOH91" s="45"/>
      <c r="EOI91" s="45"/>
      <c r="EOJ91" s="45"/>
      <c r="EOK91" s="45"/>
      <c r="EOL91" s="45"/>
      <c r="EOM91" s="45"/>
      <c r="EON91" s="45"/>
      <c r="EOO91" s="45"/>
      <c r="EOP91" s="45"/>
      <c r="EOQ91" s="45"/>
      <c r="EOR91" s="45"/>
      <c r="EOS91" s="45"/>
      <c r="EOT91" s="45"/>
      <c r="EOU91" s="45"/>
      <c r="EOV91" s="45"/>
      <c r="EOW91" s="45"/>
      <c r="EOX91" s="45"/>
      <c r="EOY91" s="45"/>
      <c r="EOZ91" s="45"/>
      <c r="EPA91" s="45"/>
      <c r="EPB91" s="45"/>
      <c r="EPC91" s="45"/>
      <c r="EPD91" s="45"/>
      <c r="EPE91" s="45"/>
      <c r="EPF91" s="45"/>
      <c r="EPG91" s="45"/>
      <c r="EPH91" s="45"/>
      <c r="EPI91" s="45"/>
      <c r="EPJ91" s="45"/>
      <c r="EPK91" s="45"/>
      <c r="EPL91" s="45"/>
      <c r="EPM91" s="45"/>
      <c r="EPN91" s="45"/>
      <c r="EPO91" s="45"/>
      <c r="EPP91" s="45"/>
      <c r="EPQ91" s="45"/>
      <c r="EPR91" s="45"/>
      <c r="EPS91" s="45"/>
      <c r="EPT91" s="45"/>
      <c r="EPU91" s="45"/>
      <c r="EPV91" s="45"/>
      <c r="EPW91" s="45"/>
      <c r="EPX91" s="45"/>
      <c r="EPY91" s="45"/>
      <c r="EPZ91" s="45"/>
      <c r="EQA91" s="45"/>
      <c r="EQB91" s="45"/>
      <c r="EQC91" s="45"/>
      <c r="EQD91" s="45"/>
      <c r="EQE91" s="45"/>
      <c r="EQF91" s="45"/>
      <c r="EQG91" s="45"/>
      <c r="EQH91" s="45"/>
      <c r="EQI91" s="45"/>
      <c r="EQJ91" s="45"/>
      <c r="EQK91" s="45"/>
      <c r="EQL91" s="45"/>
      <c r="EQM91" s="45"/>
      <c r="EQN91" s="45"/>
      <c r="EQO91" s="45"/>
      <c r="EQP91" s="45"/>
      <c r="EQQ91" s="45"/>
      <c r="EQR91" s="45"/>
      <c r="EQS91" s="45"/>
      <c r="EQT91" s="45"/>
      <c r="EQU91" s="45"/>
      <c r="EQV91" s="45"/>
      <c r="EQW91" s="45"/>
      <c r="EQX91" s="45"/>
      <c r="EQY91" s="45"/>
      <c r="EQZ91" s="45"/>
      <c r="ERA91" s="45"/>
      <c r="ERB91" s="45"/>
      <c r="ERC91" s="45"/>
      <c r="ERD91" s="45"/>
      <c r="ERE91" s="45"/>
      <c r="ERF91" s="45"/>
      <c r="ERG91" s="45"/>
      <c r="ERH91" s="45"/>
      <c r="ERI91" s="45"/>
      <c r="ERJ91" s="45"/>
      <c r="ERK91" s="45"/>
      <c r="ERL91" s="45"/>
      <c r="ERM91" s="45"/>
      <c r="ERN91" s="45"/>
      <c r="ERO91" s="45"/>
      <c r="ERP91" s="45"/>
      <c r="ERQ91" s="45"/>
      <c r="ERR91" s="45"/>
      <c r="ERS91" s="45"/>
      <c r="ERT91" s="45"/>
      <c r="ERU91" s="45"/>
      <c r="ERV91" s="45"/>
      <c r="ERW91" s="45"/>
      <c r="ERX91" s="45"/>
      <c r="ERY91" s="45"/>
      <c r="ERZ91" s="45"/>
      <c r="ESA91" s="45"/>
      <c r="ESB91" s="45"/>
      <c r="ESC91" s="45"/>
      <c r="ESD91" s="45"/>
      <c r="ESE91" s="45"/>
      <c r="ESF91" s="45"/>
      <c r="ESG91" s="45"/>
      <c r="ESH91" s="45"/>
      <c r="ESI91" s="45"/>
      <c r="ESJ91" s="45"/>
      <c r="ESK91" s="45"/>
      <c r="ESL91" s="45"/>
      <c r="ESM91" s="45"/>
      <c r="ESN91" s="45"/>
      <c r="ESO91" s="45"/>
      <c r="ESP91" s="45"/>
      <c r="ESQ91" s="45"/>
      <c r="ESR91" s="45"/>
      <c r="ESS91" s="45"/>
      <c r="EST91" s="45"/>
      <c r="ESU91" s="45"/>
      <c r="ESV91" s="45"/>
      <c r="ESW91" s="45"/>
      <c r="ESX91" s="45"/>
      <c r="ESY91" s="45"/>
      <c r="ESZ91" s="45"/>
      <c r="ETA91" s="45"/>
      <c r="ETB91" s="45"/>
      <c r="ETC91" s="45"/>
      <c r="ETD91" s="45"/>
      <c r="ETE91" s="45"/>
      <c r="ETF91" s="45"/>
      <c r="ETG91" s="45"/>
      <c r="ETH91" s="45"/>
      <c r="ETI91" s="45"/>
      <c r="ETJ91" s="45"/>
      <c r="ETK91" s="45"/>
      <c r="ETL91" s="45"/>
      <c r="ETM91" s="45"/>
      <c r="ETN91" s="45"/>
      <c r="ETO91" s="45"/>
      <c r="ETP91" s="45"/>
      <c r="ETQ91" s="45"/>
      <c r="ETR91" s="45"/>
      <c r="ETS91" s="45"/>
      <c r="ETT91" s="45"/>
      <c r="ETU91" s="45"/>
      <c r="ETV91" s="45"/>
      <c r="ETW91" s="45"/>
      <c r="ETX91" s="45"/>
      <c r="ETY91" s="45"/>
      <c r="ETZ91" s="45"/>
      <c r="EUA91" s="45"/>
      <c r="EUB91" s="45"/>
      <c r="EUC91" s="45"/>
      <c r="EUD91" s="45"/>
      <c r="EUE91" s="45"/>
      <c r="EUF91" s="45"/>
      <c r="EUG91" s="45"/>
      <c r="EUH91" s="45"/>
      <c r="EUI91" s="45"/>
      <c r="EUJ91" s="45"/>
      <c r="EUK91" s="45"/>
      <c r="EUL91" s="45"/>
      <c r="EUM91" s="45"/>
      <c r="EUN91" s="45"/>
      <c r="EUO91" s="45"/>
      <c r="EUP91" s="45"/>
      <c r="EUQ91" s="45"/>
      <c r="EUR91" s="45"/>
      <c r="EUS91" s="45"/>
      <c r="EUT91" s="45"/>
      <c r="EUU91" s="45"/>
      <c r="EUV91" s="45"/>
      <c r="EUW91" s="45"/>
      <c r="EUX91" s="45"/>
      <c r="EUY91" s="45"/>
      <c r="EUZ91" s="45"/>
      <c r="EVA91" s="45"/>
      <c r="EVB91" s="45"/>
      <c r="EVC91" s="45"/>
      <c r="EVD91" s="45"/>
      <c r="EVE91" s="45"/>
      <c r="EVF91" s="45"/>
      <c r="EVG91" s="45"/>
      <c r="EVH91" s="45"/>
      <c r="EVI91" s="45"/>
      <c r="EVJ91" s="45"/>
      <c r="EVK91" s="45"/>
      <c r="EVL91" s="45"/>
      <c r="EVM91" s="45"/>
      <c r="EVN91" s="45"/>
      <c r="EVO91" s="45"/>
      <c r="EVP91" s="45"/>
      <c r="EVQ91" s="45"/>
      <c r="EVR91" s="45"/>
      <c r="EVS91" s="45"/>
      <c r="EVT91" s="45"/>
      <c r="EVU91" s="45"/>
      <c r="EVV91" s="45"/>
      <c r="EVW91" s="45"/>
      <c r="EVX91" s="45"/>
      <c r="EVY91" s="45"/>
      <c r="EVZ91" s="45"/>
      <c r="EWA91" s="45"/>
      <c r="EWB91" s="45"/>
      <c r="EWC91" s="45"/>
      <c r="EWD91" s="45"/>
      <c r="EWE91" s="45"/>
      <c r="EWF91" s="45"/>
      <c r="EWG91" s="45"/>
      <c r="EWH91" s="45"/>
      <c r="EWI91" s="45"/>
      <c r="EWJ91" s="45"/>
      <c r="EWK91" s="45"/>
      <c r="EWL91" s="45"/>
      <c r="EWM91" s="45"/>
      <c r="EWN91" s="45"/>
      <c r="EWO91" s="45"/>
      <c r="EWP91" s="45"/>
      <c r="EWQ91" s="45"/>
      <c r="EWR91" s="45"/>
      <c r="EWS91" s="45"/>
      <c r="EWT91" s="45"/>
      <c r="EWU91" s="45"/>
      <c r="EWV91" s="45"/>
      <c r="EWW91" s="45"/>
      <c r="EWX91" s="45"/>
      <c r="EWY91" s="45"/>
      <c r="EWZ91" s="45"/>
      <c r="EXA91" s="45"/>
      <c r="EXB91" s="45"/>
      <c r="EXC91" s="45"/>
      <c r="EXD91" s="45"/>
      <c r="EXE91" s="45"/>
      <c r="EXF91" s="45"/>
      <c r="EXG91" s="45"/>
      <c r="EXH91" s="45"/>
      <c r="EXI91" s="45"/>
      <c r="EXJ91" s="45"/>
      <c r="EXK91" s="45"/>
      <c r="EXL91" s="45"/>
      <c r="EXM91" s="45"/>
      <c r="EXN91" s="45"/>
      <c r="EXO91" s="45"/>
      <c r="EXP91" s="45"/>
      <c r="EXQ91" s="45"/>
      <c r="EXR91" s="45"/>
      <c r="EXS91" s="45"/>
      <c r="EXT91" s="45"/>
      <c r="EXU91" s="45"/>
      <c r="EXV91" s="45"/>
      <c r="EXW91" s="45"/>
      <c r="EXX91" s="45"/>
      <c r="EXY91" s="45"/>
      <c r="EXZ91" s="45"/>
      <c r="EYA91" s="45"/>
      <c r="EYB91" s="45"/>
      <c r="EYC91" s="45"/>
      <c r="EYD91" s="45"/>
      <c r="EYE91" s="45"/>
      <c r="EYF91" s="45"/>
      <c r="EYG91" s="45"/>
      <c r="EYH91" s="45"/>
      <c r="EYI91" s="45"/>
      <c r="EYJ91" s="45"/>
      <c r="EYK91" s="45"/>
      <c r="EYL91" s="45"/>
      <c r="EYM91" s="45"/>
      <c r="EYN91" s="45"/>
      <c r="EYO91" s="45"/>
      <c r="EYP91" s="45"/>
      <c r="EYQ91" s="45"/>
      <c r="EYR91" s="45"/>
      <c r="EYS91" s="45"/>
      <c r="EYT91" s="45"/>
      <c r="EYU91" s="45"/>
      <c r="EYV91" s="45"/>
      <c r="EYW91" s="45"/>
      <c r="EYX91" s="45"/>
      <c r="EYY91" s="45"/>
      <c r="EYZ91" s="45"/>
      <c r="EZA91" s="45"/>
      <c r="EZB91" s="45"/>
      <c r="EZC91" s="45"/>
      <c r="EZD91" s="45"/>
      <c r="EZE91" s="45"/>
      <c r="EZF91" s="45"/>
      <c r="EZG91" s="45"/>
      <c r="EZH91" s="45"/>
      <c r="EZI91" s="45"/>
      <c r="EZJ91" s="45"/>
      <c r="EZK91" s="45"/>
      <c r="EZL91" s="45"/>
      <c r="EZM91" s="45"/>
      <c r="EZN91" s="45"/>
      <c r="EZO91" s="45"/>
      <c r="EZP91" s="45"/>
      <c r="EZQ91" s="45"/>
      <c r="EZR91" s="45"/>
      <c r="EZS91" s="45"/>
      <c r="EZT91" s="45"/>
      <c r="EZU91" s="45"/>
      <c r="EZV91" s="45"/>
      <c r="EZW91" s="45"/>
      <c r="EZX91" s="45"/>
      <c r="EZY91" s="45"/>
      <c r="EZZ91" s="45"/>
      <c r="FAA91" s="45"/>
      <c r="FAB91" s="45"/>
      <c r="FAC91" s="45"/>
      <c r="FAD91" s="45"/>
      <c r="FAE91" s="45"/>
      <c r="FAF91" s="45"/>
      <c r="FAG91" s="45"/>
      <c r="FAH91" s="45"/>
      <c r="FAI91" s="45"/>
      <c r="FAJ91" s="45"/>
      <c r="FAK91" s="45"/>
      <c r="FAL91" s="45"/>
      <c r="FAM91" s="45"/>
      <c r="FAN91" s="45"/>
      <c r="FAO91" s="45"/>
      <c r="FAP91" s="45"/>
      <c r="FAQ91" s="45"/>
      <c r="FAR91" s="45"/>
      <c r="FAS91" s="45"/>
      <c r="FAT91" s="45"/>
      <c r="FAU91" s="45"/>
      <c r="FAV91" s="45"/>
      <c r="FAW91" s="45"/>
      <c r="FAX91" s="45"/>
      <c r="FAY91" s="45"/>
      <c r="FAZ91" s="45"/>
      <c r="FBA91" s="45"/>
      <c r="FBB91" s="45"/>
      <c r="FBC91" s="45"/>
      <c r="FBD91" s="45"/>
      <c r="FBE91" s="45"/>
      <c r="FBF91" s="45"/>
      <c r="FBG91" s="45"/>
      <c r="FBH91" s="45"/>
      <c r="FBI91" s="45"/>
      <c r="FBJ91" s="45"/>
      <c r="FBK91" s="45"/>
      <c r="FBL91" s="45"/>
      <c r="FBM91" s="45"/>
      <c r="FBN91" s="45"/>
      <c r="FBO91" s="45"/>
      <c r="FBP91" s="45"/>
      <c r="FBQ91" s="45"/>
      <c r="FBR91" s="45"/>
      <c r="FBS91" s="45"/>
      <c r="FBT91" s="45"/>
      <c r="FBU91" s="45"/>
      <c r="FBV91" s="45"/>
      <c r="FBW91" s="45"/>
      <c r="FBX91" s="45"/>
      <c r="FBY91" s="45"/>
      <c r="FBZ91" s="45"/>
      <c r="FCA91" s="45"/>
      <c r="FCB91" s="45"/>
      <c r="FCC91" s="45"/>
      <c r="FCD91" s="45"/>
      <c r="FCE91" s="45"/>
      <c r="FCF91" s="45"/>
      <c r="FCG91" s="45"/>
      <c r="FCH91" s="45"/>
      <c r="FCI91" s="45"/>
      <c r="FCJ91" s="45"/>
      <c r="FCK91" s="45"/>
      <c r="FCL91" s="45"/>
      <c r="FCM91" s="45"/>
      <c r="FCN91" s="45"/>
      <c r="FCO91" s="45"/>
      <c r="FCP91" s="45"/>
      <c r="FCQ91" s="45"/>
      <c r="FCR91" s="45"/>
      <c r="FCS91" s="45"/>
      <c r="FCT91" s="45"/>
      <c r="FCU91" s="45"/>
      <c r="FCV91" s="45"/>
      <c r="FCW91" s="45"/>
      <c r="FCX91" s="45"/>
      <c r="FCY91" s="45"/>
      <c r="FCZ91" s="45"/>
      <c r="FDA91" s="45"/>
      <c r="FDB91" s="45"/>
      <c r="FDC91" s="45"/>
      <c r="FDD91" s="45"/>
      <c r="FDE91" s="45"/>
      <c r="FDF91" s="45"/>
      <c r="FDG91" s="45"/>
      <c r="FDH91" s="45"/>
      <c r="FDI91" s="45"/>
      <c r="FDJ91" s="45"/>
      <c r="FDK91" s="45"/>
      <c r="FDL91" s="45"/>
      <c r="FDM91" s="45"/>
      <c r="FDN91" s="45"/>
      <c r="FDO91" s="45"/>
      <c r="FDP91" s="45"/>
      <c r="FDQ91" s="45"/>
      <c r="FDR91" s="45"/>
      <c r="FDS91" s="45"/>
      <c r="FDT91" s="45"/>
      <c r="FDU91" s="45"/>
      <c r="FDV91" s="45"/>
      <c r="FDW91" s="45"/>
      <c r="FDX91" s="45"/>
      <c r="FDY91" s="45"/>
      <c r="FDZ91" s="45"/>
      <c r="FEA91" s="45"/>
      <c r="FEB91" s="45"/>
      <c r="FEC91" s="45"/>
      <c r="FED91" s="45"/>
      <c r="FEE91" s="45"/>
      <c r="FEF91" s="45"/>
      <c r="FEG91" s="45"/>
      <c r="FEH91" s="45"/>
      <c r="FEI91" s="45"/>
      <c r="FEJ91" s="45"/>
      <c r="FEK91" s="45"/>
      <c r="FEL91" s="45"/>
      <c r="FEM91" s="45"/>
      <c r="FEN91" s="45"/>
      <c r="FEO91" s="45"/>
      <c r="FEP91" s="45"/>
      <c r="FEQ91" s="45"/>
      <c r="FER91" s="45"/>
      <c r="FES91" s="45"/>
      <c r="FET91" s="45"/>
      <c r="FEU91" s="45"/>
      <c r="FEV91" s="45"/>
      <c r="FEW91" s="45"/>
      <c r="FEX91" s="45"/>
      <c r="FEY91" s="45"/>
      <c r="FEZ91" s="45"/>
      <c r="FFA91" s="45"/>
      <c r="FFB91" s="45"/>
      <c r="FFC91" s="45"/>
      <c r="FFD91" s="45"/>
      <c r="FFE91" s="45"/>
      <c r="FFF91" s="45"/>
      <c r="FFG91" s="45"/>
      <c r="FFH91" s="45"/>
      <c r="FFI91" s="45"/>
      <c r="FFJ91" s="45"/>
      <c r="FFK91" s="45"/>
      <c r="FFL91" s="45"/>
      <c r="FFM91" s="45"/>
      <c r="FFN91" s="45"/>
      <c r="FFO91" s="45"/>
      <c r="FFP91" s="45"/>
      <c r="FFQ91" s="45"/>
      <c r="FFR91" s="45"/>
      <c r="FFS91" s="45"/>
      <c r="FFT91" s="45"/>
      <c r="FFU91" s="45"/>
      <c r="FFV91" s="45"/>
      <c r="FFW91" s="45"/>
      <c r="FFX91" s="45"/>
      <c r="FFY91" s="45"/>
      <c r="FFZ91" s="45"/>
      <c r="FGA91" s="45"/>
      <c r="FGB91" s="45"/>
      <c r="FGC91" s="45"/>
      <c r="FGD91" s="45"/>
      <c r="FGE91" s="45"/>
      <c r="FGF91" s="45"/>
      <c r="FGG91" s="45"/>
      <c r="FGH91" s="45"/>
      <c r="FGI91" s="45"/>
      <c r="FGJ91" s="45"/>
      <c r="FGK91" s="45"/>
      <c r="FGL91" s="45"/>
      <c r="FGM91" s="45"/>
      <c r="FGN91" s="45"/>
      <c r="FGO91" s="45"/>
      <c r="FGP91" s="45"/>
      <c r="FGQ91" s="45"/>
      <c r="FGR91" s="45"/>
      <c r="FGS91" s="45"/>
      <c r="FGT91" s="45"/>
      <c r="FGU91" s="45"/>
      <c r="FGV91" s="45"/>
      <c r="FGW91" s="45"/>
      <c r="FGX91" s="45"/>
      <c r="FGY91" s="45"/>
      <c r="FGZ91" s="45"/>
      <c r="FHA91" s="45"/>
      <c r="FHB91" s="45"/>
      <c r="FHC91" s="45"/>
      <c r="FHD91" s="45"/>
      <c r="FHE91" s="45"/>
      <c r="FHF91" s="45"/>
      <c r="FHG91" s="45"/>
      <c r="FHH91" s="45"/>
      <c r="FHI91" s="45"/>
      <c r="FHJ91" s="45"/>
      <c r="FHK91" s="45"/>
      <c r="FHL91" s="45"/>
      <c r="FHM91" s="45"/>
      <c r="FHN91" s="45"/>
      <c r="FHO91" s="45"/>
      <c r="FHP91" s="45"/>
      <c r="FHQ91" s="45"/>
      <c r="FHR91" s="45"/>
      <c r="FHS91" s="45"/>
      <c r="FHT91" s="45"/>
      <c r="FHU91" s="45"/>
      <c r="FHV91" s="45"/>
      <c r="FHW91" s="45"/>
      <c r="FHX91" s="45"/>
      <c r="FHY91" s="45"/>
      <c r="FHZ91" s="45"/>
      <c r="FIA91" s="45"/>
      <c r="FIB91" s="45"/>
      <c r="FIC91" s="45"/>
      <c r="FID91" s="45"/>
      <c r="FIE91" s="45"/>
      <c r="FIF91" s="45"/>
      <c r="FIG91" s="45"/>
      <c r="FIH91" s="45"/>
      <c r="FII91" s="45"/>
      <c r="FIJ91" s="45"/>
      <c r="FIK91" s="45"/>
      <c r="FIL91" s="45"/>
      <c r="FIM91" s="45"/>
      <c r="FIN91" s="45"/>
      <c r="FIO91" s="45"/>
      <c r="FIP91" s="45"/>
      <c r="FIQ91" s="45"/>
      <c r="FIR91" s="45"/>
      <c r="FIS91" s="45"/>
      <c r="FIT91" s="45"/>
      <c r="FIU91" s="45"/>
      <c r="FIV91" s="45"/>
      <c r="FIW91" s="45"/>
      <c r="FIX91" s="45"/>
      <c r="FIY91" s="45"/>
      <c r="FIZ91" s="45"/>
      <c r="FJA91" s="45"/>
      <c r="FJB91" s="45"/>
      <c r="FJC91" s="45"/>
      <c r="FJD91" s="45"/>
      <c r="FJE91" s="45"/>
      <c r="FJF91" s="45"/>
      <c r="FJG91" s="45"/>
      <c r="FJH91" s="45"/>
      <c r="FJI91" s="45"/>
      <c r="FJJ91" s="45"/>
      <c r="FJK91" s="45"/>
      <c r="FJL91" s="45"/>
      <c r="FJM91" s="45"/>
      <c r="FJN91" s="45"/>
      <c r="FJO91" s="45"/>
      <c r="FJP91" s="45"/>
      <c r="FJQ91" s="45"/>
      <c r="FJR91" s="45"/>
      <c r="FJS91" s="45"/>
      <c r="FJT91" s="45"/>
      <c r="FJU91" s="45"/>
      <c r="FJV91" s="45"/>
      <c r="FJW91" s="45"/>
      <c r="FJX91" s="45"/>
      <c r="FJY91" s="45"/>
      <c r="FJZ91" s="45"/>
      <c r="FKA91" s="45"/>
      <c r="FKB91" s="45"/>
      <c r="FKC91" s="45"/>
      <c r="FKD91" s="45"/>
      <c r="FKE91" s="45"/>
      <c r="FKF91" s="45"/>
      <c r="FKG91" s="45"/>
      <c r="FKH91" s="45"/>
      <c r="FKI91" s="45"/>
      <c r="FKJ91" s="45"/>
      <c r="FKK91" s="45"/>
      <c r="FKL91" s="45"/>
      <c r="FKM91" s="45"/>
      <c r="FKN91" s="45"/>
      <c r="FKO91" s="45"/>
      <c r="FKP91" s="45"/>
      <c r="FKQ91" s="45"/>
      <c r="FKR91" s="45"/>
      <c r="FKS91" s="45"/>
      <c r="FKT91" s="45"/>
      <c r="FKU91" s="45"/>
      <c r="FKV91" s="45"/>
      <c r="FKW91" s="45"/>
      <c r="FKX91" s="45"/>
      <c r="FKY91" s="45"/>
      <c r="FKZ91" s="45"/>
      <c r="FLA91" s="45"/>
      <c r="FLB91" s="45"/>
      <c r="FLC91" s="45"/>
      <c r="FLD91" s="45"/>
      <c r="FLE91" s="45"/>
      <c r="FLF91" s="45"/>
      <c r="FLG91" s="45"/>
      <c r="FLH91" s="45"/>
      <c r="FLI91" s="45"/>
      <c r="FLJ91" s="45"/>
      <c r="FLK91" s="45"/>
      <c r="FLL91" s="45"/>
      <c r="FLM91" s="45"/>
      <c r="FLN91" s="45"/>
      <c r="FLO91" s="45"/>
      <c r="FLP91" s="45"/>
      <c r="FLQ91" s="45"/>
      <c r="FLR91" s="45"/>
      <c r="FLS91" s="45"/>
      <c r="FLT91" s="45"/>
      <c r="FLU91" s="45"/>
      <c r="FLV91" s="45"/>
      <c r="FLW91" s="45"/>
      <c r="FLX91" s="45"/>
      <c r="FLY91" s="45"/>
      <c r="FLZ91" s="45"/>
      <c r="FMA91" s="45"/>
      <c r="FMB91" s="45"/>
      <c r="FMC91" s="45"/>
      <c r="FMD91" s="45"/>
      <c r="FME91" s="45"/>
      <c r="FMF91" s="45"/>
      <c r="FMG91" s="45"/>
      <c r="FMH91" s="45"/>
      <c r="FMI91" s="45"/>
      <c r="FMJ91" s="45"/>
      <c r="FMK91" s="45"/>
      <c r="FML91" s="45"/>
      <c r="FMM91" s="45"/>
      <c r="FMN91" s="45"/>
      <c r="FMO91" s="45"/>
      <c r="FMP91" s="45"/>
      <c r="FMQ91" s="45"/>
      <c r="FMR91" s="45"/>
      <c r="FMS91" s="45"/>
      <c r="FMT91" s="45"/>
      <c r="FMU91" s="45"/>
      <c r="FMV91" s="45"/>
      <c r="FMW91" s="45"/>
      <c r="FMX91" s="45"/>
      <c r="FMY91" s="45"/>
      <c r="FMZ91" s="45"/>
      <c r="FNA91" s="45"/>
      <c r="FNB91" s="45"/>
      <c r="FNC91" s="45"/>
      <c r="FND91" s="45"/>
      <c r="FNE91" s="45"/>
      <c r="FNF91" s="45"/>
      <c r="FNG91" s="45"/>
      <c r="FNH91" s="45"/>
      <c r="FNI91" s="45"/>
      <c r="FNJ91" s="45"/>
      <c r="FNK91" s="45"/>
      <c r="FNL91" s="45"/>
      <c r="FNM91" s="45"/>
      <c r="FNN91" s="45"/>
      <c r="FNO91" s="45"/>
      <c r="FNP91" s="45"/>
      <c r="FNQ91" s="45"/>
      <c r="FNR91" s="45"/>
      <c r="FNS91" s="45"/>
      <c r="FNT91" s="45"/>
      <c r="FNU91" s="45"/>
      <c r="FNV91" s="45"/>
      <c r="FNW91" s="45"/>
      <c r="FNX91" s="45"/>
      <c r="FNY91" s="45"/>
      <c r="FNZ91" s="45"/>
      <c r="FOA91" s="45"/>
      <c r="FOB91" s="45"/>
      <c r="FOC91" s="45"/>
      <c r="FOD91" s="45"/>
      <c r="FOE91" s="45"/>
      <c r="FOF91" s="45"/>
      <c r="FOG91" s="45"/>
      <c r="FOH91" s="45"/>
      <c r="FOI91" s="45"/>
      <c r="FOJ91" s="45"/>
      <c r="FOK91" s="45"/>
      <c r="FOL91" s="45"/>
      <c r="FOM91" s="45"/>
      <c r="FON91" s="45"/>
      <c r="FOO91" s="45"/>
      <c r="FOP91" s="45"/>
      <c r="FOQ91" s="45"/>
      <c r="FOR91" s="45"/>
      <c r="FOS91" s="45"/>
      <c r="FOT91" s="45"/>
      <c r="FOU91" s="45"/>
      <c r="FOV91" s="45"/>
      <c r="FOW91" s="45"/>
      <c r="FOX91" s="45"/>
      <c r="FOY91" s="45"/>
      <c r="FOZ91" s="45"/>
      <c r="FPA91" s="45"/>
      <c r="FPB91" s="45"/>
      <c r="FPC91" s="45"/>
      <c r="FPD91" s="45"/>
      <c r="FPE91" s="45"/>
      <c r="FPF91" s="45"/>
      <c r="FPG91" s="45"/>
      <c r="FPH91" s="45"/>
      <c r="FPI91" s="45"/>
      <c r="FPJ91" s="45"/>
      <c r="FPK91" s="45"/>
      <c r="FPL91" s="45"/>
      <c r="FPM91" s="45"/>
      <c r="FPN91" s="45"/>
      <c r="FPO91" s="45"/>
      <c r="FPP91" s="45"/>
      <c r="FPQ91" s="45"/>
      <c r="FPR91" s="45"/>
      <c r="FPS91" s="45"/>
      <c r="FPT91" s="45"/>
      <c r="FPU91" s="45"/>
      <c r="FPV91" s="45"/>
      <c r="FPW91" s="45"/>
      <c r="FPX91" s="45"/>
      <c r="FPY91" s="45"/>
      <c r="FPZ91" s="45"/>
      <c r="FQA91" s="45"/>
      <c r="FQB91" s="45"/>
      <c r="FQC91" s="45"/>
      <c r="FQD91" s="45"/>
      <c r="FQE91" s="45"/>
      <c r="FQF91" s="45"/>
      <c r="FQG91" s="45"/>
      <c r="FQH91" s="45"/>
      <c r="FQI91" s="45"/>
      <c r="FQJ91" s="45"/>
      <c r="FQK91" s="45"/>
      <c r="FQL91" s="45"/>
      <c r="FQM91" s="45"/>
      <c r="FQN91" s="45"/>
      <c r="FQO91" s="45"/>
      <c r="FQP91" s="45"/>
      <c r="FQQ91" s="45"/>
      <c r="FQR91" s="45"/>
      <c r="FQS91" s="45"/>
      <c r="FQT91" s="45"/>
      <c r="FQU91" s="45"/>
      <c r="FQV91" s="45"/>
      <c r="FQW91" s="45"/>
      <c r="FQX91" s="45"/>
      <c r="FQY91" s="45"/>
      <c r="FQZ91" s="45"/>
      <c r="FRA91" s="45"/>
      <c r="FRB91" s="45"/>
      <c r="FRC91" s="45"/>
      <c r="FRD91" s="45"/>
      <c r="FRE91" s="45"/>
      <c r="FRF91" s="45"/>
      <c r="FRG91" s="45"/>
      <c r="FRH91" s="45"/>
      <c r="FRI91" s="45"/>
      <c r="FRJ91" s="45"/>
      <c r="FRK91" s="45"/>
      <c r="FRL91" s="45"/>
      <c r="FRM91" s="45"/>
      <c r="FRN91" s="45"/>
      <c r="FRO91" s="45"/>
      <c r="FRP91" s="45"/>
      <c r="FRQ91" s="45"/>
      <c r="FRR91" s="45"/>
      <c r="FRS91" s="45"/>
      <c r="FRT91" s="45"/>
      <c r="FRU91" s="45"/>
      <c r="FRV91" s="45"/>
      <c r="FRW91" s="45"/>
      <c r="FRX91" s="45"/>
      <c r="FRY91" s="45"/>
      <c r="FRZ91" s="45"/>
      <c r="FSA91" s="45"/>
      <c r="FSB91" s="45"/>
      <c r="FSC91" s="45"/>
      <c r="FSD91" s="45"/>
      <c r="FSE91" s="45"/>
      <c r="FSF91" s="45"/>
      <c r="FSG91" s="45"/>
      <c r="FSH91" s="45"/>
      <c r="FSI91" s="45"/>
      <c r="FSJ91" s="45"/>
      <c r="FSK91" s="45"/>
      <c r="FSL91" s="45"/>
      <c r="FSM91" s="45"/>
      <c r="FSN91" s="45"/>
      <c r="FSO91" s="45"/>
      <c r="FSP91" s="45"/>
      <c r="FSQ91" s="45"/>
      <c r="FSR91" s="45"/>
      <c r="FSS91" s="45"/>
      <c r="FST91" s="45"/>
      <c r="FSU91" s="45"/>
      <c r="FSV91" s="45"/>
      <c r="FSW91" s="45"/>
      <c r="FSX91" s="45"/>
      <c r="FSY91" s="45"/>
      <c r="FSZ91" s="45"/>
      <c r="FTA91" s="45"/>
      <c r="FTB91" s="45"/>
      <c r="FTC91" s="45"/>
      <c r="FTD91" s="45"/>
      <c r="FTE91" s="45"/>
      <c r="FTF91" s="45"/>
      <c r="FTG91" s="45"/>
      <c r="FTH91" s="45"/>
      <c r="FTI91" s="45"/>
      <c r="FTJ91" s="45"/>
      <c r="FTK91" s="45"/>
      <c r="FTL91" s="45"/>
      <c r="FTM91" s="45"/>
      <c r="FTN91" s="45"/>
      <c r="FTO91" s="45"/>
      <c r="FTP91" s="45"/>
      <c r="FTQ91" s="45"/>
      <c r="FTR91" s="45"/>
      <c r="FTS91" s="45"/>
      <c r="FTT91" s="45"/>
      <c r="FTU91" s="45"/>
      <c r="FTV91" s="45"/>
      <c r="FTW91" s="45"/>
      <c r="FTX91" s="45"/>
      <c r="FTY91" s="45"/>
      <c r="FTZ91" s="45"/>
      <c r="FUA91" s="45"/>
      <c r="FUB91" s="45"/>
      <c r="FUC91" s="45"/>
      <c r="FUD91" s="45"/>
      <c r="FUE91" s="45"/>
      <c r="FUF91" s="45"/>
      <c r="FUG91" s="45"/>
      <c r="FUH91" s="45"/>
      <c r="FUI91" s="45"/>
      <c r="FUJ91" s="45"/>
      <c r="FUK91" s="45"/>
      <c r="FUL91" s="45"/>
      <c r="FUM91" s="45"/>
      <c r="FUN91" s="45"/>
      <c r="FUO91" s="45"/>
      <c r="FUP91" s="45"/>
      <c r="FUQ91" s="45"/>
      <c r="FUR91" s="45"/>
      <c r="FUS91" s="45"/>
      <c r="FUT91" s="45"/>
      <c r="FUU91" s="45"/>
      <c r="FUV91" s="45"/>
      <c r="FUW91" s="45"/>
      <c r="FUX91" s="45"/>
      <c r="FUY91" s="45"/>
      <c r="FUZ91" s="45"/>
      <c r="FVA91" s="45"/>
      <c r="FVB91" s="45"/>
      <c r="FVC91" s="45"/>
      <c r="FVD91" s="45"/>
      <c r="FVE91" s="45"/>
      <c r="FVF91" s="45"/>
      <c r="FVG91" s="45"/>
      <c r="FVH91" s="45"/>
      <c r="FVI91" s="45"/>
      <c r="FVJ91" s="45"/>
      <c r="FVK91" s="45"/>
      <c r="FVL91" s="45"/>
      <c r="FVM91" s="45"/>
      <c r="FVN91" s="45"/>
      <c r="FVO91" s="45"/>
      <c r="FVP91" s="45"/>
      <c r="FVQ91" s="45"/>
      <c r="FVR91" s="45"/>
      <c r="FVS91" s="45"/>
      <c r="FVT91" s="45"/>
      <c r="FVU91" s="45"/>
      <c r="FVV91" s="45"/>
      <c r="FVW91" s="45"/>
      <c r="FVX91" s="45"/>
      <c r="FVY91" s="45"/>
      <c r="FVZ91" s="45"/>
      <c r="FWA91" s="45"/>
      <c r="FWB91" s="45"/>
      <c r="FWC91" s="45"/>
      <c r="FWD91" s="45"/>
      <c r="FWE91" s="45"/>
      <c r="FWF91" s="45"/>
      <c r="FWG91" s="45"/>
      <c r="FWH91" s="45"/>
      <c r="FWI91" s="45"/>
      <c r="FWJ91" s="45"/>
      <c r="FWK91" s="45"/>
      <c r="FWL91" s="45"/>
      <c r="FWM91" s="45"/>
      <c r="FWN91" s="45"/>
      <c r="FWO91" s="45"/>
      <c r="FWP91" s="45"/>
      <c r="FWQ91" s="45"/>
      <c r="FWR91" s="45"/>
      <c r="FWS91" s="45"/>
      <c r="FWT91" s="45"/>
      <c r="FWU91" s="45"/>
      <c r="FWV91" s="45"/>
      <c r="FWW91" s="45"/>
      <c r="FWX91" s="45"/>
      <c r="FWY91" s="45"/>
      <c r="FWZ91" s="45"/>
      <c r="FXA91" s="45"/>
      <c r="FXB91" s="45"/>
      <c r="FXC91" s="45"/>
      <c r="FXD91" s="45"/>
      <c r="FXE91" s="45"/>
      <c r="FXF91" s="45"/>
      <c r="FXG91" s="45"/>
      <c r="FXH91" s="45"/>
      <c r="FXI91" s="45"/>
      <c r="FXJ91" s="45"/>
      <c r="FXK91" s="45"/>
      <c r="FXL91" s="45"/>
      <c r="FXM91" s="45"/>
      <c r="FXN91" s="45"/>
      <c r="FXO91" s="45"/>
      <c r="FXP91" s="45"/>
      <c r="FXQ91" s="45"/>
      <c r="FXR91" s="45"/>
      <c r="FXS91" s="45"/>
      <c r="FXT91" s="45"/>
      <c r="FXU91" s="45"/>
      <c r="FXV91" s="45"/>
      <c r="FXW91" s="45"/>
      <c r="FXX91" s="45"/>
      <c r="FXY91" s="45"/>
      <c r="FXZ91" s="45"/>
      <c r="FYA91" s="45"/>
      <c r="FYB91" s="45"/>
      <c r="FYC91" s="45"/>
      <c r="FYD91" s="45"/>
      <c r="FYE91" s="45"/>
      <c r="FYF91" s="45"/>
      <c r="FYG91" s="45"/>
      <c r="FYH91" s="45"/>
      <c r="FYI91" s="45"/>
      <c r="FYJ91" s="45"/>
      <c r="FYK91" s="45"/>
      <c r="FYL91" s="45"/>
      <c r="FYM91" s="45"/>
      <c r="FYN91" s="45"/>
      <c r="FYO91" s="45"/>
      <c r="FYP91" s="45"/>
      <c r="FYQ91" s="45"/>
      <c r="FYR91" s="45"/>
      <c r="FYS91" s="45"/>
      <c r="FYT91" s="45"/>
      <c r="FYU91" s="45"/>
      <c r="FYV91" s="45"/>
      <c r="FYW91" s="45"/>
      <c r="FYX91" s="45"/>
      <c r="FYY91" s="45"/>
      <c r="FYZ91" s="45"/>
      <c r="FZA91" s="45"/>
      <c r="FZB91" s="45"/>
      <c r="FZC91" s="45"/>
      <c r="FZD91" s="45"/>
      <c r="FZE91" s="45"/>
      <c r="FZF91" s="45"/>
      <c r="FZG91" s="45"/>
      <c r="FZH91" s="45"/>
      <c r="FZI91" s="45"/>
      <c r="FZJ91" s="45"/>
      <c r="FZK91" s="45"/>
      <c r="FZL91" s="45"/>
      <c r="FZM91" s="45"/>
      <c r="FZN91" s="45"/>
      <c r="FZO91" s="45"/>
      <c r="FZP91" s="45"/>
      <c r="FZQ91" s="45"/>
      <c r="FZR91" s="45"/>
      <c r="FZS91" s="45"/>
      <c r="FZT91" s="45"/>
      <c r="FZU91" s="45"/>
      <c r="FZV91" s="45"/>
      <c r="FZW91" s="45"/>
      <c r="FZX91" s="45"/>
      <c r="FZY91" s="45"/>
      <c r="FZZ91" s="45"/>
      <c r="GAA91" s="45"/>
      <c r="GAB91" s="45"/>
      <c r="GAC91" s="45"/>
      <c r="GAD91" s="45"/>
      <c r="GAE91" s="45"/>
      <c r="GAF91" s="45"/>
      <c r="GAG91" s="45"/>
      <c r="GAH91" s="45"/>
      <c r="GAI91" s="45"/>
      <c r="GAJ91" s="45"/>
      <c r="GAK91" s="45"/>
      <c r="GAL91" s="45"/>
      <c r="GAM91" s="45"/>
      <c r="GAN91" s="45"/>
      <c r="GAO91" s="45"/>
      <c r="GAP91" s="45"/>
      <c r="GAQ91" s="45"/>
      <c r="GAR91" s="45"/>
      <c r="GAS91" s="45"/>
      <c r="GAT91" s="45"/>
      <c r="GAU91" s="45"/>
      <c r="GAV91" s="45"/>
      <c r="GAW91" s="45"/>
      <c r="GAX91" s="45"/>
      <c r="GAY91" s="45"/>
      <c r="GAZ91" s="45"/>
      <c r="GBA91" s="45"/>
      <c r="GBB91" s="45"/>
      <c r="GBC91" s="45"/>
      <c r="GBD91" s="45"/>
      <c r="GBE91" s="45"/>
      <c r="GBF91" s="45"/>
      <c r="GBG91" s="45"/>
      <c r="GBH91" s="45"/>
      <c r="GBI91" s="45"/>
      <c r="GBJ91" s="45"/>
      <c r="GBK91" s="45"/>
      <c r="GBL91" s="45"/>
      <c r="GBM91" s="45"/>
      <c r="GBN91" s="45"/>
      <c r="GBO91" s="45"/>
      <c r="GBP91" s="45"/>
      <c r="GBQ91" s="45"/>
      <c r="GBR91" s="45"/>
      <c r="GBS91" s="45"/>
      <c r="GBT91" s="45"/>
      <c r="GBU91" s="45"/>
      <c r="GBV91" s="45"/>
      <c r="GBW91" s="45"/>
      <c r="GBX91" s="45"/>
      <c r="GBY91" s="45"/>
      <c r="GBZ91" s="45"/>
      <c r="GCA91" s="45"/>
      <c r="GCB91" s="45"/>
      <c r="GCC91" s="45"/>
      <c r="GCD91" s="45"/>
      <c r="GCE91" s="45"/>
      <c r="GCF91" s="45"/>
      <c r="GCG91" s="45"/>
      <c r="GCH91" s="45"/>
      <c r="GCI91" s="45"/>
      <c r="GCJ91" s="45"/>
      <c r="GCK91" s="45"/>
      <c r="GCL91" s="45"/>
      <c r="GCM91" s="45"/>
      <c r="GCN91" s="45"/>
      <c r="GCO91" s="45"/>
      <c r="GCP91" s="45"/>
      <c r="GCQ91" s="45"/>
      <c r="GCR91" s="45"/>
      <c r="GCS91" s="45"/>
      <c r="GCT91" s="45"/>
      <c r="GCU91" s="45"/>
      <c r="GCV91" s="45"/>
      <c r="GCW91" s="45"/>
      <c r="GCX91" s="45"/>
      <c r="GCY91" s="45"/>
      <c r="GCZ91" s="45"/>
      <c r="GDA91" s="45"/>
      <c r="GDB91" s="45"/>
      <c r="GDC91" s="45"/>
      <c r="GDD91" s="45"/>
      <c r="GDE91" s="45"/>
      <c r="GDF91" s="45"/>
      <c r="GDG91" s="45"/>
      <c r="GDH91" s="45"/>
      <c r="GDI91" s="45"/>
      <c r="GDJ91" s="45"/>
      <c r="GDK91" s="45"/>
      <c r="GDL91" s="45"/>
      <c r="GDM91" s="45"/>
      <c r="GDN91" s="45"/>
      <c r="GDO91" s="45"/>
      <c r="GDP91" s="45"/>
      <c r="GDQ91" s="45"/>
      <c r="GDR91" s="45"/>
      <c r="GDS91" s="45"/>
      <c r="GDT91" s="45"/>
      <c r="GDU91" s="45"/>
      <c r="GDV91" s="45"/>
      <c r="GDW91" s="45"/>
      <c r="GDX91" s="45"/>
      <c r="GDY91" s="45"/>
      <c r="GDZ91" s="45"/>
      <c r="GEA91" s="45"/>
      <c r="GEB91" s="45"/>
      <c r="GEC91" s="45"/>
      <c r="GED91" s="45"/>
      <c r="GEE91" s="45"/>
      <c r="GEF91" s="45"/>
      <c r="GEG91" s="45"/>
      <c r="GEH91" s="45"/>
      <c r="GEI91" s="45"/>
      <c r="GEJ91" s="45"/>
      <c r="GEK91" s="45"/>
      <c r="GEL91" s="45"/>
      <c r="GEM91" s="45"/>
      <c r="GEN91" s="45"/>
      <c r="GEO91" s="45"/>
      <c r="GEP91" s="45"/>
      <c r="GEQ91" s="45"/>
      <c r="GER91" s="45"/>
      <c r="GES91" s="45"/>
      <c r="GET91" s="45"/>
      <c r="GEU91" s="45"/>
      <c r="GEV91" s="45"/>
      <c r="GEW91" s="45"/>
      <c r="GEX91" s="45"/>
      <c r="GEY91" s="45"/>
      <c r="GEZ91" s="45"/>
      <c r="GFA91" s="45"/>
      <c r="GFB91" s="45"/>
      <c r="GFC91" s="45"/>
      <c r="GFD91" s="45"/>
      <c r="GFE91" s="45"/>
      <c r="GFF91" s="45"/>
      <c r="GFG91" s="45"/>
      <c r="GFH91" s="45"/>
      <c r="GFI91" s="45"/>
      <c r="GFJ91" s="45"/>
      <c r="GFK91" s="45"/>
      <c r="GFL91" s="45"/>
      <c r="GFM91" s="45"/>
      <c r="GFN91" s="45"/>
      <c r="GFO91" s="45"/>
      <c r="GFP91" s="45"/>
      <c r="GFQ91" s="45"/>
      <c r="GFR91" s="45"/>
      <c r="GFS91" s="45"/>
      <c r="GFT91" s="45"/>
      <c r="GFU91" s="45"/>
      <c r="GFV91" s="45"/>
      <c r="GFW91" s="45"/>
      <c r="GFX91" s="45"/>
      <c r="GFY91" s="45"/>
      <c r="GFZ91" s="45"/>
      <c r="GGA91" s="45"/>
      <c r="GGB91" s="45"/>
      <c r="GGC91" s="45"/>
      <c r="GGD91" s="45"/>
      <c r="GGE91" s="45"/>
      <c r="GGF91" s="45"/>
      <c r="GGG91" s="45"/>
      <c r="GGH91" s="45"/>
      <c r="GGI91" s="45"/>
      <c r="GGJ91" s="45"/>
      <c r="GGK91" s="45"/>
      <c r="GGL91" s="45"/>
      <c r="GGM91" s="45"/>
      <c r="GGN91" s="45"/>
      <c r="GGO91" s="45"/>
      <c r="GGP91" s="45"/>
      <c r="GGQ91" s="45"/>
      <c r="GGR91" s="45"/>
      <c r="GGS91" s="45"/>
      <c r="GGT91" s="45"/>
      <c r="GGU91" s="45"/>
      <c r="GGV91" s="45"/>
      <c r="GGW91" s="45"/>
      <c r="GGX91" s="45"/>
      <c r="GGY91" s="45"/>
      <c r="GGZ91" s="45"/>
      <c r="GHA91" s="45"/>
      <c r="GHB91" s="45"/>
      <c r="GHC91" s="45"/>
      <c r="GHD91" s="45"/>
      <c r="GHE91" s="45"/>
      <c r="GHF91" s="45"/>
      <c r="GHG91" s="45"/>
      <c r="GHH91" s="45"/>
      <c r="GHI91" s="45"/>
      <c r="GHJ91" s="45"/>
      <c r="GHK91" s="45"/>
      <c r="GHL91" s="45"/>
      <c r="GHM91" s="45"/>
      <c r="GHN91" s="45"/>
      <c r="GHO91" s="45"/>
      <c r="GHP91" s="45"/>
      <c r="GHQ91" s="45"/>
      <c r="GHR91" s="45"/>
      <c r="GHS91" s="45"/>
      <c r="GHT91" s="45"/>
      <c r="GHU91" s="45"/>
      <c r="GHV91" s="45"/>
      <c r="GHW91" s="45"/>
      <c r="GHX91" s="45"/>
      <c r="GHY91" s="45"/>
      <c r="GHZ91" s="45"/>
      <c r="GIA91" s="45"/>
      <c r="GIB91" s="45"/>
      <c r="GIC91" s="45"/>
      <c r="GID91" s="45"/>
      <c r="GIE91" s="45"/>
      <c r="GIF91" s="45"/>
      <c r="GIG91" s="45"/>
      <c r="GIH91" s="45"/>
      <c r="GII91" s="45"/>
      <c r="GIJ91" s="45"/>
      <c r="GIK91" s="45"/>
      <c r="GIL91" s="45"/>
      <c r="GIM91" s="45"/>
      <c r="GIN91" s="45"/>
      <c r="GIO91" s="45"/>
      <c r="GIP91" s="45"/>
      <c r="GIQ91" s="45"/>
      <c r="GIR91" s="45"/>
      <c r="GIS91" s="45"/>
      <c r="GIT91" s="45"/>
      <c r="GIU91" s="45"/>
      <c r="GIV91" s="45"/>
      <c r="GIW91" s="45"/>
      <c r="GIX91" s="45"/>
      <c r="GIY91" s="45"/>
      <c r="GIZ91" s="45"/>
      <c r="GJA91" s="45"/>
      <c r="GJB91" s="45"/>
      <c r="GJC91" s="45"/>
      <c r="GJD91" s="45"/>
      <c r="GJE91" s="45"/>
      <c r="GJF91" s="45"/>
      <c r="GJG91" s="45"/>
      <c r="GJH91" s="45"/>
      <c r="GJI91" s="45"/>
      <c r="GJJ91" s="45"/>
      <c r="GJK91" s="45"/>
      <c r="GJL91" s="45"/>
      <c r="GJM91" s="45"/>
      <c r="GJN91" s="45"/>
      <c r="GJO91" s="45"/>
      <c r="GJP91" s="45"/>
      <c r="GJQ91" s="45"/>
      <c r="GJR91" s="45"/>
      <c r="GJS91" s="45"/>
      <c r="GJT91" s="45"/>
      <c r="GJU91" s="45"/>
      <c r="GJV91" s="45"/>
      <c r="GJW91" s="45"/>
      <c r="GJX91" s="45"/>
      <c r="GJY91" s="45"/>
      <c r="GJZ91" s="45"/>
      <c r="GKA91" s="45"/>
      <c r="GKB91" s="45"/>
      <c r="GKC91" s="45"/>
      <c r="GKD91" s="45"/>
      <c r="GKE91" s="45"/>
      <c r="GKF91" s="45"/>
      <c r="GKG91" s="45"/>
      <c r="GKH91" s="45"/>
      <c r="GKI91" s="45"/>
      <c r="GKJ91" s="45"/>
      <c r="GKK91" s="45"/>
      <c r="GKL91" s="45"/>
      <c r="GKM91" s="45"/>
      <c r="GKN91" s="45"/>
      <c r="GKO91" s="45"/>
      <c r="GKP91" s="45"/>
      <c r="GKQ91" s="45"/>
      <c r="GKR91" s="45"/>
      <c r="GKS91" s="45"/>
      <c r="GKT91" s="45"/>
      <c r="GKU91" s="45"/>
      <c r="GKV91" s="45"/>
      <c r="GKW91" s="45"/>
      <c r="GKX91" s="45"/>
      <c r="GKY91" s="45"/>
      <c r="GKZ91" s="45"/>
      <c r="GLA91" s="45"/>
      <c r="GLB91" s="45"/>
      <c r="GLC91" s="45"/>
      <c r="GLD91" s="45"/>
      <c r="GLE91" s="45"/>
      <c r="GLF91" s="45"/>
      <c r="GLG91" s="45"/>
      <c r="GLH91" s="45"/>
      <c r="GLI91" s="45"/>
      <c r="GLJ91" s="45"/>
      <c r="GLK91" s="45"/>
      <c r="GLL91" s="45"/>
      <c r="GLM91" s="45"/>
      <c r="GLN91" s="45"/>
      <c r="GLO91" s="45"/>
      <c r="GLP91" s="45"/>
      <c r="GLQ91" s="45"/>
      <c r="GLR91" s="45"/>
      <c r="GLS91" s="45"/>
      <c r="GLT91" s="45"/>
      <c r="GLU91" s="45"/>
      <c r="GLV91" s="45"/>
      <c r="GLW91" s="45"/>
      <c r="GLX91" s="45"/>
      <c r="GLY91" s="45"/>
      <c r="GLZ91" s="45"/>
      <c r="GMA91" s="45"/>
      <c r="GMB91" s="45"/>
      <c r="GMC91" s="45"/>
      <c r="GMD91" s="45"/>
      <c r="GME91" s="45"/>
      <c r="GMF91" s="45"/>
      <c r="GMG91" s="45"/>
      <c r="GMH91" s="45"/>
      <c r="GMI91" s="45"/>
      <c r="GMJ91" s="45"/>
      <c r="GMK91" s="45"/>
      <c r="GML91" s="45"/>
      <c r="GMM91" s="45"/>
      <c r="GMN91" s="45"/>
      <c r="GMO91" s="45"/>
      <c r="GMP91" s="45"/>
      <c r="GMQ91" s="45"/>
      <c r="GMR91" s="45"/>
      <c r="GMS91" s="45"/>
      <c r="GMT91" s="45"/>
      <c r="GMU91" s="45"/>
      <c r="GMV91" s="45"/>
      <c r="GMW91" s="45"/>
      <c r="GMX91" s="45"/>
      <c r="GMY91" s="45"/>
      <c r="GMZ91" s="45"/>
      <c r="GNA91" s="45"/>
      <c r="GNB91" s="45"/>
      <c r="GNC91" s="45"/>
      <c r="GND91" s="45"/>
      <c r="GNE91" s="45"/>
      <c r="GNF91" s="45"/>
      <c r="GNG91" s="45"/>
      <c r="GNH91" s="45"/>
      <c r="GNI91" s="45"/>
      <c r="GNJ91" s="45"/>
      <c r="GNK91" s="45"/>
      <c r="GNL91" s="45"/>
      <c r="GNM91" s="45"/>
      <c r="GNN91" s="45"/>
      <c r="GNO91" s="45"/>
      <c r="GNP91" s="45"/>
      <c r="GNQ91" s="45"/>
      <c r="GNR91" s="45"/>
      <c r="GNS91" s="45"/>
      <c r="GNT91" s="45"/>
      <c r="GNU91" s="45"/>
      <c r="GNV91" s="45"/>
      <c r="GNW91" s="45"/>
      <c r="GNX91" s="45"/>
      <c r="GNY91" s="45"/>
      <c r="GNZ91" s="45"/>
      <c r="GOA91" s="45"/>
      <c r="GOB91" s="45"/>
      <c r="GOC91" s="45"/>
      <c r="GOD91" s="45"/>
      <c r="GOE91" s="45"/>
      <c r="GOF91" s="45"/>
      <c r="GOG91" s="45"/>
      <c r="GOH91" s="45"/>
      <c r="GOI91" s="45"/>
      <c r="GOJ91" s="45"/>
      <c r="GOK91" s="45"/>
      <c r="GOL91" s="45"/>
      <c r="GOM91" s="45"/>
      <c r="GON91" s="45"/>
      <c r="GOO91" s="45"/>
      <c r="GOP91" s="45"/>
      <c r="GOQ91" s="45"/>
      <c r="GOR91" s="45"/>
      <c r="GOS91" s="45"/>
      <c r="GOT91" s="45"/>
      <c r="GOU91" s="45"/>
      <c r="GOV91" s="45"/>
      <c r="GOW91" s="45"/>
      <c r="GOX91" s="45"/>
      <c r="GOY91" s="45"/>
      <c r="GOZ91" s="45"/>
      <c r="GPA91" s="45"/>
      <c r="GPB91" s="45"/>
      <c r="GPC91" s="45"/>
      <c r="GPD91" s="45"/>
      <c r="GPE91" s="45"/>
      <c r="GPF91" s="45"/>
      <c r="GPG91" s="45"/>
      <c r="GPH91" s="45"/>
      <c r="GPI91" s="45"/>
      <c r="GPJ91" s="45"/>
      <c r="GPK91" s="45"/>
      <c r="GPL91" s="45"/>
      <c r="GPM91" s="45"/>
      <c r="GPN91" s="45"/>
      <c r="GPO91" s="45"/>
      <c r="GPP91" s="45"/>
      <c r="GPQ91" s="45"/>
      <c r="GPR91" s="45"/>
      <c r="GPS91" s="45"/>
      <c r="GPT91" s="45"/>
      <c r="GPU91" s="45"/>
      <c r="GPV91" s="45"/>
      <c r="GPW91" s="45"/>
      <c r="GPX91" s="45"/>
      <c r="GPY91" s="45"/>
      <c r="GPZ91" s="45"/>
      <c r="GQA91" s="45"/>
      <c r="GQB91" s="45"/>
      <c r="GQC91" s="45"/>
      <c r="GQD91" s="45"/>
      <c r="GQE91" s="45"/>
      <c r="GQF91" s="45"/>
      <c r="GQG91" s="45"/>
      <c r="GQH91" s="45"/>
      <c r="GQI91" s="45"/>
      <c r="GQJ91" s="45"/>
      <c r="GQK91" s="45"/>
      <c r="GQL91" s="45"/>
      <c r="GQM91" s="45"/>
      <c r="GQN91" s="45"/>
      <c r="GQO91" s="45"/>
      <c r="GQP91" s="45"/>
      <c r="GQQ91" s="45"/>
      <c r="GQR91" s="45"/>
      <c r="GQS91" s="45"/>
      <c r="GQT91" s="45"/>
      <c r="GQU91" s="45"/>
      <c r="GQV91" s="45"/>
      <c r="GQW91" s="45"/>
      <c r="GQX91" s="45"/>
      <c r="GQY91" s="45"/>
      <c r="GQZ91" s="45"/>
      <c r="GRA91" s="45"/>
      <c r="GRB91" s="45"/>
      <c r="GRC91" s="45"/>
      <c r="GRD91" s="45"/>
      <c r="GRE91" s="45"/>
      <c r="GRF91" s="45"/>
      <c r="GRG91" s="45"/>
      <c r="GRH91" s="45"/>
      <c r="GRI91" s="45"/>
      <c r="GRJ91" s="45"/>
      <c r="GRK91" s="45"/>
      <c r="GRL91" s="45"/>
      <c r="GRM91" s="45"/>
      <c r="GRN91" s="45"/>
      <c r="GRO91" s="45"/>
      <c r="GRP91" s="45"/>
      <c r="GRQ91" s="45"/>
      <c r="GRR91" s="45"/>
      <c r="GRS91" s="45"/>
      <c r="GRT91" s="45"/>
      <c r="GRU91" s="45"/>
      <c r="GRV91" s="45"/>
      <c r="GRW91" s="45"/>
      <c r="GRX91" s="45"/>
      <c r="GRY91" s="45"/>
      <c r="GRZ91" s="45"/>
      <c r="GSA91" s="45"/>
      <c r="GSB91" s="45"/>
      <c r="GSC91" s="45"/>
      <c r="GSD91" s="45"/>
      <c r="GSE91" s="45"/>
      <c r="GSF91" s="45"/>
      <c r="GSG91" s="45"/>
      <c r="GSH91" s="45"/>
      <c r="GSI91" s="45"/>
      <c r="GSJ91" s="45"/>
      <c r="GSK91" s="45"/>
      <c r="GSL91" s="45"/>
      <c r="GSM91" s="45"/>
      <c r="GSN91" s="45"/>
      <c r="GSO91" s="45"/>
      <c r="GSP91" s="45"/>
      <c r="GSQ91" s="45"/>
      <c r="GSR91" s="45"/>
      <c r="GSS91" s="45"/>
      <c r="GST91" s="45"/>
      <c r="GSU91" s="45"/>
      <c r="GSV91" s="45"/>
      <c r="GSW91" s="45"/>
      <c r="GSX91" s="45"/>
      <c r="GSY91" s="45"/>
      <c r="GSZ91" s="45"/>
      <c r="GTA91" s="45"/>
      <c r="GTB91" s="45"/>
      <c r="GTC91" s="45"/>
      <c r="GTD91" s="45"/>
      <c r="GTE91" s="45"/>
      <c r="GTF91" s="45"/>
      <c r="GTG91" s="45"/>
      <c r="GTH91" s="45"/>
      <c r="GTI91" s="45"/>
      <c r="GTJ91" s="45"/>
      <c r="GTK91" s="45"/>
      <c r="GTL91" s="45"/>
      <c r="GTM91" s="45"/>
      <c r="GTN91" s="45"/>
      <c r="GTO91" s="45"/>
      <c r="GTP91" s="45"/>
      <c r="GTQ91" s="45"/>
      <c r="GTR91" s="45"/>
      <c r="GTS91" s="45"/>
      <c r="GTT91" s="45"/>
      <c r="GTU91" s="45"/>
      <c r="GTV91" s="45"/>
      <c r="GTW91" s="45"/>
      <c r="GTX91" s="45"/>
      <c r="GTY91" s="45"/>
      <c r="GTZ91" s="45"/>
      <c r="GUA91" s="45"/>
      <c r="GUB91" s="45"/>
      <c r="GUC91" s="45"/>
      <c r="GUD91" s="45"/>
      <c r="GUE91" s="45"/>
      <c r="GUF91" s="45"/>
      <c r="GUG91" s="45"/>
      <c r="GUH91" s="45"/>
      <c r="GUI91" s="45"/>
      <c r="GUJ91" s="45"/>
      <c r="GUK91" s="45"/>
      <c r="GUL91" s="45"/>
      <c r="GUM91" s="45"/>
      <c r="GUN91" s="45"/>
      <c r="GUO91" s="45"/>
      <c r="GUP91" s="45"/>
      <c r="GUQ91" s="45"/>
      <c r="GUR91" s="45"/>
      <c r="GUS91" s="45"/>
      <c r="GUT91" s="45"/>
      <c r="GUU91" s="45"/>
      <c r="GUV91" s="45"/>
      <c r="GUW91" s="45"/>
      <c r="GUX91" s="45"/>
      <c r="GUY91" s="45"/>
      <c r="GUZ91" s="45"/>
      <c r="GVA91" s="45"/>
      <c r="GVB91" s="45"/>
      <c r="GVC91" s="45"/>
      <c r="GVD91" s="45"/>
      <c r="GVE91" s="45"/>
      <c r="GVF91" s="45"/>
      <c r="GVG91" s="45"/>
      <c r="GVH91" s="45"/>
      <c r="GVI91" s="45"/>
      <c r="GVJ91" s="45"/>
      <c r="GVK91" s="45"/>
      <c r="GVL91" s="45"/>
      <c r="GVM91" s="45"/>
      <c r="GVN91" s="45"/>
      <c r="GVO91" s="45"/>
      <c r="GVP91" s="45"/>
      <c r="GVQ91" s="45"/>
      <c r="GVR91" s="45"/>
      <c r="GVS91" s="45"/>
      <c r="GVT91" s="45"/>
      <c r="GVU91" s="45"/>
      <c r="GVV91" s="45"/>
      <c r="GVW91" s="45"/>
      <c r="GVX91" s="45"/>
      <c r="GVY91" s="45"/>
      <c r="GVZ91" s="45"/>
      <c r="GWA91" s="45"/>
      <c r="GWB91" s="45"/>
      <c r="GWC91" s="45"/>
      <c r="GWD91" s="45"/>
      <c r="GWE91" s="45"/>
      <c r="GWF91" s="45"/>
      <c r="GWG91" s="45"/>
      <c r="GWH91" s="45"/>
      <c r="GWI91" s="45"/>
      <c r="GWJ91" s="45"/>
      <c r="GWK91" s="45"/>
      <c r="GWL91" s="45"/>
      <c r="GWM91" s="45"/>
      <c r="GWN91" s="45"/>
      <c r="GWO91" s="45"/>
      <c r="GWP91" s="45"/>
      <c r="GWQ91" s="45"/>
      <c r="GWR91" s="45"/>
      <c r="GWS91" s="45"/>
      <c r="GWT91" s="45"/>
      <c r="GWU91" s="45"/>
      <c r="GWV91" s="45"/>
      <c r="GWW91" s="45"/>
      <c r="GWX91" s="45"/>
      <c r="GWY91" s="45"/>
      <c r="GWZ91" s="45"/>
      <c r="GXA91" s="45"/>
      <c r="GXB91" s="45"/>
      <c r="GXC91" s="45"/>
      <c r="GXD91" s="45"/>
      <c r="GXE91" s="45"/>
      <c r="GXF91" s="45"/>
      <c r="GXG91" s="45"/>
      <c r="GXH91" s="45"/>
      <c r="GXI91" s="45"/>
      <c r="GXJ91" s="45"/>
      <c r="GXK91" s="45"/>
      <c r="GXL91" s="45"/>
      <c r="GXM91" s="45"/>
      <c r="GXN91" s="45"/>
      <c r="GXO91" s="45"/>
      <c r="GXP91" s="45"/>
      <c r="GXQ91" s="45"/>
      <c r="GXR91" s="45"/>
      <c r="GXS91" s="45"/>
      <c r="GXT91" s="45"/>
      <c r="GXU91" s="45"/>
      <c r="GXV91" s="45"/>
      <c r="GXW91" s="45"/>
      <c r="GXX91" s="45"/>
      <c r="GXY91" s="45"/>
      <c r="GXZ91" s="45"/>
      <c r="GYA91" s="45"/>
      <c r="GYB91" s="45"/>
      <c r="GYC91" s="45"/>
      <c r="GYD91" s="45"/>
      <c r="GYE91" s="45"/>
      <c r="GYF91" s="45"/>
      <c r="GYG91" s="45"/>
      <c r="GYH91" s="45"/>
      <c r="GYI91" s="45"/>
      <c r="GYJ91" s="45"/>
      <c r="GYK91" s="45"/>
      <c r="GYL91" s="45"/>
      <c r="GYM91" s="45"/>
      <c r="GYN91" s="45"/>
      <c r="GYO91" s="45"/>
      <c r="GYP91" s="45"/>
      <c r="GYQ91" s="45"/>
      <c r="GYR91" s="45"/>
      <c r="GYS91" s="45"/>
      <c r="GYT91" s="45"/>
      <c r="GYU91" s="45"/>
      <c r="GYV91" s="45"/>
      <c r="GYW91" s="45"/>
      <c r="GYX91" s="45"/>
      <c r="GYY91" s="45"/>
      <c r="GYZ91" s="45"/>
      <c r="GZA91" s="45"/>
      <c r="GZB91" s="45"/>
      <c r="GZC91" s="45"/>
      <c r="GZD91" s="45"/>
      <c r="GZE91" s="45"/>
      <c r="GZF91" s="45"/>
      <c r="GZG91" s="45"/>
      <c r="GZH91" s="45"/>
      <c r="GZI91" s="45"/>
      <c r="GZJ91" s="45"/>
      <c r="GZK91" s="45"/>
      <c r="GZL91" s="45"/>
      <c r="GZM91" s="45"/>
      <c r="GZN91" s="45"/>
      <c r="GZO91" s="45"/>
      <c r="GZP91" s="45"/>
      <c r="GZQ91" s="45"/>
      <c r="GZR91" s="45"/>
      <c r="GZS91" s="45"/>
      <c r="GZT91" s="45"/>
      <c r="GZU91" s="45"/>
      <c r="GZV91" s="45"/>
      <c r="GZW91" s="45"/>
      <c r="GZX91" s="45"/>
      <c r="GZY91" s="45"/>
      <c r="GZZ91" s="45"/>
      <c r="HAA91" s="45"/>
      <c r="HAB91" s="45"/>
      <c r="HAC91" s="45"/>
      <c r="HAD91" s="45"/>
      <c r="HAE91" s="45"/>
      <c r="HAF91" s="45"/>
      <c r="HAG91" s="45"/>
      <c r="HAH91" s="45"/>
      <c r="HAI91" s="45"/>
      <c r="HAJ91" s="45"/>
      <c r="HAK91" s="45"/>
      <c r="HAL91" s="45"/>
      <c r="HAM91" s="45"/>
      <c r="HAN91" s="45"/>
      <c r="HAO91" s="45"/>
      <c r="HAP91" s="45"/>
      <c r="HAQ91" s="45"/>
      <c r="HAR91" s="45"/>
      <c r="HAS91" s="45"/>
      <c r="HAT91" s="45"/>
      <c r="HAU91" s="45"/>
      <c r="HAV91" s="45"/>
      <c r="HAW91" s="45"/>
      <c r="HAX91" s="45"/>
      <c r="HAY91" s="45"/>
      <c r="HAZ91" s="45"/>
      <c r="HBA91" s="45"/>
      <c r="HBB91" s="45"/>
      <c r="HBC91" s="45"/>
      <c r="HBD91" s="45"/>
      <c r="HBE91" s="45"/>
      <c r="HBF91" s="45"/>
      <c r="HBG91" s="45"/>
      <c r="HBH91" s="45"/>
      <c r="HBI91" s="45"/>
      <c r="HBJ91" s="45"/>
      <c r="HBK91" s="45"/>
      <c r="HBL91" s="45"/>
      <c r="HBM91" s="45"/>
      <c r="HBN91" s="45"/>
      <c r="HBO91" s="45"/>
      <c r="HBP91" s="45"/>
      <c r="HBQ91" s="45"/>
      <c r="HBR91" s="45"/>
      <c r="HBS91" s="45"/>
      <c r="HBT91" s="45"/>
      <c r="HBU91" s="45"/>
      <c r="HBV91" s="45"/>
      <c r="HBW91" s="45"/>
      <c r="HBX91" s="45"/>
      <c r="HBY91" s="45"/>
      <c r="HBZ91" s="45"/>
      <c r="HCA91" s="45"/>
      <c r="HCB91" s="45"/>
      <c r="HCC91" s="45"/>
      <c r="HCD91" s="45"/>
      <c r="HCE91" s="45"/>
      <c r="HCF91" s="45"/>
      <c r="HCG91" s="45"/>
      <c r="HCH91" s="45"/>
      <c r="HCI91" s="45"/>
      <c r="HCJ91" s="45"/>
      <c r="HCK91" s="45"/>
      <c r="HCL91" s="45"/>
      <c r="HCM91" s="45"/>
      <c r="HCN91" s="45"/>
      <c r="HCO91" s="45"/>
      <c r="HCP91" s="45"/>
      <c r="HCQ91" s="45"/>
      <c r="HCR91" s="45"/>
      <c r="HCS91" s="45"/>
      <c r="HCT91" s="45"/>
      <c r="HCU91" s="45"/>
      <c r="HCV91" s="45"/>
      <c r="HCW91" s="45"/>
      <c r="HCX91" s="45"/>
      <c r="HCY91" s="45"/>
      <c r="HCZ91" s="45"/>
      <c r="HDA91" s="45"/>
      <c r="HDB91" s="45"/>
      <c r="HDC91" s="45"/>
      <c r="HDD91" s="45"/>
      <c r="HDE91" s="45"/>
      <c r="HDF91" s="45"/>
      <c r="HDG91" s="45"/>
      <c r="HDH91" s="45"/>
      <c r="HDI91" s="45"/>
      <c r="HDJ91" s="45"/>
      <c r="HDK91" s="45"/>
      <c r="HDL91" s="45"/>
      <c r="HDM91" s="45"/>
      <c r="HDN91" s="45"/>
      <c r="HDO91" s="45"/>
      <c r="HDP91" s="45"/>
      <c r="HDQ91" s="45"/>
      <c r="HDR91" s="45"/>
      <c r="HDS91" s="45"/>
      <c r="HDT91" s="45"/>
      <c r="HDU91" s="45"/>
      <c r="HDV91" s="45"/>
      <c r="HDW91" s="45"/>
      <c r="HDX91" s="45"/>
      <c r="HDY91" s="45"/>
      <c r="HDZ91" s="45"/>
      <c r="HEA91" s="45"/>
      <c r="HEB91" s="45"/>
      <c r="HEC91" s="45"/>
      <c r="HED91" s="45"/>
      <c r="HEE91" s="45"/>
      <c r="HEF91" s="45"/>
      <c r="HEG91" s="45"/>
      <c r="HEH91" s="45"/>
      <c r="HEI91" s="45"/>
      <c r="HEJ91" s="45"/>
      <c r="HEK91" s="45"/>
      <c r="HEL91" s="45"/>
      <c r="HEM91" s="45"/>
      <c r="HEN91" s="45"/>
      <c r="HEO91" s="45"/>
      <c r="HEP91" s="45"/>
      <c r="HEQ91" s="45"/>
      <c r="HER91" s="45"/>
      <c r="HES91" s="45"/>
      <c r="HET91" s="45"/>
      <c r="HEU91" s="45"/>
      <c r="HEV91" s="45"/>
      <c r="HEW91" s="45"/>
      <c r="HEX91" s="45"/>
      <c r="HEY91" s="45"/>
      <c r="HEZ91" s="45"/>
      <c r="HFA91" s="45"/>
      <c r="HFB91" s="45"/>
      <c r="HFC91" s="45"/>
      <c r="HFD91" s="45"/>
      <c r="HFE91" s="45"/>
      <c r="HFF91" s="45"/>
      <c r="HFG91" s="45"/>
      <c r="HFH91" s="45"/>
      <c r="HFI91" s="45"/>
      <c r="HFJ91" s="45"/>
      <c r="HFK91" s="45"/>
      <c r="HFL91" s="45"/>
      <c r="HFM91" s="45"/>
      <c r="HFN91" s="45"/>
      <c r="HFO91" s="45"/>
      <c r="HFP91" s="45"/>
      <c r="HFQ91" s="45"/>
      <c r="HFR91" s="45"/>
      <c r="HFS91" s="45"/>
      <c r="HFT91" s="45"/>
      <c r="HFU91" s="45"/>
      <c r="HFV91" s="45"/>
      <c r="HFW91" s="45"/>
      <c r="HFX91" s="45"/>
      <c r="HFY91" s="45"/>
      <c r="HFZ91" s="45"/>
      <c r="HGA91" s="45"/>
      <c r="HGB91" s="45"/>
      <c r="HGC91" s="45"/>
      <c r="HGD91" s="45"/>
      <c r="HGE91" s="45"/>
      <c r="HGF91" s="45"/>
      <c r="HGG91" s="45"/>
      <c r="HGH91" s="45"/>
      <c r="HGI91" s="45"/>
      <c r="HGJ91" s="45"/>
      <c r="HGK91" s="45"/>
      <c r="HGL91" s="45"/>
      <c r="HGM91" s="45"/>
      <c r="HGN91" s="45"/>
      <c r="HGO91" s="45"/>
      <c r="HGP91" s="45"/>
      <c r="HGQ91" s="45"/>
      <c r="HGR91" s="45"/>
      <c r="HGS91" s="45"/>
      <c r="HGT91" s="45"/>
      <c r="HGU91" s="45"/>
      <c r="HGV91" s="45"/>
      <c r="HGW91" s="45"/>
      <c r="HGX91" s="45"/>
      <c r="HGY91" s="45"/>
      <c r="HGZ91" s="45"/>
      <c r="HHA91" s="45"/>
      <c r="HHB91" s="45"/>
      <c r="HHC91" s="45"/>
      <c r="HHD91" s="45"/>
      <c r="HHE91" s="45"/>
      <c r="HHF91" s="45"/>
      <c r="HHG91" s="45"/>
      <c r="HHH91" s="45"/>
      <c r="HHI91" s="45"/>
      <c r="HHJ91" s="45"/>
      <c r="HHK91" s="45"/>
      <c r="HHL91" s="45"/>
      <c r="HHM91" s="45"/>
      <c r="HHN91" s="45"/>
      <c r="HHO91" s="45"/>
      <c r="HHP91" s="45"/>
      <c r="HHQ91" s="45"/>
      <c r="HHR91" s="45"/>
      <c r="HHS91" s="45"/>
      <c r="HHT91" s="45"/>
      <c r="HHU91" s="45"/>
      <c r="HHV91" s="45"/>
      <c r="HHW91" s="45"/>
      <c r="HHX91" s="45"/>
      <c r="HHY91" s="45"/>
      <c r="HHZ91" s="45"/>
      <c r="HIA91" s="45"/>
      <c r="HIB91" s="45"/>
      <c r="HIC91" s="45"/>
      <c r="HID91" s="45"/>
      <c r="HIE91" s="45"/>
      <c r="HIF91" s="45"/>
      <c r="HIG91" s="45"/>
      <c r="HIH91" s="45"/>
      <c r="HII91" s="45"/>
      <c r="HIJ91" s="45"/>
      <c r="HIK91" s="45"/>
      <c r="HIL91" s="45"/>
      <c r="HIM91" s="45"/>
      <c r="HIN91" s="45"/>
      <c r="HIO91" s="45"/>
      <c r="HIP91" s="45"/>
      <c r="HIQ91" s="45"/>
      <c r="HIR91" s="45"/>
      <c r="HIS91" s="45"/>
      <c r="HIT91" s="45"/>
      <c r="HIU91" s="45"/>
      <c r="HIV91" s="45"/>
      <c r="HIW91" s="45"/>
      <c r="HIX91" s="45"/>
      <c r="HIY91" s="45"/>
      <c r="HIZ91" s="45"/>
      <c r="HJA91" s="45"/>
      <c r="HJB91" s="45"/>
      <c r="HJC91" s="45"/>
      <c r="HJD91" s="45"/>
      <c r="HJE91" s="45"/>
      <c r="HJF91" s="45"/>
      <c r="HJG91" s="45"/>
      <c r="HJH91" s="45"/>
      <c r="HJI91" s="45"/>
      <c r="HJJ91" s="45"/>
      <c r="HJK91" s="45"/>
      <c r="HJL91" s="45"/>
      <c r="HJM91" s="45"/>
      <c r="HJN91" s="45"/>
      <c r="HJO91" s="45"/>
      <c r="HJP91" s="45"/>
      <c r="HJQ91" s="45"/>
      <c r="HJR91" s="45"/>
      <c r="HJS91" s="45"/>
      <c r="HJT91" s="45"/>
      <c r="HJU91" s="45"/>
      <c r="HJV91" s="45"/>
      <c r="HJW91" s="45"/>
      <c r="HJX91" s="45"/>
      <c r="HJY91" s="45"/>
      <c r="HJZ91" s="45"/>
      <c r="HKA91" s="45"/>
      <c r="HKB91" s="45"/>
      <c r="HKC91" s="45"/>
      <c r="HKD91" s="45"/>
      <c r="HKE91" s="45"/>
      <c r="HKF91" s="45"/>
      <c r="HKG91" s="45"/>
      <c r="HKH91" s="45"/>
      <c r="HKI91" s="45"/>
      <c r="HKJ91" s="45"/>
      <c r="HKK91" s="45"/>
      <c r="HKL91" s="45"/>
      <c r="HKM91" s="45"/>
      <c r="HKN91" s="45"/>
      <c r="HKO91" s="45"/>
      <c r="HKP91" s="45"/>
      <c r="HKQ91" s="45"/>
      <c r="HKR91" s="45"/>
      <c r="HKS91" s="45"/>
      <c r="HKT91" s="45"/>
      <c r="HKU91" s="45"/>
      <c r="HKV91" s="45"/>
      <c r="HKW91" s="45"/>
      <c r="HKX91" s="45"/>
      <c r="HKY91" s="45"/>
      <c r="HKZ91" s="45"/>
      <c r="HLA91" s="45"/>
      <c r="HLB91" s="45"/>
      <c r="HLC91" s="45"/>
      <c r="HLD91" s="45"/>
      <c r="HLE91" s="45"/>
      <c r="HLF91" s="45"/>
      <c r="HLG91" s="45"/>
      <c r="HLH91" s="45"/>
      <c r="HLI91" s="45"/>
      <c r="HLJ91" s="45"/>
      <c r="HLK91" s="45"/>
      <c r="HLL91" s="45"/>
      <c r="HLM91" s="45"/>
      <c r="HLN91" s="45"/>
      <c r="HLO91" s="45"/>
      <c r="HLP91" s="45"/>
      <c r="HLQ91" s="45"/>
      <c r="HLR91" s="45"/>
      <c r="HLS91" s="45"/>
      <c r="HLT91" s="45"/>
      <c r="HLU91" s="45"/>
      <c r="HLV91" s="45"/>
      <c r="HLW91" s="45"/>
      <c r="HLX91" s="45"/>
      <c r="HLY91" s="45"/>
      <c r="HLZ91" s="45"/>
      <c r="HMA91" s="45"/>
      <c r="HMB91" s="45"/>
      <c r="HMC91" s="45"/>
      <c r="HMD91" s="45"/>
      <c r="HME91" s="45"/>
      <c r="HMF91" s="45"/>
      <c r="HMG91" s="45"/>
      <c r="HMH91" s="45"/>
      <c r="HMI91" s="45"/>
      <c r="HMJ91" s="45"/>
      <c r="HMK91" s="45"/>
      <c r="HML91" s="45"/>
      <c r="HMM91" s="45"/>
      <c r="HMN91" s="45"/>
      <c r="HMO91" s="45"/>
      <c r="HMP91" s="45"/>
      <c r="HMQ91" s="45"/>
      <c r="HMR91" s="45"/>
      <c r="HMS91" s="45"/>
      <c r="HMT91" s="45"/>
      <c r="HMU91" s="45"/>
      <c r="HMV91" s="45"/>
      <c r="HMW91" s="45"/>
      <c r="HMX91" s="45"/>
      <c r="HMY91" s="45"/>
      <c r="HMZ91" s="45"/>
      <c r="HNA91" s="45"/>
      <c r="HNB91" s="45"/>
      <c r="HNC91" s="45"/>
      <c r="HND91" s="45"/>
      <c r="HNE91" s="45"/>
      <c r="HNF91" s="45"/>
      <c r="HNG91" s="45"/>
      <c r="HNH91" s="45"/>
      <c r="HNI91" s="45"/>
      <c r="HNJ91" s="45"/>
      <c r="HNK91" s="45"/>
      <c r="HNL91" s="45"/>
      <c r="HNM91" s="45"/>
      <c r="HNN91" s="45"/>
      <c r="HNO91" s="45"/>
      <c r="HNP91" s="45"/>
      <c r="HNQ91" s="45"/>
      <c r="HNR91" s="45"/>
      <c r="HNS91" s="45"/>
      <c r="HNT91" s="45"/>
      <c r="HNU91" s="45"/>
      <c r="HNV91" s="45"/>
      <c r="HNW91" s="45"/>
      <c r="HNX91" s="45"/>
      <c r="HNY91" s="45"/>
      <c r="HNZ91" s="45"/>
      <c r="HOA91" s="45"/>
      <c r="HOB91" s="45"/>
      <c r="HOC91" s="45"/>
      <c r="HOD91" s="45"/>
      <c r="HOE91" s="45"/>
      <c r="HOF91" s="45"/>
      <c r="HOG91" s="45"/>
      <c r="HOH91" s="45"/>
      <c r="HOI91" s="45"/>
      <c r="HOJ91" s="45"/>
      <c r="HOK91" s="45"/>
      <c r="HOL91" s="45"/>
      <c r="HOM91" s="45"/>
      <c r="HON91" s="45"/>
      <c r="HOO91" s="45"/>
      <c r="HOP91" s="45"/>
      <c r="HOQ91" s="45"/>
      <c r="HOR91" s="45"/>
      <c r="HOS91" s="45"/>
      <c r="HOT91" s="45"/>
      <c r="HOU91" s="45"/>
      <c r="HOV91" s="45"/>
      <c r="HOW91" s="45"/>
      <c r="HOX91" s="45"/>
      <c r="HOY91" s="45"/>
      <c r="HOZ91" s="45"/>
      <c r="HPA91" s="45"/>
      <c r="HPB91" s="45"/>
      <c r="HPC91" s="45"/>
      <c r="HPD91" s="45"/>
      <c r="HPE91" s="45"/>
      <c r="HPF91" s="45"/>
      <c r="HPG91" s="45"/>
      <c r="HPH91" s="45"/>
      <c r="HPI91" s="45"/>
      <c r="HPJ91" s="45"/>
      <c r="HPK91" s="45"/>
      <c r="HPL91" s="45"/>
      <c r="HPM91" s="45"/>
      <c r="HPN91" s="45"/>
      <c r="HPO91" s="45"/>
      <c r="HPP91" s="45"/>
      <c r="HPQ91" s="45"/>
      <c r="HPR91" s="45"/>
      <c r="HPS91" s="45"/>
      <c r="HPT91" s="45"/>
      <c r="HPU91" s="45"/>
      <c r="HPV91" s="45"/>
      <c r="HPW91" s="45"/>
      <c r="HPX91" s="45"/>
      <c r="HPY91" s="45"/>
      <c r="HPZ91" s="45"/>
      <c r="HQA91" s="45"/>
      <c r="HQB91" s="45"/>
      <c r="HQC91" s="45"/>
      <c r="HQD91" s="45"/>
      <c r="HQE91" s="45"/>
      <c r="HQF91" s="45"/>
      <c r="HQG91" s="45"/>
      <c r="HQH91" s="45"/>
      <c r="HQI91" s="45"/>
      <c r="HQJ91" s="45"/>
      <c r="HQK91" s="45"/>
      <c r="HQL91" s="45"/>
      <c r="HQM91" s="45"/>
      <c r="HQN91" s="45"/>
      <c r="HQO91" s="45"/>
      <c r="HQP91" s="45"/>
      <c r="HQQ91" s="45"/>
      <c r="HQR91" s="45"/>
      <c r="HQS91" s="45"/>
      <c r="HQT91" s="45"/>
      <c r="HQU91" s="45"/>
      <c r="HQV91" s="45"/>
      <c r="HQW91" s="45"/>
      <c r="HQX91" s="45"/>
      <c r="HQY91" s="45"/>
      <c r="HQZ91" s="45"/>
      <c r="HRA91" s="45"/>
      <c r="HRB91" s="45"/>
      <c r="HRC91" s="45"/>
      <c r="HRD91" s="45"/>
      <c r="HRE91" s="45"/>
      <c r="HRF91" s="45"/>
      <c r="HRG91" s="45"/>
      <c r="HRH91" s="45"/>
      <c r="HRI91" s="45"/>
      <c r="HRJ91" s="45"/>
      <c r="HRK91" s="45"/>
      <c r="HRL91" s="45"/>
      <c r="HRM91" s="45"/>
      <c r="HRN91" s="45"/>
      <c r="HRO91" s="45"/>
      <c r="HRP91" s="45"/>
      <c r="HRQ91" s="45"/>
      <c r="HRR91" s="45"/>
      <c r="HRS91" s="45"/>
      <c r="HRT91" s="45"/>
      <c r="HRU91" s="45"/>
      <c r="HRV91" s="45"/>
      <c r="HRW91" s="45"/>
      <c r="HRX91" s="45"/>
      <c r="HRY91" s="45"/>
      <c r="HRZ91" s="45"/>
      <c r="HSA91" s="45"/>
      <c r="HSB91" s="45"/>
      <c r="HSC91" s="45"/>
      <c r="HSD91" s="45"/>
      <c r="HSE91" s="45"/>
      <c r="HSF91" s="45"/>
      <c r="HSG91" s="45"/>
      <c r="HSH91" s="45"/>
      <c r="HSI91" s="45"/>
      <c r="HSJ91" s="45"/>
      <c r="HSK91" s="45"/>
      <c r="HSL91" s="45"/>
      <c r="HSM91" s="45"/>
      <c r="HSN91" s="45"/>
      <c r="HSO91" s="45"/>
      <c r="HSP91" s="45"/>
      <c r="HSQ91" s="45"/>
      <c r="HSR91" s="45"/>
      <c r="HSS91" s="45"/>
      <c r="HST91" s="45"/>
      <c r="HSU91" s="45"/>
      <c r="HSV91" s="45"/>
      <c r="HSW91" s="45"/>
      <c r="HSX91" s="45"/>
      <c r="HSY91" s="45"/>
      <c r="HSZ91" s="45"/>
      <c r="HTA91" s="45"/>
      <c r="HTB91" s="45"/>
      <c r="HTC91" s="45"/>
      <c r="HTD91" s="45"/>
      <c r="HTE91" s="45"/>
      <c r="HTF91" s="45"/>
      <c r="HTG91" s="45"/>
      <c r="HTH91" s="45"/>
      <c r="HTI91" s="45"/>
      <c r="HTJ91" s="45"/>
      <c r="HTK91" s="45"/>
      <c r="HTL91" s="45"/>
      <c r="HTM91" s="45"/>
      <c r="HTN91" s="45"/>
      <c r="HTO91" s="45"/>
      <c r="HTP91" s="45"/>
      <c r="HTQ91" s="45"/>
      <c r="HTR91" s="45"/>
      <c r="HTS91" s="45"/>
      <c r="HTT91" s="45"/>
      <c r="HTU91" s="45"/>
      <c r="HTV91" s="45"/>
      <c r="HTW91" s="45"/>
      <c r="HTX91" s="45"/>
      <c r="HTY91" s="45"/>
      <c r="HTZ91" s="45"/>
      <c r="HUA91" s="45"/>
      <c r="HUB91" s="45"/>
      <c r="HUC91" s="45"/>
      <c r="HUD91" s="45"/>
      <c r="HUE91" s="45"/>
      <c r="HUF91" s="45"/>
      <c r="HUG91" s="45"/>
      <c r="HUH91" s="45"/>
      <c r="HUI91" s="45"/>
      <c r="HUJ91" s="45"/>
      <c r="HUK91" s="45"/>
      <c r="HUL91" s="45"/>
      <c r="HUM91" s="45"/>
      <c r="HUN91" s="45"/>
      <c r="HUO91" s="45"/>
      <c r="HUP91" s="45"/>
      <c r="HUQ91" s="45"/>
      <c r="HUR91" s="45"/>
      <c r="HUS91" s="45"/>
      <c r="HUT91" s="45"/>
      <c r="HUU91" s="45"/>
      <c r="HUV91" s="45"/>
      <c r="HUW91" s="45"/>
      <c r="HUX91" s="45"/>
      <c r="HUY91" s="45"/>
      <c r="HUZ91" s="45"/>
      <c r="HVA91" s="45"/>
      <c r="HVB91" s="45"/>
      <c r="HVC91" s="45"/>
      <c r="HVD91" s="45"/>
      <c r="HVE91" s="45"/>
      <c r="HVF91" s="45"/>
      <c r="HVG91" s="45"/>
      <c r="HVH91" s="45"/>
      <c r="HVI91" s="45"/>
      <c r="HVJ91" s="45"/>
      <c r="HVK91" s="45"/>
      <c r="HVL91" s="45"/>
      <c r="HVM91" s="45"/>
      <c r="HVN91" s="45"/>
      <c r="HVO91" s="45"/>
      <c r="HVP91" s="45"/>
      <c r="HVQ91" s="45"/>
      <c r="HVR91" s="45"/>
      <c r="HVS91" s="45"/>
      <c r="HVT91" s="45"/>
      <c r="HVU91" s="45"/>
      <c r="HVV91" s="45"/>
      <c r="HVW91" s="45"/>
      <c r="HVX91" s="45"/>
      <c r="HVY91" s="45"/>
      <c r="HVZ91" s="45"/>
      <c r="HWA91" s="45"/>
      <c r="HWB91" s="45"/>
      <c r="HWC91" s="45"/>
      <c r="HWD91" s="45"/>
      <c r="HWE91" s="45"/>
      <c r="HWF91" s="45"/>
      <c r="HWG91" s="45"/>
      <c r="HWH91" s="45"/>
      <c r="HWI91" s="45"/>
      <c r="HWJ91" s="45"/>
      <c r="HWK91" s="45"/>
      <c r="HWL91" s="45"/>
      <c r="HWM91" s="45"/>
      <c r="HWN91" s="45"/>
      <c r="HWO91" s="45"/>
      <c r="HWP91" s="45"/>
      <c r="HWQ91" s="45"/>
      <c r="HWR91" s="45"/>
      <c r="HWS91" s="45"/>
      <c r="HWT91" s="45"/>
      <c r="HWU91" s="45"/>
      <c r="HWV91" s="45"/>
      <c r="HWW91" s="45"/>
      <c r="HWX91" s="45"/>
      <c r="HWY91" s="45"/>
      <c r="HWZ91" s="45"/>
      <c r="HXA91" s="45"/>
      <c r="HXB91" s="45"/>
      <c r="HXC91" s="45"/>
      <c r="HXD91" s="45"/>
      <c r="HXE91" s="45"/>
      <c r="HXF91" s="45"/>
      <c r="HXG91" s="45"/>
      <c r="HXH91" s="45"/>
      <c r="HXI91" s="45"/>
      <c r="HXJ91" s="45"/>
      <c r="HXK91" s="45"/>
      <c r="HXL91" s="45"/>
      <c r="HXM91" s="45"/>
      <c r="HXN91" s="45"/>
      <c r="HXO91" s="45"/>
      <c r="HXP91" s="45"/>
      <c r="HXQ91" s="45"/>
      <c r="HXR91" s="45"/>
      <c r="HXS91" s="45"/>
      <c r="HXT91" s="45"/>
      <c r="HXU91" s="45"/>
      <c r="HXV91" s="45"/>
      <c r="HXW91" s="45"/>
      <c r="HXX91" s="45"/>
      <c r="HXY91" s="45"/>
      <c r="HXZ91" s="45"/>
      <c r="HYA91" s="45"/>
      <c r="HYB91" s="45"/>
      <c r="HYC91" s="45"/>
      <c r="HYD91" s="45"/>
      <c r="HYE91" s="45"/>
      <c r="HYF91" s="45"/>
      <c r="HYG91" s="45"/>
      <c r="HYH91" s="45"/>
      <c r="HYI91" s="45"/>
      <c r="HYJ91" s="45"/>
      <c r="HYK91" s="45"/>
      <c r="HYL91" s="45"/>
      <c r="HYM91" s="45"/>
      <c r="HYN91" s="45"/>
      <c r="HYO91" s="45"/>
      <c r="HYP91" s="45"/>
      <c r="HYQ91" s="45"/>
      <c r="HYR91" s="45"/>
      <c r="HYS91" s="45"/>
      <c r="HYT91" s="45"/>
      <c r="HYU91" s="45"/>
      <c r="HYV91" s="45"/>
      <c r="HYW91" s="45"/>
      <c r="HYX91" s="45"/>
      <c r="HYY91" s="45"/>
      <c r="HYZ91" s="45"/>
      <c r="HZA91" s="45"/>
      <c r="HZB91" s="45"/>
      <c r="HZC91" s="45"/>
      <c r="HZD91" s="45"/>
      <c r="HZE91" s="45"/>
      <c r="HZF91" s="45"/>
      <c r="HZG91" s="45"/>
      <c r="HZH91" s="45"/>
      <c r="HZI91" s="45"/>
      <c r="HZJ91" s="45"/>
      <c r="HZK91" s="45"/>
      <c r="HZL91" s="45"/>
      <c r="HZM91" s="45"/>
      <c r="HZN91" s="45"/>
      <c r="HZO91" s="45"/>
      <c r="HZP91" s="45"/>
      <c r="HZQ91" s="45"/>
      <c r="HZR91" s="45"/>
      <c r="HZS91" s="45"/>
      <c r="HZT91" s="45"/>
      <c r="HZU91" s="45"/>
      <c r="HZV91" s="45"/>
      <c r="HZW91" s="45"/>
      <c r="HZX91" s="45"/>
      <c r="HZY91" s="45"/>
      <c r="HZZ91" s="45"/>
      <c r="IAA91" s="45"/>
      <c r="IAB91" s="45"/>
      <c r="IAC91" s="45"/>
      <c r="IAD91" s="45"/>
      <c r="IAE91" s="45"/>
      <c r="IAF91" s="45"/>
      <c r="IAG91" s="45"/>
      <c r="IAH91" s="45"/>
      <c r="IAI91" s="45"/>
      <c r="IAJ91" s="45"/>
      <c r="IAK91" s="45"/>
      <c r="IAL91" s="45"/>
      <c r="IAM91" s="45"/>
      <c r="IAN91" s="45"/>
      <c r="IAO91" s="45"/>
      <c r="IAP91" s="45"/>
      <c r="IAQ91" s="45"/>
      <c r="IAR91" s="45"/>
      <c r="IAS91" s="45"/>
      <c r="IAT91" s="45"/>
      <c r="IAU91" s="45"/>
      <c r="IAV91" s="45"/>
      <c r="IAW91" s="45"/>
      <c r="IAX91" s="45"/>
      <c r="IAY91" s="45"/>
      <c r="IAZ91" s="45"/>
      <c r="IBA91" s="45"/>
      <c r="IBB91" s="45"/>
      <c r="IBC91" s="45"/>
      <c r="IBD91" s="45"/>
      <c r="IBE91" s="45"/>
      <c r="IBF91" s="45"/>
      <c r="IBG91" s="45"/>
      <c r="IBH91" s="45"/>
      <c r="IBI91" s="45"/>
      <c r="IBJ91" s="45"/>
      <c r="IBK91" s="45"/>
      <c r="IBL91" s="45"/>
      <c r="IBM91" s="45"/>
      <c r="IBN91" s="45"/>
      <c r="IBO91" s="45"/>
      <c r="IBP91" s="45"/>
      <c r="IBQ91" s="45"/>
      <c r="IBR91" s="45"/>
      <c r="IBS91" s="45"/>
      <c r="IBT91" s="45"/>
      <c r="IBU91" s="45"/>
      <c r="IBV91" s="45"/>
      <c r="IBW91" s="45"/>
      <c r="IBX91" s="45"/>
      <c r="IBY91" s="45"/>
      <c r="IBZ91" s="45"/>
      <c r="ICA91" s="45"/>
      <c r="ICB91" s="45"/>
      <c r="ICC91" s="45"/>
      <c r="ICD91" s="45"/>
      <c r="ICE91" s="45"/>
      <c r="ICF91" s="45"/>
      <c r="ICG91" s="45"/>
      <c r="ICH91" s="45"/>
      <c r="ICI91" s="45"/>
      <c r="ICJ91" s="45"/>
      <c r="ICK91" s="45"/>
      <c r="ICL91" s="45"/>
      <c r="ICM91" s="45"/>
      <c r="ICN91" s="45"/>
      <c r="ICO91" s="45"/>
      <c r="ICP91" s="45"/>
      <c r="ICQ91" s="45"/>
      <c r="ICR91" s="45"/>
      <c r="ICS91" s="45"/>
      <c r="ICT91" s="45"/>
      <c r="ICU91" s="45"/>
      <c r="ICV91" s="45"/>
      <c r="ICW91" s="45"/>
      <c r="ICX91" s="45"/>
      <c r="ICY91" s="45"/>
      <c r="ICZ91" s="45"/>
      <c r="IDA91" s="45"/>
      <c r="IDB91" s="45"/>
      <c r="IDC91" s="45"/>
      <c r="IDD91" s="45"/>
      <c r="IDE91" s="45"/>
      <c r="IDF91" s="45"/>
      <c r="IDG91" s="45"/>
      <c r="IDH91" s="45"/>
      <c r="IDI91" s="45"/>
      <c r="IDJ91" s="45"/>
      <c r="IDK91" s="45"/>
      <c r="IDL91" s="45"/>
      <c r="IDM91" s="45"/>
      <c r="IDN91" s="45"/>
      <c r="IDO91" s="45"/>
      <c r="IDP91" s="45"/>
      <c r="IDQ91" s="45"/>
      <c r="IDR91" s="45"/>
      <c r="IDS91" s="45"/>
      <c r="IDT91" s="45"/>
      <c r="IDU91" s="45"/>
      <c r="IDV91" s="45"/>
      <c r="IDW91" s="45"/>
      <c r="IDX91" s="45"/>
      <c r="IDY91" s="45"/>
      <c r="IDZ91" s="45"/>
      <c r="IEA91" s="45"/>
      <c r="IEB91" s="45"/>
      <c r="IEC91" s="45"/>
      <c r="IED91" s="45"/>
      <c r="IEE91" s="45"/>
      <c r="IEF91" s="45"/>
      <c r="IEG91" s="45"/>
      <c r="IEH91" s="45"/>
      <c r="IEI91" s="45"/>
      <c r="IEJ91" s="45"/>
      <c r="IEK91" s="45"/>
      <c r="IEL91" s="45"/>
      <c r="IEM91" s="45"/>
      <c r="IEN91" s="45"/>
      <c r="IEO91" s="45"/>
      <c r="IEP91" s="45"/>
      <c r="IEQ91" s="45"/>
      <c r="IER91" s="45"/>
      <c r="IES91" s="45"/>
      <c r="IET91" s="45"/>
      <c r="IEU91" s="45"/>
      <c r="IEV91" s="45"/>
      <c r="IEW91" s="45"/>
      <c r="IEX91" s="45"/>
      <c r="IEY91" s="45"/>
      <c r="IEZ91" s="45"/>
      <c r="IFA91" s="45"/>
      <c r="IFB91" s="45"/>
      <c r="IFC91" s="45"/>
      <c r="IFD91" s="45"/>
      <c r="IFE91" s="45"/>
      <c r="IFF91" s="45"/>
      <c r="IFG91" s="45"/>
      <c r="IFH91" s="45"/>
      <c r="IFI91" s="45"/>
      <c r="IFJ91" s="45"/>
      <c r="IFK91" s="45"/>
      <c r="IFL91" s="45"/>
      <c r="IFM91" s="45"/>
      <c r="IFN91" s="45"/>
      <c r="IFO91" s="45"/>
      <c r="IFP91" s="45"/>
      <c r="IFQ91" s="45"/>
      <c r="IFR91" s="45"/>
      <c r="IFS91" s="45"/>
      <c r="IFT91" s="45"/>
      <c r="IFU91" s="45"/>
      <c r="IFV91" s="45"/>
      <c r="IFW91" s="45"/>
      <c r="IFX91" s="45"/>
      <c r="IFY91" s="45"/>
      <c r="IFZ91" s="45"/>
      <c r="IGA91" s="45"/>
      <c r="IGB91" s="45"/>
      <c r="IGC91" s="45"/>
      <c r="IGD91" s="45"/>
      <c r="IGE91" s="45"/>
      <c r="IGF91" s="45"/>
      <c r="IGG91" s="45"/>
      <c r="IGH91" s="45"/>
      <c r="IGI91" s="45"/>
      <c r="IGJ91" s="45"/>
      <c r="IGK91" s="45"/>
      <c r="IGL91" s="45"/>
      <c r="IGM91" s="45"/>
      <c r="IGN91" s="45"/>
      <c r="IGO91" s="45"/>
      <c r="IGP91" s="45"/>
      <c r="IGQ91" s="45"/>
      <c r="IGR91" s="45"/>
      <c r="IGS91" s="45"/>
      <c r="IGT91" s="45"/>
      <c r="IGU91" s="45"/>
      <c r="IGV91" s="45"/>
      <c r="IGW91" s="45"/>
      <c r="IGX91" s="45"/>
      <c r="IGY91" s="45"/>
      <c r="IGZ91" s="45"/>
      <c r="IHA91" s="45"/>
      <c r="IHB91" s="45"/>
      <c r="IHC91" s="45"/>
      <c r="IHD91" s="45"/>
      <c r="IHE91" s="45"/>
      <c r="IHF91" s="45"/>
      <c r="IHG91" s="45"/>
      <c r="IHH91" s="45"/>
      <c r="IHI91" s="45"/>
      <c r="IHJ91" s="45"/>
      <c r="IHK91" s="45"/>
      <c r="IHL91" s="45"/>
      <c r="IHM91" s="45"/>
      <c r="IHN91" s="45"/>
      <c r="IHO91" s="45"/>
      <c r="IHP91" s="45"/>
      <c r="IHQ91" s="45"/>
      <c r="IHR91" s="45"/>
      <c r="IHS91" s="45"/>
      <c r="IHT91" s="45"/>
      <c r="IHU91" s="45"/>
      <c r="IHV91" s="45"/>
      <c r="IHW91" s="45"/>
      <c r="IHX91" s="45"/>
      <c r="IHY91" s="45"/>
      <c r="IHZ91" s="45"/>
      <c r="IIA91" s="45"/>
      <c r="IIB91" s="45"/>
      <c r="IIC91" s="45"/>
      <c r="IID91" s="45"/>
      <c r="IIE91" s="45"/>
      <c r="IIF91" s="45"/>
      <c r="IIG91" s="45"/>
      <c r="IIH91" s="45"/>
      <c r="III91" s="45"/>
      <c r="IIJ91" s="45"/>
      <c r="IIK91" s="45"/>
      <c r="IIL91" s="45"/>
      <c r="IIM91" s="45"/>
      <c r="IIN91" s="45"/>
      <c r="IIO91" s="45"/>
      <c r="IIP91" s="45"/>
      <c r="IIQ91" s="45"/>
      <c r="IIR91" s="45"/>
      <c r="IIS91" s="45"/>
      <c r="IIT91" s="45"/>
      <c r="IIU91" s="45"/>
      <c r="IIV91" s="45"/>
      <c r="IIW91" s="45"/>
      <c r="IIX91" s="45"/>
      <c r="IIY91" s="45"/>
      <c r="IIZ91" s="45"/>
      <c r="IJA91" s="45"/>
      <c r="IJB91" s="45"/>
      <c r="IJC91" s="45"/>
      <c r="IJD91" s="45"/>
      <c r="IJE91" s="45"/>
      <c r="IJF91" s="45"/>
      <c r="IJG91" s="45"/>
      <c r="IJH91" s="45"/>
      <c r="IJI91" s="45"/>
      <c r="IJJ91" s="45"/>
      <c r="IJK91" s="45"/>
      <c r="IJL91" s="45"/>
      <c r="IJM91" s="45"/>
      <c r="IJN91" s="45"/>
      <c r="IJO91" s="45"/>
      <c r="IJP91" s="45"/>
      <c r="IJQ91" s="45"/>
      <c r="IJR91" s="45"/>
      <c r="IJS91" s="45"/>
      <c r="IJT91" s="45"/>
      <c r="IJU91" s="45"/>
      <c r="IJV91" s="45"/>
      <c r="IJW91" s="45"/>
      <c r="IJX91" s="45"/>
      <c r="IJY91" s="45"/>
      <c r="IJZ91" s="45"/>
      <c r="IKA91" s="45"/>
      <c r="IKB91" s="45"/>
      <c r="IKC91" s="45"/>
      <c r="IKD91" s="45"/>
      <c r="IKE91" s="45"/>
      <c r="IKF91" s="45"/>
      <c r="IKG91" s="45"/>
      <c r="IKH91" s="45"/>
      <c r="IKI91" s="45"/>
      <c r="IKJ91" s="45"/>
      <c r="IKK91" s="45"/>
      <c r="IKL91" s="45"/>
      <c r="IKM91" s="45"/>
      <c r="IKN91" s="45"/>
      <c r="IKO91" s="45"/>
      <c r="IKP91" s="45"/>
      <c r="IKQ91" s="45"/>
      <c r="IKR91" s="45"/>
      <c r="IKS91" s="45"/>
      <c r="IKT91" s="45"/>
      <c r="IKU91" s="45"/>
      <c r="IKV91" s="45"/>
      <c r="IKW91" s="45"/>
      <c r="IKX91" s="45"/>
      <c r="IKY91" s="45"/>
      <c r="IKZ91" s="45"/>
      <c r="ILA91" s="45"/>
      <c r="ILB91" s="45"/>
      <c r="ILC91" s="45"/>
      <c r="ILD91" s="45"/>
      <c r="ILE91" s="45"/>
      <c r="ILF91" s="45"/>
      <c r="ILG91" s="45"/>
      <c r="ILH91" s="45"/>
      <c r="ILI91" s="45"/>
      <c r="ILJ91" s="45"/>
      <c r="ILK91" s="45"/>
      <c r="ILL91" s="45"/>
      <c r="ILM91" s="45"/>
      <c r="ILN91" s="45"/>
      <c r="ILO91" s="45"/>
      <c r="ILP91" s="45"/>
      <c r="ILQ91" s="45"/>
      <c r="ILR91" s="45"/>
      <c r="ILS91" s="45"/>
      <c r="ILT91" s="45"/>
      <c r="ILU91" s="45"/>
      <c r="ILV91" s="45"/>
      <c r="ILW91" s="45"/>
      <c r="ILX91" s="45"/>
      <c r="ILY91" s="45"/>
      <c r="ILZ91" s="45"/>
      <c r="IMA91" s="45"/>
      <c r="IMB91" s="45"/>
      <c r="IMC91" s="45"/>
      <c r="IMD91" s="45"/>
      <c r="IME91" s="45"/>
      <c r="IMF91" s="45"/>
      <c r="IMG91" s="45"/>
      <c r="IMH91" s="45"/>
      <c r="IMI91" s="45"/>
      <c r="IMJ91" s="45"/>
      <c r="IMK91" s="45"/>
      <c r="IML91" s="45"/>
      <c r="IMM91" s="45"/>
      <c r="IMN91" s="45"/>
      <c r="IMO91" s="45"/>
      <c r="IMP91" s="45"/>
      <c r="IMQ91" s="45"/>
      <c r="IMR91" s="45"/>
      <c r="IMS91" s="45"/>
      <c r="IMT91" s="45"/>
      <c r="IMU91" s="45"/>
      <c r="IMV91" s="45"/>
      <c r="IMW91" s="45"/>
      <c r="IMX91" s="45"/>
      <c r="IMY91" s="45"/>
      <c r="IMZ91" s="45"/>
      <c r="INA91" s="45"/>
      <c r="INB91" s="45"/>
      <c r="INC91" s="45"/>
      <c r="IND91" s="45"/>
      <c r="INE91" s="45"/>
      <c r="INF91" s="45"/>
      <c r="ING91" s="45"/>
      <c r="INH91" s="45"/>
      <c r="INI91" s="45"/>
      <c r="INJ91" s="45"/>
      <c r="INK91" s="45"/>
      <c r="INL91" s="45"/>
      <c r="INM91" s="45"/>
      <c r="INN91" s="45"/>
      <c r="INO91" s="45"/>
      <c r="INP91" s="45"/>
      <c r="INQ91" s="45"/>
      <c r="INR91" s="45"/>
      <c r="INS91" s="45"/>
      <c r="INT91" s="45"/>
      <c r="INU91" s="45"/>
      <c r="INV91" s="45"/>
      <c r="INW91" s="45"/>
      <c r="INX91" s="45"/>
      <c r="INY91" s="45"/>
      <c r="INZ91" s="45"/>
      <c r="IOA91" s="45"/>
      <c r="IOB91" s="45"/>
      <c r="IOC91" s="45"/>
      <c r="IOD91" s="45"/>
      <c r="IOE91" s="45"/>
      <c r="IOF91" s="45"/>
      <c r="IOG91" s="45"/>
      <c r="IOH91" s="45"/>
      <c r="IOI91" s="45"/>
      <c r="IOJ91" s="45"/>
      <c r="IOK91" s="45"/>
      <c r="IOL91" s="45"/>
      <c r="IOM91" s="45"/>
      <c r="ION91" s="45"/>
      <c r="IOO91" s="45"/>
      <c r="IOP91" s="45"/>
      <c r="IOQ91" s="45"/>
      <c r="IOR91" s="45"/>
      <c r="IOS91" s="45"/>
      <c r="IOT91" s="45"/>
      <c r="IOU91" s="45"/>
      <c r="IOV91" s="45"/>
      <c r="IOW91" s="45"/>
      <c r="IOX91" s="45"/>
      <c r="IOY91" s="45"/>
      <c r="IOZ91" s="45"/>
      <c r="IPA91" s="45"/>
      <c r="IPB91" s="45"/>
      <c r="IPC91" s="45"/>
      <c r="IPD91" s="45"/>
      <c r="IPE91" s="45"/>
      <c r="IPF91" s="45"/>
      <c r="IPG91" s="45"/>
      <c r="IPH91" s="45"/>
      <c r="IPI91" s="45"/>
      <c r="IPJ91" s="45"/>
      <c r="IPK91" s="45"/>
      <c r="IPL91" s="45"/>
      <c r="IPM91" s="45"/>
      <c r="IPN91" s="45"/>
      <c r="IPO91" s="45"/>
      <c r="IPP91" s="45"/>
      <c r="IPQ91" s="45"/>
      <c r="IPR91" s="45"/>
      <c r="IPS91" s="45"/>
      <c r="IPT91" s="45"/>
      <c r="IPU91" s="45"/>
      <c r="IPV91" s="45"/>
      <c r="IPW91" s="45"/>
      <c r="IPX91" s="45"/>
      <c r="IPY91" s="45"/>
      <c r="IPZ91" s="45"/>
      <c r="IQA91" s="45"/>
      <c r="IQB91" s="45"/>
      <c r="IQC91" s="45"/>
      <c r="IQD91" s="45"/>
      <c r="IQE91" s="45"/>
      <c r="IQF91" s="45"/>
      <c r="IQG91" s="45"/>
      <c r="IQH91" s="45"/>
      <c r="IQI91" s="45"/>
      <c r="IQJ91" s="45"/>
      <c r="IQK91" s="45"/>
      <c r="IQL91" s="45"/>
      <c r="IQM91" s="45"/>
      <c r="IQN91" s="45"/>
      <c r="IQO91" s="45"/>
      <c r="IQP91" s="45"/>
      <c r="IQQ91" s="45"/>
      <c r="IQR91" s="45"/>
      <c r="IQS91" s="45"/>
      <c r="IQT91" s="45"/>
      <c r="IQU91" s="45"/>
      <c r="IQV91" s="45"/>
      <c r="IQW91" s="45"/>
      <c r="IQX91" s="45"/>
      <c r="IQY91" s="45"/>
      <c r="IQZ91" s="45"/>
      <c r="IRA91" s="45"/>
      <c r="IRB91" s="45"/>
      <c r="IRC91" s="45"/>
      <c r="IRD91" s="45"/>
      <c r="IRE91" s="45"/>
      <c r="IRF91" s="45"/>
      <c r="IRG91" s="45"/>
      <c r="IRH91" s="45"/>
      <c r="IRI91" s="45"/>
      <c r="IRJ91" s="45"/>
      <c r="IRK91" s="45"/>
      <c r="IRL91" s="45"/>
      <c r="IRM91" s="45"/>
      <c r="IRN91" s="45"/>
      <c r="IRO91" s="45"/>
      <c r="IRP91" s="45"/>
      <c r="IRQ91" s="45"/>
      <c r="IRR91" s="45"/>
      <c r="IRS91" s="45"/>
      <c r="IRT91" s="45"/>
      <c r="IRU91" s="45"/>
      <c r="IRV91" s="45"/>
      <c r="IRW91" s="45"/>
      <c r="IRX91" s="45"/>
      <c r="IRY91" s="45"/>
      <c r="IRZ91" s="45"/>
      <c r="ISA91" s="45"/>
      <c r="ISB91" s="45"/>
      <c r="ISC91" s="45"/>
      <c r="ISD91" s="45"/>
      <c r="ISE91" s="45"/>
      <c r="ISF91" s="45"/>
      <c r="ISG91" s="45"/>
      <c r="ISH91" s="45"/>
      <c r="ISI91" s="45"/>
      <c r="ISJ91" s="45"/>
      <c r="ISK91" s="45"/>
      <c r="ISL91" s="45"/>
      <c r="ISM91" s="45"/>
      <c r="ISN91" s="45"/>
      <c r="ISO91" s="45"/>
      <c r="ISP91" s="45"/>
      <c r="ISQ91" s="45"/>
      <c r="ISR91" s="45"/>
      <c r="ISS91" s="45"/>
      <c r="IST91" s="45"/>
      <c r="ISU91" s="45"/>
      <c r="ISV91" s="45"/>
      <c r="ISW91" s="45"/>
      <c r="ISX91" s="45"/>
      <c r="ISY91" s="45"/>
      <c r="ISZ91" s="45"/>
      <c r="ITA91" s="45"/>
      <c r="ITB91" s="45"/>
      <c r="ITC91" s="45"/>
      <c r="ITD91" s="45"/>
      <c r="ITE91" s="45"/>
      <c r="ITF91" s="45"/>
      <c r="ITG91" s="45"/>
      <c r="ITH91" s="45"/>
      <c r="ITI91" s="45"/>
      <c r="ITJ91" s="45"/>
      <c r="ITK91" s="45"/>
      <c r="ITL91" s="45"/>
      <c r="ITM91" s="45"/>
      <c r="ITN91" s="45"/>
      <c r="ITO91" s="45"/>
      <c r="ITP91" s="45"/>
      <c r="ITQ91" s="45"/>
      <c r="ITR91" s="45"/>
      <c r="ITS91" s="45"/>
      <c r="ITT91" s="45"/>
      <c r="ITU91" s="45"/>
      <c r="ITV91" s="45"/>
      <c r="ITW91" s="45"/>
      <c r="ITX91" s="45"/>
      <c r="ITY91" s="45"/>
      <c r="ITZ91" s="45"/>
      <c r="IUA91" s="45"/>
      <c r="IUB91" s="45"/>
      <c r="IUC91" s="45"/>
      <c r="IUD91" s="45"/>
      <c r="IUE91" s="45"/>
      <c r="IUF91" s="45"/>
      <c r="IUG91" s="45"/>
      <c r="IUH91" s="45"/>
      <c r="IUI91" s="45"/>
      <c r="IUJ91" s="45"/>
      <c r="IUK91" s="45"/>
      <c r="IUL91" s="45"/>
      <c r="IUM91" s="45"/>
      <c r="IUN91" s="45"/>
      <c r="IUO91" s="45"/>
      <c r="IUP91" s="45"/>
      <c r="IUQ91" s="45"/>
      <c r="IUR91" s="45"/>
      <c r="IUS91" s="45"/>
      <c r="IUT91" s="45"/>
      <c r="IUU91" s="45"/>
      <c r="IUV91" s="45"/>
      <c r="IUW91" s="45"/>
      <c r="IUX91" s="45"/>
      <c r="IUY91" s="45"/>
      <c r="IUZ91" s="45"/>
      <c r="IVA91" s="45"/>
      <c r="IVB91" s="45"/>
      <c r="IVC91" s="45"/>
      <c r="IVD91" s="45"/>
      <c r="IVE91" s="45"/>
      <c r="IVF91" s="45"/>
      <c r="IVG91" s="45"/>
      <c r="IVH91" s="45"/>
      <c r="IVI91" s="45"/>
      <c r="IVJ91" s="45"/>
      <c r="IVK91" s="45"/>
      <c r="IVL91" s="45"/>
      <c r="IVM91" s="45"/>
      <c r="IVN91" s="45"/>
      <c r="IVO91" s="45"/>
      <c r="IVP91" s="45"/>
      <c r="IVQ91" s="45"/>
      <c r="IVR91" s="45"/>
      <c r="IVS91" s="45"/>
      <c r="IVT91" s="45"/>
      <c r="IVU91" s="45"/>
      <c r="IVV91" s="45"/>
      <c r="IVW91" s="45"/>
      <c r="IVX91" s="45"/>
      <c r="IVY91" s="45"/>
      <c r="IVZ91" s="45"/>
      <c r="IWA91" s="45"/>
      <c r="IWB91" s="45"/>
      <c r="IWC91" s="45"/>
      <c r="IWD91" s="45"/>
      <c r="IWE91" s="45"/>
      <c r="IWF91" s="45"/>
      <c r="IWG91" s="45"/>
      <c r="IWH91" s="45"/>
      <c r="IWI91" s="45"/>
      <c r="IWJ91" s="45"/>
      <c r="IWK91" s="45"/>
      <c r="IWL91" s="45"/>
      <c r="IWM91" s="45"/>
      <c r="IWN91" s="45"/>
      <c r="IWO91" s="45"/>
      <c r="IWP91" s="45"/>
      <c r="IWQ91" s="45"/>
      <c r="IWR91" s="45"/>
      <c r="IWS91" s="45"/>
      <c r="IWT91" s="45"/>
      <c r="IWU91" s="45"/>
      <c r="IWV91" s="45"/>
      <c r="IWW91" s="45"/>
      <c r="IWX91" s="45"/>
      <c r="IWY91" s="45"/>
      <c r="IWZ91" s="45"/>
      <c r="IXA91" s="45"/>
      <c r="IXB91" s="45"/>
      <c r="IXC91" s="45"/>
      <c r="IXD91" s="45"/>
      <c r="IXE91" s="45"/>
      <c r="IXF91" s="45"/>
      <c r="IXG91" s="45"/>
      <c r="IXH91" s="45"/>
      <c r="IXI91" s="45"/>
      <c r="IXJ91" s="45"/>
      <c r="IXK91" s="45"/>
      <c r="IXL91" s="45"/>
      <c r="IXM91" s="45"/>
      <c r="IXN91" s="45"/>
      <c r="IXO91" s="45"/>
      <c r="IXP91" s="45"/>
      <c r="IXQ91" s="45"/>
      <c r="IXR91" s="45"/>
      <c r="IXS91" s="45"/>
      <c r="IXT91" s="45"/>
      <c r="IXU91" s="45"/>
      <c r="IXV91" s="45"/>
      <c r="IXW91" s="45"/>
      <c r="IXX91" s="45"/>
      <c r="IXY91" s="45"/>
      <c r="IXZ91" s="45"/>
      <c r="IYA91" s="45"/>
      <c r="IYB91" s="45"/>
      <c r="IYC91" s="45"/>
      <c r="IYD91" s="45"/>
      <c r="IYE91" s="45"/>
      <c r="IYF91" s="45"/>
      <c r="IYG91" s="45"/>
      <c r="IYH91" s="45"/>
      <c r="IYI91" s="45"/>
      <c r="IYJ91" s="45"/>
      <c r="IYK91" s="45"/>
      <c r="IYL91" s="45"/>
      <c r="IYM91" s="45"/>
      <c r="IYN91" s="45"/>
      <c r="IYO91" s="45"/>
      <c r="IYP91" s="45"/>
      <c r="IYQ91" s="45"/>
      <c r="IYR91" s="45"/>
      <c r="IYS91" s="45"/>
      <c r="IYT91" s="45"/>
      <c r="IYU91" s="45"/>
      <c r="IYV91" s="45"/>
      <c r="IYW91" s="45"/>
      <c r="IYX91" s="45"/>
      <c r="IYY91" s="45"/>
      <c r="IYZ91" s="45"/>
      <c r="IZA91" s="45"/>
      <c r="IZB91" s="45"/>
      <c r="IZC91" s="45"/>
      <c r="IZD91" s="45"/>
      <c r="IZE91" s="45"/>
      <c r="IZF91" s="45"/>
      <c r="IZG91" s="45"/>
      <c r="IZH91" s="45"/>
      <c r="IZI91" s="45"/>
      <c r="IZJ91" s="45"/>
      <c r="IZK91" s="45"/>
      <c r="IZL91" s="45"/>
      <c r="IZM91" s="45"/>
      <c r="IZN91" s="45"/>
      <c r="IZO91" s="45"/>
      <c r="IZP91" s="45"/>
      <c r="IZQ91" s="45"/>
      <c r="IZR91" s="45"/>
      <c r="IZS91" s="45"/>
      <c r="IZT91" s="45"/>
      <c r="IZU91" s="45"/>
      <c r="IZV91" s="45"/>
      <c r="IZW91" s="45"/>
      <c r="IZX91" s="45"/>
      <c r="IZY91" s="45"/>
      <c r="IZZ91" s="45"/>
      <c r="JAA91" s="45"/>
      <c r="JAB91" s="45"/>
      <c r="JAC91" s="45"/>
      <c r="JAD91" s="45"/>
      <c r="JAE91" s="45"/>
      <c r="JAF91" s="45"/>
      <c r="JAG91" s="45"/>
      <c r="JAH91" s="45"/>
      <c r="JAI91" s="45"/>
      <c r="JAJ91" s="45"/>
      <c r="JAK91" s="45"/>
      <c r="JAL91" s="45"/>
      <c r="JAM91" s="45"/>
      <c r="JAN91" s="45"/>
      <c r="JAO91" s="45"/>
      <c r="JAP91" s="45"/>
      <c r="JAQ91" s="45"/>
      <c r="JAR91" s="45"/>
      <c r="JAS91" s="45"/>
      <c r="JAT91" s="45"/>
      <c r="JAU91" s="45"/>
      <c r="JAV91" s="45"/>
      <c r="JAW91" s="45"/>
      <c r="JAX91" s="45"/>
      <c r="JAY91" s="45"/>
      <c r="JAZ91" s="45"/>
      <c r="JBA91" s="45"/>
      <c r="JBB91" s="45"/>
      <c r="JBC91" s="45"/>
      <c r="JBD91" s="45"/>
      <c r="JBE91" s="45"/>
      <c r="JBF91" s="45"/>
      <c r="JBG91" s="45"/>
      <c r="JBH91" s="45"/>
      <c r="JBI91" s="45"/>
      <c r="JBJ91" s="45"/>
      <c r="JBK91" s="45"/>
      <c r="JBL91" s="45"/>
      <c r="JBM91" s="45"/>
      <c r="JBN91" s="45"/>
      <c r="JBO91" s="45"/>
      <c r="JBP91" s="45"/>
      <c r="JBQ91" s="45"/>
      <c r="JBR91" s="45"/>
      <c r="JBS91" s="45"/>
      <c r="JBT91" s="45"/>
      <c r="JBU91" s="45"/>
      <c r="JBV91" s="45"/>
      <c r="JBW91" s="45"/>
      <c r="JBX91" s="45"/>
      <c r="JBY91" s="45"/>
      <c r="JBZ91" s="45"/>
      <c r="JCA91" s="45"/>
      <c r="JCB91" s="45"/>
      <c r="JCC91" s="45"/>
      <c r="JCD91" s="45"/>
      <c r="JCE91" s="45"/>
      <c r="JCF91" s="45"/>
      <c r="JCG91" s="45"/>
      <c r="JCH91" s="45"/>
      <c r="JCI91" s="45"/>
      <c r="JCJ91" s="45"/>
      <c r="JCK91" s="45"/>
      <c r="JCL91" s="45"/>
      <c r="JCM91" s="45"/>
      <c r="JCN91" s="45"/>
      <c r="JCO91" s="45"/>
      <c r="JCP91" s="45"/>
      <c r="JCQ91" s="45"/>
      <c r="JCR91" s="45"/>
      <c r="JCS91" s="45"/>
      <c r="JCT91" s="45"/>
      <c r="JCU91" s="45"/>
      <c r="JCV91" s="45"/>
      <c r="JCW91" s="45"/>
      <c r="JCX91" s="45"/>
      <c r="JCY91" s="45"/>
      <c r="JCZ91" s="45"/>
      <c r="JDA91" s="45"/>
      <c r="JDB91" s="45"/>
      <c r="JDC91" s="45"/>
      <c r="JDD91" s="45"/>
      <c r="JDE91" s="45"/>
      <c r="JDF91" s="45"/>
      <c r="JDG91" s="45"/>
      <c r="JDH91" s="45"/>
      <c r="JDI91" s="45"/>
      <c r="JDJ91" s="45"/>
      <c r="JDK91" s="45"/>
      <c r="JDL91" s="45"/>
      <c r="JDM91" s="45"/>
      <c r="JDN91" s="45"/>
      <c r="JDO91" s="45"/>
      <c r="JDP91" s="45"/>
      <c r="JDQ91" s="45"/>
      <c r="JDR91" s="45"/>
      <c r="JDS91" s="45"/>
      <c r="JDT91" s="45"/>
      <c r="JDU91" s="45"/>
      <c r="JDV91" s="45"/>
      <c r="JDW91" s="45"/>
      <c r="JDX91" s="45"/>
      <c r="JDY91" s="45"/>
      <c r="JDZ91" s="45"/>
      <c r="JEA91" s="45"/>
      <c r="JEB91" s="45"/>
      <c r="JEC91" s="45"/>
      <c r="JED91" s="45"/>
      <c r="JEE91" s="45"/>
      <c r="JEF91" s="45"/>
      <c r="JEG91" s="45"/>
      <c r="JEH91" s="45"/>
      <c r="JEI91" s="45"/>
      <c r="JEJ91" s="45"/>
      <c r="JEK91" s="45"/>
      <c r="JEL91" s="45"/>
      <c r="JEM91" s="45"/>
      <c r="JEN91" s="45"/>
      <c r="JEO91" s="45"/>
      <c r="JEP91" s="45"/>
      <c r="JEQ91" s="45"/>
      <c r="JER91" s="45"/>
      <c r="JES91" s="45"/>
      <c r="JET91" s="45"/>
      <c r="JEU91" s="45"/>
      <c r="JEV91" s="45"/>
      <c r="JEW91" s="45"/>
      <c r="JEX91" s="45"/>
      <c r="JEY91" s="45"/>
      <c r="JEZ91" s="45"/>
      <c r="JFA91" s="45"/>
      <c r="JFB91" s="45"/>
      <c r="JFC91" s="45"/>
      <c r="JFD91" s="45"/>
      <c r="JFE91" s="45"/>
      <c r="JFF91" s="45"/>
      <c r="JFG91" s="45"/>
      <c r="JFH91" s="45"/>
      <c r="JFI91" s="45"/>
      <c r="JFJ91" s="45"/>
      <c r="JFK91" s="45"/>
      <c r="JFL91" s="45"/>
      <c r="JFM91" s="45"/>
      <c r="JFN91" s="45"/>
      <c r="JFO91" s="45"/>
      <c r="JFP91" s="45"/>
      <c r="JFQ91" s="45"/>
      <c r="JFR91" s="45"/>
      <c r="JFS91" s="45"/>
      <c r="JFT91" s="45"/>
      <c r="JFU91" s="45"/>
      <c r="JFV91" s="45"/>
      <c r="JFW91" s="45"/>
      <c r="JFX91" s="45"/>
      <c r="JFY91" s="45"/>
      <c r="JFZ91" s="45"/>
      <c r="JGA91" s="45"/>
      <c r="JGB91" s="45"/>
      <c r="JGC91" s="45"/>
      <c r="JGD91" s="45"/>
      <c r="JGE91" s="45"/>
      <c r="JGF91" s="45"/>
      <c r="JGG91" s="45"/>
      <c r="JGH91" s="45"/>
      <c r="JGI91" s="45"/>
      <c r="JGJ91" s="45"/>
      <c r="JGK91" s="45"/>
      <c r="JGL91" s="45"/>
      <c r="JGM91" s="45"/>
      <c r="JGN91" s="45"/>
      <c r="JGO91" s="45"/>
      <c r="JGP91" s="45"/>
      <c r="JGQ91" s="45"/>
      <c r="JGR91" s="45"/>
      <c r="JGS91" s="45"/>
      <c r="JGT91" s="45"/>
      <c r="JGU91" s="45"/>
      <c r="JGV91" s="45"/>
      <c r="JGW91" s="45"/>
      <c r="JGX91" s="45"/>
      <c r="JGY91" s="45"/>
      <c r="JGZ91" s="45"/>
      <c r="JHA91" s="45"/>
      <c r="JHB91" s="45"/>
      <c r="JHC91" s="45"/>
      <c r="JHD91" s="45"/>
      <c r="JHE91" s="45"/>
      <c r="JHF91" s="45"/>
      <c r="JHG91" s="45"/>
      <c r="JHH91" s="45"/>
      <c r="JHI91" s="45"/>
      <c r="JHJ91" s="45"/>
      <c r="JHK91" s="45"/>
      <c r="JHL91" s="45"/>
      <c r="JHM91" s="45"/>
      <c r="JHN91" s="45"/>
      <c r="JHO91" s="45"/>
      <c r="JHP91" s="45"/>
      <c r="JHQ91" s="45"/>
      <c r="JHR91" s="45"/>
      <c r="JHS91" s="45"/>
      <c r="JHT91" s="45"/>
      <c r="JHU91" s="45"/>
      <c r="JHV91" s="45"/>
      <c r="JHW91" s="45"/>
      <c r="JHX91" s="45"/>
      <c r="JHY91" s="45"/>
      <c r="JHZ91" s="45"/>
      <c r="JIA91" s="45"/>
      <c r="JIB91" s="45"/>
      <c r="JIC91" s="45"/>
      <c r="JID91" s="45"/>
      <c r="JIE91" s="45"/>
      <c r="JIF91" s="45"/>
      <c r="JIG91" s="45"/>
      <c r="JIH91" s="45"/>
      <c r="JII91" s="45"/>
      <c r="JIJ91" s="45"/>
      <c r="JIK91" s="45"/>
      <c r="JIL91" s="45"/>
      <c r="JIM91" s="45"/>
      <c r="JIN91" s="45"/>
      <c r="JIO91" s="45"/>
      <c r="JIP91" s="45"/>
      <c r="JIQ91" s="45"/>
      <c r="JIR91" s="45"/>
      <c r="JIS91" s="45"/>
      <c r="JIT91" s="45"/>
      <c r="JIU91" s="45"/>
      <c r="JIV91" s="45"/>
      <c r="JIW91" s="45"/>
      <c r="JIX91" s="45"/>
      <c r="JIY91" s="45"/>
      <c r="JIZ91" s="45"/>
      <c r="JJA91" s="45"/>
      <c r="JJB91" s="45"/>
      <c r="JJC91" s="45"/>
      <c r="JJD91" s="45"/>
      <c r="JJE91" s="45"/>
      <c r="JJF91" s="45"/>
      <c r="JJG91" s="45"/>
      <c r="JJH91" s="45"/>
      <c r="JJI91" s="45"/>
      <c r="JJJ91" s="45"/>
      <c r="JJK91" s="45"/>
      <c r="JJL91" s="45"/>
      <c r="JJM91" s="45"/>
      <c r="JJN91" s="45"/>
      <c r="JJO91" s="45"/>
      <c r="JJP91" s="45"/>
      <c r="JJQ91" s="45"/>
      <c r="JJR91" s="45"/>
      <c r="JJS91" s="45"/>
      <c r="JJT91" s="45"/>
      <c r="JJU91" s="45"/>
      <c r="JJV91" s="45"/>
      <c r="JJW91" s="45"/>
      <c r="JJX91" s="45"/>
      <c r="JJY91" s="45"/>
      <c r="JJZ91" s="45"/>
      <c r="JKA91" s="45"/>
      <c r="JKB91" s="45"/>
      <c r="JKC91" s="45"/>
      <c r="JKD91" s="45"/>
      <c r="JKE91" s="45"/>
      <c r="JKF91" s="45"/>
      <c r="JKG91" s="45"/>
      <c r="JKH91" s="45"/>
      <c r="JKI91" s="45"/>
      <c r="JKJ91" s="45"/>
      <c r="JKK91" s="45"/>
      <c r="JKL91" s="45"/>
      <c r="JKM91" s="45"/>
      <c r="JKN91" s="45"/>
      <c r="JKO91" s="45"/>
      <c r="JKP91" s="45"/>
      <c r="JKQ91" s="45"/>
      <c r="JKR91" s="45"/>
      <c r="JKS91" s="45"/>
      <c r="JKT91" s="45"/>
      <c r="JKU91" s="45"/>
      <c r="JKV91" s="45"/>
      <c r="JKW91" s="45"/>
      <c r="JKX91" s="45"/>
      <c r="JKY91" s="45"/>
      <c r="JKZ91" s="45"/>
      <c r="JLA91" s="45"/>
      <c r="JLB91" s="45"/>
      <c r="JLC91" s="45"/>
      <c r="JLD91" s="45"/>
      <c r="JLE91" s="45"/>
      <c r="JLF91" s="45"/>
      <c r="JLG91" s="45"/>
      <c r="JLH91" s="45"/>
      <c r="JLI91" s="45"/>
      <c r="JLJ91" s="45"/>
      <c r="JLK91" s="45"/>
      <c r="JLL91" s="45"/>
      <c r="JLM91" s="45"/>
      <c r="JLN91" s="45"/>
      <c r="JLO91" s="45"/>
      <c r="JLP91" s="45"/>
      <c r="JLQ91" s="45"/>
      <c r="JLR91" s="45"/>
      <c r="JLS91" s="45"/>
      <c r="JLT91" s="45"/>
      <c r="JLU91" s="45"/>
      <c r="JLV91" s="45"/>
      <c r="JLW91" s="45"/>
      <c r="JLX91" s="45"/>
      <c r="JLY91" s="45"/>
      <c r="JLZ91" s="45"/>
      <c r="JMA91" s="45"/>
      <c r="JMB91" s="45"/>
      <c r="JMC91" s="45"/>
      <c r="JMD91" s="45"/>
      <c r="JME91" s="45"/>
      <c r="JMF91" s="45"/>
      <c r="JMG91" s="45"/>
      <c r="JMH91" s="45"/>
      <c r="JMI91" s="45"/>
      <c r="JMJ91" s="45"/>
      <c r="JMK91" s="45"/>
      <c r="JML91" s="45"/>
      <c r="JMM91" s="45"/>
      <c r="JMN91" s="45"/>
      <c r="JMO91" s="45"/>
      <c r="JMP91" s="45"/>
      <c r="JMQ91" s="45"/>
      <c r="JMR91" s="45"/>
      <c r="JMS91" s="45"/>
      <c r="JMT91" s="45"/>
      <c r="JMU91" s="45"/>
      <c r="JMV91" s="45"/>
      <c r="JMW91" s="45"/>
      <c r="JMX91" s="45"/>
      <c r="JMY91" s="45"/>
      <c r="JMZ91" s="45"/>
      <c r="JNA91" s="45"/>
      <c r="JNB91" s="45"/>
      <c r="JNC91" s="45"/>
      <c r="JND91" s="45"/>
      <c r="JNE91" s="45"/>
      <c r="JNF91" s="45"/>
      <c r="JNG91" s="45"/>
      <c r="JNH91" s="45"/>
      <c r="JNI91" s="45"/>
      <c r="JNJ91" s="45"/>
      <c r="JNK91" s="45"/>
      <c r="JNL91" s="45"/>
      <c r="JNM91" s="45"/>
      <c r="JNN91" s="45"/>
      <c r="JNO91" s="45"/>
      <c r="JNP91" s="45"/>
      <c r="JNQ91" s="45"/>
      <c r="JNR91" s="45"/>
      <c r="JNS91" s="45"/>
      <c r="JNT91" s="45"/>
      <c r="JNU91" s="45"/>
      <c r="JNV91" s="45"/>
      <c r="JNW91" s="45"/>
      <c r="JNX91" s="45"/>
      <c r="JNY91" s="45"/>
      <c r="JNZ91" s="45"/>
      <c r="JOA91" s="45"/>
      <c r="JOB91" s="45"/>
      <c r="JOC91" s="45"/>
      <c r="JOD91" s="45"/>
      <c r="JOE91" s="45"/>
      <c r="JOF91" s="45"/>
      <c r="JOG91" s="45"/>
      <c r="JOH91" s="45"/>
      <c r="JOI91" s="45"/>
      <c r="JOJ91" s="45"/>
      <c r="JOK91" s="45"/>
      <c r="JOL91" s="45"/>
      <c r="JOM91" s="45"/>
      <c r="JON91" s="45"/>
      <c r="JOO91" s="45"/>
      <c r="JOP91" s="45"/>
      <c r="JOQ91" s="45"/>
      <c r="JOR91" s="45"/>
      <c r="JOS91" s="45"/>
      <c r="JOT91" s="45"/>
      <c r="JOU91" s="45"/>
      <c r="JOV91" s="45"/>
      <c r="JOW91" s="45"/>
      <c r="JOX91" s="45"/>
      <c r="JOY91" s="45"/>
      <c r="JOZ91" s="45"/>
      <c r="JPA91" s="45"/>
      <c r="JPB91" s="45"/>
      <c r="JPC91" s="45"/>
      <c r="JPD91" s="45"/>
      <c r="JPE91" s="45"/>
      <c r="JPF91" s="45"/>
      <c r="JPG91" s="45"/>
      <c r="JPH91" s="45"/>
      <c r="JPI91" s="45"/>
      <c r="JPJ91" s="45"/>
      <c r="JPK91" s="45"/>
      <c r="JPL91" s="45"/>
      <c r="JPM91" s="45"/>
      <c r="JPN91" s="45"/>
      <c r="JPO91" s="45"/>
      <c r="JPP91" s="45"/>
      <c r="JPQ91" s="45"/>
      <c r="JPR91" s="45"/>
      <c r="JPS91" s="45"/>
      <c r="JPT91" s="45"/>
      <c r="JPU91" s="45"/>
      <c r="JPV91" s="45"/>
      <c r="JPW91" s="45"/>
      <c r="JPX91" s="45"/>
      <c r="JPY91" s="45"/>
      <c r="JPZ91" s="45"/>
      <c r="JQA91" s="45"/>
      <c r="JQB91" s="45"/>
      <c r="JQC91" s="45"/>
      <c r="JQD91" s="45"/>
      <c r="JQE91" s="45"/>
      <c r="JQF91" s="45"/>
      <c r="JQG91" s="45"/>
      <c r="JQH91" s="45"/>
      <c r="JQI91" s="45"/>
      <c r="JQJ91" s="45"/>
      <c r="JQK91" s="45"/>
      <c r="JQL91" s="45"/>
      <c r="JQM91" s="45"/>
      <c r="JQN91" s="45"/>
      <c r="JQO91" s="45"/>
      <c r="JQP91" s="45"/>
      <c r="JQQ91" s="45"/>
      <c r="JQR91" s="45"/>
      <c r="JQS91" s="45"/>
      <c r="JQT91" s="45"/>
      <c r="JQU91" s="45"/>
      <c r="JQV91" s="45"/>
      <c r="JQW91" s="45"/>
      <c r="JQX91" s="45"/>
      <c r="JQY91" s="45"/>
      <c r="JQZ91" s="45"/>
      <c r="JRA91" s="45"/>
      <c r="JRB91" s="45"/>
      <c r="JRC91" s="45"/>
      <c r="JRD91" s="45"/>
      <c r="JRE91" s="45"/>
      <c r="JRF91" s="45"/>
      <c r="JRG91" s="45"/>
      <c r="JRH91" s="45"/>
      <c r="JRI91" s="45"/>
      <c r="JRJ91" s="45"/>
      <c r="JRK91" s="45"/>
      <c r="JRL91" s="45"/>
      <c r="JRM91" s="45"/>
      <c r="JRN91" s="45"/>
      <c r="JRO91" s="45"/>
      <c r="JRP91" s="45"/>
      <c r="JRQ91" s="45"/>
      <c r="JRR91" s="45"/>
      <c r="JRS91" s="45"/>
      <c r="JRT91" s="45"/>
      <c r="JRU91" s="45"/>
      <c r="JRV91" s="45"/>
      <c r="JRW91" s="45"/>
      <c r="JRX91" s="45"/>
      <c r="JRY91" s="45"/>
      <c r="JRZ91" s="45"/>
      <c r="JSA91" s="45"/>
      <c r="JSB91" s="45"/>
      <c r="JSC91" s="45"/>
      <c r="JSD91" s="45"/>
      <c r="JSE91" s="45"/>
      <c r="JSF91" s="45"/>
      <c r="JSG91" s="45"/>
      <c r="JSH91" s="45"/>
      <c r="JSI91" s="45"/>
      <c r="JSJ91" s="45"/>
      <c r="JSK91" s="45"/>
      <c r="JSL91" s="45"/>
      <c r="JSM91" s="45"/>
      <c r="JSN91" s="45"/>
      <c r="JSO91" s="45"/>
      <c r="JSP91" s="45"/>
      <c r="JSQ91" s="45"/>
      <c r="JSR91" s="45"/>
      <c r="JSS91" s="45"/>
      <c r="JST91" s="45"/>
      <c r="JSU91" s="45"/>
      <c r="JSV91" s="45"/>
      <c r="JSW91" s="45"/>
      <c r="JSX91" s="45"/>
      <c r="JSY91" s="45"/>
      <c r="JSZ91" s="45"/>
      <c r="JTA91" s="45"/>
      <c r="JTB91" s="45"/>
      <c r="JTC91" s="45"/>
      <c r="JTD91" s="45"/>
      <c r="JTE91" s="45"/>
      <c r="JTF91" s="45"/>
      <c r="JTG91" s="45"/>
      <c r="JTH91" s="45"/>
      <c r="JTI91" s="45"/>
      <c r="JTJ91" s="45"/>
      <c r="JTK91" s="45"/>
      <c r="JTL91" s="45"/>
      <c r="JTM91" s="45"/>
      <c r="JTN91" s="45"/>
      <c r="JTO91" s="45"/>
      <c r="JTP91" s="45"/>
      <c r="JTQ91" s="45"/>
      <c r="JTR91" s="45"/>
      <c r="JTS91" s="45"/>
      <c r="JTT91" s="45"/>
      <c r="JTU91" s="45"/>
      <c r="JTV91" s="45"/>
      <c r="JTW91" s="45"/>
      <c r="JTX91" s="45"/>
      <c r="JTY91" s="45"/>
      <c r="JTZ91" s="45"/>
      <c r="JUA91" s="45"/>
      <c r="JUB91" s="45"/>
      <c r="JUC91" s="45"/>
      <c r="JUD91" s="45"/>
      <c r="JUE91" s="45"/>
      <c r="JUF91" s="45"/>
      <c r="JUG91" s="45"/>
      <c r="JUH91" s="45"/>
      <c r="JUI91" s="45"/>
      <c r="JUJ91" s="45"/>
      <c r="JUK91" s="45"/>
      <c r="JUL91" s="45"/>
      <c r="JUM91" s="45"/>
      <c r="JUN91" s="45"/>
      <c r="JUO91" s="45"/>
      <c r="JUP91" s="45"/>
      <c r="JUQ91" s="45"/>
      <c r="JUR91" s="45"/>
      <c r="JUS91" s="45"/>
      <c r="JUT91" s="45"/>
      <c r="JUU91" s="45"/>
      <c r="JUV91" s="45"/>
      <c r="JUW91" s="45"/>
      <c r="JUX91" s="45"/>
      <c r="JUY91" s="45"/>
      <c r="JUZ91" s="45"/>
      <c r="JVA91" s="45"/>
      <c r="JVB91" s="45"/>
      <c r="JVC91" s="45"/>
      <c r="JVD91" s="45"/>
      <c r="JVE91" s="45"/>
      <c r="JVF91" s="45"/>
      <c r="JVG91" s="45"/>
      <c r="JVH91" s="45"/>
      <c r="JVI91" s="45"/>
      <c r="JVJ91" s="45"/>
      <c r="JVK91" s="45"/>
      <c r="JVL91" s="45"/>
      <c r="JVM91" s="45"/>
      <c r="JVN91" s="45"/>
      <c r="JVO91" s="45"/>
      <c r="JVP91" s="45"/>
      <c r="JVQ91" s="45"/>
      <c r="JVR91" s="45"/>
      <c r="JVS91" s="45"/>
      <c r="JVT91" s="45"/>
      <c r="JVU91" s="45"/>
      <c r="JVV91" s="45"/>
      <c r="JVW91" s="45"/>
      <c r="JVX91" s="45"/>
      <c r="JVY91" s="45"/>
      <c r="JVZ91" s="45"/>
      <c r="JWA91" s="45"/>
      <c r="JWB91" s="45"/>
      <c r="JWC91" s="45"/>
      <c r="JWD91" s="45"/>
      <c r="JWE91" s="45"/>
      <c r="JWF91" s="45"/>
      <c r="JWG91" s="45"/>
      <c r="JWH91" s="45"/>
      <c r="JWI91" s="45"/>
      <c r="JWJ91" s="45"/>
      <c r="JWK91" s="45"/>
      <c r="JWL91" s="45"/>
      <c r="JWM91" s="45"/>
      <c r="JWN91" s="45"/>
      <c r="JWO91" s="45"/>
      <c r="JWP91" s="45"/>
      <c r="JWQ91" s="45"/>
      <c r="JWR91" s="45"/>
      <c r="JWS91" s="45"/>
      <c r="JWT91" s="45"/>
      <c r="JWU91" s="45"/>
      <c r="JWV91" s="45"/>
      <c r="JWW91" s="45"/>
      <c r="JWX91" s="45"/>
      <c r="JWY91" s="45"/>
      <c r="JWZ91" s="45"/>
      <c r="JXA91" s="45"/>
      <c r="JXB91" s="45"/>
      <c r="JXC91" s="45"/>
      <c r="JXD91" s="45"/>
      <c r="JXE91" s="45"/>
      <c r="JXF91" s="45"/>
      <c r="JXG91" s="45"/>
      <c r="JXH91" s="45"/>
      <c r="JXI91" s="45"/>
      <c r="JXJ91" s="45"/>
      <c r="JXK91" s="45"/>
      <c r="JXL91" s="45"/>
      <c r="JXM91" s="45"/>
      <c r="JXN91" s="45"/>
      <c r="JXO91" s="45"/>
      <c r="JXP91" s="45"/>
      <c r="JXQ91" s="45"/>
      <c r="JXR91" s="45"/>
      <c r="JXS91" s="45"/>
      <c r="JXT91" s="45"/>
      <c r="JXU91" s="45"/>
      <c r="JXV91" s="45"/>
      <c r="JXW91" s="45"/>
      <c r="JXX91" s="45"/>
      <c r="JXY91" s="45"/>
      <c r="JXZ91" s="45"/>
      <c r="JYA91" s="45"/>
      <c r="JYB91" s="45"/>
      <c r="JYC91" s="45"/>
      <c r="JYD91" s="45"/>
      <c r="JYE91" s="45"/>
      <c r="JYF91" s="45"/>
      <c r="JYG91" s="45"/>
      <c r="JYH91" s="45"/>
      <c r="JYI91" s="45"/>
      <c r="JYJ91" s="45"/>
      <c r="JYK91" s="45"/>
      <c r="JYL91" s="45"/>
      <c r="JYM91" s="45"/>
      <c r="JYN91" s="45"/>
      <c r="JYO91" s="45"/>
      <c r="JYP91" s="45"/>
      <c r="JYQ91" s="45"/>
      <c r="JYR91" s="45"/>
      <c r="JYS91" s="45"/>
      <c r="JYT91" s="45"/>
      <c r="JYU91" s="45"/>
      <c r="JYV91" s="45"/>
      <c r="JYW91" s="45"/>
      <c r="JYX91" s="45"/>
      <c r="JYY91" s="45"/>
      <c r="JYZ91" s="45"/>
      <c r="JZA91" s="45"/>
      <c r="JZB91" s="45"/>
      <c r="JZC91" s="45"/>
      <c r="JZD91" s="45"/>
      <c r="JZE91" s="45"/>
      <c r="JZF91" s="45"/>
      <c r="JZG91" s="45"/>
      <c r="JZH91" s="45"/>
      <c r="JZI91" s="45"/>
      <c r="JZJ91" s="45"/>
      <c r="JZK91" s="45"/>
      <c r="JZL91" s="45"/>
      <c r="JZM91" s="45"/>
      <c r="JZN91" s="45"/>
      <c r="JZO91" s="45"/>
      <c r="JZP91" s="45"/>
      <c r="JZQ91" s="45"/>
      <c r="JZR91" s="45"/>
      <c r="JZS91" s="45"/>
      <c r="JZT91" s="45"/>
      <c r="JZU91" s="45"/>
      <c r="JZV91" s="45"/>
      <c r="JZW91" s="45"/>
      <c r="JZX91" s="45"/>
      <c r="JZY91" s="45"/>
      <c r="JZZ91" s="45"/>
      <c r="KAA91" s="45"/>
      <c r="KAB91" s="45"/>
      <c r="KAC91" s="45"/>
      <c r="KAD91" s="45"/>
      <c r="KAE91" s="45"/>
      <c r="KAF91" s="45"/>
      <c r="KAG91" s="45"/>
      <c r="KAH91" s="45"/>
      <c r="KAI91" s="45"/>
      <c r="KAJ91" s="45"/>
      <c r="KAK91" s="45"/>
      <c r="KAL91" s="45"/>
      <c r="KAM91" s="45"/>
      <c r="KAN91" s="45"/>
      <c r="KAO91" s="45"/>
      <c r="KAP91" s="45"/>
      <c r="KAQ91" s="45"/>
      <c r="KAR91" s="45"/>
      <c r="KAS91" s="45"/>
      <c r="KAT91" s="45"/>
      <c r="KAU91" s="45"/>
      <c r="KAV91" s="45"/>
      <c r="KAW91" s="45"/>
      <c r="KAX91" s="45"/>
      <c r="KAY91" s="45"/>
      <c r="KAZ91" s="45"/>
      <c r="KBA91" s="45"/>
      <c r="KBB91" s="45"/>
      <c r="KBC91" s="45"/>
      <c r="KBD91" s="45"/>
      <c r="KBE91" s="45"/>
      <c r="KBF91" s="45"/>
      <c r="KBG91" s="45"/>
      <c r="KBH91" s="45"/>
      <c r="KBI91" s="45"/>
      <c r="KBJ91" s="45"/>
      <c r="KBK91" s="45"/>
      <c r="KBL91" s="45"/>
      <c r="KBM91" s="45"/>
      <c r="KBN91" s="45"/>
      <c r="KBO91" s="45"/>
      <c r="KBP91" s="45"/>
      <c r="KBQ91" s="45"/>
      <c r="KBR91" s="45"/>
      <c r="KBS91" s="45"/>
      <c r="KBT91" s="45"/>
      <c r="KBU91" s="45"/>
      <c r="KBV91" s="45"/>
      <c r="KBW91" s="45"/>
      <c r="KBX91" s="45"/>
      <c r="KBY91" s="45"/>
      <c r="KBZ91" s="45"/>
      <c r="KCA91" s="45"/>
      <c r="KCB91" s="45"/>
      <c r="KCC91" s="45"/>
      <c r="KCD91" s="45"/>
      <c r="KCE91" s="45"/>
      <c r="KCF91" s="45"/>
      <c r="KCG91" s="45"/>
      <c r="KCH91" s="45"/>
      <c r="KCI91" s="45"/>
      <c r="KCJ91" s="45"/>
      <c r="KCK91" s="45"/>
      <c r="KCL91" s="45"/>
      <c r="KCM91" s="45"/>
      <c r="KCN91" s="45"/>
      <c r="KCO91" s="45"/>
      <c r="KCP91" s="45"/>
      <c r="KCQ91" s="45"/>
      <c r="KCR91" s="45"/>
      <c r="KCS91" s="45"/>
      <c r="KCT91" s="45"/>
      <c r="KCU91" s="45"/>
      <c r="KCV91" s="45"/>
      <c r="KCW91" s="45"/>
      <c r="KCX91" s="45"/>
      <c r="KCY91" s="45"/>
      <c r="KCZ91" s="45"/>
      <c r="KDA91" s="45"/>
      <c r="KDB91" s="45"/>
      <c r="KDC91" s="45"/>
      <c r="KDD91" s="45"/>
      <c r="KDE91" s="45"/>
      <c r="KDF91" s="45"/>
      <c r="KDG91" s="45"/>
      <c r="KDH91" s="45"/>
      <c r="KDI91" s="45"/>
      <c r="KDJ91" s="45"/>
      <c r="KDK91" s="45"/>
      <c r="KDL91" s="45"/>
      <c r="KDM91" s="45"/>
      <c r="KDN91" s="45"/>
      <c r="KDO91" s="45"/>
      <c r="KDP91" s="45"/>
      <c r="KDQ91" s="45"/>
      <c r="KDR91" s="45"/>
      <c r="KDS91" s="45"/>
      <c r="KDT91" s="45"/>
      <c r="KDU91" s="45"/>
      <c r="KDV91" s="45"/>
      <c r="KDW91" s="45"/>
      <c r="KDX91" s="45"/>
      <c r="KDY91" s="45"/>
      <c r="KDZ91" s="45"/>
      <c r="KEA91" s="45"/>
      <c r="KEB91" s="45"/>
      <c r="KEC91" s="45"/>
      <c r="KED91" s="45"/>
      <c r="KEE91" s="45"/>
      <c r="KEF91" s="45"/>
      <c r="KEG91" s="45"/>
      <c r="KEH91" s="45"/>
      <c r="KEI91" s="45"/>
      <c r="KEJ91" s="45"/>
      <c r="KEK91" s="45"/>
      <c r="KEL91" s="45"/>
      <c r="KEM91" s="45"/>
      <c r="KEN91" s="45"/>
      <c r="KEO91" s="45"/>
      <c r="KEP91" s="45"/>
      <c r="KEQ91" s="45"/>
      <c r="KER91" s="45"/>
      <c r="KES91" s="45"/>
      <c r="KET91" s="45"/>
      <c r="KEU91" s="45"/>
      <c r="KEV91" s="45"/>
      <c r="KEW91" s="45"/>
      <c r="KEX91" s="45"/>
      <c r="KEY91" s="45"/>
      <c r="KEZ91" s="45"/>
      <c r="KFA91" s="45"/>
      <c r="KFB91" s="45"/>
      <c r="KFC91" s="45"/>
      <c r="KFD91" s="45"/>
      <c r="KFE91" s="45"/>
      <c r="KFF91" s="45"/>
      <c r="KFG91" s="45"/>
      <c r="KFH91" s="45"/>
      <c r="KFI91" s="45"/>
      <c r="KFJ91" s="45"/>
      <c r="KFK91" s="45"/>
      <c r="KFL91" s="45"/>
      <c r="KFM91" s="45"/>
      <c r="KFN91" s="45"/>
      <c r="KFO91" s="45"/>
      <c r="KFP91" s="45"/>
      <c r="KFQ91" s="45"/>
      <c r="KFR91" s="45"/>
      <c r="KFS91" s="45"/>
      <c r="KFT91" s="45"/>
      <c r="KFU91" s="45"/>
      <c r="KFV91" s="45"/>
      <c r="KFW91" s="45"/>
      <c r="KFX91" s="45"/>
      <c r="KFY91" s="45"/>
      <c r="KFZ91" s="45"/>
      <c r="KGA91" s="45"/>
      <c r="KGB91" s="45"/>
      <c r="KGC91" s="45"/>
      <c r="KGD91" s="45"/>
      <c r="KGE91" s="45"/>
      <c r="KGF91" s="45"/>
      <c r="KGG91" s="45"/>
      <c r="KGH91" s="45"/>
      <c r="KGI91" s="45"/>
      <c r="KGJ91" s="45"/>
      <c r="KGK91" s="45"/>
      <c r="KGL91" s="45"/>
      <c r="KGM91" s="45"/>
      <c r="KGN91" s="45"/>
      <c r="KGO91" s="45"/>
      <c r="KGP91" s="45"/>
      <c r="KGQ91" s="45"/>
      <c r="KGR91" s="45"/>
      <c r="KGS91" s="45"/>
      <c r="KGT91" s="45"/>
      <c r="KGU91" s="45"/>
      <c r="KGV91" s="45"/>
      <c r="KGW91" s="45"/>
      <c r="KGX91" s="45"/>
      <c r="KGY91" s="45"/>
      <c r="KGZ91" s="45"/>
      <c r="KHA91" s="45"/>
      <c r="KHB91" s="45"/>
      <c r="KHC91" s="45"/>
      <c r="KHD91" s="45"/>
      <c r="KHE91" s="45"/>
      <c r="KHF91" s="45"/>
      <c r="KHG91" s="45"/>
      <c r="KHH91" s="45"/>
      <c r="KHI91" s="45"/>
      <c r="KHJ91" s="45"/>
      <c r="KHK91" s="45"/>
      <c r="KHL91" s="45"/>
      <c r="KHM91" s="45"/>
      <c r="KHN91" s="45"/>
      <c r="KHO91" s="45"/>
      <c r="KHP91" s="45"/>
      <c r="KHQ91" s="45"/>
      <c r="KHR91" s="45"/>
      <c r="KHS91" s="45"/>
      <c r="KHT91" s="45"/>
      <c r="KHU91" s="45"/>
      <c r="KHV91" s="45"/>
      <c r="KHW91" s="45"/>
      <c r="KHX91" s="45"/>
      <c r="KHY91" s="45"/>
      <c r="KHZ91" s="45"/>
      <c r="KIA91" s="45"/>
      <c r="KIB91" s="45"/>
      <c r="KIC91" s="45"/>
      <c r="KID91" s="45"/>
      <c r="KIE91" s="45"/>
      <c r="KIF91" s="45"/>
      <c r="KIG91" s="45"/>
      <c r="KIH91" s="45"/>
      <c r="KII91" s="45"/>
      <c r="KIJ91" s="45"/>
      <c r="KIK91" s="45"/>
      <c r="KIL91" s="45"/>
      <c r="KIM91" s="45"/>
      <c r="KIN91" s="45"/>
      <c r="KIO91" s="45"/>
      <c r="KIP91" s="45"/>
      <c r="KIQ91" s="45"/>
      <c r="KIR91" s="45"/>
      <c r="KIS91" s="45"/>
      <c r="KIT91" s="45"/>
      <c r="KIU91" s="45"/>
      <c r="KIV91" s="45"/>
      <c r="KIW91" s="45"/>
      <c r="KIX91" s="45"/>
      <c r="KIY91" s="45"/>
      <c r="KIZ91" s="45"/>
      <c r="KJA91" s="45"/>
      <c r="KJB91" s="45"/>
      <c r="KJC91" s="45"/>
      <c r="KJD91" s="45"/>
      <c r="KJE91" s="45"/>
      <c r="KJF91" s="45"/>
      <c r="KJG91" s="45"/>
      <c r="KJH91" s="45"/>
      <c r="KJI91" s="45"/>
      <c r="KJJ91" s="45"/>
      <c r="KJK91" s="45"/>
      <c r="KJL91" s="45"/>
      <c r="KJM91" s="45"/>
      <c r="KJN91" s="45"/>
      <c r="KJO91" s="45"/>
      <c r="KJP91" s="45"/>
      <c r="KJQ91" s="45"/>
      <c r="KJR91" s="45"/>
      <c r="KJS91" s="45"/>
      <c r="KJT91" s="45"/>
      <c r="KJU91" s="45"/>
      <c r="KJV91" s="45"/>
      <c r="KJW91" s="45"/>
      <c r="KJX91" s="45"/>
      <c r="KJY91" s="45"/>
      <c r="KJZ91" s="45"/>
      <c r="KKA91" s="45"/>
      <c r="KKB91" s="45"/>
      <c r="KKC91" s="45"/>
      <c r="KKD91" s="45"/>
      <c r="KKE91" s="45"/>
      <c r="KKF91" s="45"/>
      <c r="KKG91" s="45"/>
      <c r="KKH91" s="45"/>
      <c r="KKI91" s="45"/>
      <c r="KKJ91" s="45"/>
      <c r="KKK91" s="45"/>
      <c r="KKL91" s="45"/>
      <c r="KKM91" s="45"/>
      <c r="KKN91" s="45"/>
      <c r="KKO91" s="45"/>
      <c r="KKP91" s="45"/>
      <c r="KKQ91" s="45"/>
      <c r="KKR91" s="45"/>
      <c r="KKS91" s="45"/>
      <c r="KKT91" s="45"/>
      <c r="KKU91" s="45"/>
      <c r="KKV91" s="45"/>
      <c r="KKW91" s="45"/>
      <c r="KKX91" s="45"/>
      <c r="KKY91" s="45"/>
      <c r="KKZ91" s="45"/>
      <c r="KLA91" s="45"/>
      <c r="KLB91" s="45"/>
      <c r="KLC91" s="45"/>
      <c r="KLD91" s="45"/>
      <c r="KLE91" s="45"/>
      <c r="KLF91" s="45"/>
      <c r="KLG91" s="45"/>
      <c r="KLH91" s="45"/>
      <c r="KLI91" s="45"/>
      <c r="KLJ91" s="45"/>
      <c r="KLK91" s="45"/>
      <c r="KLL91" s="45"/>
      <c r="KLM91" s="45"/>
      <c r="KLN91" s="45"/>
      <c r="KLO91" s="45"/>
      <c r="KLP91" s="45"/>
      <c r="KLQ91" s="45"/>
      <c r="KLR91" s="45"/>
      <c r="KLS91" s="45"/>
      <c r="KLT91" s="45"/>
      <c r="KLU91" s="45"/>
      <c r="KLV91" s="45"/>
      <c r="KLW91" s="45"/>
      <c r="KLX91" s="45"/>
      <c r="KLY91" s="45"/>
      <c r="KLZ91" s="45"/>
      <c r="KMA91" s="45"/>
      <c r="KMB91" s="45"/>
      <c r="KMC91" s="45"/>
      <c r="KMD91" s="45"/>
      <c r="KME91" s="45"/>
      <c r="KMF91" s="45"/>
      <c r="KMG91" s="45"/>
      <c r="KMH91" s="45"/>
      <c r="KMI91" s="45"/>
      <c r="KMJ91" s="45"/>
      <c r="KMK91" s="45"/>
      <c r="KML91" s="45"/>
      <c r="KMM91" s="45"/>
      <c r="KMN91" s="45"/>
      <c r="KMO91" s="45"/>
      <c r="KMP91" s="45"/>
      <c r="KMQ91" s="45"/>
      <c r="KMR91" s="45"/>
      <c r="KMS91" s="45"/>
      <c r="KMT91" s="45"/>
      <c r="KMU91" s="45"/>
      <c r="KMV91" s="45"/>
      <c r="KMW91" s="45"/>
      <c r="KMX91" s="45"/>
      <c r="KMY91" s="45"/>
      <c r="KMZ91" s="45"/>
      <c r="KNA91" s="45"/>
      <c r="KNB91" s="45"/>
      <c r="KNC91" s="45"/>
      <c r="KND91" s="45"/>
      <c r="KNE91" s="45"/>
      <c r="KNF91" s="45"/>
      <c r="KNG91" s="45"/>
      <c r="KNH91" s="45"/>
      <c r="KNI91" s="45"/>
      <c r="KNJ91" s="45"/>
      <c r="KNK91" s="45"/>
      <c r="KNL91" s="45"/>
      <c r="KNM91" s="45"/>
      <c r="KNN91" s="45"/>
      <c r="KNO91" s="45"/>
      <c r="KNP91" s="45"/>
      <c r="KNQ91" s="45"/>
      <c r="KNR91" s="45"/>
      <c r="KNS91" s="45"/>
      <c r="KNT91" s="45"/>
      <c r="KNU91" s="45"/>
      <c r="KNV91" s="45"/>
      <c r="KNW91" s="45"/>
      <c r="KNX91" s="45"/>
      <c r="KNY91" s="45"/>
      <c r="KNZ91" s="45"/>
      <c r="KOA91" s="45"/>
      <c r="KOB91" s="45"/>
      <c r="KOC91" s="45"/>
      <c r="KOD91" s="45"/>
      <c r="KOE91" s="45"/>
      <c r="KOF91" s="45"/>
      <c r="KOG91" s="45"/>
      <c r="KOH91" s="45"/>
      <c r="KOI91" s="45"/>
      <c r="KOJ91" s="45"/>
      <c r="KOK91" s="45"/>
      <c r="KOL91" s="45"/>
      <c r="KOM91" s="45"/>
      <c r="KON91" s="45"/>
      <c r="KOO91" s="45"/>
      <c r="KOP91" s="45"/>
      <c r="KOQ91" s="45"/>
      <c r="KOR91" s="45"/>
      <c r="KOS91" s="45"/>
      <c r="KOT91" s="45"/>
      <c r="KOU91" s="45"/>
      <c r="KOV91" s="45"/>
      <c r="KOW91" s="45"/>
      <c r="KOX91" s="45"/>
      <c r="KOY91" s="45"/>
      <c r="KOZ91" s="45"/>
      <c r="KPA91" s="45"/>
      <c r="KPB91" s="45"/>
      <c r="KPC91" s="45"/>
      <c r="KPD91" s="45"/>
      <c r="KPE91" s="45"/>
      <c r="KPF91" s="45"/>
      <c r="KPG91" s="45"/>
      <c r="KPH91" s="45"/>
      <c r="KPI91" s="45"/>
      <c r="KPJ91" s="45"/>
      <c r="KPK91" s="45"/>
      <c r="KPL91" s="45"/>
      <c r="KPM91" s="45"/>
      <c r="KPN91" s="45"/>
      <c r="KPO91" s="45"/>
      <c r="KPP91" s="45"/>
      <c r="KPQ91" s="45"/>
      <c r="KPR91" s="45"/>
      <c r="KPS91" s="45"/>
      <c r="KPT91" s="45"/>
      <c r="KPU91" s="45"/>
      <c r="KPV91" s="45"/>
      <c r="KPW91" s="45"/>
      <c r="KPX91" s="45"/>
      <c r="KPY91" s="45"/>
      <c r="KPZ91" s="45"/>
      <c r="KQA91" s="45"/>
      <c r="KQB91" s="45"/>
      <c r="KQC91" s="45"/>
      <c r="KQD91" s="45"/>
      <c r="KQE91" s="45"/>
      <c r="KQF91" s="45"/>
      <c r="KQG91" s="45"/>
      <c r="KQH91" s="45"/>
      <c r="KQI91" s="45"/>
      <c r="KQJ91" s="45"/>
      <c r="KQK91" s="45"/>
      <c r="KQL91" s="45"/>
      <c r="KQM91" s="45"/>
      <c r="KQN91" s="45"/>
      <c r="KQO91" s="45"/>
      <c r="KQP91" s="45"/>
      <c r="KQQ91" s="45"/>
      <c r="KQR91" s="45"/>
      <c r="KQS91" s="45"/>
      <c r="KQT91" s="45"/>
      <c r="KQU91" s="45"/>
      <c r="KQV91" s="45"/>
      <c r="KQW91" s="45"/>
      <c r="KQX91" s="45"/>
      <c r="KQY91" s="45"/>
      <c r="KQZ91" s="45"/>
      <c r="KRA91" s="45"/>
      <c r="KRB91" s="45"/>
      <c r="KRC91" s="45"/>
      <c r="KRD91" s="45"/>
      <c r="KRE91" s="45"/>
      <c r="KRF91" s="45"/>
      <c r="KRG91" s="45"/>
      <c r="KRH91" s="45"/>
      <c r="KRI91" s="45"/>
      <c r="KRJ91" s="45"/>
      <c r="KRK91" s="45"/>
      <c r="KRL91" s="45"/>
      <c r="KRM91" s="45"/>
      <c r="KRN91" s="45"/>
      <c r="KRO91" s="45"/>
      <c r="KRP91" s="45"/>
      <c r="KRQ91" s="45"/>
      <c r="KRR91" s="45"/>
      <c r="KRS91" s="45"/>
      <c r="KRT91" s="45"/>
      <c r="KRU91" s="45"/>
      <c r="KRV91" s="45"/>
      <c r="KRW91" s="45"/>
      <c r="KRX91" s="45"/>
      <c r="KRY91" s="45"/>
      <c r="KRZ91" s="45"/>
      <c r="KSA91" s="45"/>
      <c r="KSB91" s="45"/>
      <c r="KSC91" s="45"/>
      <c r="KSD91" s="45"/>
      <c r="KSE91" s="45"/>
      <c r="KSF91" s="45"/>
      <c r="KSG91" s="45"/>
      <c r="KSH91" s="45"/>
      <c r="KSI91" s="45"/>
      <c r="KSJ91" s="45"/>
      <c r="KSK91" s="45"/>
      <c r="KSL91" s="45"/>
      <c r="KSM91" s="45"/>
      <c r="KSN91" s="45"/>
      <c r="KSO91" s="45"/>
      <c r="KSP91" s="45"/>
      <c r="KSQ91" s="45"/>
      <c r="KSR91" s="45"/>
      <c r="KSS91" s="45"/>
      <c r="KST91" s="45"/>
      <c r="KSU91" s="45"/>
      <c r="KSV91" s="45"/>
      <c r="KSW91" s="45"/>
      <c r="KSX91" s="45"/>
      <c r="KSY91" s="45"/>
      <c r="KSZ91" s="45"/>
      <c r="KTA91" s="45"/>
      <c r="KTB91" s="45"/>
      <c r="KTC91" s="45"/>
      <c r="KTD91" s="45"/>
      <c r="KTE91" s="45"/>
      <c r="KTF91" s="45"/>
      <c r="KTG91" s="45"/>
      <c r="KTH91" s="45"/>
      <c r="KTI91" s="45"/>
      <c r="KTJ91" s="45"/>
      <c r="KTK91" s="45"/>
      <c r="KTL91" s="45"/>
      <c r="KTM91" s="45"/>
      <c r="KTN91" s="45"/>
      <c r="KTO91" s="45"/>
      <c r="KTP91" s="45"/>
      <c r="KTQ91" s="45"/>
      <c r="KTR91" s="45"/>
      <c r="KTS91" s="45"/>
      <c r="KTT91" s="45"/>
      <c r="KTU91" s="45"/>
      <c r="KTV91" s="45"/>
      <c r="KTW91" s="45"/>
      <c r="KTX91" s="45"/>
      <c r="KTY91" s="45"/>
      <c r="KTZ91" s="45"/>
      <c r="KUA91" s="45"/>
      <c r="KUB91" s="45"/>
      <c r="KUC91" s="45"/>
      <c r="KUD91" s="45"/>
      <c r="KUE91" s="45"/>
      <c r="KUF91" s="45"/>
      <c r="KUG91" s="45"/>
      <c r="KUH91" s="45"/>
      <c r="KUI91" s="45"/>
      <c r="KUJ91" s="45"/>
      <c r="KUK91" s="45"/>
      <c r="KUL91" s="45"/>
      <c r="KUM91" s="45"/>
      <c r="KUN91" s="45"/>
      <c r="KUO91" s="45"/>
      <c r="KUP91" s="45"/>
      <c r="KUQ91" s="45"/>
      <c r="KUR91" s="45"/>
      <c r="KUS91" s="45"/>
      <c r="KUT91" s="45"/>
      <c r="KUU91" s="45"/>
      <c r="KUV91" s="45"/>
      <c r="KUW91" s="45"/>
      <c r="KUX91" s="45"/>
      <c r="KUY91" s="45"/>
      <c r="KUZ91" s="45"/>
      <c r="KVA91" s="45"/>
      <c r="KVB91" s="45"/>
      <c r="KVC91" s="45"/>
      <c r="KVD91" s="45"/>
      <c r="KVE91" s="45"/>
      <c r="KVF91" s="45"/>
      <c r="KVG91" s="45"/>
      <c r="KVH91" s="45"/>
      <c r="KVI91" s="45"/>
      <c r="KVJ91" s="45"/>
      <c r="KVK91" s="45"/>
      <c r="KVL91" s="45"/>
      <c r="KVM91" s="45"/>
      <c r="KVN91" s="45"/>
      <c r="KVO91" s="45"/>
      <c r="KVP91" s="45"/>
      <c r="KVQ91" s="45"/>
      <c r="KVR91" s="45"/>
      <c r="KVS91" s="45"/>
      <c r="KVT91" s="45"/>
      <c r="KVU91" s="45"/>
      <c r="KVV91" s="45"/>
      <c r="KVW91" s="45"/>
      <c r="KVX91" s="45"/>
      <c r="KVY91" s="45"/>
      <c r="KVZ91" s="45"/>
      <c r="KWA91" s="45"/>
      <c r="KWB91" s="45"/>
      <c r="KWC91" s="45"/>
      <c r="KWD91" s="45"/>
      <c r="KWE91" s="45"/>
      <c r="KWF91" s="45"/>
      <c r="KWG91" s="45"/>
      <c r="KWH91" s="45"/>
      <c r="KWI91" s="45"/>
      <c r="KWJ91" s="45"/>
      <c r="KWK91" s="45"/>
      <c r="KWL91" s="45"/>
      <c r="KWM91" s="45"/>
      <c r="KWN91" s="45"/>
      <c r="KWO91" s="45"/>
      <c r="KWP91" s="45"/>
      <c r="KWQ91" s="45"/>
      <c r="KWR91" s="45"/>
      <c r="KWS91" s="45"/>
      <c r="KWT91" s="45"/>
      <c r="KWU91" s="45"/>
      <c r="KWV91" s="45"/>
      <c r="KWW91" s="45"/>
      <c r="KWX91" s="45"/>
      <c r="KWY91" s="45"/>
      <c r="KWZ91" s="45"/>
      <c r="KXA91" s="45"/>
      <c r="KXB91" s="45"/>
      <c r="KXC91" s="45"/>
      <c r="KXD91" s="45"/>
      <c r="KXE91" s="45"/>
      <c r="KXF91" s="45"/>
      <c r="KXG91" s="45"/>
      <c r="KXH91" s="45"/>
      <c r="KXI91" s="45"/>
      <c r="KXJ91" s="45"/>
      <c r="KXK91" s="45"/>
      <c r="KXL91" s="45"/>
      <c r="KXM91" s="45"/>
      <c r="KXN91" s="45"/>
      <c r="KXO91" s="45"/>
      <c r="KXP91" s="45"/>
      <c r="KXQ91" s="45"/>
      <c r="KXR91" s="45"/>
      <c r="KXS91" s="45"/>
      <c r="KXT91" s="45"/>
      <c r="KXU91" s="45"/>
      <c r="KXV91" s="45"/>
      <c r="KXW91" s="45"/>
      <c r="KXX91" s="45"/>
      <c r="KXY91" s="45"/>
      <c r="KXZ91" s="45"/>
      <c r="KYA91" s="45"/>
      <c r="KYB91" s="45"/>
      <c r="KYC91" s="45"/>
      <c r="KYD91" s="45"/>
      <c r="KYE91" s="45"/>
      <c r="KYF91" s="45"/>
      <c r="KYG91" s="45"/>
      <c r="KYH91" s="45"/>
      <c r="KYI91" s="45"/>
      <c r="KYJ91" s="45"/>
      <c r="KYK91" s="45"/>
      <c r="KYL91" s="45"/>
      <c r="KYM91" s="45"/>
      <c r="KYN91" s="45"/>
      <c r="KYO91" s="45"/>
      <c r="KYP91" s="45"/>
      <c r="KYQ91" s="45"/>
      <c r="KYR91" s="45"/>
      <c r="KYS91" s="45"/>
      <c r="KYT91" s="45"/>
      <c r="KYU91" s="45"/>
      <c r="KYV91" s="45"/>
      <c r="KYW91" s="45"/>
      <c r="KYX91" s="45"/>
      <c r="KYY91" s="45"/>
      <c r="KYZ91" s="45"/>
      <c r="KZA91" s="45"/>
      <c r="KZB91" s="45"/>
      <c r="KZC91" s="45"/>
      <c r="KZD91" s="45"/>
      <c r="KZE91" s="45"/>
      <c r="KZF91" s="45"/>
      <c r="KZG91" s="45"/>
      <c r="KZH91" s="45"/>
      <c r="KZI91" s="45"/>
      <c r="KZJ91" s="45"/>
      <c r="KZK91" s="45"/>
      <c r="KZL91" s="45"/>
      <c r="KZM91" s="45"/>
      <c r="KZN91" s="45"/>
      <c r="KZO91" s="45"/>
      <c r="KZP91" s="45"/>
      <c r="KZQ91" s="45"/>
      <c r="KZR91" s="45"/>
      <c r="KZS91" s="45"/>
      <c r="KZT91" s="45"/>
      <c r="KZU91" s="45"/>
      <c r="KZV91" s="45"/>
      <c r="KZW91" s="45"/>
      <c r="KZX91" s="45"/>
      <c r="KZY91" s="45"/>
      <c r="KZZ91" s="45"/>
      <c r="LAA91" s="45"/>
      <c r="LAB91" s="45"/>
      <c r="LAC91" s="45"/>
      <c r="LAD91" s="45"/>
      <c r="LAE91" s="45"/>
      <c r="LAF91" s="45"/>
      <c r="LAG91" s="45"/>
      <c r="LAH91" s="45"/>
      <c r="LAI91" s="45"/>
      <c r="LAJ91" s="45"/>
      <c r="LAK91" s="45"/>
      <c r="LAL91" s="45"/>
      <c r="LAM91" s="45"/>
      <c r="LAN91" s="45"/>
      <c r="LAO91" s="45"/>
      <c r="LAP91" s="45"/>
      <c r="LAQ91" s="45"/>
      <c r="LAR91" s="45"/>
      <c r="LAS91" s="45"/>
      <c r="LAT91" s="45"/>
      <c r="LAU91" s="45"/>
      <c r="LAV91" s="45"/>
      <c r="LAW91" s="45"/>
      <c r="LAX91" s="45"/>
      <c r="LAY91" s="45"/>
      <c r="LAZ91" s="45"/>
      <c r="LBA91" s="45"/>
      <c r="LBB91" s="45"/>
      <c r="LBC91" s="45"/>
      <c r="LBD91" s="45"/>
      <c r="LBE91" s="45"/>
      <c r="LBF91" s="45"/>
      <c r="LBG91" s="45"/>
      <c r="LBH91" s="45"/>
      <c r="LBI91" s="45"/>
      <c r="LBJ91" s="45"/>
      <c r="LBK91" s="45"/>
      <c r="LBL91" s="45"/>
      <c r="LBM91" s="45"/>
      <c r="LBN91" s="45"/>
      <c r="LBO91" s="45"/>
      <c r="LBP91" s="45"/>
      <c r="LBQ91" s="45"/>
      <c r="LBR91" s="45"/>
      <c r="LBS91" s="45"/>
      <c r="LBT91" s="45"/>
      <c r="LBU91" s="45"/>
      <c r="LBV91" s="45"/>
      <c r="LBW91" s="45"/>
      <c r="LBX91" s="45"/>
      <c r="LBY91" s="45"/>
      <c r="LBZ91" s="45"/>
      <c r="LCA91" s="45"/>
      <c r="LCB91" s="45"/>
      <c r="LCC91" s="45"/>
      <c r="LCD91" s="45"/>
      <c r="LCE91" s="45"/>
      <c r="LCF91" s="45"/>
      <c r="LCG91" s="45"/>
      <c r="LCH91" s="45"/>
      <c r="LCI91" s="45"/>
      <c r="LCJ91" s="45"/>
      <c r="LCK91" s="45"/>
      <c r="LCL91" s="45"/>
      <c r="LCM91" s="45"/>
      <c r="LCN91" s="45"/>
      <c r="LCO91" s="45"/>
      <c r="LCP91" s="45"/>
      <c r="LCQ91" s="45"/>
      <c r="LCR91" s="45"/>
      <c r="LCS91" s="45"/>
      <c r="LCT91" s="45"/>
      <c r="LCU91" s="45"/>
      <c r="LCV91" s="45"/>
      <c r="LCW91" s="45"/>
      <c r="LCX91" s="45"/>
      <c r="LCY91" s="45"/>
      <c r="LCZ91" s="45"/>
      <c r="LDA91" s="45"/>
      <c r="LDB91" s="45"/>
      <c r="LDC91" s="45"/>
      <c r="LDD91" s="45"/>
      <c r="LDE91" s="45"/>
      <c r="LDF91" s="45"/>
      <c r="LDG91" s="45"/>
      <c r="LDH91" s="45"/>
      <c r="LDI91" s="45"/>
      <c r="LDJ91" s="45"/>
      <c r="LDK91" s="45"/>
      <c r="LDL91" s="45"/>
      <c r="LDM91" s="45"/>
      <c r="LDN91" s="45"/>
      <c r="LDO91" s="45"/>
      <c r="LDP91" s="45"/>
      <c r="LDQ91" s="45"/>
      <c r="LDR91" s="45"/>
      <c r="LDS91" s="45"/>
      <c r="LDT91" s="45"/>
      <c r="LDU91" s="45"/>
      <c r="LDV91" s="45"/>
      <c r="LDW91" s="45"/>
      <c r="LDX91" s="45"/>
      <c r="LDY91" s="45"/>
      <c r="LDZ91" s="45"/>
      <c r="LEA91" s="45"/>
      <c r="LEB91" s="45"/>
      <c r="LEC91" s="45"/>
      <c r="LED91" s="45"/>
      <c r="LEE91" s="45"/>
      <c r="LEF91" s="45"/>
      <c r="LEG91" s="45"/>
      <c r="LEH91" s="45"/>
      <c r="LEI91" s="45"/>
      <c r="LEJ91" s="45"/>
      <c r="LEK91" s="45"/>
      <c r="LEL91" s="45"/>
      <c r="LEM91" s="45"/>
      <c r="LEN91" s="45"/>
      <c r="LEO91" s="45"/>
      <c r="LEP91" s="45"/>
      <c r="LEQ91" s="45"/>
      <c r="LER91" s="45"/>
      <c r="LES91" s="45"/>
      <c r="LET91" s="45"/>
      <c r="LEU91" s="45"/>
      <c r="LEV91" s="45"/>
      <c r="LEW91" s="45"/>
      <c r="LEX91" s="45"/>
      <c r="LEY91" s="45"/>
      <c r="LEZ91" s="45"/>
      <c r="LFA91" s="45"/>
      <c r="LFB91" s="45"/>
      <c r="LFC91" s="45"/>
      <c r="LFD91" s="45"/>
      <c r="LFE91" s="45"/>
      <c r="LFF91" s="45"/>
      <c r="LFG91" s="45"/>
      <c r="LFH91" s="45"/>
      <c r="LFI91" s="45"/>
      <c r="LFJ91" s="45"/>
      <c r="LFK91" s="45"/>
      <c r="LFL91" s="45"/>
      <c r="LFM91" s="45"/>
      <c r="LFN91" s="45"/>
      <c r="LFO91" s="45"/>
      <c r="LFP91" s="45"/>
      <c r="LFQ91" s="45"/>
      <c r="LFR91" s="45"/>
      <c r="LFS91" s="45"/>
      <c r="LFT91" s="45"/>
      <c r="LFU91" s="45"/>
      <c r="LFV91" s="45"/>
      <c r="LFW91" s="45"/>
      <c r="LFX91" s="45"/>
      <c r="LFY91" s="45"/>
      <c r="LFZ91" s="45"/>
      <c r="LGA91" s="45"/>
      <c r="LGB91" s="45"/>
      <c r="LGC91" s="45"/>
      <c r="LGD91" s="45"/>
      <c r="LGE91" s="45"/>
      <c r="LGF91" s="45"/>
      <c r="LGG91" s="45"/>
      <c r="LGH91" s="45"/>
      <c r="LGI91" s="45"/>
      <c r="LGJ91" s="45"/>
      <c r="LGK91" s="45"/>
      <c r="LGL91" s="45"/>
      <c r="LGM91" s="45"/>
      <c r="LGN91" s="45"/>
      <c r="LGO91" s="45"/>
      <c r="LGP91" s="45"/>
      <c r="LGQ91" s="45"/>
      <c r="LGR91" s="45"/>
      <c r="LGS91" s="45"/>
      <c r="LGT91" s="45"/>
      <c r="LGU91" s="45"/>
      <c r="LGV91" s="45"/>
      <c r="LGW91" s="45"/>
      <c r="LGX91" s="45"/>
      <c r="LGY91" s="45"/>
      <c r="LGZ91" s="45"/>
      <c r="LHA91" s="45"/>
      <c r="LHB91" s="45"/>
      <c r="LHC91" s="45"/>
      <c r="LHD91" s="45"/>
      <c r="LHE91" s="45"/>
      <c r="LHF91" s="45"/>
      <c r="LHG91" s="45"/>
      <c r="LHH91" s="45"/>
      <c r="LHI91" s="45"/>
      <c r="LHJ91" s="45"/>
      <c r="LHK91" s="45"/>
      <c r="LHL91" s="45"/>
      <c r="LHM91" s="45"/>
      <c r="LHN91" s="45"/>
      <c r="LHO91" s="45"/>
      <c r="LHP91" s="45"/>
      <c r="LHQ91" s="45"/>
      <c r="LHR91" s="45"/>
      <c r="LHS91" s="45"/>
      <c r="LHT91" s="45"/>
      <c r="LHU91" s="45"/>
      <c r="LHV91" s="45"/>
      <c r="LHW91" s="45"/>
      <c r="LHX91" s="45"/>
      <c r="LHY91" s="45"/>
      <c r="LHZ91" s="45"/>
      <c r="LIA91" s="45"/>
      <c r="LIB91" s="45"/>
      <c r="LIC91" s="45"/>
      <c r="LID91" s="45"/>
      <c r="LIE91" s="45"/>
      <c r="LIF91" s="45"/>
      <c r="LIG91" s="45"/>
      <c r="LIH91" s="45"/>
      <c r="LII91" s="45"/>
      <c r="LIJ91" s="45"/>
      <c r="LIK91" s="45"/>
      <c r="LIL91" s="45"/>
      <c r="LIM91" s="45"/>
      <c r="LIN91" s="45"/>
      <c r="LIO91" s="45"/>
      <c r="LIP91" s="45"/>
      <c r="LIQ91" s="45"/>
      <c r="LIR91" s="45"/>
      <c r="LIS91" s="45"/>
      <c r="LIT91" s="45"/>
      <c r="LIU91" s="45"/>
      <c r="LIV91" s="45"/>
      <c r="LIW91" s="45"/>
      <c r="LIX91" s="45"/>
      <c r="LIY91" s="45"/>
      <c r="LIZ91" s="45"/>
      <c r="LJA91" s="45"/>
      <c r="LJB91" s="45"/>
      <c r="LJC91" s="45"/>
      <c r="LJD91" s="45"/>
      <c r="LJE91" s="45"/>
      <c r="LJF91" s="45"/>
      <c r="LJG91" s="45"/>
      <c r="LJH91" s="45"/>
      <c r="LJI91" s="45"/>
      <c r="LJJ91" s="45"/>
      <c r="LJK91" s="45"/>
      <c r="LJL91" s="45"/>
      <c r="LJM91" s="45"/>
      <c r="LJN91" s="45"/>
      <c r="LJO91" s="45"/>
      <c r="LJP91" s="45"/>
      <c r="LJQ91" s="45"/>
      <c r="LJR91" s="45"/>
      <c r="LJS91" s="45"/>
      <c r="LJT91" s="45"/>
      <c r="LJU91" s="45"/>
      <c r="LJV91" s="45"/>
      <c r="LJW91" s="45"/>
      <c r="LJX91" s="45"/>
      <c r="LJY91" s="45"/>
      <c r="LJZ91" s="45"/>
      <c r="LKA91" s="45"/>
      <c r="LKB91" s="45"/>
      <c r="LKC91" s="45"/>
      <c r="LKD91" s="45"/>
      <c r="LKE91" s="45"/>
      <c r="LKF91" s="45"/>
      <c r="LKG91" s="45"/>
      <c r="LKH91" s="45"/>
      <c r="LKI91" s="45"/>
      <c r="LKJ91" s="45"/>
      <c r="LKK91" s="45"/>
      <c r="LKL91" s="45"/>
      <c r="LKM91" s="45"/>
      <c r="LKN91" s="45"/>
      <c r="LKO91" s="45"/>
      <c r="LKP91" s="45"/>
      <c r="LKQ91" s="45"/>
      <c r="LKR91" s="45"/>
      <c r="LKS91" s="45"/>
      <c r="LKT91" s="45"/>
      <c r="LKU91" s="45"/>
      <c r="LKV91" s="45"/>
      <c r="LKW91" s="45"/>
      <c r="LKX91" s="45"/>
      <c r="LKY91" s="45"/>
      <c r="LKZ91" s="45"/>
      <c r="LLA91" s="45"/>
      <c r="LLB91" s="45"/>
      <c r="LLC91" s="45"/>
      <c r="LLD91" s="45"/>
      <c r="LLE91" s="45"/>
      <c r="LLF91" s="45"/>
      <c r="LLG91" s="45"/>
      <c r="LLH91" s="45"/>
      <c r="LLI91" s="45"/>
      <c r="LLJ91" s="45"/>
      <c r="LLK91" s="45"/>
      <c r="LLL91" s="45"/>
      <c r="LLM91" s="45"/>
      <c r="LLN91" s="45"/>
      <c r="LLO91" s="45"/>
      <c r="LLP91" s="45"/>
      <c r="LLQ91" s="45"/>
      <c r="LLR91" s="45"/>
      <c r="LLS91" s="45"/>
      <c r="LLT91" s="45"/>
      <c r="LLU91" s="45"/>
      <c r="LLV91" s="45"/>
      <c r="LLW91" s="45"/>
      <c r="LLX91" s="45"/>
      <c r="LLY91" s="45"/>
      <c r="LLZ91" s="45"/>
      <c r="LMA91" s="45"/>
      <c r="LMB91" s="45"/>
      <c r="LMC91" s="45"/>
      <c r="LMD91" s="45"/>
      <c r="LME91" s="45"/>
      <c r="LMF91" s="45"/>
      <c r="LMG91" s="45"/>
      <c r="LMH91" s="45"/>
      <c r="LMI91" s="45"/>
      <c r="LMJ91" s="45"/>
      <c r="LMK91" s="45"/>
      <c r="LML91" s="45"/>
      <c r="LMM91" s="45"/>
      <c r="LMN91" s="45"/>
      <c r="LMO91" s="45"/>
      <c r="LMP91" s="45"/>
      <c r="LMQ91" s="45"/>
      <c r="LMR91" s="45"/>
      <c r="LMS91" s="45"/>
      <c r="LMT91" s="45"/>
      <c r="LMU91" s="45"/>
      <c r="LMV91" s="45"/>
      <c r="LMW91" s="45"/>
      <c r="LMX91" s="45"/>
      <c r="LMY91" s="45"/>
      <c r="LMZ91" s="45"/>
      <c r="LNA91" s="45"/>
      <c r="LNB91" s="45"/>
      <c r="LNC91" s="45"/>
      <c r="LND91" s="45"/>
      <c r="LNE91" s="45"/>
      <c r="LNF91" s="45"/>
      <c r="LNG91" s="45"/>
      <c r="LNH91" s="45"/>
      <c r="LNI91" s="45"/>
      <c r="LNJ91" s="45"/>
      <c r="LNK91" s="45"/>
      <c r="LNL91" s="45"/>
      <c r="LNM91" s="45"/>
      <c r="LNN91" s="45"/>
      <c r="LNO91" s="45"/>
      <c r="LNP91" s="45"/>
      <c r="LNQ91" s="45"/>
      <c r="LNR91" s="45"/>
      <c r="LNS91" s="45"/>
      <c r="LNT91" s="45"/>
      <c r="LNU91" s="45"/>
      <c r="LNV91" s="45"/>
      <c r="LNW91" s="45"/>
      <c r="LNX91" s="45"/>
      <c r="LNY91" s="45"/>
      <c r="LNZ91" s="45"/>
      <c r="LOA91" s="45"/>
      <c r="LOB91" s="45"/>
      <c r="LOC91" s="45"/>
      <c r="LOD91" s="45"/>
      <c r="LOE91" s="45"/>
      <c r="LOF91" s="45"/>
      <c r="LOG91" s="45"/>
      <c r="LOH91" s="45"/>
      <c r="LOI91" s="45"/>
      <c r="LOJ91" s="45"/>
      <c r="LOK91" s="45"/>
      <c r="LOL91" s="45"/>
      <c r="LOM91" s="45"/>
      <c r="LON91" s="45"/>
      <c r="LOO91" s="45"/>
      <c r="LOP91" s="45"/>
      <c r="LOQ91" s="45"/>
      <c r="LOR91" s="45"/>
      <c r="LOS91" s="45"/>
      <c r="LOT91" s="45"/>
      <c r="LOU91" s="45"/>
      <c r="LOV91" s="45"/>
      <c r="LOW91" s="45"/>
      <c r="LOX91" s="45"/>
      <c r="LOY91" s="45"/>
      <c r="LOZ91" s="45"/>
      <c r="LPA91" s="45"/>
      <c r="LPB91" s="45"/>
      <c r="LPC91" s="45"/>
      <c r="LPD91" s="45"/>
      <c r="LPE91" s="45"/>
      <c r="LPF91" s="45"/>
      <c r="LPG91" s="45"/>
      <c r="LPH91" s="45"/>
      <c r="LPI91" s="45"/>
      <c r="LPJ91" s="45"/>
      <c r="LPK91" s="45"/>
      <c r="LPL91" s="45"/>
      <c r="LPM91" s="45"/>
      <c r="LPN91" s="45"/>
      <c r="LPO91" s="45"/>
      <c r="LPP91" s="45"/>
      <c r="LPQ91" s="45"/>
      <c r="LPR91" s="45"/>
      <c r="LPS91" s="45"/>
      <c r="LPT91" s="45"/>
      <c r="LPU91" s="45"/>
      <c r="LPV91" s="45"/>
      <c r="LPW91" s="45"/>
      <c r="LPX91" s="45"/>
      <c r="LPY91" s="45"/>
      <c r="LPZ91" s="45"/>
      <c r="LQA91" s="45"/>
      <c r="LQB91" s="45"/>
      <c r="LQC91" s="45"/>
      <c r="LQD91" s="45"/>
      <c r="LQE91" s="45"/>
      <c r="LQF91" s="45"/>
      <c r="LQG91" s="45"/>
      <c r="LQH91" s="45"/>
      <c r="LQI91" s="45"/>
      <c r="LQJ91" s="45"/>
      <c r="LQK91" s="45"/>
      <c r="LQL91" s="45"/>
      <c r="LQM91" s="45"/>
      <c r="LQN91" s="45"/>
      <c r="LQO91" s="45"/>
      <c r="LQP91" s="45"/>
      <c r="LQQ91" s="45"/>
      <c r="LQR91" s="45"/>
      <c r="LQS91" s="45"/>
      <c r="LQT91" s="45"/>
      <c r="LQU91" s="45"/>
      <c r="LQV91" s="45"/>
      <c r="LQW91" s="45"/>
      <c r="LQX91" s="45"/>
      <c r="LQY91" s="45"/>
      <c r="LQZ91" s="45"/>
      <c r="LRA91" s="45"/>
      <c r="LRB91" s="45"/>
      <c r="LRC91" s="45"/>
      <c r="LRD91" s="45"/>
      <c r="LRE91" s="45"/>
      <c r="LRF91" s="45"/>
      <c r="LRG91" s="45"/>
      <c r="LRH91" s="45"/>
      <c r="LRI91" s="45"/>
      <c r="LRJ91" s="45"/>
      <c r="LRK91" s="45"/>
      <c r="LRL91" s="45"/>
      <c r="LRM91" s="45"/>
      <c r="LRN91" s="45"/>
      <c r="LRO91" s="45"/>
      <c r="LRP91" s="45"/>
      <c r="LRQ91" s="45"/>
      <c r="LRR91" s="45"/>
      <c r="LRS91" s="45"/>
      <c r="LRT91" s="45"/>
      <c r="LRU91" s="45"/>
      <c r="LRV91" s="45"/>
      <c r="LRW91" s="45"/>
      <c r="LRX91" s="45"/>
      <c r="LRY91" s="45"/>
      <c r="LRZ91" s="45"/>
      <c r="LSA91" s="45"/>
      <c r="LSB91" s="45"/>
      <c r="LSC91" s="45"/>
      <c r="LSD91" s="45"/>
      <c r="LSE91" s="45"/>
      <c r="LSF91" s="45"/>
      <c r="LSG91" s="45"/>
      <c r="LSH91" s="45"/>
      <c r="LSI91" s="45"/>
      <c r="LSJ91" s="45"/>
      <c r="LSK91" s="45"/>
      <c r="LSL91" s="45"/>
      <c r="LSM91" s="45"/>
      <c r="LSN91" s="45"/>
      <c r="LSO91" s="45"/>
      <c r="LSP91" s="45"/>
      <c r="LSQ91" s="45"/>
      <c r="LSR91" s="45"/>
      <c r="LSS91" s="45"/>
      <c r="LST91" s="45"/>
      <c r="LSU91" s="45"/>
      <c r="LSV91" s="45"/>
      <c r="LSW91" s="45"/>
      <c r="LSX91" s="45"/>
      <c r="LSY91" s="45"/>
      <c r="LSZ91" s="45"/>
      <c r="LTA91" s="45"/>
      <c r="LTB91" s="45"/>
      <c r="LTC91" s="45"/>
      <c r="LTD91" s="45"/>
      <c r="LTE91" s="45"/>
      <c r="LTF91" s="45"/>
      <c r="LTG91" s="45"/>
      <c r="LTH91" s="45"/>
      <c r="LTI91" s="45"/>
      <c r="LTJ91" s="45"/>
      <c r="LTK91" s="45"/>
      <c r="LTL91" s="45"/>
      <c r="LTM91" s="45"/>
      <c r="LTN91" s="45"/>
      <c r="LTO91" s="45"/>
      <c r="LTP91" s="45"/>
      <c r="LTQ91" s="45"/>
      <c r="LTR91" s="45"/>
      <c r="LTS91" s="45"/>
      <c r="LTT91" s="45"/>
      <c r="LTU91" s="45"/>
      <c r="LTV91" s="45"/>
      <c r="LTW91" s="45"/>
      <c r="LTX91" s="45"/>
      <c r="LTY91" s="45"/>
      <c r="LTZ91" s="45"/>
      <c r="LUA91" s="45"/>
      <c r="LUB91" s="45"/>
      <c r="LUC91" s="45"/>
      <c r="LUD91" s="45"/>
      <c r="LUE91" s="45"/>
      <c r="LUF91" s="45"/>
      <c r="LUG91" s="45"/>
      <c r="LUH91" s="45"/>
      <c r="LUI91" s="45"/>
      <c r="LUJ91" s="45"/>
      <c r="LUK91" s="45"/>
      <c r="LUL91" s="45"/>
      <c r="LUM91" s="45"/>
      <c r="LUN91" s="45"/>
      <c r="LUO91" s="45"/>
      <c r="LUP91" s="45"/>
      <c r="LUQ91" s="45"/>
      <c r="LUR91" s="45"/>
      <c r="LUS91" s="45"/>
      <c r="LUT91" s="45"/>
      <c r="LUU91" s="45"/>
      <c r="LUV91" s="45"/>
      <c r="LUW91" s="45"/>
      <c r="LUX91" s="45"/>
      <c r="LUY91" s="45"/>
      <c r="LUZ91" s="45"/>
      <c r="LVA91" s="45"/>
      <c r="LVB91" s="45"/>
      <c r="LVC91" s="45"/>
      <c r="LVD91" s="45"/>
      <c r="LVE91" s="45"/>
      <c r="LVF91" s="45"/>
      <c r="LVG91" s="45"/>
      <c r="LVH91" s="45"/>
      <c r="LVI91" s="45"/>
      <c r="LVJ91" s="45"/>
      <c r="LVK91" s="45"/>
      <c r="LVL91" s="45"/>
      <c r="LVM91" s="45"/>
      <c r="LVN91" s="45"/>
      <c r="LVO91" s="45"/>
      <c r="LVP91" s="45"/>
      <c r="LVQ91" s="45"/>
      <c r="LVR91" s="45"/>
      <c r="LVS91" s="45"/>
      <c r="LVT91" s="45"/>
      <c r="LVU91" s="45"/>
      <c r="LVV91" s="45"/>
      <c r="LVW91" s="45"/>
      <c r="LVX91" s="45"/>
      <c r="LVY91" s="45"/>
      <c r="LVZ91" s="45"/>
      <c r="LWA91" s="45"/>
      <c r="LWB91" s="45"/>
      <c r="LWC91" s="45"/>
      <c r="LWD91" s="45"/>
      <c r="LWE91" s="45"/>
      <c r="LWF91" s="45"/>
      <c r="LWG91" s="45"/>
      <c r="LWH91" s="45"/>
      <c r="LWI91" s="45"/>
      <c r="LWJ91" s="45"/>
      <c r="LWK91" s="45"/>
      <c r="LWL91" s="45"/>
      <c r="LWM91" s="45"/>
      <c r="LWN91" s="45"/>
      <c r="LWO91" s="45"/>
      <c r="LWP91" s="45"/>
      <c r="LWQ91" s="45"/>
      <c r="LWR91" s="45"/>
      <c r="LWS91" s="45"/>
      <c r="LWT91" s="45"/>
      <c r="LWU91" s="45"/>
      <c r="LWV91" s="45"/>
      <c r="LWW91" s="45"/>
      <c r="LWX91" s="45"/>
      <c r="LWY91" s="45"/>
      <c r="LWZ91" s="45"/>
      <c r="LXA91" s="45"/>
      <c r="LXB91" s="45"/>
      <c r="LXC91" s="45"/>
      <c r="LXD91" s="45"/>
      <c r="LXE91" s="45"/>
      <c r="LXF91" s="45"/>
      <c r="LXG91" s="45"/>
      <c r="LXH91" s="45"/>
      <c r="LXI91" s="45"/>
      <c r="LXJ91" s="45"/>
      <c r="LXK91" s="45"/>
      <c r="LXL91" s="45"/>
      <c r="LXM91" s="45"/>
      <c r="LXN91" s="45"/>
      <c r="LXO91" s="45"/>
      <c r="LXP91" s="45"/>
      <c r="LXQ91" s="45"/>
      <c r="LXR91" s="45"/>
      <c r="LXS91" s="45"/>
      <c r="LXT91" s="45"/>
      <c r="LXU91" s="45"/>
      <c r="LXV91" s="45"/>
      <c r="LXW91" s="45"/>
      <c r="LXX91" s="45"/>
      <c r="LXY91" s="45"/>
      <c r="LXZ91" s="45"/>
      <c r="LYA91" s="45"/>
      <c r="LYB91" s="45"/>
      <c r="LYC91" s="45"/>
      <c r="LYD91" s="45"/>
      <c r="LYE91" s="45"/>
      <c r="LYF91" s="45"/>
      <c r="LYG91" s="45"/>
      <c r="LYH91" s="45"/>
      <c r="LYI91" s="45"/>
      <c r="LYJ91" s="45"/>
      <c r="LYK91" s="45"/>
      <c r="LYL91" s="45"/>
      <c r="LYM91" s="45"/>
      <c r="LYN91" s="45"/>
      <c r="LYO91" s="45"/>
      <c r="LYP91" s="45"/>
      <c r="LYQ91" s="45"/>
      <c r="LYR91" s="45"/>
      <c r="LYS91" s="45"/>
      <c r="LYT91" s="45"/>
      <c r="LYU91" s="45"/>
      <c r="LYV91" s="45"/>
      <c r="LYW91" s="45"/>
      <c r="LYX91" s="45"/>
      <c r="LYY91" s="45"/>
      <c r="LYZ91" s="45"/>
      <c r="LZA91" s="45"/>
      <c r="LZB91" s="45"/>
      <c r="LZC91" s="45"/>
      <c r="LZD91" s="45"/>
      <c r="LZE91" s="45"/>
      <c r="LZF91" s="45"/>
      <c r="LZG91" s="45"/>
      <c r="LZH91" s="45"/>
      <c r="LZI91" s="45"/>
      <c r="LZJ91" s="45"/>
      <c r="LZK91" s="45"/>
      <c r="LZL91" s="45"/>
      <c r="LZM91" s="45"/>
      <c r="LZN91" s="45"/>
      <c r="LZO91" s="45"/>
      <c r="LZP91" s="45"/>
      <c r="LZQ91" s="45"/>
      <c r="LZR91" s="45"/>
      <c r="LZS91" s="45"/>
      <c r="LZT91" s="45"/>
      <c r="LZU91" s="45"/>
      <c r="LZV91" s="45"/>
      <c r="LZW91" s="45"/>
      <c r="LZX91" s="45"/>
      <c r="LZY91" s="45"/>
      <c r="LZZ91" s="45"/>
      <c r="MAA91" s="45"/>
      <c r="MAB91" s="45"/>
      <c r="MAC91" s="45"/>
      <c r="MAD91" s="45"/>
      <c r="MAE91" s="45"/>
      <c r="MAF91" s="45"/>
      <c r="MAG91" s="45"/>
      <c r="MAH91" s="45"/>
      <c r="MAI91" s="45"/>
      <c r="MAJ91" s="45"/>
      <c r="MAK91" s="45"/>
      <c r="MAL91" s="45"/>
      <c r="MAM91" s="45"/>
      <c r="MAN91" s="45"/>
      <c r="MAO91" s="45"/>
      <c r="MAP91" s="45"/>
      <c r="MAQ91" s="45"/>
      <c r="MAR91" s="45"/>
      <c r="MAS91" s="45"/>
      <c r="MAT91" s="45"/>
      <c r="MAU91" s="45"/>
      <c r="MAV91" s="45"/>
      <c r="MAW91" s="45"/>
      <c r="MAX91" s="45"/>
      <c r="MAY91" s="45"/>
      <c r="MAZ91" s="45"/>
      <c r="MBA91" s="45"/>
      <c r="MBB91" s="45"/>
      <c r="MBC91" s="45"/>
      <c r="MBD91" s="45"/>
      <c r="MBE91" s="45"/>
      <c r="MBF91" s="45"/>
      <c r="MBG91" s="45"/>
      <c r="MBH91" s="45"/>
      <c r="MBI91" s="45"/>
      <c r="MBJ91" s="45"/>
      <c r="MBK91" s="45"/>
      <c r="MBL91" s="45"/>
      <c r="MBM91" s="45"/>
      <c r="MBN91" s="45"/>
      <c r="MBO91" s="45"/>
      <c r="MBP91" s="45"/>
      <c r="MBQ91" s="45"/>
      <c r="MBR91" s="45"/>
      <c r="MBS91" s="45"/>
      <c r="MBT91" s="45"/>
      <c r="MBU91" s="45"/>
      <c r="MBV91" s="45"/>
      <c r="MBW91" s="45"/>
      <c r="MBX91" s="45"/>
      <c r="MBY91" s="45"/>
      <c r="MBZ91" s="45"/>
      <c r="MCA91" s="45"/>
      <c r="MCB91" s="45"/>
      <c r="MCC91" s="45"/>
      <c r="MCD91" s="45"/>
      <c r="MCE91" s="45"/>
      <c r="MCF91" s="45"/>
      <c r="MCG91" s="45"/>
      <c r="MCH91" s="45"/>
      <c r="MCI91" s="45"/>
      <c r="MCJ91" s="45"/>
      <c r="MCK91" s="45"/>
      <c r="MCL91" s="45"/>
      <c r="MCM91" s="45"/>
      <c r="MCN91" s="45"/>
      <c r="MCO91" s="45"/>
      <c r="MCP91" s="45"/>
      <c r="MCQ91" s="45"/>
      <c r="MCR91" s="45"/>
      <c r="MCS91" s="45"/>
      <c r="MCT91" s="45"/>
      <c r="MCU91" s="45"/>
      <c r="MCV91" s="45"/>
      <c r="MCW91" s="45"/>
      <c r="MCX91" s="45"/>
      <c r="MCY91" s="45"/>
      <c r="MCZ91" s="45"/>
      <c r="MDA91" s="45"/>
      <c r="MDB91" s="45"/>
      <c r="MDC91" s="45"/>
      <c r="MDD91" s="45"/>
      <c r="MDE91" s="45"/>
      <c r="MDF91" s="45"/>
      <c r="MDG91" s="45"/>
      <c r="MDH91" s="45"/>
      <c r="MDI91" s="45"/>
      <c r="MDJ91" s="45"/>
      <c r="MDK91" s="45"/>
      <c r="MDL91" s="45"/>
      <c r="MDM91" s="45"/>
      <c r="MDN91" s="45"/>
      <c r="MDO91" s="45"/>
      <c r="MDP91" s="45"/>
      <c r="MDQ91" s="45"/>
      <c r="MDR91" s="45"/>
      <c r="MDS91" s="45"/>
      <c r="MDT91" s="45"/>
      <c r="MDU91" s="45"/>
      <c r="MDV91" s="45"/>
      <c r="MDW91" s="45"/>
      <c r="MDX91" s="45"/>
      <c r="MDY91" s="45"/>
      <c r="MDZ91" s="45"/>
      <c r="MEA91" s="45"/>
      <c r="MEB91" s="45"/>
      <c r="MEC91" s="45"/>
      <c r="MED91" s="45"/>
      <c r="MEE91" s="45"/>
      <c r="MEF91" s="45"/>
      <c r="MEG91" s="45"/>
      <c r="MEH91" s="45"/>
      <c r="MEI91" s="45"/>
      <c r="MEJ91" s="45"/>
      <c r="MEK91" s="45"/>
      <c r="MEL91" s="45"/>
      <c r="MEM91" s="45"/>
      <c r="MEN91" s="45"/>
      <c r="MEO91" s="45"/>
      <c r="MEP91" s="45"/>
      <c r="MEQ91" s="45"/>
      <c r="MER91" s="45"/>
      <c r="MES91" s="45"/>
      <c r="MET91" s="45"/>
      <c r="MEU91" s="45"/>
      <c r="MEV91" s="45"/>
      <c r="MEW91" s="45"/>
      <c r="MEX91" s="45"/>
      <c r="MEY91" s="45"/>
      <c r="MEZ91" s="45"/>
      <c r="MFA91" s="45"/>
      <c r="MFB91" s="45"/>
      <c r="MFC91" s="45"/>
      <c r="MFD91" s="45"/>
      <c r="MFE91" s="45"/>
      <c r="MFF91" s="45"/>
      <c r="MFG91" s="45"/>
      <c r="MFH91" s="45"/>
      <c r="MFI91" s="45"/>
      <c r="MFJ91" s="45"/>
      <c r="MFK91" s="45"/>
      <c r="MFL91" s="45"/>
      <c r="MFM91" s="45"/>
      <c r="MFN91" s="45"/>
      <c r="MFO91" s="45"/>
      <c r="MFP91" s="45"/>
      <c r="MFQ91" s="45"/>
      <c r="MFR91" s="45"/>
      <c r="MFS91" s="45"/>
      <c r="MFT91" s="45"/>
      <c r="MFU91" s="45"/>
      <c r="MFV91" s="45"/>
      <c r="MFW91" s="45"/>
      <c r="MFX91" s="45"/>
      <c r="MFY91" s="45"/>
      <c r="MFZ91" s="45"/>
      <c r="MGA91" s="45"/>
      <c r="MGB91" s="45"/>
      <c r="MGC91" s="45"/>
      <c r="MGD91" s="45"/>
      <c r="MGE91" s="45"/>
      <c r="MGF91" s="45"/>
      <c r="MGG91" s="45"/>
      <c r="MGH91" s="45"/>
      <c r="MGI91" s="45"/>
      <c r="MGJ91" s="45"/>
      <c r="MGK91" s="45"/>
      <c r="MGL91" s="45"/>
      <c r="MGM91" s="45"/>
      <c r="MGN91" s="45"/>
      <c r="MGO91" s="45"/>
      <c r="MGP91" s="45"/>
      <c r="MGQ91" s="45"/>
      <c r="MGR91" s="45"/>
      <c r="MGS91" s="45"/>
      <c r="MGT91" s="45"/>
      <c r="MGU91" s="45"/>
      <c r="MGV91" s="45"/>
      <c r="MGW91" s="45"/>
      <c r="MGX91" s="45"/>
      <c r="MGY91" s="45"/>
      <c r="MGZ91" s="45"/>
      <c r="MHA91" s="45"/>
      <c r="MHB91" s="45"/>
      <c r="MHC91" s="45"/>
      <c r="MHD91" s="45"/>
      <c r="MHE91" s="45"/>
      <c r="MHF91" s="45"/>
      <c r="MHG91" s="45"/>
      <c r="MHH91" s="45"/>
      <c r="MHI91" s="45"/>
      <c r="MHJ91" s="45"/>
      <c r="MHK91" s="45"/>
      <c r="MHL91" s="45"/>
      <c r="MHM91" s="45"/>
      <c r="MHN91" s="45"/>
      <c r="MHO91" s="45"/>
      <c r="MHP91" s="45"/>
      <c r="MHQ91" s="45"/>
      <c r="MHR91" s="45"/>
      <c r="MHS91" s="45"/>
      <c r="MHT91" s="45"/>
      <c r="MHU91" s="45"/>
      <c r="MHV91" s="45"/>
      <c r="MHW91" s="45"/>
      <c r="MHX91" s="45"/>
      <c r="MHY91" s="45"/>
      <c r="MHZ91" s="45"/>
      <c r="MIA91" s="45"/>
      <c r="MIB91" s="45"/>
      <c r="MIC91" s="45"/>
      <c r="MID91" s="45"/>
      <c r="MIE91" s="45"/>
      <c r="MIF91" s="45"/>
      <c r="MIG91" s="45"/>
      <c r="MIH91" s="45"/>
      <c r="MII91" s="45"/>
      <c r="MIJ91" s="45"/>
      <c r="MIK91" s="45"/>
      <c r="MIL91" s="45"/>
      <c r="MIM91" s="45"/>
      <c r="MIN91" s="45"/>
      <c r="MIO91" s="45"/>
      <c r="MIP91" s="45"/>
      <c r="MIQ91" s="45"/>
      <c r="MIR91" s="45"/>
      <c r="MIS91" s="45"/>
      <c r="MIT91" s="45"/>
      <c r="MIU91" s="45"/>
      <c r="MIV91" s="45"/>
      <c r="MIW91" s="45"/>
      <c r="MIX91" s="45"/>
      <c r="MIY91" s="45"/>
      <c r="MIZ91" s="45"/>
      <c r="MJA91" s="45"/>
      <c r="MJB91" s="45"/>
      <c r="MJC91" s="45"/>
      <c r="MJD91" s="45"/>
      <c r="MJE91" s="45"/>
      <c r="MJF91" s="45"/>
      <c r="MJG91" s="45"/>
      <c r="MJH91" s="45"/>
      <c r="MJI91" s="45"/>
      <c r="MJJ91" s="45"/>
      <c r="MJK91" s="45"/>
      <c r="MJL91" s="45"/>
      <c r="MJM91" s="45"/>
      <c r="MJN91" s="45"/>
      <c r="MJO91" s="45"/>
      <c r="MJP91" s="45"/>
      <c r="MJQ91" s="45"/>
      <c r="MJR91" s="45"/>
      <c r="MJS91" s="45"/>
      <c r="MJT91" s="45"/>
      <c r="MJU91" s="45"/>
      <c r="MJV91" s="45"/>
      <c r="MJW91" s="45"/>
      <c r="MJX91" s="45"/>
      <c r="MJY91" s="45"/>
      <c r="MJZ91" s="45"/>
      <c r="MKA91" s="45"/>
      <c r="MKB91" s="45"/>
      <c r="MKC91" s="45"/>
      <c r="MKD91" s="45"/>
      <c r="MKE91" s="45"/>
      <c r="MKF91" s="45"/>
      <c r="MKG91" s="45"/>
      <c r="MKH91" s="45"/>
      <c r="MKI91" s="45"/>
      <c r="MKJ91" s="45"/>
      <c r="MKK91" s="45"/>
      <c r="MKL91" s="45"/>
      <c r="MKM91" s="45"/>
      <c r="MKN91" s="45"/>
      <c r="MKO91" s="45"/>
      <c r="MKP91" s="45"/>
      <c r="MKQ91" s="45"/>
      <c r="MKR91" s="45"/>
      <c r="MKS91" s="45"/>
      <c r="MKT91" s="45"/>
      <c r="MKU91" s="45"/>
      <c r="MKV91" s="45"/>
      <c r="MKW91" s="45"/>
      <c r="MKX91" s="45"/>
      <c r="MKY91" s="45"/>
      <c r="MKZ91" s="45"/>
      <c r="MLA91" s="45"/>
      <c r="MLB91" s="45"/>
      <c r="MLC91" s="45"/>
      <c r="MLD91" s="45"/>
      <c r="MLE91" s="45"/>
      <c r="MLF91" s="45"/>
      <c r="MLG91" s="45"/>
      <c r="MLH91" s="45"/>
      <c r="MLI91" s="45"/>
      <c r="MLJ91" s="45"/>
      <c r="MLK91" s="45"/>
      <c r="MLL91" s="45"/>
      <c r="MLM91" s="45"/>
      <c r="MLN91" s="45"/>
      <c r="MLO91" s="45"/>
      <c r="MLP91" s="45"/>
      <c r="MLQ91" s="45"/>
      <c r="MLR91" s="45"/>
      <c r="MLS91" s="45"/>
      <c r="MLT91" s="45"/>
      <c r="MLU91" s="45"/>
      <c r="MLV91" s="45"/>
      <c r="MLW91" s="45"/>
      <c r="MLX91" s="45"/>
      <c r="MLY91" s="45"/>
      <c r="MLZ91" s="45"/>
      <c r="MMA91" s="45"/>
      <c r="MMB91" s="45"/>
      <c r="MMC91" s="45"/>
      <c r="MMD91" s="45"/>
      <c r="MME91" s="45"/>
      <c r="MMF91" s="45"/>
      <c r="MMG91" s="45"/>
      <c r="MMH91" s="45"/>
      <c r="MMI91" s="45"/>
      <c r="MMJ91" s="45"/>
      <c r="MMK91" s="45"/>
      <c r="MML91" s="45"/>
      <c r="MMM91" s="45"/>
      <c r="MMN91" s="45"/>
      <c r="MMO91" s="45"/>
      <c r="MMP91" s="45"/>
      <c r="MMQ91" s="45"/>
      <c r="MMR91" s="45"/>
      <c r="MMS91" s="45"/>
      <c r="MMT91" s="45"/>
      <c r="MMU91" s="45"/>
      <c r="MMV91" s="45"/>
      <c r="MMW91" s="45"/>
      <c r="MMX91" s="45"/>
      <c r="MMY91" s="45"/>
      <c r="MMZ91" s="45"/>
      <c r="MNA91" s="45"/>
      <c r="MNB91" s="45"/>
      <c r="MNC91" s="45"/>
      <c r="MND91" s="45"/>
      <c r="MNE91" s="45"/>
      <c r="MNF91" s="45"/>
      <c r="MNG91" s="45"/>
      <c r="MNH91" s="45"/>
      <c r="MNI91" s="45"/>
      <c r="MNJ91" s="45"/>
      <c r="MNK91" s="45"/>
      <c r="MNL91" s="45"/>
      <c r="MNM91" s="45"/>
      <c r="MNN91" s="45"/>
      <c r="MNO91" s="45"/>
      <c r="MNP91" s="45"/>
      <c r="MNQ91" s="45"/>
      <c r="MNR91" s="45"/>
      <c r="MNS91" s="45"/>
      <c r="MNT91" s="45"/>
      <c r="MNU91" s="45"/>
      <c r="MNV91" s="45"/>
      <c r="MNW91" s="45"/>
      <c r="MNX91" s="45"/>
      <c r="MNY91" s="45"/>
      <c r="MNZ91" s="45"/>
      <c r="MOA91" s="45"/>
      <c r="MOB91" s="45"/>
      <c r="MOC91" s="45"/>
      <c r="MOD91" s="45"/>
      <c r="MOE91" s="45"/>
      <c r="MOF91" s="45"/>
      <c r="MOG91" s="45"/>
      <c r="MOH91" s="45"/>
      <c r="MOI91" s="45"/>
      <c r="MOJ91" s="45"/>
      <c r="MOK91" s="45"/>
      <c r="MOL91" s="45"/>
      <c r="MOM91" s="45"/>
      <c r="MON91" s="45"/>
      <c r="MOO91" s="45"/>
      <c r="MOP91" s="45"/>
      <c r="MOQ91" s="45"/>
      <c r="MOR91" s="45"/>
      <c r="MOS91" s="45"/>
      <c r="MOT91" s="45"/>
      <c r="MOU91" s="45"/>
      <c r="MOV91" s="45"/>
      <c r="MOW91" s="45"/>
      <c r="MOX91" s="45"/>
      <c r="MOY91" s="45"/>
      <c r="MOZ91" s="45"/>
      <c r="MPA91" s="45"/>
      <c r="MPB91" s="45"/>
      <c r="MPC91" s="45"/>
      <c r="MPD91" s="45"/>
      <c r="MPE91" s="45"/>
      <c r="MPF91" s="45"/>
      <c r="MPG91" s="45"/>
      <c r="MPH91" s="45"/>
      <c r="MPI91" s="45"/>
      <c r="MPJ91" s="45"/>
      <c r="MPK91" s="45"/>
      <c r="MPL91" s="45"/>
      <c r="MPM91" s="45"/>
      <c r="MPN91" s="45"/>
      <c r="MPO91" s="45"/>
      <c r="MPP91" s="45"/>
      <c r="MPQ91" s="45"/>
      <c r="MPR91" s="45"/>
      <c r="MPS91" s="45"/>
      <c r="MPT91" s="45"/>
      <c r="MPU91" s="45"/>
      <c r="MPV91" s="45"/>
      <c r="MPW91" s="45"/>
      <c r="MPX91" s="45"/>
      <c r="MPY91" s="45"/>
      <c r="MPZ91" s="45"/>
      <c r="MQA91" s="45"/>
      <c r="MQB91" s="45"/>
      <c r="MQC91" s="45"/>
      <c r="MQD91" s="45"/>
      <c r="MQE91" s="45"/>
      <c r="MQF91" s="45"/>
      <c r="MQG91" s="45"/>
      <c r="MQH91" s="45"/>
      <c r="MQI91" s="45"/>
      <c r="MQJ91" s="45"/>
      <c r="MQK91" s="45"/>
      <c r="MQL91" s="45"/>
      <c r="MQM91" s="45"/>
      <c r="MQN91" s="45"/>
      <c r="MQO91" s="45"/>
      <c r="MQP91" s="45"/>
      <c r="MQQ91" s="45"/>
      <c r="MQR91" s="45"/>
      <c r="MQS91" s="45"/>
      <c r="MQT91" s="45"/>
      <c r="MQU91" s="45"/>
      <c r="MQV91" s="45"/>
      <c r="MQW91" s="45"/>
      <c r="MQX91" s="45"/>
      <c r="MQY91" s="45"/>
      <c r="MQZ91" s="45"/>
      <c r="MRA91" s="45"/>
      <c r="MRB91" s="45"/>
      <c r="MRC91" s="45"/>
      <c r="MRD91" s="45"/>
      <c r="MRE91" s="45"/>
      <c r="MRF91" s="45"/>
      <c r="MRG91" s="45"/>
      <c r="MRH91" s="45"/>
      <c r="MRI91" s="45"/>
      <c r="MRJ91" s="45"/>
      <c r="MRK91" s="45"/>
      <c r="MRL91" s="45"/>
      <c r="MRM91" s="45"/>
      <c r="MRN91" s="45"/>
      <c r="MRO91" s="45"/>
      <c r="MRP91" s="45"/>
      <c r="MRQ91" s="45"/>
      <c r="MRR91" s="45"/>
      <c r="MRS91" s="45"/>
      <c r="MRT91" s="45"/>
      <c r="MRU91" s="45"/>
      <c r="MRV91" s="45"/>
      <c r="MRW91" s="45"/>
      <c r="MRX91" s="45"/>
      <c r="MRY91" s="45"/>
      <c r="MRZ91" s="45"/>
      <c r="MSA91" s="45"/>
      <c r="MSB91" s="45"/>
      <c r="MSC91" s="45"/>
      <c r="MSD91" s="45"/>
      <c r="MSE91" s="45"/>
      <c r="MSF91" s="45"/>
      <c r="MSG91" s="45"/>
      <c r="MSH91" s="45"/>
      <c r="MSI91" s="45"/>
      <c r="MSJ91" s="45"/>
      <c r="MSK91" s="45"/>
      <c r="MSL91" s="45"/>
      <c r="MSM91" s="45"/>
      <c r="MSN91" s="45"/>
      <c r="MSO91" s="45"/>
      <c r="MSP91" s="45"/>
      <c r="MSQ91" s="45"/>
      <c r="MSR91" s="45"/>
      <c r="MSS91" s="45"/>
      <c r="MST91" s="45"/>
      <c r="MSU91" s="45"/>
      <c r="MSV91" s="45"/>
      <c r="MSW91" s="45"/>
      <c r="MSX91" s="45"/>
      <c r="MSY91" s="45"/>
      <c r="MSZ91" s="45"/>
      <c r="MTA91" s="45"/>
      <c r="MTB91" s="45"/>
      <c r="MTC91" s="45"/>
      <c r="MTD91" s="45"/>
      <c r="MTE91" s="45"/>
      <c r="MTF91" s="45"/>
      <c r="MTG91" s="45"/>
      <c r="MTH91" s="45"/>
      <c r="MTI91" s="45"/>
      <c r="MTJ91" s="45"/>
      <c r="MTK91" s="45"/>
      <c r="MTL91" s="45"/>
      <c r="MTM91" s="45"/>
      <c r="MTN91" s="45"/>
      <c r="MTO91" s="45"/>
      <c r="MTP91" s="45"/>
      <c r="MTQ91" s="45"/>
      <c r="MTR91" s="45"/>
      <c r="MTS91" s="45"/>
      <c r="MTT91" s="45"/>
      <c r="MTU91" s="45"/>
      <c r="MTV91" s="45"/>
      <c r="MTW91" s="45"/>
      <c r="MTX91" s="45"/>
      <c r="MTY91" s="45"/>
      <c r="MTZ91" s="45"/>
      <c r="MUA91" s="45"/>
      <c r="MUB91" s="45"/>
      <c r="MUC91" s="45"/>
      <c r="MUD91" s="45"/>
      <c r="MUE91" s="45"/>
      <c r="MUF91" s="45"/>
      <c r="MUG91" s="45"/>
      <c r="MUH91" s="45"/>
      <c r="MUI91" s="45"/>
      <c r="MUJ91" s="45"/>
      <c r="MUK91" s="45"/>
      <c r="MUL91" s="45"/>
      <c r="MUM91" s="45"/>
      <c r="MUN91" s="45"/>
      <c r="MUO91" s="45"/>
      <c r="MUP91" s="45"/>
      <c r="MUQ91" s="45"/>
      <c r="MUR91" s="45"/>
      <c r="MUS91" s="45"/>
      <c r="MUT91" s="45"/>
      <c r="MUU91" s="45"/>
      <c r="MUV91" s="45"/>
      <c r="MUW91" s="45"/>
      <c r="MUX91" s="45"/>
      <c r="MUY91" s="45"/>
      <c r="MUZ91" s="45"/>
      <c r="MVA91" s="45"/>
      <c r="MVB91" s="45"/>
      <c r="MVC91" s="45"/>
      <c r="MVD91" s="45"/>
      <c r="MVE91" s="45"/>
      <c r="MVF91" s="45"/>
      <c r="MVG91" s="45"/>
      <c r="MVH91" s="45"/>
      <c r="MVI91" s="45"/>
      <c r="MVJ91" s="45"/>
      <c r="MVK91" s="45"/>
      <c r="MVL91" s="45"/>
      <c r="MVM91" s="45"/>
      <c r="MVN91" s="45"/>
      <c r="MVO91" s="45"/>
      <c r="MVP91" s="45"/>
      <c r="MVQ91" s="45"/>
      <c r="MVR91" s="45"/>
      <c r="MVS91" s="45"/>
      <c r="MVT91" s="45"/>
      <c r="MVU91" s="45"/>
      <c r="MVV91" s="45"/>
      <c r="MVW91" s="45"/>
      <c r="MVX91" s="45"/>
      <c r="MVY91" s="45"/>
      <c r="MVZ91" s="45"/>
      <c r="MWA91" s="45"/>
      <c r="MWB91" s="45"/>
      <c r="MWC91" s="45"/>
      <c r="MWD91" s="45"/>
      <c r="MWE91" s="45"/>
      <c r="MWF91" s="45"/>
      <c r="MWG91" s="45"/>
      <c r="MWH91" s="45"/>
      <c r="MWI91" s="45"/>
      <c r="MWJ91" s="45"/>
      <c r="MWK91" s="45"/>
      <c r="MWL91" s="45"/>
      <c r="MWM91" s="45"/>
      <c r="MWN91" s="45"/>
      <c r="MWO91" s="45"/>
      <c r="MWP91" s="45"/>
      <c r="MWQ91" s="45"/>
      <c r="MWR91" s="45"/>
      <c r="MWS91" s="45"/>
      <c r="MWT91" s="45"/>
      <c r="MWU91" s="45"/>
      <c r="MWV91" s="45"/>
      <c r="MWW91" s="45"/>
      <c r="MWX91" s="45"/>
      <c r="MWY91" s="45"/>
      <c r="MWZ91" s="45"/>
      <c r="MXA91" s="45"/>
      <c r="MXB91" s="45"/>
      <c r="MXC91" s="45"/>
      <c r="MXD91" s="45"/>
      <c r="MXE91" s="45"/>
      <c r="MXF91" s="45"/>
      <c r="MXG91" s="45"/>
      <c r="MXH91" s="45"/>
      <c r="MXI91" s="45"/>
      <c r="MXJ91" s="45"/>
      <c r="MXK91" s="45"/>
      <c r="MXL91" s="45"/>
      <c r="MXM91" s="45"/>
      <c r="MXN91" s="45"/>
      <c r="MXO91" s="45"/>
      <c r="MXP91" s="45"/>
      <c r="MXQ91" s="45"/>
      <c r="MXR91" s="45"/>
      <c r="MXS91" s="45"/>
      <c r="MXT91" s="45"/>
      <c r="MXU91" s="45"/>
      <c r="MXV91" s="45"/>
      <c r="MXW91" s="45"/>
      <c r="MXX91" s="45"/>
      <c r="MXY91" s="45"/>
      <c r="MXZ91" s="45"/>
      <c r="MYA91" s="45"/>
      <c r="MYB91" s="45"/>
      <c r="MYC91" s="45"/>
      <c r="MYD91" s="45"/>
      <c r="MYE91" s="45"/>
      <c r="MYF91" s="45"/>
      <c r="MYG91" s="45"/>
      <c r="MYH91" s="45"/>
      <c r="MYI91" s="45"/>
      <c r="MYJ91" s="45"/>
      <c r="MYK91" s="45"/>
      <c r="MYL91" s="45"/>
      <c r="MYM91" s="45"/>
      <c r="MYN91" s="45"/>
      <c r="MYO91" s="45"/>
      <c r="MYP91" s="45"/>
      <c r="MYQ91" s="45"/>
      <c r="MYR91" s="45"/>
      <c r="MYS91" s="45"/>
      <c r="MYT91" s="45"/>
      <c r="MYU91" s="45"/>
      <c r="MYV91" s="45"/>
      <c r="MYW91" s="45"/>
      <c r="MYX91" s="45"/>
      <c r="MYY91" s="45"/>
      <c r="MYZ91" s="45"/>
      <c r="MZA91" s="45"/>
      <c r="MZB91" s="45"/>
      <c r="MZC91" s="45"/>
      <c r="MZD91" s="45"/>
      <c r="MZE91" s="45"/>
      <c r="MZF91" s="45"/>
      <c r="MZG91" s="45"/>
      <c r="MZH91" s="45"/>
      <c r="MZI91" s="45"/>
      <c r="MZJ91" s="45"/>
      <c r="MZK91" s="45"/>
      <c r="MZL91" s="45"/>
      <c r="MZM91" s="45"/>
      <c r="MZN91" s="45"/>
      <c r="MZO91" s="45"/>
      <c r="MZP91" s="45"/>
      <c r="MZQ91" s="45"/>
      <c r="MZR91" s="45"/>
      <c r="MZS91" s="45"/>
      <c r="MZT91" s="45"/>
      <c r="MZU91" s="45"/>
      <c r="MZV91" s="45"/>
      <c r="MZW91" s="45"/>
      <c r="MZX91" s="45"/>
      <c r="MZY91" s="45"/>
      <c r="MZZ91" s="45"/>
      <c r="NAA91" s="45"/>
      <c r="NAB91" s="45"/>
      <c r="NAC91" s="45"/>
      <c r="NAD91" s="45"/>
      <c r="NAE91" s="45"/>
      <c r="NAF91" s="45"/>
      <c r="NAG91" s="45"/>
      <c r="NAH91" s="45"/>
      <c r="NAI91" s="45"/>
      <c r="NAJ91" s="45"/>
      <c r="NAK91" s="45"/>
      <c r="NAL91" s="45"/>
      <c r="NAM91" s="45"/>
      <c r="NAN91" s="45"/>
      <c r="NAO91" s="45"/>
      <c r="NAP91" s="45"/>
      <c r="NAQ91" s="45"/>
      <c r="NAR91" s="45"/>
      <c r="NAS91" s="45"/>
      <c r="NAT91" s="45"/>
      <c r="NAU91" s="45"/>
      <c r="NAV91" s="45"/>
      <c r="NAW91" s="45"/>
      <c r="NAX91" s="45"/>
      <c r="NAY91" s="45"/>
      <c r="NAZ91" s="45"/>
      <c r="NBA91" s="45"/>
      <c r="NBB91" s="45"/>
      <c r="NBC91" s="45"/>
      <c r="NBD91" s="45"/>
      <c r="NBE91" s="45"/>
      <c r="NBF91" s="45"/>
      <c r="NBG91" s="45"/>
      <c r="NBH91" s="45"/>
      <c r="NBI91" s="45"/>
      <c r="NBJ91" s="45"/>
      <c r="NBK91" s="45"/>
      <c r="NBL91" s="45"/>
      <c r="NBM91" s="45"/>
      <c r="NBN91" s="45"/>
      <c r="NBO91" s="45"/>
      <c r="NBP91" s="45"/>
      <c r="NBQ91" s="45"/>
      <c r="NBR91" s="45"/>
      <c r="NBS91" s="45"/>
      <c r="NBT91" s="45"/>
      <c r="NBU91" s="45"/>
      <c r="NBV91" s="45"/>
      <c r="NBW91" s="45"/>
      <c r="NBX91" s="45"/>
      <c r="NBY91" s="45"/>
      <c r="NBZ91" s="45"/>
      <c r="NCA91" s="45"/>
      <c r="NCB91" s="45"/>
      <c r="NCC91" s="45"/>
      <c r="NCD91" s="45"/>
      <c r="NCE91" s="45"/>
      <c r="NCF91" s="45"/>
      <c r="NCG91" s="45"/>
      <c r="NCH91" s="45"/>
      <c r="NCI91" s="45"/>
      <c r="NCJ91" s="45"/>
      <c r="NCK91" s="45"/>
      <c r="NCL91" s="45"/>
      <c r="NCM91" s="45"/>
      <c r="NCN91" s="45"/>
      <c r="NCO91" s="45"/>
      <c r="NCP91" s="45"/>
      <c r="NCQ91" s="45"/>
      <c r="NCR91" s="45"/>
      <c r="NCS91" s="45"/>
      <c r="NCT91" s="45"/>
      <c r="NCU91" s="45"/>
      <c r="NCV91" s="45"/>
      <c r="NCW91" s="45"/>
      <c r="NCX91" s="45"/>
      <c r="NCY91" s="45"/>
      <c r="NCZ91" s="45"/>
      <c r="NDA91" s="45"/>
      <c r="NDB91" s="45"/>
      <c r="NDC91" s="45"/>
      <c r="NDD91" s="45"/>
      <c r="NDE91" s="45"/>
      <c r="NDF91" s="45"/>
      <c r="NDG91" s="45"/>
      <c r="NDH91" s="45"/>
      <c r="NDI91" s="45"/>
      <c r="NDJ91" s="45"/>
      <c r="NDK91" s="45"/>
      <c r="NDL91" s="45"/>
      <c r="NDM91" s="45"/>
      <c r="NDN91" s="45"/>
      <c r="NDO91" s="45"/>
      <c r="NDP91" s="45"/>
      <c r="NDQ91" s="45"/>
      <c r="NDR91" s="45"/>
      <c r="NDS91" s="45"/>
      <c r="NDT91" s="45"/>
      <c r="NDU91" s="45"/>
      <c r="NDV91" s="45"/>
      <c r="NDW91" s="45"/>
      <c r="NDX91" s="45"/>
      <c r="NDY91" s="45"/>
      <c r="NDZ91" s="45"/>
      <c r="NEA91" s="45"/>
      <c r="NEB91" s="45"/>
      <c r="NEC91" s="45"/>
      <c r="NED91" s="45"/>
      <c r="NEE91" s="45"/>
      <c r="NEF91" s="45"/>
      <c r="NEG91" s="45"/>
      <c r="NEH91" s="45"/>
      <c r="NEI91" s="45"/>
      <c r="NEJ91" s="45"/>
      <c r="NEK91" s="45"/>
      <c r="NEL91" s="45"/>
      <c r="NEM91" s="45"/>
      <c r="NEN91" s="45"/>
      <c r="NEO91" s="45"/>
      <c r="NEP91" s="45"/>
      <c r="NEQ91" s="45"/>
      <c r="NER91" s="45"/>
      <c r="NES91" s="45"/>
      <c r="NET91" s="45"/>
      <c r="NEU91" s="45"/>
      <c r="NEV91" s="45"/>
      <c r="NEW91" s="45"/>
      <c r="NEX91" s="45"/>
      <c r="NEY91" s="45"/>
      <c r="NEZ91" s="45"/>
      <c r="NFA91" s="45"/>
      <c r="NFB91" s="45"/>
      <c r="NFC91" s="45"/>
      <c r="NFD91" s="45"/>
      <c r="NFE91" s="45"/>
      <c r="NFF91" s="45"/>
      <c r="NFG91" s="45"/>
      <c r="NFH91" s="45"/>
      <c r="NFI91" s="45"/>
      <c r="NFJ91" s="45"/>
      <c r="NFK91" s="45"/>
      <c r="NFL91" s="45"/>
      <c r="NFM91" s="45"/>
      <c r="NFN91" s="45"/>
      <c r="NFO91" s="45"/>
      <c r="NFP91" s="45"/>
      <c r="NFQ91" s="45"/>
      <c r="NFR91" s="45"/>
      <c r="NFS91" s="45"/>
      <c r="NFT91" s="45"/>
      <c r="NFU91" s="45"/>
      <c r="NFV91" s="45"/>
      <c r="NFW91" s="45"/>
      <c r="NFX91" s="45"/>
      <c r="NFY91" s="45"/>
      <c r="NFZ91" s="45"/>
      <c r="NGA91" s="45"/>
      <c r="NGB91" s="45"/>
      <c r="NGC91" s="45"/>
      <c r="NGD91" s="45"/>
      <c r="NGE91" s="45"/>
      <c r="NGF91" s="45"/>
      <c r="NGG91" s="45"/>
      <c r="NGH91" s="45"/>
      <c r="NGI91" s="45"/>
      <c r="NGJ91" s="45"/>
      <c r="NGK91" s="45"/>
      <c r="NGL91" s="45"/>
      <c r="NGM91" s="45"/>
      <c r="NGN91" s="45"/>
      <c r="NGO91" s="45"/>
      <c r="NGP91" s="45"/>
      <c r="NGQ91" s="45"/>
      <c r="NGR91" s="45"/>
      <c r="NGS91" s="45"/>
      <c r="NGT91" s="45"/>
      <c r="NGU91" s="45"/>
      <c r="NGV91" s="45"/>
      <c r="NGW91" s="45"/>
      <c r="NGX91" s="45"/>
      <c r="NGY91" s="45"/>
      <c r="NGZ91" s="45"/>
      <c r="NHA91" s="45"/>
      <c r="NHB91" s="45"/>
      <c r="NHC91" s="45"/>
      <c r="NHD91" s="45"/>
      <c r="NHE91" s="45"/>
      <c r="NHF91" s="45"/>
      <c r="NHG91" s="45"/>
      <c r="NHH91" s="45"/>
      <c r="NHI91" s="45"/>
      <c r="NHJ91" s="45"/>
      <c r="NHK91" s="45"/>
      <c r="NHL91" s="45"/>
      <c r="NHM91" s="45"/>
      <c r="NHN91" s="45"/>
      <c r="NHO91" s="45"/>
      <c r="NHP91" s="45"/>
      <c r="NHQ91" s="45"/>
      <c r="NHR91" s="45"/>
      <c r="NHS91" s="45"/>
      <c r="NHT91" s="45"/>
      <c r="NHU91" s="45"/>
      <c r="NHV91" s="45"/>
      <c r="NHW91" s="45"/>
      <c r="NHX91" s="45"/>
      <c r="NHY91" s="45"/>
      <c r="NHZ91" s="45"/>
      <c r="NIA91" s="45"/>
      <c r="NIB91" s="45"/>
      <c r="NIC91" s="45"/>
      <c r="NID91" s="45"/>
      <c r="NIE91" s="45"/>
      <c r="NIF91" s="45"/>
      <c r="NIG91" s="45"/>
      <c r="NIH91" s="45"/>
      <c r="NII91" s="45"/>
      <c r="NIJ91" s="45"/>
      <c r="NIK91" s="45"/>
      <c r="NIL91" s="45"/>
      <c r="NIM91" s="45"/>
      <c r="NIN91" s="45"/>
      <c r="NIO91" s="45"/>
      <c r="NIP91" s="45"/>
      <c r="NIQ91" s="45"/>
      <c r="NIR91" s="45"/>
      <c r="NIS91" s="45"/>
      <c r="NIT91" s="45"/>
      <c r="NIU91" s="45"/>
      <c r="NIV91" s="45"/>
      <c r="NIW91" s="45"/>
      <c r="NIX91" s="45"/>
      <c r="NIY91" s="45"/>
      <c r="NIZ91" s="45"/>
      <c r="NJA91" s="45"/>
      <c r="NJB91" s="45"/>
      <c r="NJC91" s="45"/>
      <c r="NJD91" s="45"/>
      <c r="NJE91" s="45"/>
      <c r="NJF91" s="45"/>
      <c r="NJG91" s="45"/>
      <c r="NJH91" s="45"/>
      <c r="NJI91" s="45"/>
      <c r="NJJ91" s="45"/>
      <c r="NJK91" s="45"/>
      <c r="NJL91" s="45"/>
      <c r="NJM91" s="45"/>
      <c r="NJN91" s="45"/>
      <c r="NJO91" s="45"/>
      <c r="NJP91" s="45"/>
      <c r="NJQ91" s="45"/>
      <c r="NJR91" s="45"/>
      <c r="NJS91" s="45"/>
      <c r="NJT91" s="45"/>
      <c r="NJU91" s="45"/>
      <c r="NJV91" s="45"/>
      <c r="NJW91" s="45"/>
      <c r="NJX91" s="45"/>
      <c r="NJY91" s="45"/>
      <c r="NJZ91" s="45"/>
      <c r="NKA91" s="45"/>
      <c r="NKB91" s="45"/>
      <c r="NKC91" s="45"/>
      <c r="NKD91" s="45"/>
      <c r="NKE91" s="45"/>
      <c r="NKF91" s="45"/>
      <c r="NKG91" s="45"/>
      <c r="NKH91" s="45"/>
      <c r="NKI91" s="45"/>
      <c r="NKJ91" s="45"/>
      <c r="NKK91" s="45"/>
      <c r="NKL91" s="45"/>
      <c r="NKM91" s="45"/>
      <c r="NKN91" s="45"/>
      <c r="NKO91" s="45"/>
      <c r="NKP91" s="45"/>
      <c r="NKQ91" s="45"/>
      <c r="NKR91" s="45"/>
      <c r="NKS91" s="45"/>
      <c r="NKT91" s="45"/>
      <c r="NKU91" s="45"/>
      <c r="NKV91" s="45"/>
      <c r="NKW91" s="45"/>
      <c r="NKX91" s="45"/>
      <c r="NKY91" s="45"/>
      <c r="NKZ91" s="45"/>
      <c r="NLA91" s="45"/>
      <c r="NLB91" s="45"/>
      <c r="NLC91" s="45"/>
      <c r="NLD91" s="45"/>
      <c r="NLE91" s="45"/>
      <c r="NLF91" s="45"/>
      <c r="NLG91" s="45"/>
      <c r="NLH91" s="45"/>
      <c r="NLI91" s="45"/>
      <c r="NLJ91" s="45"/>
      <c r="NLK91" s="45"/>
      <c r="NLL91" s="45"/>
      <c r="NLM91" s="45"/>
      <c r="NLN91" s="45"/>
      <c r="NLO91" s="45"/>
      <c r="NLP91" s="45"/>
      <c r="NLQ91" s="45"/>
      <c r="NLR91" s="45"/>
      <c r="NLS91" s="45"/>
      <c r="NLT91" s="45"/>
      <c r="NLU91" s="45"/>
      <c r="NLV91" s="45"/>
      <c r="NLW91" s="45"/>
      <c r="NLX91" s="45"/>
      <c r="NLY91" s="45"/>
      <c r="NLZ91" s="45"/>
      <c r="NMA91" s="45"/>
      <c r="NMB91" s="45"/>
      <c r="NMC91" s="45"/>
      <c r="NMD91" s="45"/>
      <c r="NME91" s="45"/>
      <c r="NMF91" s="45"/>
      <c r="NMG91" s="45"/>
      <c r="NMH91" s="45"/>
      <c r="NMI91" s="45"/>
      <c r="NMJ91" s="45"/>
      <c r="NMK91" s="45"/>
      <c r="NML91" s="45"/>
      <c r="NMM91" s="45"/>
      <c r="NMN91" s="45"/>
      <c r="NMO91" s="45"/>
      <c r="NMP91" s="45"/>
      <c r="NMQ91" s="45"/>
      <c r="NMR91" s="45"/>
      <c r="NMS91" s="45"/>
      <c r="NMT91" s="45"/>
      <c r="NMU91" s="45"/>
      <c r="NMV91" s="45"/>
      <c r="NMW91" s="45"/>
      <c r="NMX91" s="45"/>
      <c r="NMY91" s="45"/>
      <c r="NMZ91" s="45"/>
      <c r="NNA91" s="45"/>
      <c r="NNB91" s="45"/>
      <c r="NNC91" s="45"/>
      <c r="NND91" s="45"/>
      <c r="NNE91" s="45"/>
      <c r="NNF91" s="45"/>
      <c r="NNG91" s="45"/>
      <c r="NNH91" s="45"/>
      <c r="NNI91" s="45"/>
      <c r="NNJ91" s="45"/>
      <c r="NNK91" s="45"/>
      <c r="NNL91" s="45"/>
      <c r="NNM91" s="45"/>
      <c r="NNN91" s="45"/>
      <c r="NNO91" s="45"/>
      <c r="NNP91" s="45"/>
      <c r="NNQ91" s="45"/>
      <c r="NNR91" s="45"/>
      <c r="NNS91" s="45"/>
      <c r="NNT91" s="45"/>
      <c r="NNU91" s="45"/>
      <c r="NNV91" s="45"/>
      <c r="NNW91" s="45"/>
      <c r="NNX91" s="45"/>
      <c r="NNY91" s="45"/>
      <c r="NNZ91" s="45"/>
      <c r="NOA91" s="45"/>
      <c r="NOB91" s="45"/>
      <c r="NOC91" s="45"/>
      <c r="NOD91" s="45"/>
      <c r="NOE91" s="45"/>
      <c r="NOF91" s="45"/>
      <c r="NOG91" s="45"/>
      <c r="NOH91" s="45"/>
      <c r="NOI91" s="45"/>
      <c r="NOJ91" s="45"/>
      <c r="NOK91" s="45"/>
      <c r="NOL91" s="45"/>
      <c r="NOM91" s="45"/>
      <c r="NON91" s="45"/>
      <c r="NOO91" s="45"/>
      <c r="NOP91" s="45"/>
      <c r="NOQ91" s="45"/>
      <c r="NOR91" s="45"/>
      <c r="NOS91" s="45"/>
      <c r="NOT91" s="45"/>
      <c r="NOU91" s="45"/>
      <c r="NOV91" s="45"/>
      <c r="NOW91" s="45"/>
      <c r="NOX91" s="45"/>
      <c r="NOY91" s="45"/>
      <c r="NOZ91" s="45"/>
      <c r="NPA91" s="45"/>
      <c r="NPB91" s="45"/>
      <c r="NPC91" s="45"/>
      <c r="NPD91" s="45"/>
      <c r="NPE91" s="45"/>
      <c r="NPF91" s="45"/>
      <c r="NPG91" s="45"/>
      <c r="NPH91" s="45"/>
      <c r="NPI91" s="45"/>
      <c r="NPJ91" s="45"/>
      <c r="NPK91" s="45"/>
      <c r="NPL91" s="45"/>
      <c r="NPM91" s="45"/>
      <c r="NPN91" s="45"/>
      <c r="NPO91" s="45"/>
      <c r="NPP91" s="45"/>
      <c r="NPQ91" s="45"/>
      <c r="NPR91" s="45"/>
      <c r="NPS91" s="45"/>
      <c r="NPT91" s="45"/>
      <c r="NPU91" s="45"/>
      <c r="NPV91" s="45"/>
      <c r="NPW91" s="45"/>
      <c r="NPX91" s="45"/>
      <c r="NPY91" s="45"/>
      <c r="NPZ91" s="45"/>
      <c r="NQA91" s="45"/>
      <c r="NQB91" s="45"/>
      <c r="NQC91" s="45"/>
      <c r="NQD91" s="45"/>
      <c r="NQE91" s="45"/>
      <c r="NQF91" s="45"/>
      <c r="NQG91" s="45"/>
      <c r="NQH91" s="45"/>
      <c r="NQI91" s="45"/>
      <c r="NQJ91" s="45"/>
      <c r="NQK91" s="45"/>
      <c r="NQL91" s="45"/>
      <c r="NQM91" s="45"/>
      <c r="NQN91" s="45"/>
      <c r="NQO91" s="45"/>
      <c r="NQP91" s="45"/>
      <c r="NQQ91" s="45"/>
      <c r="NQR91" s="45"/>
      <c r="NQS91" s="45"/>
      <c r="NQT91" s="45"/>
      <c r="NQU91" s="45"/>
      <c r="NQV91" s="45"/>
      <c r="NQW91" s="45"/>
      <c r="NQX91" s="45"/>
      <c r="NQY91" s="45"/>
      <c r="NQZ91" s="45"/>
      <c r="NRA91" s="45"/>
      <c r="NRB91" s="45"/>
      <c r="NRC91" s="45"/>
      <c r="NRD91" s="45"/>
      <c r="NRE91" s="45"/>
      <c r="NRF91" s="45"/>
      <c r="NRG91" s="45"/>
      <c r="NRH91" s="45"/>
      <c r="NRI91" s="45"/>
      <c r="NRJ91" s="45"/>
      <c r="NRK91" s="45"/>
      <c r="NRL91" s="45"/>
      <c r="NRM91" s="45"/>
      <c r="NRN91" s="45"/>
      <c r="NRO91" s="45"/>
      <c r="NRP91" s="45"/>
      <c r="NRQ91" s="45"/>
      <c r="NRR91" s="45"/>
      <c r="NRS91" s="45"/>
      <c r="NRT91" s="45"/>
      <c r="NRU91" s="45"/>
      <c r="NRV91" s="45"/>
      <c r="NRW91" s="45"/>
      <c r="NRX91" s="45"/>
      <c r="NRY91" s="45"/>
      <c r="NRZ91" s="45"/>
      <c r="NSA91" s="45"/>
      <c r="NSB91" s="45"/>
      <c r="NSC91" s="45"/>
      <c r="NSD91" s="45"/>
      <c r="NSE91" s="45"/>
      <c r="NSF91" s="45"/>
      <c r="NSG91" s="45"/>
      <c r="NSH91" s="45"/>
      <c r="NSI91" s="45"/>
      <c r="NSJ91" s="45"/>
      <c r="NSK91" s="45"/>
      <c r="NSL91" s="45"/>
      <c r="NSM91" s="45"/>
      <c r="NSN91" s="45"/>
      <c r="NSO91" s="45"/>
      <c r="NSP91" s="45"/>
      <c r="NSQ91" s="45"/>
      <c r="NSR91" s="45"/>
      <c r="NSS91" s="45"/>
      <c r="NST91" s="45"/>
      <c r="NSU91" s="45"/>
      <c r="NSV91" s="45"/>
      <c r="NSW91" s="45"/>
      <c r="NSX91" s="45"/>
      <c r="NSY91" s="45"/>
      <c r="NSZ91" s="45"/>
      <c r="NTA91" s="45"/>
      <c r="NTB91" s="45"/>
      <c r="NTC91" s="45"/>
      <c r="NTD91" s="45"/>
      <c r="NTE91" s="45"/>
      <c r="NTF91" s="45"/>
      <c r="NTG91" s="45"/>
      <c r="NTH91" s="45"/>
      <c r="NTI91" s="45"/>
      <c r="NTJ91" s="45"/>
      <c r="NTK91" s="45"/>
      <c r="NTL91" s="45"/>
      <c r="NTM91" s="45"/>
      <c r="NTN91" s="45"/>
      <c r="NTO91" s="45"/>
      <c r="NTP91" s="45"/>
      <c r="NTQ91" s="45"/>
      <c r="NTR91" s="45"/>
      <c r="NTS91" s="45"/>
      <c r="NTT91" s="45"/>
      <c r="NTU91" s="45"/>
      <c r="NTV91" s="45"/>
      <c r="NTW91" s="45"/>
      <c r="NTX91" s="45"/>
      <c r="NTY91" s="45"/>
      <c r="NTZ91" s="45"/>
      <c r="NUA91" s="45"/>
      <c r="NUB91" s="45"/>
      <c r="NUC91" s="45"/>
      <c r="NUD91" s="45"/>
      <c r="NUE91" s="45"/>
      <c r="NUF91" s="45"/>
      <c r="NUG91" s="45"/>
      <c r="NUH91" s="45"/>
      <c r="NUI91" s="45"/>
      <c r="NUJ91" s="45"/>
      <c r="NUK91" s="45"/>
      <c r="NUL91" s="45"/>
      <c r="NUM91" s="45"/>
      <c r="NUN91" s="45"/>
      <c r="NUO91" s="45"/>
      <c r="NUP91" s="45"/>
      <c r="NUQ91" s="45"/>
      <c r="NUR91" s="45"/>
      <c r="NUS91" s="45"/>
      <c r="NUT91" s="45"/>
      <c r="NUU91" s="45"/>
      <c r="NUV91" s="45"/>
      <c r="NUW91" s="45"/>
      <c r="NUX91" s="45"/>
      <c r="NUY91" s="45"/>
      <c r="NUZ91" s="45"/>
      <c r="NVA91" s="45"/>
      <c r="NVB91" s="45"/>
      <c r="NVC91" s="45"/>
      <c r="NVD91" s="45"/>
      <c r="NVE91" s="45"/>
      <c r="NVF91" s="45"/>
      <c r="NVG91" s="45"/>
      <c r="NVH91" s="45"/>
      <c r="NVI91" s="45"/>
      <c r="NVJ91" s="45"/>
      <c r="NVK91" s="45"/>
      <c r="NVL91" s="45"/>
      <c r="NVM91" s="45"/>
      <c r="NVN91" s="45"/>
      <c r="NVO91" s="45"/>
      <c r="NVP91" s="45"/>
      <c r="NVQ91" s="45"/>
      <c r="NVR91" s="45"/>
      <c r="NVS91" s="45"/>
      <c r="NVT91" s="45"/>
      <c r="NVU91" s="45"/>
      <c r="NVV91" s="45"/>
      <c r="NVW91" s="45"/>
      <c r="NVX91" s="45"/>
      <c r="NVY91" s="45"/>
      <c r="NVZ91" s="45"/>
      <c r="NWA91" s="45"/>
      <c r="NWB91" s="45"/>
      <c r="NWC91" s="45"/>
      <c r="NWD91" s="45"/>
      <c r="NWE91" s="45"/>
      <c r="NWF91" s="45"/>
      <c r="NWG91" s="45"/>
      <c r="NWH91" s="45"/>
      <c r="NWI91" s="45"/>
      <c r="NWJ91" s="45"/>
      <c r="NWK91" s="45"/>
      <c r="NWL91" s="45"/>
      <c r="NWM91" s="45"/>
      <c r="NWN91" s="45"/>
      <c r="NWO91" s="45"/>
      <c r="NWP91" s="45"/>
      <c r="NWQ91" s="45"/>
      <c r="NWR91" s="45"/>
      <c r="NWS91" s="45"/>
      <c r="NWT91" s="45"/>
      <c r="NWU91" s="45"/>
      <c r="NWV91" s="45"/>
      <c r="NWW91" s="45"/>
      <c r="NWX91" s="45"/>
      <c r="NWY91" s="45"/>
      <c r="NWZ91" s="45"/>
      <c r="NXA91" s="45"/>
      <c r="NXB91" s="45"/>
      <c r="NXC91" s="45"/>
      <c r="NXD91" s="45"/>
      <c r="NXE91" s="45"/>
      <c r="NXF91" s="45"/>
      <c r="NXG91" s="45"/>
      <c r="NXH91" s="45"/>
      <c r="NXI91" s="45"/>
      <c r="NXJ91" s="45"/>
      <c r="NXK91" s="45"/>
      <c r="NXL91" s="45"/>
      <c r="NXM91" s="45"/>
      <c r="NXN91" s="45"/>
      <c r="NXO91" s="45"/>
      <c r="NXP91" s="45"/>
      <c r="NXQ91" s="45"/>
      <c r="NXR91" s="45"/>
      <c r="NXS91" s="45"/>
      <c r="NXT91" s="45"/>
      <c r="NXU91" s="45"/>
      <c r="NXV91" s="45"/>
      <c r="NXW91" s="45"/>
      <c r="NXX91" s="45"/>
      <c r="NXY91" s="45"/>
      <c r="NXZ91" s="45"/>
      <c r="NYA91" s="45"/>
      <c r="NYB91" s="45"/>
      <c r="NYC91" s="45"/>
      <c r="NYD91" s="45"/>
      <c r="NYE91" s="45"/>
      <c r="NYF91" s="45"/>
      <c r="NYG91" s="45"/>
      <c r="NYH91" s="45"/>
      <c r="NYI91" s="45"/>
      <c r="NYJ91" s="45"/>
      <c r="NYK91" s="45"/>
      <c r="NYL91" s="45"/>
      <c r="NYM91" s="45"/>
      <c r="NYN91" s="45"/>
      <c r="NYO91" s="45"/>
      <c r="NYP91" s="45"/>
      <c r="NYQ91" s="45"/>
      <c r="NYR91" s="45"/>
      <c r="NYS91" s="45"/>
      <c r="NYT91" s="45"/>
      <c r="NYU91" s="45"/>
      <c r="NYV91" s="45"/>
      <c r="NYW91" s="45"/>
      <c r="NYX91" s="45"/>
      <c r="NYY91" s="45"/>
      <c r="NYZ91" s="45"/>
      <c r="NZA91" s="45"/>
      <c r="NZB91" s="45"/>
      <c r="NZC91" s="45"/>
      <c r="NZD91" s="45"/>
      <c r="NZE91" s="45"/>
      <c r="NZF91" s="45"/>
      <c r="NZG91" s="45"/>
      <c r="NZH91" s="45"/>
      <c r="NZI91" s="45"/>
      <c r="NZJ91" s="45"/>
      <c r="NZK91" s="45"/>
      <c r="NZL91" s="45"/>
      <c r="NZM91" s="45"/>
      <c r="NZN91" s="45"/>
      <c r="NZO91" s="45"/>
      <c r="NZP91" s="45"/>
      <c r="NZQ91" s="45"/>
      <c r="NZR91" s="45"/>
      <c r="NZS91" s="45"/>
      <c r="NZT91" s="45"/>
      <c r="NZU91" s="45"/>
      <c r="NZV91" s="45"/>
      <c r="NZW91" s="45"/>
      <c r="NZX91" s="45"/>
      <c r="NZY91" s="45"/>
      <c r="NZZ91" s="45"/>
      <c r="OAA91" s="45"/>
      <c r="OAB91" s="45"/>
      <c r="OAC91" s="45"/>
      <c r="OAD91" s="45"/>
      <c r="OAE91" s="45"/>
      <c r="OAF91" s="45"/>
      <c r="OAG91" s="45"/>
      <c r="OAH91" s="45"/>
      <c r="OAI91" s="45"/>
      <c r="OAJ91" s="45"/>
      <c r="OAK91" s="45"/>
      <c r="OAL91" s="45"/>
      <c r="OAM91" s="45"/>
      <c r="OAN91" s="45"/>
      <c r="OAO91" s="45"/>
      <c r="OAP91" s="45"/>
      <c r="OAQ91" s="45"/>
      <c r="OAR91" s="45"/>
      <c r="OAS91" s="45"/>
      <c r="OAT91" s="45"/>
      <c r="OAU91" s="45"/>
      <c r="OAV91" s="45"/>
      <c r="OAW91" s="45"/>
      <c r="OAX91" s="45"/>
      <c r="OAY91" s="45"/>
      <c r="OAZ91" s="45"/>
      <c r="OBA91" s="45"/>
      <c r="OBB91" s="45"/>
      <c r="OBC91" s="45"/>
      <c r="OBD91" s="45"/>
      <c r="OBE91" s="45"/>
      <c r="OBF91" s="45"/>
      <c r="OBG91" s="45"/>
      <c r="OBH91" s="45"/>
      <c r="OBI91" s="45"/>
      <c r="OBJ91" s="45"/>
      <c r="OBK91" s="45"/>
      <c r="OBL91" s="45"/>
      <c r="OBM91" s="45"/>
      <c r="OBN91" s="45"/>
      <c r="OBO91" s="45"/>
      <c r="OBP91" s="45"/>
      <c r="OBQ91" s="45"/>
      <c r="OBR91" s="45"/>
      <c r="OBS91" s="45"/>
      <c r="OBT91" s="45"/>
      <c r="OBU91" s="45"/>
      <c r="OBV91" s="45"/>
      <c r="OBW91" s="45"/>
      <c r="OBX91" s="45"/>
      <c r="OBY91" s="45"/>
      <c r="OBZ91" s="45"/>
      <c r="OCA91" s="45"/>
      <c r="OCB91" s="45"/>
      <c r="OCC91" s="45"/>
      <c r="OCD91" s="45"/>
      <c r="OCE91" s="45"/>
      <c r="OCF91" s="45"/>
      <c r="OCG91" s="45"/>
      <c r="OCH91" s="45"/>
      <c r="OCI91" s="45"/>
      <c r="OCJ91" s="45"/>
      <c r="OCK91" s="45"/>
      <c r="OCL91" s="45"/>
      <c r="OCM91" s="45"/>
      <c r="OCN91" s="45"/>
      <c r="OCO91" s="45"/>
      <c r="OCP91" s="45"/>
      <c r="OCQ91" s="45"/>
      <c r="OCR91" s="45"/>
      <c r="OCS91" s="45"/>
      <c r="OCT91" s="45"/>
      <c r="OCU91" s="45"/>
      <c r="OCV91" s="45"/>
      <c r="OCW91" s="45"/>
      <c r="OCX91" s="45"/>
      <c r="OCY91" s="45"/>
      <c r="OCZ91" s="45"/>
      <c r="ODA91" s="45"/>
      <c r="ODB91" s="45"/>
      <c r="ODC91" s="45"/>
      <c r="ODD91" s="45"/>
      <c r="ODE91" s="45"/>
      <c r="ODF91" s="45"/>
      <c r="ODG91" s="45"/>
      <c r="ODH91" s="45"/>
      <c r="ODI91" s="45"/>
      <c r="ODJ91" s="45"/>
      <c r="ODK91" s="45"/>
      <c r="ODL91" s="45"/>
      <c r="ODM91" s="45"/>
      <c r="ODN91" s="45"/>
      <c r="ODO91" s="45"/>
      <c r="ODP91" s="45"/>
      <c r="ODQ91" s="45"/>
      <c r="ODR91" s="45"/>
      <c r="ODS91" s="45"/>
      <c r="ODT91" s="45"/>
      <c r="ODU91" s="45"/>
      <c r="ODV91" s="45"/>
      <c r="ODW91" s="45"/>
      <c r="ODX91" s="45"/>
      <c r="ODY91" s="45"/>
      <c r="ODZ91" s="45"/>
      <c r="OEA91" s="45"/>
      <c r="OEB91" s="45"/>
      <c r="OEC91" s="45"/>
      <c r="OED91" s="45"/>
      <c r="OEE91" s="45"/>
      <c r="OEF91" s="45"/>
      <c r="OEG91" s="45"/>
      <c r="OEH91" s="45"/>
      <c r="OEI91" s="45"/>
      <c r="OEJ91" s="45"/>
      <c r="OEK91" s="45"/>
      <c r="OEL91" s="45"/>
      <c r="OEM91" s="45"/>
      <c r="OEN91" s="45"/>
      <c r="OEO91" s="45"/>
      <c r="OEP91" s="45"/>
      <c r="OEQ91" s="45"/>
      <c r="OER91" s="45"/>
      <c r="OES91" s="45"/>
      <c r="OET91" s="45"/>
      <c r="OEU91" s="45"/>
      <c r="OEV91" s="45"/>
      <c r="OEW91" s="45"/>
      <c r="OEX91" s="45"/>
      <c r="OEY91" s="45"/>
      <c r="OEZ91" s="45"/>
      <c r="OFA91" s="45"/>
      <c r="OFB91" s="45"/>
      <c r="OFC91" s="45"/>
      <c r="OFD91" s="45"/>
      <c r="OFE91" s="45"/>
      <c r="OFF91" s="45"/>
      <c r="OFG91" s="45"/>
      <c r="OFH91" s="45"/>
      <c r="OFI91" s="45"/>
      <c r="OFJ91" s="45"/>
      <c r="OFK91" s="45"/>
      <c r="OFL91" s="45"/>
      <c r="OFM91" s="45"/>
      <c r="OFN91" s="45"/>
      <c r="OFO91" s="45"/>
      <c r="OFP91" s="45"/>
      <c r="OFQ91" s="45"/>
      <c r="OFR91" s="45"/>
      <c r="OFS91" s="45"/>
      <c r="OFT91" s="45"/>
      <c r="OFU91" s="45"/>
      <c r="OFV91" s="45"/>
      <c r="OFW91" s="45"/>
      <c r="OFX91" s="45"/>
      <c r="OFY91" s="45"/>
      <c r="OFZ91" s="45"/>
      <c r="OGA91" s="45"/>
      <c r="OGB91" s="45"/>
      <c r="OGC91" s="45"/>
      <c r="OGD91" s="45"/>
      <c r="OGE91" s="45"/>
      <c r="OGF91" s="45"/>
      <c r="OGG91" s="45"/>
      <c r="OGH91" s="45"/>
      <c r="OGI91" s="45"/>
      <c r="OGJ91" s="45"/>
      <c r="OGK91" s="45"/>
      <c r="OGL91" s="45"/>
      <c r="OGM91" s="45"/>
      <c r="OGN91" s="45"/>
      <c r="OGO91" s="45"/>
      <c r="OGP91" s="45"/>
      <c r="OGQ91" s="45"/>
      <c r="OGR91" s="45"/>
      <c r="OGS91" s="45"/>
      <c r="OGT91" s="45"/>
      <c r="OGU91" s="45"/>
      <c r="OGV91" s="45"/>
      <c r="OGW91" s="45"/>
      <c r="OGX91" s="45"/>
      <c r="OGY91" s="45"/>
      <c r="OGZ91" s="45"/>
      <c r="OHA91" s="45"/>
      <c r="OHB91" s="45"/>
      <c r="OHC91" s="45"/>
      <c r="OHD91" s="45"/>
      <c r="OHE91" s="45"/>
      <c r="OHF91" s="45"/>
      <c r="OHG91" s="45"/>
      <c r="OHH91" s="45"/>
      <c r="OHI91" s="45"/>
      <c r="OHJ91" s="45"/>
      <c r="OHK91" s="45"/>
      <c r="OHL91" s="45"/>
      <c r="OHM91" s="45"/>
      <c r="OHN91" s="45"/>
      <c r="OHO91" s="45"/>
      <c r="OHP91" s="45"/>
      <c r="OHQ91" s="45"/>
      <c r="OHR91" s="45"/>
      <c r="OHS91" s="45"/>
      <c r="OHT91" s="45"/>
      <c r="OHU91" s="45"/>
      <c r="OHV91" s="45"/>
      <c r="OHW91" s="45"/>
      <c r="OHX91" s="45"/>
      <c r="OHY91" s="45"/>
      <c r="OHZ91" s="45"/>
      <c r="OIA91" s="45"/>
      <c r="OIB91" s="45"/>
      <c r="OIC91" s="45"/>
      <c r="OID91" s="45"/>
      <c r="OIE91" s="45"/>
      <c r="OIF91" s="45"/>
      <c r="OIG91" s="45"/>
      <c r="OIH91" s="45"/>
      <c r="OII91" s="45"/>
      <c r="OIJ91" s="45"/>
      <c r="OIK91" s="45"/>
      <c r="OIL91" s="45"/>
      <c r="OIM91" s="45"/>
      <c r="OIN91" s="45"/>
      <c r="OIO91" s="45"/>
      <c r="OIP91" s="45"/>
      <c r="OIQ91" s="45"/>
      <c r="OIR91" s="45"/>
      <c r="OIS91" s="45"/>
      <c r="OIT91" s="45"/>
      <c r="OIU91" s="45"/>
      <c r="OIV91" s="45"/>
      <c r="OIW91" s="45"/>
      <c r="OIX91" s="45"/>
      <c r="OIY91" s="45"/>
      <c r="OIZ91" s="45"/>
      <c r="OJA91" s="45"/>
      <c r="OJB91" s="45"/>
      <c r="OJC91" s="45"/>
      <c r="OJD91" s="45"/>
      <c r="OJE91" s="45"/>
      <c r="OJF91" s="45"/>
      <c r="OJG91" s="45"/>
      <c r="OJH91" s="45"/>
      <c r="OJI91" s="45"/>
      <c r="OJJ91" s="45"/>
      <c r="OJK91" s="45"/>
      <c r="OJL91" s="45"/>
      <c r="OJM91" s="45"/>
      <c r="OJN91" s="45"/>
      <c r="OJO91" s="45"/>
      <c r="OJP91" s="45"/>
      <c r="OJQ91" s="45"/>
      <c r="OJR91" s="45"/>
      <c r="OJS91" s="45"/>
      <c r="OJT91" s="45"/>
      <c r="OJU91" s="45"/>
      <c r="OJV91" s="45"/>
      <c r="OJW91" s="45"/>
      <c r="OJX91" s="45"/>
      <c r="OJY91" s="45"/>
      <c r="OJZ91" s="45"/>
      <c r="OKA91" s="45"/>
      <c r="OKB91" s="45"/>
      <c r="OKC91" s="45"/>
      <c r="OKD91" s="45"/>
      <c r="OKE91" s="45"/>
      <c r="OKF91" s="45"/>
      <c r="OKG91" s="45"/>
      <c r="OKH91" s="45"/>
      <c r="OKI91" s="45"/>
      <c r="OKJ91" s="45"/>
      <c r="OKK91" s="45"/>
      <c r="OKL91" s="45"/>
      <c r="OKM91" s="45"/>
      <c r="OKN91" s="45"/>
      <c r="OKO91" s="45"/>
      <c r="OKP91" s="45"/>
      <c r="OKQ91" s="45"/>
      <c r="OKR91" s="45"/>
      <c r="OKS91" s="45"/>
      <c r="OKT91" s="45"/>
      <c r="OKU91" s="45"/>
      <c r="OKV91" s="45"/>
      <c r="OKW91" s="45"/>
      <c r="OKX91" s="45"/>
      <c r="OKY91" s="45"/>
      <c r="OKZ91" s="45"/>
      <c r="OLA91" s="45"/>
      <c r="OLB91" s="45"/>
      <c r="OLC91" s="45"/>
      <c r="OLD91" s="45"/>
      <c r="OLE91" s="45"/>
      <c r="OLF91" s="45"/>
      <c r="OLG91" s="45"/>
      <c r="OLH91" s="45"/>
      <c r="OLI91" s="45"/>
      <c r="OLJ91" s="45"/>
      <c r="OLK91" s="45"/>
      <c r="OLL91" s="45"/>
      <c r="OLM91" s="45"/>
      <c r="OLN91" s="45"/>
      <c r="OLO91" s="45"/>
      <c r="OLP91" s="45"/>
      <c r="OLQ91" s="45"/>
      <c r="OLR91" s="45"/>
      <c r="OLS91" s="45"/>
      <c r="OLT91" s="45"/>
      <c r="OLU91" s="45"/>
      <c r="OLV91" s="45"/>
      <c r="OLW91" s="45"/>
      <c r="OLX91" s="45"/>
      <c r="OLY91" s="45"/>
      <c r="OLZ91" s="45"/>
      <c r="OMA91" s="45"/>
      <c r="OMB91" s="45"/>
      <c r="OMC91" s="45"/>
      <c r="OMD91" s="45"/>
      <c r="OME91" s="45"/>
      <c r="OMF91" s="45"/>
      <c r="OMG91" s="45"/>
      <c r="OMH91" s="45"/>
      <c r="OMI91" s="45"/>
      <c r="OMJ91" s="45"/>
      <c r="OMK91" s="45"/>
      <c r="OML91" s="45"/>
      <c r="OMM91" s="45"/>
      <c r="OMN91" s="45"/>
      <c r="OMO91" s="45"/>
      <c r="OMP91" s="45"/>
      <c r="OMQ91" s="45"/>
      <c r="OMR91" s="45"/>
      <c r="OMS91" s="45"/>
      <c r="OMT91" s="45"/>
      <c r="OMU91" s="45"/>
      <c r="OMV91" s="45"/>
      <c r="OMW91" s="45"/>
      <c r="OMX91" s="45"/>
      <c r="OMY91" s="45"/>
      <c r="OMZ91" s="45"/>
      <c r="ONA91" s="45"/>
      <c r="ONB91" s="45"/>
      <c r="ONC91" s="45"/>
      <c r="OND91" s="45"/>
      <c r="ONE91" s="45"/>
      <c r="ONF91" s="45"/>
      <c r="ONG91" s="45"/>
      <c r="ONH91" s="45"/>
      <c r="ONI91" s="45"/>
      <c r="ONJ91" s="45"/>
      <c r="ONK91" s="45"/>
      <c r="ONL91" s="45"/>
      <c r="ONM91" s="45"/>
      <c r="ONN91" s="45"/>
      <c r="ONO91" s="45"/>
      <c r="ONP91" s="45"/>
      <c r="ONQ91" s="45"/>
      <c r="ONR91" s="45"/>
      <c r="ONS91" s="45"/>
      <c r="ONT91" s="45"/>
      <c r="ONU91" s="45"/>
      <c r="ONV91" s="45"/>
      <c r="ONW91" s="45"/>
      <c r="ONX91" s="45"/>
      <c r="ONY91" s="45"/>
      <c r="ONZ91" s="45"/>
      <c r="OOA91" s="45"/>
      <c r="OOB91" s="45"/>
      <c r="OOC91" s="45"/>
      <c r="OOD91" s="45"/>
      <c r="OOE91" s="45"/>
      <c r="OOF91" s="45"/>
      <c r="OOG91" s="45"/>
      <c r="OOH91" s="45"/>
      <c r="OOI91" s="45"/>
      <c r="OOJ91" s="45"/>
      <c r="OOK91" s="45"/>
      <c r="OOL91" s="45"/>
      <c r="OOM91" s="45"/>
      <c r="OON91" s="45"/>
      <c r="OOO91" s="45"/>
      <c r="OOP91" s="45"/>
      <c r="OOQ91" s="45"/>
      <c r="OOR91" s="45"/>
      <c r="OOS91" s="45"/>
      <c r="OOT91" s="45"/>
      <c r="OOU91" s="45"/>
      <c r="OOV91" s="45"/>
      <c r="OOW91" s="45"/>
      <c r="OOX91" s="45"/>
      <c r="OOY91" s="45"/>
      <c r="OOZ91" s="45"/>
      <c r="OPA91" s="45"/>
      <c r="OPB91" s="45"/>
      <c r="OPC91" s="45"/>
      <c r="OPD91" s="45"/>
      <c r="OPE91" s="45"/>
      <c r="OPF91" s="45"/>
      <c r="OPG91" s="45"/>
      <c r="OPH91" s="45"/>
      <c r="OPI91" s="45"/>
      <c r="OPJ91" s="45"/>
      <c r="OPK91" s="45"/>
      <c r="OPL91" s="45"/>
      <c r="OPM91" s="45"/>
      <c r="OPN91" s="45"/>
      <c r="OPO91" s="45"/>
      <c r="OPP91" s="45"/>
      <c r="OPQ91" s="45"/>
      <c r="OPR91" s="45"/>
      <c r="OPS91" s="45"/>
      <c r="OPT91" s="45"/>
      <c r="OPU91" s="45"/>
      <c r="OPV91" s="45"/>
      <c r="OPW91" s="45"/>
      <c r="OPX91" s="45"/>
      <c r="OPY91" s="45"/>
      <c r="OPZ91" s="45"/>
      <c r="OQA91" s="45"/>
      <c r="OQB91" s="45"/>
      <c r="OQC91" s="45"/>
      <c r="OQD91" s="45"/>
      <c r="OQE91" s="45"/>
      <c r="OQF91" s="45"/>
      <c r="OQG91" s="45"/>
      <c r="OQH91" s="45"/>
      <c r="OQI91" s="45"/>
      <c r="OQJ91" s="45"/>
      <c r="OQK91" s="45"/>
      <c r="OQL91" s="45"/>
      <c r="OQM91" s="45"/>
      <c r="OQN91" s="45"/>
      <c r="OQO91" s="45"/>
      <c r="OQP91" s="45"/>
      <c r="OQQ91" s="45"/>
      <c r="OQR91" s="45"/>
      <c r="OQS91" s="45"/>
      <c r="OQT91" s="45"/>
      <c r="OQU91" s="45"/>
      <c r="OQV91" s="45"/>
      <c r="OQW91" s="45"/>
      <c r="OQX91" s="45"/>
      <c r="OQY91" s="45"/>
      <c r="OQZ91" s="45"/>
      <c r="ORA91" s="45"/>
      <c r="ORB91" s="45"/>
      <c r="ORC91" s="45"/>
      <c r="ORD91" s="45"/>
      <c r="ORE91" s="45"/>
      <c r="ORF91" s="45"/>
      <c r="ORG91" s="45"/>
      <c r="ORH91" s="45"/>
      <c r="ORI91" s="45"/>
      <c r="ORJ91" s="45"/>
      <c r="ORK91" s="45"/>
      <c r="ORL91" s="45"/>
      <c r="ORM91" s="45"/>
      <c r="ORN91" s="45"/>
      <c r="ORO91" s="45"/>
      <c r="ORP91" s="45"/>
      <c r="ORQ91" s="45"/>
      <c r="ORR91" s="45"/>
      <c r="ORS91" s="45"/>
      <c r="ORT91" s="45"/>
      <c r="ORU91" s="45"/>
      <c r="ORV91" s="45"/>
      <c r="ORW91" s="45"/>
      <c r="ORX91" s="45"/>
      <c r="ORY91" s="45"/>
      <c r="ORZ91" s="45"/>
      <c r="OSA91" s="45"/>
      <c r="OSB91" s="45"/>
      <c r="OSC91" s="45"/>
      <c r="OSD91" s="45"/>
      <c r="OSE91" s="45"/>
      <c r="OSF91" s="45"/>
      <c r="OSG91" s="45"/>
      <c r="OSH91" s="45"/>
      <c r="OSI91" s="45"/>
      <c r="OSJ91" s="45"/>
      <c r="OSK91" s="45"/>
      <c r="OSL91" s="45"/>
      <c r="OSM91" s="45"/>
      <c r="OSN91" s="45"/>
      <c r="OSO91" s="45"/>
      <c r="OSP91" s="45"/>
      <c r="OSQ91" s="45"/>
      <c r="OSR91" s="45"/>
      <c r="OSS91" s="45"/>
      <c r="OST91" s="45"/>
      <c r="OSU91" s="45"/>
      <c r="OSV91" s="45"/>
      <c r="OSW91" s="45"/>
      <c r="OSX91" s="45"/>
      <c r="OSY91" s="45"/>
      <c r="OSZ91" s="45"/>
      <c r="OTA91" s="45"/>
      <c r="OTB91" s="45"/>
      <c r="OTC91" s="45"/>
      <c r="OTD91" s="45"/>
      <c r="OTE91" s="45"/>
      <c r="OTF91" s="45"/>
      <c r="OTG91" s="45"/>
      <c r="OTH91" s="45"/>
      <c r="OTI91" s="45"/>
      <c r="OTJ91" s="45"/>
      <c r="OTK91" s="45"/>
      <c r="OTL91" s="45"/>
      <c r="OTM91" s="45"/>
      <c r="OTN91" s="45"/>
      <c r="OTO91" s="45"/>
      <c r="OTP91" s="45"/>
      <c r="OTQ91" s="45"/>
      <c r="OTR91" s="45"/>
      <c r="OTS91" s="45"/>
      <c r="OTT91" s="45"/>
      <c r="OTU91" s="45"/>
      <c r="OTV91" s="45"/>
      <c r="OTW91" s="45"/>
      <c r="OTX91" s="45"/>
      <c r="OTY91" s="45"/>
      <c r="OTZ91" s="45"/>
      <c r="OUA91" s="45"/>
      <c r="OUB91" s="45"/>
      <c r="OUC91" s="45"/>
      <c r="OUD91" s="45"/>
      <c r="OUE91" s="45"/>
      <c r="OUF91" s="45"/>
      <c r="OUG91" s="45"/>
      <c r="OUH91" s="45"/>
      <c r="OUI91" s="45"/>
      <c r="OUJ91" s="45"/>
      <c r="OUK91" s="45"/>
      <c r="OUL91" s="45"/>
      <c r="OUM91" s="45"/>
      <c r="OUN91" s="45"/>
      <c r="OUO91" s="45"/>
      <c r="OUP91" s="45"/>
      <c r="OUQ91" s="45"/>
      <c r="OUR91" s="45"/>
      <c r="OUS91" s="45"/>
      <c r="OUT91" s="45"/>
      <c r="OUU91" s="45"/>
      <c r="OUV91" s="45"/>
      <c r="OUW91" s="45"/>
      <c r="OUX91" s="45"/>
      <c r="OUY91" s="45"/>
      <c r="OUZ91" s="45"/>
      <c r="OVA91" s="45"/>
      <c r="OVB91" s="45"/>
      <c r="OVC91" s="45"/>
      <c r="OVD91" s="45"/>
      <c r="OVE91" s="45"/>
      <c r="OVF91" s="45"/>
      <c r="OVG91" s="45"/>
      <c r="OVH91" s="45"/>
      <c r="OVI91" s="45"/>
      <c r="OVJ91" s="45"/>
      <c r="OVK91" s="45"/>
      <c r="OVL91" s="45"/>
      <c r="OVM91" s="45"/>
      <c r="OVN91" s="45"/>
      <c r="OVO91" s="45"/>
      <c r="OVP91" s="45"/>
      <c r="OVQ91" s="45"/>
      <c r="OVR91" s="45"/>
      <c r="OVS91" s="45"/>
      <c r="OVT91" s="45"/>
      <c r="OVU91" s="45"/>
      <c r="OVV91" s="45"/>
      <c r="OVW91" s="45"/>
      <c r="OVX91" s="45"/>
      <c r="OVY91" s="45"/>
      <c r="OVZ91" s="45"/>
      <c r="OWA91" s="45"/>
      <c r="OWB91" s="45"/>
      <c r="OWC91" s="45"/>
      <c r="OWD91" s="45"/>
      <c r="OWE91" s="45"/>
      <c r="OWF91" s="45"/>
      <c r="OWG91" s="45"/>
      <c r="OWH91" s="45"/>
      <c r="OWI91" s="45"/>
      <c r="OWJ91" s="45"/>
      <c r="OWK91" s="45"/>
      <c r="OWL91" s="45"/>
      <c r="OWM91" s="45"/>
      <c r="OWN91" s="45"/>
      <c r="OWO91" s="45"/>
      <c r="OWP91" s="45"/>
      <c r="OWQ91" s="45"/>
      <c r="OWR91" s="45"/>
      <c r="OWS91" s="45"/>
      <c r="OWT91" s="45"/>
      <c r="OWU91" s="45"/>
      <c r="OWV91" s="45"/>
      <c r="OWW91" s="45"/>
      <c r="OWX91" s="45"/>
      <c r="OWY91" s="45"/>
      <c r="OWZ91" s="45"/>
      <c r="OXA91" s="45"/>
      <c r="OXB91" s="45"/>
      <c r="OXC91" s="45"/>
      <c r="OXD91" s="45"/>
      <c r="OXE91" s="45"/>
      <c r="OXF91" s="45"/>
      <c r="OXG91" s="45"/>
      <c r="OXH91" s="45"/>
      <c r="OXI91" s="45"/>
      <c r="OXJ91" s="45"/>
      <c r="OXK91" s="45"/>
      <c r="OXL91" s="45"/>
      <c r="OXM91" s="45"/>
      <c r="OXN91" s="45"/>
      <c r="OXO91" s="45"/>
      <c r="OXP91" s="45"/>
      <c r="OXQ91" s="45"/>
      <c r="OXR91" s="45"/>
      <c r="OXS91" s="45"/>
      <c r="OXT91" s="45"/>
      <c r="OXU91" s="45"/>
      <c r="OXV91" s="45"/>
      <c r="OXW91" s="45"/>
      <c r="OXX91" s="45"/>
      <c r="OXY91" s="45"/>
      <c r="OXZ91" s="45"/>
      <c r="OYA91" s="45"/>
      <c r="OYB91" s="45"/>
      <c r="OYC91" s="45"/>
      <c r="OYD91" s="45"/>
      <c r="OYE91" s="45"/>
      <c r="OYF91" s="45"/>
      <c r="OYG91" s="45"/>
      <c r="OYH91" s="45"/>
      <c r="OYI91" s="45"/>
      <c r="OYJ91" s="45"/>
      <c r="OYK91" s="45"/>
      <c r="OYL91" s="45"/>
      <c r="OYM91" s="45"/>
      <c r="OYN91" s="45"/>
      <c r="OYO91" s="45"/>
      <c r="OYP91" s="45"/>
      <c r="OYQ91" s="45"/>
      <c r="OYR91" s="45"/>
      <c r="OYS91" s="45"/>
      <c r="OYT91" s="45"/>
      <c r="OYU91" s="45"/>
      <c r="OYV91" s="45"/>
      <c r="OYW91" s="45"/>
      <c r="OYX91" s="45"/>
      <c r="OYY91" s="45"/>
      <c r="OYZ91" s="45"/>
      <c r="OZA91" s="45"/>
      <c r="OZB91" s="45"/>
      <c r="OZC91" s="45"/>
      <c r="OZD91" s="45"/>
      <c r="OZE91" s="45"/>
      <c r="OZF91" s="45"/>
      <c r="OZG91" s="45"/>
      <c r="OZH91" s="45"/>
      <c r="OZI91" s="45"/>
      <c r="OZJ91" s="45"/>
      <c r="OZK91" s="45"/>
      <c r="OZL91" s="45"/>
      <c r="OZM91" s="45"/>
      <c r="OZN91" s="45"/>
      <c r="OZO91" s="45"/>
      <c r="OZP91" s="45"/>
      <c r="OZQ91" s="45"/>
      <c r="OZR91" s="45"/>
      <c r="OZS91" s="45"/>
      <c r="OZT91" s="45"/>
      <c r="OZU91" s="45"/>
      <c r="OZV91" s="45"/>
      <c r="OZW91" s="45"/>
      <c r="OZX91" s="45"/>
      <c r="OZY91" s="45"/>
      <c r="OZZ91" s="45"/>
      <c r="PAA91" s="45"/>
      <c r="PAB91" s="45"/>
      <c r="PAC91" s="45"/>
      <c r="PAD91" s="45"/>
      <c r="PAE91" s="45"/>
      <c r="PAF91" s="45"/>
      <c r="PAG91" s="45"/>
      <c r="PAH91" s="45"/>
      <c r="PAI91" s="45"/>
      <c r="PAJ91" s="45"/>
      <c r="PAK91" s="45"/>
      <c r="PAL91" s="45"/>
      <c r="PAM91" s="45"/>
      <c r="PAN91" s="45"/>
      <c r="PAO91" s="45"/>
      <c r="PAP91" s="45"/>
      <c r="PAQ91" s="45"/>
      <c r="PAR91" s="45"/>
      <c r="PAS91" s="45"/>
      <c r="PAT91" s="45"/>
      <c r="PAU91" s="45"/>
      <c r="PAV91" s="45"/>
      <c r="PAW91" s="45"/>
      <c r="PAX91" s="45"/>
      <c r="PAY91" s="45"/>
      <c r="PAZ91" s="45"/>
      <c r="PBA91" s="45"/>
      <c r="PBB91" s="45"/>
      <c r="PBC91" s="45"/>
      <c r="PBD91" s="45"/>
      <c r="PBE91" s="45"/>
      <c r="PBF91" s="45"/>
      <c r="PBG91" s="45"/>
      <c r="PBH91" s="45"/>
      <c r="PBI91" s="45"/>
      <c r="PBJ91" s="45"/>
      <c r="PBK91" s="45"/>
      <c r="PBL91" s="45"/>
      <c r="PBM91" s="45"/>
      <c r="PBN91" s="45"/>
      <c r="PBO91" s="45"/>
      <c r="PBP91" s="45"/>
      <c r="PBQ91" s="45"/>
      <c r="PBR91" s="45"/>
      <c r="PBS91" s="45"/>
      <c r="PBT91" s="45"/>
      <c r="PBU91" s="45"/>
      <c r="PBV91" s="45"/>
      <c r="PBW91" s="45"/>
      <c r="PBX91" s="45"/>
      <c r="PBY91" s="45"/>
      <c r="PBZ91" s="45"/>
      <c r="PCA91" s="45"/>
      <c r="PCB91" s="45"/>
      <c r="PCC91" s="45"/>
      <c r="PCD91" s="45"/>
      <c r="PCE91" s="45"/>
      <c r="PCF91" s="45"/>
      <c r="PCG91" s="45"/>
      <c r="PCH91" s="45"/>
      <c r="PCI91" s="45"/>
      <c r="PCJ91" s="45"/>
      <c r="PCK91" s="45"/>
      <c r="PCL91" s="45"/>
      <c r="PCM91" s="45"/>
      <c r="PCN91" s="45"/>
      <c r="PCO91" s="45"/>
      <c r="PCP91" s="45"/>
      <c r="PCQ91" s="45"/>
      <c r="PCR91" s="45"/>
      <c r="PCS91" s="45"/>
      <c r="PCT91" s="45"/>
      <c r="PCU91" s="45"/>
      <c r="PCV91" s="45"/>
      <c r="PCW91" s="45"/>
      <c r="PCX91" s="45"/>
      <c r="PCY91" s="45"/>
      <c r="PCZ91" s="45"/>
      <c r="PDA91" s="45"/>
      <c r="PDB91" s="45"/>
      <c r="PDC91" s="45"/>
      <c r="PDD91" s="45"/>
      <c r="PDE91" s="45"/>
      <c r="PDF91" s="45"/>
      <c r="PDG91" s="45"/>
      <c r="PDH91" s="45"/>
      <c r="PDI91" s="45"/>
      <c r="PDJ91" s="45"/>
      <c r="PDK91" s="45"/>
      <c r="PDL91" s="45"/>
      <c r="PDM91" s="45"/>
      <c r="PDN91" s="45"/>
      <c r="PDO91" s="45"/>
      <c r="PDP91" s="45"/>
      <c r="PDQ91" s="45"/>
      <c r="PDR91" s="45"/>
      <c r="PDS91" s="45"/>
      <c r="PDT91" s="45"/>
      <c r="PDU91" s="45"/>
      <c r="PDV91" s="45"/>
      <c r="PDW91" s="45"/>
      <c r="PDX91" s="45"/>
      <c r="PDY91" s="45"/>
      <c r="PDZ91" s="45"/>
      <c r="PEA91" s="45"/>
      <c r="PEB91" s="45"/>
      <c r="PEC91" s="45"/>
      <c r="PED91" s="45"/>
      <c r="PEE91" s="45"/>
      <c r="PEF91" s="45"/>
      <c r="PEG91" s="45"/>
      <c r="PEH91" s="45"/>
      <c r="PEI91" s="45"/>
      <c r="PEJ91" s="45"/>
      <c r="PEK91" s="45"/>
      <c r="PEL91" s="45"/>
      <c r="PEM91" s="45"/>
      <c r="PEN91" s="45"/>
      <c r="PEO91" s="45"/>
      <c r="PEP91" s="45"/>
      <c r="PEQ91" s="45"/>
      <c r="PER91" s="45"/>
      <c r="PES91" s="45"/>
      <c r="PET91" s="45"/>
      <c r="PEU91" s="45"/>
      <c r="PEV91" s="45"/>
      <c r="PEW91" s="45"/>
      <c r="PEX91" s="45"/>
      <c r="PEY91" s="45"/>
      <c r="PEZ91" s="45"/>
      <c r="PFA91" s="45"/>
      <c r="PFB91" s="45"/>
      <c r="PFC91" s="45"/>
      <c r="PFD91" s="45"/>
      <c r="PFE91" s="45"/>
      <c r="PFF91" s="45"/>
      <c r="PFG91" s="45"/>
      <c r="PFH91" s="45"/>
      <c r="PFI91" s="45"/>
      <c r="PFJ91" s="45"/>
      <c r="PFK91" s="45"/>
      <c r="PFL91" s="45"/>
      <c r="PFM91" s="45"/>
      <c r="PFN91" s="45"/>
      <c r="PFO91" s="45"/>
      <c r="PFP91" s="45"/>
      <c r="PFQ91" s="45"/>
      <c r="PFR91" s="45"/>
      <c r="PFS91" s="45"/>
      <c r="PFT91" s="45"/>
      <c r="PFU91" s="45"/>
      <c r="PFV91" s="45"/>
      <c r="PFW91" s="45"/>
      <c r="PFX91" s="45"/>
      <c r="PFY91" s="45"/>
      <c r="PFZ91" s="45"/>
      <c r="PGA91" s="45"/>
      <c r="PGB91" s="45"/>
      <c r="PGC91" s="45"/>
      <c r="PGD91" s="45"/>
      <c r="PGE91" s="45"/>
      <c r="PGF91" s="45"/>
      <c r="PGG91" s="45"/>
      <c r="PGH91" s="45"/>
      <c r="PGI91" s="45"/>
      <c r="PGJ91" s="45"/>
      <c r="PGK91" s="45"/>
      <c r="PGL91" s="45"/>
      <c r="PGM91" s="45"/>
      <c r="PGN91" s="45"/>
      <c r="PGO91" s="45"/>
      <c r="PGP91" s="45"/>
      <c r="PGQ91" s="45"/>
      <c r="PGR91" s="45"/>
      <c r="PGS91" s="45"/>
      <c r="PGT91" s="45"/>
      <c r="PGU91" s="45"/>
      <c r="PGV91" s="45"/>
      <c r="PGW91" s="45"/>
      <c r="PGX91" s="45"/>
      <c r="PGY91" s="45"/>
      <c r="PGZ91" s="45"/>
      <c r="PHA91" s="45"/>
      <c r="PHB91" s="45"/>
      <c r="PHC91" s="45"/>
      <c r="PHD91" s="45"/>
      <c r="PHE91" s="45"/>
      <c r="PHF91" s="45"/>
      <c r="PHG91" s="45"/>
      <c r="PHH91" s="45"/>
      <c r="PHI91" s="45"/>
      <c r="PHJ91" s="45"/>
      <c r="PHK91" s="45"/>
      <c r="PHL91" s="45"/>
      <c r="PHM91" s="45"/>
      <c r="PHN91" s="45"/>
      <c r="PHO91" s="45"/>
      <c r="PHP91" s="45"/>
      <c r="PHQ91" s="45"/>
      <c r="PHR91" s="45"/>
      <c r="PHS91" s="45"/>
      <c r="PHT91" s="45"/>
      <c r="PHU91" s="45"/>
      <c r="PHV91" s="45"/>
      <c r="PHW91" s="45"/>
      <c r="PHX91" s="45"/>
      <c r="PHY91" s="45"/>
      <c r="PHZ91" s="45"/>
      <c r="PIA91" s="45"/>
      <c r="PIB91" s="45"/>
      <c r="PIC91" s="45"/>
      <c r="PID91" s="45"/>
      <c r="PIE91" s="45"/>
      <c r="PIF91" s="45"/>
      <c r="PIG91" s="45"/>
      <c r="PIH91" s="45"/>
      <c r="PII91" s="45"/>
      <c r="PIJ91" s="45"/>
      <c r="PIK91" s="45"/>
      <c r="PIL91" s="45"/>
      <c r="PIM91" s="45"/>
      <c r="PIN91" s="45"/>
      <c r="PIO91" s="45"/>
      <c r="PIP91" s="45"/>
      <c r="PIQ91" s="45"/>
      <c r="PIR91" s="45"/>
      <c r="PIS91" s="45"/>
      <c r="PIT91" s="45"/>
      <c r="PIU91" s="45"/>
      <c r="PIV91" s="45"/>
      <c r="PIW91" s="45"/>
      <c r="PIX91" s="45"/>
      <c r="PIY91" s="45"/>
      <c r="PIZ91" s="45"/>
      <c r="PJA91" s="45"/>
      <c r="PJB91" s="45"/>
      <c r="PJC91" s="45"/>
      <c r="PJD91" s="45"/>
      <c r="PJE91" s="45"/>
      <c r="PJF91" s="45"/>
      <c r="PJG91" s="45"/>
      <c r="PJH91" s="45"/>
      <c r="PJI91" s="45"/>
      <c r="PJJ91" s="45"/>
      <c r="PJK91" s="45"/>
      <c r="PJL91" s="45"/>
      <c r="PJM91" s="45"/>
      <c r="PJN91" s="45"/>
      <c r="PJO91" s="45"/>
      <c r="PJP91" s="45"/>
      <c r="PJQ91" s="45"/>
      <c r="PJR91" s="45"/>
      <c r="PJS91" s="45"/>
      <c r="PJT91" s="45"/>
      <c r="PJU91" s="45"/>
      <c r="PJV91" s="45"/>
      <c r="PJW91" s="45"/>
      <c r="PJX91" s="45"/>
      <c r="PJY91" s="45"/>
      <c r="PJZ91" s="45"/>
      <c r="PKA91" s="45"/>
      <c r="PKB91" s="45"/>
      <c r="PKC91" s="45"/>
      <c r="PKD91" s="45"/>
      <c r="PKE91" s="45"/>
      <c r="PKF91" s="45"/>
      <c r="PKG91" s="45"/>
      <c r="PKH91" s="45"/>
      <c r="PKI91" s="45"/>
      <c r="PKJ91" s="45"/>
      <c r="PKK91" s="45"/>
      <c r="PKL91" s="45"/>
      <c r="PKM91" s="45"/>
      <c r="PKN91" s="45"/>
      <c r="PKO91" s="45"/>
      <c r="PKP91" s="45"/>
      <c r="PKQ91" s="45"/>
      <c r="PKR91" s="45"/>
      <c r="PKS91" s="45"/>
      <c r="PKT91" s="45"/>
      <c r="PKU91" s="45"/>
      <c r="PKV91" s="45"/>
      <c r="PKW91" s="45"/>
      <c r="PKX91" s="45"/>
      <c r="PKY91" s="45"/>
      <c r="PKZ91" s="45"/>
      <c r="PLA91" s="45"/>
      <c r="PLB91" s="45"/>
      <c r="PLC91" s="45"/>
      <c r="PLD91" s="45"/>
      <c r="PLE91" s="45"/>
      <c r="PLF91" s="45"/>
      <c r="PLG91" s="45"/>
      <c r="PLH91" s="45"/>
      <c r="PLI91" s="45"/>
      <c r="PLJ91" s="45"/>
      <c r="PLK91" s="45"/>
      <c r="PLL91" s="45"/>
      <c r="PLM91" s="45"/>
      <c r="PLN91" s="45"/>
      <c r="PLO91" s="45"/>
      <c r="PLP91" s="45"/>
      <c r="PLQ91" s="45"/>
      <c r="PLR91" s="45"/>
      <c r="PLS91" s="45"/>
      <c r="PLT91" s="45"/>
      <c r="PLU91" s="45"/>
      <c r="PLV91" s="45"/>
      <c r="PLW91" s="45"/>
      <c r="PLX91" s="45"/>
      <c r="PLY91" s="45"/>
      <c r="PLZ91" s="45"/>
      <c r="PMA91" s="45"/>
      <c r="PMB91" s="45"/>
      <c r="PMC91" s="45"/>
      <c r="PMD91" s="45"/>
      <c r="PME91" s="45"/>
      <c r="PMF91" s="45"/>
      <c r="PMG91" s="45"/>
      <c r="PMH91" s="45"/>
      <c r="PMI91" s="45"/>
      <c r="PMJ91" s="45"/>
      <c r="PMK91" s="45"/>
      <c r="PML91" s="45"/>
      <c r="PMM91" s="45"/>
      <c r="PMN91" s="45"/>
      <c r="PMO91" s="45"/>
      <c r="PMP91" s="45"/>
      <c r="PMQ91" s="45"/>
      <c r="PMR91" s="45"/>
      <c r="PMS91" s="45"/>
      <c r="PMT91" s="45"/>
      <c r="PMU91" s="45"/>
      <c r="PMV91" s="45"/>
      <c r="PMW91" s="45"/>
      <c r="PMX91" s="45"/>
      <c r="PMY91" s="45"/>
      <c r="PMZ91" s="45"/>
      <c r="PNA91" s="45"/>
      <c r="PNB91" s="45"/>
      <c r="PNC91" s="45"/>
      <c r="PND91" s="45"/>
      <c r="PNE91" s="45"/>
      <c r="PNF91" s="45"/>
      <c r="PNG91" s="45"/>
      <c r="PNH91" s="45"/>
      <c r="PNI91" s="45"/>
      <c r="PNJ91" s="45"/>
      <c r="PNK91" s="45"/>
      <c r="PNL91" s="45"/>
      <c r="PNM91" s="45"/>
      <c r="PNN91" s="45"/>
      <c r="PNO91" s="45"/>
      <c r="PNP91" s="45"/>
      <c r="PNQ91" s="45"/>
      <c r="PNR91" s="45"/>
      <c r="PNS91" s="45"/>
      <c r="PNT91" s="45"/>
      <c r="PNU91" s="45"/>
      <c r="PNV91" s="45"/>
      <c r="PNW91" s="45"/>
      <c r="PNX91" s="45"/>
      <c r="PNY91" s="45"/>
      <c r="PNZ91" s="45"/>
      <c r="POA91" s="45"/>
      <c r="POB91" s="45"/>
      <c r="POC91" s="45"/>
      <c r="POD91" s="45"/>
      <c r="POE91" s="45"/>
      <c r="POF91" s="45"/>
      <c r="POG91" s="45"/>
      <c r="POH91" s="45"/>
      <c r="POI91" s="45"/>
      <c r="POJ91" s="45"/>
      <c r="POK91" s="45"/>
      <c r="POL91" s="45"/>
      <c r="POM91" s="45"/>
      <c r="PON91" s="45"/>
      <c r="POO91" s="45"/>
      <c r="POP91" s="45"/>
      <c r="POQ91" s="45"/>
      <c r="POR91" s="45"/>
      <c r="POS91" s="45"/>
      <c r="POT91" s="45"/>
      <c r="POU91" s="45"/>
      <c r="POV91" s="45"/>
      <c r="POW91" s="45"/>
      <c r="POX91" s="45"/>
      <c r="POY91" s="45"/>
      <c r="POZ91" s="45"/>
      <c r="PPA91" s="45"/>
      <c r="PPB91" s="45"/>
      <c r="PPC91" s="45"/>
      <c r="PPD91" s="45"/>
      <c r="PPE91" s="45"/>
      <c r="PPF91" s="45"/>
      <c r="PPG91" s="45"/>
      <c r="PPH91" s="45"/>
      <c r="PPI91" s="45"/>
      <c r="PPJ91" s="45"/>
      <c r="PPK91" s="45"/>
      <c r="PPL91" s="45"/>
      <c r="PPM91" s="45"/>
      <c r="PPN91" s="45"/>
      <c r="PPO91" s="45"/>
      <c r="PPP91" s="45"/>
      <c r="PPQ91" s="45"/>
      <c r="PPR91" s="45"/>
      <c r="PPS91" s="45"/>
      <c r="PPT91" s="45"/>
      <c r="PPU91" s="45"/>
      <c r="PPV91" s="45"/>
      <c r="PPW91" s="45"/>
      <c r="PPX91" s="45"/>
      <c r="PPY91" s="45"/>
      <c r="PPZ91" s="45"/>
      <c r="PQA91" s="45"/>
      <c r="PQB91" s="45"/>
      <c r="PQC91" s="45"/>
      <c r="PQD91" s="45"/>
      <c r="PQE91" s="45"/>
      <c r="PQF91" s="45"/>
      <c r="PQG91" s="45"/>
      <c r="PQH91" s="45"/>
      <c r="PQI91" s="45"/>
      <c r="PQJ91" s="45"/>
      <c r="PQK91" s="45"/>
      <c r="PQL91" s="45"/>
      <c r="PQM91" s="45"/>
      <c r="PQN91" s="45"/>
      <c r="PQO91" s="45"/>
      <c r="PQP91" s="45"/>
      <c r="PQQ91" s="45"/>
      <c r="PQR91" s="45"/>
      <c r="PQS91" s="45"/>
      <c r="PQT91" s="45"/>
      <c r="PQU91" s="45"/>
      <c r="PQV91" s="45"/>
      <c r="PQW91" s="45"/>
      <c r="PQX91" s="45"/>
      <c r="PQY91" s="45"/>
      <c r="PQZ91" s="45"/>
      <c r="PRA91" s="45"/>
      <c r="PRB91" s="45"/>
      <c r="PRC91" s="45"/>
      <c r="PRD91" s="45"/>
      <c r="PRE91" s="45"/>
      <c r="PRF91" s="45"/>
      <c r="PRG91" s="45"/>
      <c r="PRH91" s="45"/>
      <c r="PRI91" s="45"/>
      <c r="PRJ91" s="45"/>
      <c r="PRK91" s="45"/>
      <c r="PRL91" s="45"/>
      <c r="PRM91" s="45"/>
      <c r="PRN91" s="45"/>
      <c r="PRO91" s="45"/>
      <c r="PRP91" s="45"/>
      <c r="PRQ91" s="45"/>
      <c r="PRR91" s="45"/>
      <c r="PRS91" s="45"/>
      <c r="PRT91" s="45"/>
      <c r="PRU91" s="45"/>
      <c r="PRV91" s="45"/>
      <c r="PRW91" s="45"/>
      <c r="PRX91" s="45"/>
      <c r="PRY91" s="45"/>
      <c r="PRZ91" s="45"/>
      <c r="PSA91" s="45"/>
      <c r="PSB91" s="45"/>
      <c r="PSC91" s="45"/>
      <c r="PSD91" s="45"/>
      <c r="PSE91" s="45"/>
      <c r="PSF91" s="45"/>
      <c r="PSG91" s="45"/>
      <c r="PSH91" s="45"/>
      <c r="PSI91" s="45"/>
      <c r="PSJ91" s="45"/>
      <c r="PSK91" s="45"/>
      <c r="PSL91" s="45"/>
      <c r="PSM91" s="45"/>
      <c r="PSN91" s="45"/>
      <c r="PSO91" s="45"/>
      <c r="PSP91" s="45"/>
      <c r="PSQ91" s="45"/>
      <c r="PSR91" s="45"/>
      <c r="PSS91" s="45"/>
      <c r="PST91" s="45"/>
      <c r="PSU91" s="45"/>
      <c r="PSV91" s="45"/>
      <c r="PSW91" s="45"/>
      <c r="PSX91" s="45"/>
      <c r="PSY91" s="45"/>
      <c r="PSZ91" s="45"/>
      <c r="PTA91" s="45"/>
      <c r="PTB91" s="45"/>
      <c r="PTC91" s="45"/>
      <c r="PTD91" s="45"/>
      <c r="PTE91" s="45"/>
      <c r="PTF91" s="45"/>
      <c r="PTG91" s="45"/>
      <c r="PTH91" s="45"/>
      <c r="PTI91" s="45"/>
      <c r="PTJ91" s="45"/>
      <c r="PTK91" s="45"/>
      <c r="PTL91" s="45"/>
      <c r="PTM91" s="45"/>
      <c r="PTN91" s="45"/>
      <c r="PTO91" s="45"/>
      <c r="PTP91" s="45"/>
      <c r="PTQ91" s="45"/>
      <c r="PTR91" s="45"/>
      <c r="PTS91" s="45"/>
      <c r="PTT91" s="45"/>
      <c r="PTU91" s="45"/>
      <c r="PTV91" s="45"/>
      <c r="PTW91" s="45"/>
      <c r="PTX91" s="45"/>
      <c r="PTY91" s="45"/>
      <c r="PTZ91" s="45"/>
      <c r="PUA91" s="45"/>
      <c r="PUB91" s="45"/>
      <c r="PUC91" s="45"/>
      <c r="PUD91" s="45"/>
      <c r="PUE91" s="45"/>
      <c r="PUF91" s="45"/>
      <c r="PUG91" s="45"/>
      <c r="PUH91" s="45"/>
      <c r="PUI91" s="45"/>
      <c r="PUJ91" s="45"/>
      <c r="PUK91" s="45"/>
      <c r="PUL91" s="45"/>
      <c r="PUM91" s="45"/>
      <c r="PUN91" s="45"/>
      <c r="PUO91" s="45"/>
      <c r="PUP91" s="45"/>
      <c r="PUQ91" s="45"/>
      <c r="PUR91" s="45"/>
      <c r="PUS91" s="45"/>
      <c r="PUT91" s="45"/>
      <c r="PUU91" s="45"/>
      <c r="PUV91" s="45"/>
      <c r="PUW91" s="45"/>
      <c r="PUX91" s="45"/>
      <c r="PUY91" s="45"/>
      <c r="PUZ91" s="45"/>
      <c r="PVA91" s="45"/>
      <c r="PVB91" s="45"/>
      <c r="PVC91" s="45"/>
      <c r="PVD91" s="45"/>
      <c r="PVE91" s="45"/>
      <c r="PVF91" s="45"/>
      <c r="PVG91" s="45"/>
      <c r="PVH91" s="45"/>
      <c r="PVI91" s="45"/>
      <c r="PVJ91" s="45"/>
      <c r="PVK91" s="45"/>
      <c r="PVL91" s="45"/>
      <c r="PVM91" s="45"/>
      <c r="PVN91" s="45"/>
      <c r="PVO91" s="45"/>
      <c r="PVP91" s="45"/>
      <c r="PVQ91" s="45"/>
      <c r="PVR91" s="45"/>
      <c r="PVS91" s="45"/>
      <c r="PVT91" s="45"/>
      <c r="PVU91" s="45"/>
      <c r="PVV91" s="45"/>
      <c r="PVW91" s="45"/>
      <c r="PVX91" s="45"/>
      <c r="PVY91" s="45"/>
      <c r="PVZ91" s="45"/>
      <c r="PWA91" s="45"/>
      <c r="PWB91" s="45"/>
      <c r="PWC91" s="45"/>
      <c r="PWD91" s="45"/>
      <c r="PWE91" s="45"/>
      <c r="PWF91" s="45"/>
      <c r="PWG91" s="45"/>
      <c r="PWH91" s="45"/>
      <c r="PWI91" s="45"/>
      <c r="PWJ91" s="45"/>
      <c r="PWK91" s="45"/>
      <c r="PWL91" s="45"/>
      <c r="PWM91" s="45"/>
      <c r="PWN91" s="45"/>
      <c r="PWO91" s="45"/>
      <c r="PWP91" s="45"/>
      <c r="PWQ91" s="45"/>
      <c r="PWR91" s="45"/>
      <c r="PWS91" s="45"/>
      <c r="PWT91" s="45"/>
      <c r="PWU91" s="45"/>
      <c r="PWV91" s="45"/>
      <c r="PWW91" s="45"/>
      <c r="PWX91" s="45"/>
      <c r="PWY91" s="45"/>
      <c r="PWZ91" s="45"/>
      <c r="PXA91" s="45"/>
      <c r="PXB91" s="45"/>
      <c r="PXC91" s="45"/>
      <c r="PXD91" s="45"/>
      <c r="PXE91" s="45"/>
      <c r="PXF91" s="45"/>
      <c r="PXG91" s="45"/>
      <c r="PXH91" s="45"/>
      <c r="PXI91" s="45"/>
      <c r="PXJ91" s="45"/>
      <c r="PXK91" s="45"/>
      <c r="PXL91" s="45"/>
      <c r="PXM91" s="45"/>
      <c r="PXN91" s="45"/>
      <c r="PXO91" s="45"/>
      <c r="PXP91" s="45"/>
      <c r="PXQ91" s="45"/>
      <c r="PXR91" s="45"/>
      <c r="PXS91" s="45"/>
      <c r="PXT91" s="45"/>
      <c r="PXU91" s="45"/>
      <c r="PXV91" s="45"/>
      <c r="PXW91" s="45"/>
      <c r="PXX91" s="45"/>
      <c r="PXY91" s="45"/>
      <c r="PXZ91" s="45"/>
      <c r="PYA91" s="45"/>
      <c r="PYB91" s="45"/>
      <c r="PYC91" s="45"/>
      <c r="PYD91" s="45"/>
      <c r="PYE91" s="45"/>
      <c r="PYF91" s="45"/>
      <c r="PYG91" s="45"/>
      <c r="PYH91" s="45"/>
      <c r="PYI91" s="45"/>
      <c r="PYJ91" s="45"/>
      <c r="PYK91" s="45"/>
      <c r="PYL91" s="45"/>
      <c r="PYM91" s="45"/>
      <c r="PYN91" s="45"/>
      <c r="PYO91" s="45"/>
      <c r="PYP91" s="45"/>
      <c r="PYQ91" s="45"/>
      <c r="PYR91" s="45"/>
      <c r="PYS91" s="45"/>
      <c r="PYT91" s="45"/>
      <c r="PYU91" s="45"/>
      <c r="PYV91" s="45"/>
      <c r="PYW91" s="45"/>
      <c r="PYX91" s="45"/>
      <c r="PYY91" s="45"/>
      <c r="PYZ91" s="45"/>
      <c r="PZA91" s="45"/>
      <c r="PZB91" s="45"/>
      <c r="PZC91" s="45"/>
      <c r="PZD91" s="45"/>
      <c r="PZE91" s="45"/>
      <c r="PZF91" s="45"/>
      <c r="PZG91" s="45"/>
      <c r="PZH91" s="45"/>
      <c r="PZI91" s="45"/>
      <c r="PZJ91" s="45"/>
      <c r="PZK91" s="45"/>
      <c r="PZL91" s="45"/>
      <c r="PZM91" s="45"/>
      <c r="PZN91" s="45"/>
      <c r="PZO91" s="45"/>
      <c r="PZP91" s="45"/>
      <c r="PZQ91" s="45"/>
      <c r="PZR91" s="45"/>
      <c r="PZS91" s="45"/>
      <c r="PZT91" s="45"/>
      <c r="PZU91" s="45"/>
      <c r="PZV91" s="45"/>
      <c r="PZW91" s="45"/>
      <c r="PZX91" s="45"/>
      <c r="PZY91" s="45"/>
      <c r="PZZ91" s="45"/>
      <c r="QAA91" s="45"/>
      <c r="QAB91" s="45"/>
      <c r="QAC91" s="45"/>
      <c r="QAD91" s="45"/>
      <c r="QAE91" s="45"/>
      <c r="QAF91" s="45"/>
      <c r="QAG91" s="45"/>
      <c r="QAH91" s="45"/>
      <c r="QAI91" s="45"/>
      <c r="QAJ91" s="45"/>
      <c r="QAK91" s="45"/>
      <c r="QAL91" s="45"/>
      <c r="QAM91" s="45"/>
      <c r="QAN91" s="45"/>
      <c r="QAO91" s="45"/>
      <c r="QAP91" s="45"/>
      <c r="QAQ91" s="45"/>
      <c r="QAR91" s="45"/>
      <c r="QAS91" s="45"/>
      <c r="QAT91" s="45"/>
      <c r="QAU91" s="45"/>
      <c r="QAV91" s="45"/>
      <c r="QAW91" s="45"/>
      <c r="QAX91" s="45"/>
      <c r="QAY91" s="45"/>
      <c r="QAZ91" s="45"/>
      <c r="QBA91" s="45"/>
      <c r="QBB91" s="45"/>
      <c r="QBC91" s="45"/>
      <c r="QBD91" s="45"/>
      <c r="QBE91" s="45"/>
      <c r="QBF91" s="45"/>
      <c r="QBG91" s="45"/>
      <c r="QBH91" s="45"/>
      <c r="QBI91" s="45"/>
      <c r="QBJ91" s="45"/>
      <c r="QBK91" s="45"/>
      <c r="QBL91" s="45"/>
      <c r="QBM91" s="45"/>
      <c r="QBN91" s="45"/>
      <c r="QBO91" s="45"/>
      <c r="QBP91" s="45"/>
      <c r="QBQ91" s="45"/>
      <c r="QBR91" s="45"/>
      <c r="QBS91" s="45"/>
      <c r="QBT91" s="45"/>
      <c r="QBU91" s="45"/>
      <c r="QBV91" s="45"/>
      <c r="QBW91" s="45"/>
      <c r="QBX91" s="45"/>
      <c r="QBY91" s="45"/>
      <c r="QBZ91" s="45"/>
      <c r="QCA91" s="45"/>
      <c r="QCB91" s="45"/>
      <c r="QCC91" s="45"/>
      <c r="QCD91" s="45"/>
      <c r="QCE91" s="45"/>
      <c r="QCF91" s="45"/>
      <c r="QCG91" s="45"/>
      <c r="QCH91" s="45"/>
      <c r="QCI91" s="45"/>
      <c r="QCJ91" s="45"/>
      <c r="QCK91" s="45"/>
      <c r="QCL91" s="45"/>
      <c r="QCM91" s="45"/>
      <c r="QCN91" s="45"/>
      <c r="QCO91" s="45"/>
      <c r="QCP91" s="45"/>
      <c r="QCQ91" s="45"/>
      <c r="QCR91" s="45"/>
      <c r="QCS91" s="45"/>
      <c r="QCT91" s="45"/>
      <c r="QCU91" s="45"/>
      <c r="QCV91" s="45"/>
      <c r="QCW91" s="45"/>
      <c r="QCX91" s="45"/>
      <c r="QCY91" s="45"/>
      <c r="QCZ91" s="45"/>
      <c r="QDA91" s="45"/>
      <c r="QDB91" s="45"/>
      <c r="QDC91" s="45"/>
      <c r="QDD91" s="45"/>
      <c r="QDE91" s="45"/>
      <c r="QDF91" s="45"/>
      <c r="QDG91" s="45"/>
      <c r="QDH91" s="45"/>
      <c r="QDI91" s="45"/>
      <c r="QDJ91" s="45"/>
      <c r="QDK91" s="45"/>
      <c r="QDL91" s="45"/>
      <c r="QDM91" s="45"/>
      <c r="QDN91" s="45"/>
      <c r="QDO91" s="45"/>
      <c r="QDP91" s="45"/>
      <c r="QDQ91" s="45"/>
      <c r="QDR91" s="45"/>
      <c r="QDS91" s="45"/>
      <c r="QDT91" s="45"/>
      <c r="QDU91" s="45"/>
      <c r="QDV91" s="45"/>
      <c r="QDW91" s="45"/>
      <c r="QDX91" s="45"/>
      <c r="QDY91" s="45"/>
      <c r="QDZ91" s="45"/>
      <c r="QEA91" s="45"/>
      <c r="QEB91" s="45"/>
      <c r="QEC91" s="45"/>
      <c r="QED91" s="45"/>
      <c r="QEE91" s="45"/>
      <c r="QEF91" s="45"/>
      <c r="QEG91" s="45"/>
      <c r="QEH91" s="45"/>
      <c r="QEI91" s="45"/>
      <c r="QEJ91" s="45"/>
      <c r="QEK91" s="45"/>
      <c r="QEL91" s="45"/>
      <c r="QEM91" s="45"/>
      <c r="QEN91" s="45"/>
      <c r="QEO91" s="45"/>
      <c r="QEP91" s="45"/>
      <c r="QEQ91" s="45"/>
      <c r="QER91" s="45"/>
      <c r="QES91" s="45"/>
      <c r="QET91" s="45"/>
      <c r="QEU91" s="45"/>
      <c r="QEV91" s="45"/>
      <c r="QEW91" s="45"/>
      <c r="QEX91" s="45"/>
      <c r="QEY91" s="45"/>
      <c r="QEZ91" s="45"/>
      <c r="QFA91" s="45"/>
      <c r="QFB91" s="45"/>
      <c r="QFC91" s="45"/>
      <c r="QFD91" s="45"/>
      <c r="QFE91" s="45"/>
      <c r="QFF91" s="45"/>
      <c r="QFG91" s="45"/>
      <c r="QFH91" s="45"/>
      <c r="QFI91" s="45"/>
      <c r="QFJ91" s="45"/>
      <c r="QFK91" s="45"/>
      <c r="QFL91" s="45"/>
      <c r="QFM91" s="45"/>
      <c r="QFN91" s="45"/>
      <c r="QFO91" s="45"/>
      <c r="QFP91" s="45"/>
      <c r="QFQ91" s="45"/>
      <c r="QFR91" s="45"/>
      <c r="QFS91" s="45"/>
      <c r="QFT91" s="45"/>
      <c r="QFU91" s="45"/>
      <c r="QFV91" s="45"/>
      <c r="QFW91" s="45"/>
      <c r="QFX91" s="45"/>
      <c r="QFY91" s="45"/>
      <c r="QFZ91" s="45"/>
      <c r="QGA91" s="45"/>
      <c r="QGB91" s="45"/>
      <c r="QGC91" s="45"/>
      <c r="QGD91" s="45"/>
      <c r="QGE91" s="45"/>
      <c r="QGF91" s="45"/>
      <c r="QGG91" s="45"/>
      <c r="QGH91" s="45"/>
      <c r="QGI91" s="45"/>
      <c r="QGJ91" s="45"/>
      <c r="QGK91" s="45"/>
      <c r="QGL91" s="45"/>
      <c r="QGM91" s="45"/>
      <c r="QGN91" s="45"/>
      <c r="QGO91" s="45"/>
      <c r="QGP91" s="45"/>
      <c r="QGQ91" s="45"/>
      <c r="QGR91" s="45"/>
      <c r="QGS91" s="45"/>
      <c r="QGT91" s="45"/>
      <c r="QGU91" s="45"/>
      <c r="QGV91" s="45"/>
      <c r="QGW91" s="45"/>
      <c r="QGX91" s="45"/>
      <c r="QGY91" s="45"/>
      <c r="QGZ91" s="45"/>
      <c r="QHA91" s="45"/>
      <c r="QHB91" s="45"/>
      <c r="QHC91" s="45"/>
      <c r="QHD91" s="45"/>
      <c r="QHE91" s="45"/>
      <c r="QHF91" s="45"/>
      <c r="QHG91" s="45"/>
      <c r="QHH91" s="45"/>
      <c r="QHI91" s="45"/>
      <c r="QHJ91" s="45"/>
      <c r="QHK91" s="45"/>
      <c r="QHL91" s="45"/>
      <c r="QHM91" s="45"/>
      <c r="QHN91" s="45"/>
      <c r="QHO91" s="45"/>
      <c r="QHP91" s="45"/>
      <c r="QHQ91" s="45"/>
      <c r="QHR91" s="45"/>
      <c r="QHS91" s="45"/>
      <c r="QHT91" s="45"/>
      <c r="QHU91" s="45"/>
      <c r="QHV91" s="45"/>
      <c r="QHW91" s="45"/>
      <c r="QHX91" s="45"/>
      <c r="QHY91" s="45"/>
      <c r="QHZ91" s="45"/>
      <c r="QIA91" s="45"/>
      <c r="QIB91" s="45"/>
      <c r="QIC91" s="45"/>
      <c r="QID91" s="45"/>
      <c r="QIE91" s="45"/>
      <c r="QIF91" s="45"/>
      <c r="QIG91" s="45"/>
      <c r="QIH91" s="45"/>
      <c r="QII91" s="45"/>
      <c r="QIJ91" s="45"/>
      <c r="QIK91" s="45"/>
      <c r="QIL91" s="45"/>
      <c r="QIM91" s="45"/>
      <c r="QIN91" s="45"/>
      <c r="QIO91" s="45"/>
      <c r="QIP91" s="45"/>
      <c r="QIQ91" s="45"/>
      <c r="QIR91" s="45"/>
      <c r="QIS91" s="45"/>
      <c r="QIT91" s="45"/>
      <c r="QIU91" s="45"/>
      <c r="QIV91" s="45"/>
      <c r="QIW91" s="45"/>
      <c r="QIX91" s="45"/>
      <c r="QIY91" s="45"/>
      <c r="QIZ91" s="45"/>
      <c r="QJA91" s="45"/>
      <c r="QJB91" s="45"/>
      <c r="QJC91" s="45"/>
      <c r="QJD91" s="45"/>
      <c r="QJE91" s="45"/>
      <c r="QJF91" s="45"/>
      <c r="QJG91" s="45"/>
      <c r="QJH91" s="45"/>
      <c r="QJI91" s="45"/>
      <c r="QJJ91" s="45"/>
      <c r="QJK91" s="45"/>
      <c r="QJL91" s="45"/>
      <c r="QJM91" s="45"/>
      <c r="QJN91" s="45"/>
      <c r="QJO91" s="45"/>
      <c r="QJP91" s="45"/>
      <c r="QJQ91" s="45"/>
      <c r="QJR91" s="45"/>
      <c r="QJS91" s="45"/>
      <c r="QJT91" s="45"/>
      <c r="QJU91" s="45"/>
      <c r="QJV91" s="45"/>
      <c r="QJW91" s="45"/>
      <c r="QJX91" s="45"/>
      <c r="QJY91" s="45"/>
      <c r="QJZ91" s="45"/>
      <c r="QKA91" s="45"/>
      <c r="QKB91" s="45"/>
      <c r="QKC91" s="45"/>
      <c r="QKD91" s="45"/>
      <c r="QKE91" s="45"/>
      <c r="QKF91" s="45"/>
      <c r="QKG91" s="45"/>
      <c r="QKH91" s="45"/>
      <c r="QKI91" s="45"/>
      <c r="QKJ91" s="45"/>
      <c r="QKK91" s="45"/>
      <c r="QKL91" s="45"/>
      <c r="QKM91" s="45"/>
      <c r="QKN91" s="45"/>
      <c r="QKO91" s="45"/>
      <c r="QKP91" s="45"/>
      <c r="QKQ91" s="45"/>
      <c r="QKR91" s="45"/>
      <c r="QKS91" s="45"/>
      <c r="QKT91" s="45"/>
      <c r="QKU91" s="45"/>
      <c r="QKV91" s="45"/>
      <c r="QKW91" s="45"/>
      <c r="QKX91" s="45"/>
      <c r="QKY91" s="45"/>
      <c r="QKZ91" s="45"/>
      <c r="QLA91" s="45"/>
      <c r="QLB91" s="45"/>
      <c r="QLC91" s="45"/>
      <c r="QLD91" s="45"/>
      <c r="QLE91" s="45"/>
      <c r="QLF91" s="45"/>
      <c r="QLG91" s="45"/>
      <c r="QLH91" s="45"/>
      <c r="QLI91" s="45"/>
      <c r="QLJ91" s="45"/>
      <c r="QLK91" s="45"/>
      <c r="QLL91" s="45"/>
      <c r="QLM91" s="45"/>
      <c r="QLN91" s="45"/>
      <c r="QLO91" s="45"/>
      <c r="QLP91" s="45"/>
      <c r="QLQ91" s="45"/>
      <c r="QLR91" s="45"/>
      <c r="QLS91" s="45"/>
      <c r="QLT91" s="45"/>
      <c r="QLU91" s="45"/>
      <c r="QLV91" s="45"/>
      <c r="QLW91" s="45"/>
      <c r="QLX91" s="45"/>
      <c r="QLY91" s="45"/>
      <c r="QLZ91" s="45"/>
      <c r="QMA91" s="45"/>
      <c r="QMB91" s="45"/>
      <c r="QMC91" s="45"/>
      <c r="QMD91" s="45"/>
      <c r="QME91" s="45"/>
      <c r="QMF91" s="45"/>
      <c r="QMG91" s="45"/>
      <c r="QMH91" s="45"/>
      <c r="QMI91" s="45"/>
      <c r="QMJ91" s="45"/>
      <c r="QMK91" s="45"/>
      <c r="QML91" s="45"/>
      <c r="QMM91" s="45"/>
      <c r="QMN91" s="45"/>
      <c r="QMO91" s="45"/>
      <c r="QMP91" s="45"/>
      <c r="QMQ91" s="45"/>
      <c r="QMR91" s="45"/>
      <c r="QMS91" s="45"/>
      <c r="QMT91" s="45"/>
      <c r="QMU91" s="45"/>
      <c r="QMV91" s="45"/>
      <c r="QMW91" s="45"/>
      <c r="QMX91" s="45"/>
      <c r="QMY91" s="45"/>
      <c r="QMZ91" s="45"/>
      <c r="QNA91" s="45"/>
      <c r="QNB91" s="45"/>
      <c r="QNC91" s="45"/>
      <c r="QND91" s="45"/>
      <c r="QNE91" s="45"/>
      <c r="QNF91" s="45"/>
      <c r="QNG91" s="45"/>
      <c r="QNH91" s="45"/>
      <c r="QNI91" s="45"/>
      <c r="QNJ91" s="45"/>
      <c r="QNK91" s="45"/>
      <c r="QNL91" s="45"/>
      <c r="QNM91" s="45"/>
      <c r="QNN91" s="45"/>
      <c r="QNO91" s="45"/>
      <c r="QNP91" s="45"/>
      <c r="QNQ91" s="45"/>
      <c r="QNR91" s="45"/>
      <c r="QNS91" s="45"/>
      <c r="QNT91" s="45"/>
      <c r="QNU91" s="45"/>
      <c r="QNV91" s="45"/>
      <c r="QNW91" s="45"/>
      <c r="QNX91" s="45"/>
      <c r="QNY91" s="45"/>
      <c r="QNZ91" s="45"/>
      <c r="QOA91" s="45"/>
      <c r="QOB91" s="45"/>
      <c r="QOC91" s="45"/>
      <c r="QOD91" s="45"/>
      <c r="QOE91" s="45"/>
      <c r="QOF91" s="45"/>
      <c r="QOG91" s="45"/>
      <c r="QOH91" s="45"/>
      <c r="QOI91" s="45"/>
      <c r="QOJ91" s="45"/>
      <c r="QOK91" s="45"/>
      <c r="QOL91" s="45"/>
      <c r="QOM91" s="45"/>
      <c r="QON91" s="45"/>
      <c r="QOO91" s="45"/>
      <c r="QOP91" s="45"/>
      <c r="QOQ91" s="45"/>
      <c r="QOR91" s="45"/>
      <c r="QOS91" s="45"/>
      <c r="QOT91" s="45"/>
      <c r="QOU91" s="45"/>
      <c r="QOV91" s="45"/>
      <c r="QOW91" s="45"/>
      <c r="QOX91" s="45"/>
      <c r="QOY91" s="45"/>
      <c r="QOZ91" s="45"/>
      <c r="QPA91" s="45"/>
      <c r="QPB91" s="45"/>
      <c r="QPC91" s="45"/>
      <c r="QPD91" s="45"/>
      <c r="QPE91" s="45"/>
      <c r="QPF91" s="45"/>
      <c r="QPG91" s="45"/>
      <c r="QPH91" s="45"/>
      <c r="QPI91" s="45"/>
      <c r="QPJ91" s="45"/>
      <c r="QPK91" s="45"/>
      <c r="QPL91" s="45"/>
      <c r="QPM91" s="45"/>
      <c r="QPN91" s="45"/>
      <c r="QPO91" s="45"/>
      <c r="QPP91" s="45"/>
      <c r="QPQ91" s="45"/>
      <c r="QPR91" s="45"/>
      <c r="QPS91" s="45"/>
      <c r="QPT91" s="45"/>
      <c r="QPU91" s="45"/>
      <c r="QPV91" s="45"/>
      <c r="QPW91" s="45"/>
      <c r="QPX91" s="45"/>
      <c r="QPY91" s="45"/>
      <c r="QPZ91" s="45"/>
      <c r="QQA91" s="45"/>
      <c r="QQB91" s="45"/>
      <c r="QQC91" s="45"/>
      <c r="QQD91" s="45"/>
      <c r="QQE91" s="45"/>
      <c r="QQF91" s="45"/>
      <c r="QQG91" s="45"/>
      <c r="QQH91" s="45"/>
      <c r="QQI91" s="45"/>
      <c r="QQJ91" s="45"/>
      <c r="QQK91" s="45"/>
      <c r="QQL91" s="45"/>
      <c r="QQM91" s="45"/>
      <c r="QQN91" s="45"/>
      <c r="QQO91" s="45"/>
      <c r="QQP91" s="45"/>
      <c r="QQQ91" s="45"/>
      <c r="QQR91" s="45"/>
      <c r="QQS91" s="45"/>
      <c r="QQT91" s="45"/>
      <c r="QQU91" s="45"/>
      <c r="QQV91" s="45"/>
      <c r="QQW91" s="45"/>
      <c r="QQX91" s="45"/>
      <c r="QQY91" s="45"/>
      <c r="QQZ91" s="45"/>
      <c r="QRA91" s="45"/>
      <c r="QRB91" s="45"/>
      <c r="QRC91" s="45"/>
      <c r="QRD91" s="45"/>
      <c r="QRE91" s="45"/>
      <c r="QRF91" s="45"/>
      <c r="QRG91" s="45"/>
      <c r="QRH91" s="45"/>
      <c r="QRI91" s="45"/>
      <c r="QRJ91" s="45"/>
      <c r="QRK91" s="45"/>
      <c r="QRL91" s="45"/>
      <c r="QRM91" s="45"/>
      <c r="QRN91" s="45"/>
      <c r="QRO91" s="45"/>
      <c r="QRP91" s="45"/>
      <c r="QRQ91" s="45"/>
      <c r="QRR91" s="45"/>
      <c r="QRS91" s="45"/>
      <c r="QRT91" s="45"/>
      <c r="QRU91" s="45"/>
      <c r="QRV91" s="45"/>
      <c r="QRW91" s="45"/>
      <c r="QRX91" s="45"/>
      <c r="QRY91" s="45"/>
      <c r="QRZ91" s="45"/>
      <c r="QSA91" s="45"/>
      <c r="QSB91" s="45"/>
      <c r="QSC91" s="45"/>
      <c r="QSD91" s="45"/>
      <c r="QSE91" s="45"/>
      <c r="QSF91" s="45"/>
      <c r="QSG91" s="45"/>
      <c r="QSH91" s="45"/>
      <c r="QSI91" s="45"/>
      <c r="QSJ91" s="45"/>
      <c r="QSK91" s="45"/>
      <c r="QSL91" s="45"/>
      <c r="QSM91" s="45"/>
      <c r="QSN91" s="45"/>
      <c r="QSO91" s="45"/>
      <c r="QSP91" s="45"/>
      <c r="QSQ91" s="45"/>
      <c r="QSR91" s="45"/>
      <c r="QSS91" s="45"/>
      <c r="QST91" s="45"/>
      <c r="QSU91" s="45"/>
      <c r="QSV91" s="45"/>
      <c r="QSW91" s="45"/>
      <c r="QSX91" s="45"/>
      <c r="QSY91" s="45"/>
      <c r="QSZ91" s="45"/>
      <c r="QTA91" s="45"/>
      <c r="QTB91" s="45"/>
      <c r="QTC91" s="45"/>
      <c r="QTD91" s="45"/>
      <c r="QTE91" s="45"/>
      <c r="QTF91" s="45"/>
      <c r="QTG91" s="45"/>
      <c r="QTH91" s="45"/>
      <c r="QTI91" s="45"/>
      <c r="QTJ91" s="45"/>
      <c r="QTK91" s="45"/>
      <c r="QTL91" s="45"/>
      <c r="QTM91" s="45"/>
      <c r="QTN91" s="45"/>
      <c r="QTO91" s="45"/>
      <c r="QTP91" s="45"/>
      <c r="QTQ91" s="45"/>
      <c r="QTR91" s="45"/>
      <c r="QTS91" s="45"/>
      <c r="QTT91" s="45"/>
      <c r="QTU91" s="45"/>
      <c r="QTV91" s="45"/>
      <c r="QTW91" s="45"/>
      <c r="QTX91" s="45"/>
      <c r="QTY91" s="45"/>
      <c r="QTZ91" s="45"/>
      <c r="QUA91" s="45"/>
      <c r="QUB91" s="45"/>
      <c r="QUC91" s="45"/>
      <c r="QUD91" s="45"/>
      <c r="QUE91" s="45"/>
      <c r="QUF91" s="45"/>
      <c r="QUG91" s="45"/>
      <c r="QUH91" s="45"/>
      <c r="QUI91" s="45"/>
      <c r="QUJ91" s="45"/>
      <c r="QUK91" s="45"/>
      <c r="QUL91" s="45"/>
      <c r="QUM91" s="45"/>
      <c r="QUN91" s="45"/>
      <c r="QUO91" s="45"/>
      <c r="QUP91" s="45"/>
      <c r="QUQ91" s="45"/>
      <c r="QUR91" s="45"/>
      <c r="QUS91" s="45"/>
      <c r="QUT91" s="45"/>
      <c r="QUU91" s="45"/>
      <c r="QUV91" s="45"/>
      <c r="QUW91" s="45"/>
      <c r="QUX91" s="45"/>
      <c r="QUY91" s="45"/>
      <c r="QUZ91" s="45"/>
      <c r="QVA91" s="45"/>
      <c r="QVB91" s="45"/>
      <c r="QVC91" s="45"/>
      <c r="QVD91" s="45"/>
      <c r="QVE91" s="45"/>
      <c r="QVF91" s="45"/>
      <c r="QVG91" s="45"/>
      <c r="QVH91" s="45"/>
      <c r="QVI91" s="45"/>
      <c r="QVJ91" s="45"/>
      <c r="QVK91" s="45"/>
      <c r="QVL91" s="45"/>
      <c r="QVM91" s="45"/>
      <c r="QVN91" s="45"/>
      <c r="QVO91" s="45"/>
      <c r="QVP91" s="45"/>
      <c r="QVQ91" s="45"/>
      <c r="QVR91" s="45"/>
      <c r="QVS91" s="45"/>
      <c r="QVT91" s="45"/>
      <c r="QVU91" s="45"/>
      <c r="QVV91" s="45"/>
      <c r="QVW91" s="45"/>
      <c r="QVX91" s="45"/>
      <c r="QVY91" s="45"/>
      <c r="QVZ91" s="45"/>
      <c r="QWA91" s="45"/>
      <c r="QWB91" s="45"/>
      <c r="QWC91" s="45"/>
      <c r="QWD91" s="45"/>
      <c r="QWE91" s="45"/>
      <c r="QWF91" s="45"/>
      <c r="QWG91" s="45"/>
      <c r="QWH91" s="45"/>
      <c r="QWI91" s="45"/>
      <c r="QWJ91" s="45"/>
      <c r="QWK91" s="45"/>
      <c r="QWL91" s="45"/>
      <c r="QWM91" s="45"/>
      <c r="QWN91" s="45"/>
      <c r="QWO91" s="45"/>
      <c r="QWP91" s="45"/>
      <c r="QWQ91" s="45"/>
      <c r="QWR91" s="45"/>
      <c r="QWS91" s="45"/>
      <c r="QWT91" s="45"/>
      <c r="QWU91" s="45"/>
      <c r="QWV91" s="45"/>
      <c r="QWW91" s="45"/>
      <c r="QWX91" s="45"/>
      <c r="QWY91" s="45"/>
      <c r="QWZ91" s="45"/>
      <c r="QXA91" s="45"/>
      <c r="QXB91" s="45"/>
      <c r="QXC91" s="45"/>
      <c r="QXD91" s="45"/>
      <c r="QXE91" s="45"/>
      <c r="QXF91" s="45"/>
      <c r="QXG91" s="45"/>
      <c r="QXH91" s="45"/>
      <c r="QXI91" s="45"/>
      <c r="QXJ91" s="45"/>
      <c r="QXK91" s="45"/>
      <c r="QXL91" s="45"/>
      <c r="QXM91" s="45"/>
      <c r="QXN91" s="45"/>
      <c r="QXO91" s="45"/>
      <c r="QXP91" s="45"/>
      <c r="QXQ91" s="45"/>
      <c r="QXR91" s="45"/>
      <c r="QXS91" s="45"/>
      <c r="QXT91" s="45"/>
      <c r="QXU91" s="45"/>
      <c r="QXV91" s="45"/>
      <c r="QXW91" s="45"/>
      <c r="QXX91" s="45"/>
      <c r="QXY91" s="45"/>
      <c r="QXZ91" s="45"/>
      <c r="QYA91" s="45"/>
      <c r="QYB91" s="45"/>
      <c r="QYC91" s="45"/>
      <c r="QYD91" s="45"/>
      <c r="QYE91" s="45"/>
      <c r="QYF91" s="45"/>
      <c r="QYG91" s="45"/>
      <c r="QYH91" s="45"/>
      <c r="QYI91" s="45"/>
      <c r="QYJ91" s="45"/>
      <c r="QYK91" s="45"/>
      <c r="QYL91" s="45"/>
      <c r="QYM91" s="45"/>
      <c r="QYN91" s="45"/>
      <c r="QYO91" s="45"/>
      <c r="QYP91" s="45"/>
      <c r="QYQ91" s="45"/>
      <c r="QYR91" s="45"/>
      <c r="QYS91" s="45"/>
      <c r="QYT91" s="45"/>
      <c r="QYU91" s="45"/>
      <c r="QYV91" s="45"/>
      <c r="QYW91" s="45"/>
      <c r="QYX91" s="45"/>
      <c r="QYY91" s="45"/>
      <c r="QYZ91" s="45"/>
      <c r="QZA91" s="45"/>
      <c r="QZB91" s="45"/>
      <c r="QZC91" s="45"/>
      <c r="QZD91" s="45"/>
      <c r="QZE91" s="45"/>
      <c r="QZF91" s="45"/>
      <c r="QZG91" s="45"/>
      <c r="QZH91" s="45"/>
      <c r="QZI91" s="45"/>
      <c r="QZJ91" s="45"/>
      <c r="QZK91" s="45"/>
      <c r="QZL91" s="45"/>
      <c r="QZM91" s="45"/>
      <c r="QZN91" s="45"/>
      <c r="QZO91" s="45"/>
      <c r="QZP91" s="45"/>
      <c r="QZQ91" s="45"/>
      <c r="QZR91" s="45"/>
      <c r="QZS91" s="45"/>
      <c r="QZT91" s="45"/>
      <c r="QZU91" s="45"/>
      <c r="QZV91" s="45"/>
      <c r="QZW91" s="45"/>
      <c r="QZX91" s="45"/>
      <c r="QZY91" s="45"/>
      <c r="QZZ91" s="45"/>
      <c r="RAA91" s="45"/>
      <c r="RAB91" s="45"/>
      <c r="RAC91" s="45"/>
      <c r="RAD91" s="45"/>
      <c r="RAE91" s="45"/>
      <c r="RAF91" s="45"/>
      <c r="RAG91" s="45"/>
      <c r="RAH91" s="45"/>
      <c r="RAI91" s="45"/>
      <c r="RAJ91" s="45"/>
      <c r="RAK91" s="45"/>
      <c r="RAL91" s="45"/>
      <c r="RAM91" s="45"/>
      <c r="RAN91" s="45"/>
      <c r="RAO91" s="45"/>
      <c r="RAP91" s="45"/>
      <c r="RAQ91" s="45"/>
      <c r="RAR91" s="45"/>
      <c r="RAS91" s="45"/>
      <c r="RAT91" s="45"/>
      <c r="RAU91" s="45"/>
      <c r="RAV91" s="45"/>
      <c r="RAW91" s="45"/>
      <c r="RAX91" s="45"/>
      <c r="RAY91" s="45"/>
      <c r="RAZ91" s="45"/>
      <c r="RBA91" s="45"/>
      <c r="RBB91" s="45"/>
      <c r="RBC91" s="45"/>
      <c r="RBD91" s="45"/>
      <c r="RBE91" s="45"/>
      <c r="RBF91" s="45"/>
      <c r="RBG91" s="45"/>
      <c r="RBH91" s="45"/>
      <c r="RBI91" s="45"/>
      <c r="RBJ91" s="45"/>
      <c r="RBK91" s="45"/>
      <c r="RBL91" s="45"/>
      <c r="RBM91" s="45"/>
      <c r="RBN91" s="45"/>
      <c r="RBO91" s="45"/>
      <c r="RBP91" s="45"/>
      <c r="RBQ91" s="45"/>
      <c r="RBR91" s="45"/>
      <c r="RBS91" s="45"/>
      <c r="RBT91" s="45"/>
      <c r="RBU91" s="45"/>
      <c r="RBV91" s="45"/>
      <c r="RBW91" s="45"/>
      <c r="RBX91" s="45"/>
      <c r="RBY91" s="45"/>
      <c r="RBZ91" s="45"/>
      <c r="RCA91" s="45"/>
      <c r="RCB91" s="45"/>
      <c r="RCC91" s="45"/>
      <c r="RCD91" s="45"/>
      <c r="RCE91" s="45"/>
      <c r="RCF91" s="45"/>
      <c r="RCG91" s="45"/>
      <c r="RCH91" s="45"/>
      <c r="RCI91" s="45"/>
      <c r="RCJ91" s="45"/>
      <c r="RCK91" s="45"/>
      <c r="RCL91" s="45"/>
      <c r="RCM91" s="45"/>
      <c r="RCN91" s="45"/>
      <c r="RCO91" s="45"/>
      <c r="RCP91" s="45"/>
      <c r="RCQ91" s="45"/>
      <c r="RCR91" s="45"/>
      <c r="RCS91" s="45"/>
      <c r="RCT91" s="45"/>
      <c r="RCU91" s="45"/>
      <c r="RCV91" s="45"/>
      <c r="RCW91" s="45"/>
      <c r="RCX91" s="45"/>
      <c r="RCY91" s="45"/>
      <c r="RCZ91" s="45"/>
      <c r="RDA91" s="45"/>
      <c r="RDB91" s="45"/>
      <c r="RDC91" s="45"/>
      <c r="RDD91" s="45"/>
      <c r="RDE91" s="45"/>
      <c r="RDF91" s="45"/>
      <c r="RDG91" s="45"/>
      <c r="RDH91" s="45"/>
      <c r="RDI91" s="45"/>
      <c r="RDJ91" s="45"/>
      <c r="RDK91" s="45"/>
      <c r="RDL91" s="45"/>
      <c r="RDM91" s="45"/>
      <c r="RDN91" s="45"/>
      <c r="RDO91" s="45"/>
      <c r="RDP91" s="45"/>
      <c r="RDQ91" s="45"/>
      <c r="RDR91" s="45"/>
      <c r="RDS91" s="45"/>
      <c r="RDT91" s="45"/>
      <c r="RDU91" s="45"/>
      <c r="RDV91" s="45"/>
      <c r="RDW91" s="45"/>
      <c r="RDX91" s="45"/>
      <c r="RDY91" s="45"/>
      <c r="RDZ91" s="45"/>
      <c r="REA91" s="45"/>
      <c r="REB91" s="45"/>
      <c r="REC91" s="45"/>
      <c r="RED91" s="45"/>
      <c r="REE91" s="45"/>
      <c r="REF91" s="45"/>
      <c r="REG91" s="45"/>
      <c r="REH91" s="45"/>
      <c r="REI91" s="45"/>
      <c r="REJ91" s="45"/>
      <c r="REK91" s="45"/>
      <c r="REL91" s="45"/>
      <c r="REM91" s="45"/>
      <c r="REN91" s="45"/>
      <c r="REO91" s="45"/>
      <c r="REP91" s="45"/>
      <c r="REQ91" s="45"/>
      <c r="RER91" s="45"/>
      <c r="RES91" s="45"/>
      <c r="RET91" s="45"/>
      <c r="REU91" s="45"/>
      <c r="REV91" s="45"/>
      <c r="REW91" s="45"/>
      <c r="REX91" s="45"/>
      <c r="REY91" s="45"/>
      <c r="REZ91" s="45"/>
      <c r="RFA91" s="45"/>
      <c r="RFB91" s="45"/>
      <c r="RFC91" s="45"/>
      <c r="RFD91" s="45"/>
      <c r="RFE91" s="45"/>
      <c r="RFF91" s="45"/>
      <c r="RFG91" s="45"/>
      <c r="RFH91" s="45"/>
      <c r="RFI91" s="45"/>
      <c r="RFJ91" s="45"/>
      <c r="RFK91" s="45"/>
      <c r="RFL91" s="45"/>
      <c r="RFM91" s="45"/>
      <c r="RFN91" s="45"/>
      <c r="RFO91" s="45"/>
      <c r="RFP91" s="45"/>
      <c r="RFQ91" s="45"/>
      <c r="RFR91" s="45"/>
      <c r="RFS91" s="45"/>
      <c r="RFT91" s="45"/>
      <c r="RFU91" s="45"/>
      <c r="RFV91" s="45"/>
      <c r="RFW91" s="45"/>
      <c r="RFX91" s="45"/>
      <c r="RFY91" s="45"/>
      <c r="RFZ91" s="45"/>
      <c r="RGA91" s="45"/>
      <c r="RGB91" s="45"/>
      <c r="RGC91" s="45"/>
      <c r="RGD91" s="45"/>
      <c r="RGE91" s="45"/>
      <c r="RGF91" s="45"/>
      <c r="RGG91" s="45"/>
      <c r="RGH91" s="45"/>
      <c r="RGI91" s="45"/>
      <c r="RGJ91" s="45"/>
      <c r="RGK91" s="45"/>
      <c r="RGL91" s="45"/>
      <c r="RGM91" s="45"/>
      <c r="RGN91" s="45"/>
      <c r="RGO91" s="45"/>
      <c r="RGP91" s="45"/>
      <c r="RGQ91" s="45"/>
      <c r="RGR91" s="45"/>
      <c r="RGS91" s="45"/>
      <c r="RGT91" s="45"/>
      <c r="RGU91" s="45"/>
      <c r="RGV91" s="45"/>
      <c r="RGW91" s="45"/>
      <c r="RGX91" s="45"/>
      <c r="RGY91" s="45"/>
      <c r="RGZ91" s="45"/>
      <c r="RHA91" s="45"/>
      <c r="RHB91" s="45"/>
      <c r="RHC91" s="45"/>
      <c r="RHD91" s="45"/>
      <c r="RHE91" s="45"/>
      <c r="RHF91" s="45"/>
      <c r="RHG91" s="45"/>
      <c r="RHH91" s="45"/>
      <c r="RHI91" s="45"/>
      <c r="RHJ91" s="45"/>
      <c r="RHK91" s="45"/>
      <c r="RHL91" s="45"/>
      <c r="RHM91" s="45"/>
      <c r="RHN91" s="45"/>
      <c r="RHO91" s="45"/>
      <c r="RHP91" s="45"/>
      <c r="RHQ91" s="45"/>
      <c r="RHR91" s="45"/>
      <c r="RHS91" s="45"/>
      <c r="RHT91" s="45"/>
      <c r="RHU91" s="45"/>
      <c r="RHV91" s="45"/>
      <c r="RHW91" s="45"/>
      <c r="RHX91" s="45"/>
      <c r="RHY91" s="45"/>
      <c r="RHZ91" s="45"/>
      <c r="RIA91" s="45"/>
      <c r="RIB91" s="45"/>
      <c r="RIC91" s="45"/>
      <c r="RID91" s="45"/>
      <c r="RIE91" s="45"/>
      <c r="RIF91" s="45"/>
      <c r="RIG91" s="45"/>
      <c r="RIH91" s="45"/>
      <c r="RII91" s="45"/>
      <c r="RIJ91" s="45"/>
      <c r="RIK91" s="45"/>
      <c r="RIL91" s="45"/>
      <c r="RIM91" s="45"/>
      <c r="RIN91" s="45"/>
      <c r="RIO91" s="45"/>
      <c r="RIP91" s="45"/>
      <c r="RIQ91" s="45"/>
      <c r="RIR91" s="45"/>
      <c r="RIS91" s="45"/>
      <c r="RIT91" s="45"/>
      <c r="RIU91" s="45"/>
      <c r="RIV91" s="45"/>
      <c r="RIW91" s="45"/>
      <c r="RIX91" s="45"/>
      <c r="RIY91" s="45"/>
      <c r="RIZ91" s="45"/>
      <c r="RJA91" s="45"/>
      <c r="RJB91" s="45"/>
      <c r="RJC91" s="45"/>
      <c r="RJD91" s="45"/>
      <c r="RJE91" s="45"/>
      <c r="RJF91" s="45"/>
      <c r="RJG91" s="45"/>
      <c r="RJH91" s="45"/>
      <c r="RJI91" s="45"/>
      <c r="RJJ91" s="45"/>
      <c r="RJK91" s="45"/>
      <c r="RJL91" s="45"/>
      <c r="RJM91" s="45"/>
      <c r="RJN91" s="45"/>
      <c r="RJO91" s="45"/>
      <c r="RJP91" s="45"/>
      <c r="RJQ91" s="45"/>
      <c r="RJR91" s="45"/>
      <c r="RJS91" s="45"/>
      <c r="RJT91" s="45"/>
      <c r="RJU91" s="45"/>
      <c r="RJV91" s="45"/>
      <c r="RJW91" s="45"/>
      <c r="RJX91" s="45"/>
      <c r="RJY91" s="45"/>
      <c r="RJZ91" s="45"/>
      <c r="RKA91" s="45"/>
      <c r="RKB91" s="45"/>
      <c r="RKC91" s="45"/>
      <c r="RKD91" s="45"/>
      <c r="RKE91" s="45"/>
      <c r="RKF91" s="45"/>
      <c r="RKG91" s="45"/>
      <c r="RKH91" s="45"/>
      <c r="RKI91" s="45"/>
      <c r="RKJ91" s="45"/>
      <c r="RKK91" s="45"/>
      <c r="RKL91" s="45"/>
      <c r="RKM91" s="45"/>
      <c r="RKN91" s="45"/>
      <c r="RKO91" s="45"/>
      <c r="RKP91" s="45"/>
      <c r="RKQ91" s="45"/>
      <c r="RKR91" s="45"/>
      <c r="RKS91" s="45"/>
      <c r="RKT91" s="45"/>
      <c r="RKU91" s="45"/>
      <c r="RKV91" s="45"/>
      <c r="RKW91" s="45"/>
      <c r="RKX91" s="45"/>
      <c r="RKY91" s="45"/>
      <c r="RKZ91" s="45"/>
      <c r="RLA91" s="45"/>
      <c r="RLB91" s="45"/>
      <c r="RLC91" s="45"/>
      <c r="RLD91" s="45"/>
      <c r="RLE91" s="45"/>
      <c r="RLF91" s="45"/>
      <c r="RLG91" s="45"/>
      <c r="RLH91" s="45"/>
      <c r="RLI91" s="45"/>
      <c r="RLJ91" s="45"/>
      <c r="RLK91" s="45"/>
      <c r="RLL91" s="45"/>
      <c r="RLM91" s="45"/>
      <c r="RLN91" s="45"/>
      <c r="RLO91" s="45"/>
      <c r="RLP91" s="45"/>
      <c r="RLQ91" s="45"/>
      <c r="RLR91" s="45"/>
      <c r="RLS91" s="45"/>
      <c r="RLT91" s="45"/>
      <c r="RLU91" s="45"/>
      <c r="RLV91" s="45"/>
      <c r="RLW91" s="45"/>
      <c r="RLX91" s="45"/>
      <c r="RLY91" s="45"/>
      <c r="RLZ91" s="45"/>
      <c r="RMA91" s="45"/>
      <c r="RMB91" s="45"/>
      <c r="RMC91" s="45"/>
      <c r="RMD91" s="45"/>
      <c r="RME91" s="45"/>
      <c r="RMF91" s="45"/>
      <c r="RMG91" s="45"/>
      <c r="RMH91" s="45"/>
      <c r="RMI91" s="45"/>
      <c r="RMJ91" s="45"/>
      <c r="RMK91" s="45"/>
      <c r="RML91" s="45"/>
      <c r="RMM91" s="45"/>
      <c r="RMN91" s="45"/>
      <c r="RMO91" s="45"/>
      <c r="RMP91" s="45"/>
      <c r="RMQ91" s="45"/>
      <c r="RMR91" s="45"/>
      <c r="RMS91" s="45"/>
      <c r="RMT91" s="45"/>
      <c r="RMU91" s="45"/>
      <c r="RMV91" s="45"/>
      <c r="RMW91" s="45"/>
      <c r="RMX91" s="45"/>
      <c r="RMY91" s="45"/>
      <c r="RMZ91" s="45"/>
      <c r="RNA91" s="45"/>
      <c r="RNB91" s="45"/>
      <c r="RNC91" s="45"/>
      <c r="RND91" s="45"/>
      <c r="RNE91" s="45"/>
      <c r="RNF91" s="45"/>
      <c r="RNG91" s="45"/>
      <c r="RNH91" s="45"/>
      <c r="RNI91" s="45"/>
      <c r="RNJ91" s="45"/>
      <c r="RNK91" s="45"/>
      <c r="RNL91" s="45"/>
      <c r="RNM91" s="45"/>
      <c r="RNN91" s="45"/>
      <c r="RNO91" s="45"/>
      <c r="RNP91" s="45"/>
      <c r="RNQ91" s="45"/>
      <c r="RNR91" s="45"/>
      <c r="RNS91" s="45"/>
      <c r="RNT91" s="45"/>
      <c r="RNU91" s="45"/>
      <c r="RNV91" s="45"/>
      <c r="RNW91" s="45"/>
      <c r="RNX91" s="45"/>
      <c r="RNY91" s="45"/>
      <c r="RNZ91" s="45"/>
      <c r="ROA91" s="45"/>
      <c r="ROB91" s="45"/>
      <c r="ROC91" s="45"/>
      <c r="ROD91" s="45"/>
      <c r="ROE91" s="45"/>
      <c r="ROF91" s="45"/>
      <c r="ROG91" s="45"/>
      <c r="ROH91" s="45"/>
      <c r="ROI91" s="45"/>
      <c r="ROJ91" s="45"/>
      <c r="ROK91" s="45"/>
      <c r="ROL91" s="45"/>
      <c r="ROM91" s="45"/>
      <c r="RON91" s="45"/>
      <c r="ROO91" s="45"/>
      <c r="ROP91" s="45"/>
      <c r="ROQ91" s="45"/>
      <c r="ROR91" s="45"/>
      <c r="ROS91" s="45"/>
      <c r="ROT91" s="45"/>
      <c r="ROU91" s="45"/>
      <c r="ROV91" s="45"/>
      <c r="ROW91" s="45"/>
      <c r="ROX91" s="45"/>
      <c r="ROY91" s="45"/>
      <c r="ROZ91" s="45"/>
      <c r="RPA91" s="45"/>
      <c r="RPB91" s="45"/>
      <c r="RPC91" s="45"/>
      <c r="RPD91" s="45"/>
      <c r="RPE91" s="45"/>
      <c r="RPF91" s="45"/>
      <c r="RPG91" s="45"/>
      <c r="RPH91" s="45"/>
      <c r="RPI91" s="45"/>
      <c r="RPJ91" s="45"/>
      <c r="RPK91" s="45"/>
      <c r="RPL91" s="45"/>
      <c r="RPM91" s="45"/>
      <c r="RPN91" s="45"/>
      <c r="RPO91" s="45"/>
      <c r="RPP91" s="45"/>
      <c r="RPQ91" s="45"/>
      <c r="RPR91" s="45"/>
      <c r="RPS91" s="45"/>
      <c r="RPT91" s="45"/>
      <c r="RPU91" s="45"/>
      <c r="RPV91" s="45"/>
      <c r="RPW91" s="45"/>
      <c r="RPX91" s="45"/>
      <c r="RPY91" s="45"/>
      <c r="RPZ91" s="45"/>
      <c r="RQA91" s="45"/>
      <c r="RQB91" s="45"/>
      <c r="RQC91" s="45"/>
      <c r="RQD91" s="45"/>
      <c r="RQE91" s="45"/>
      <c r="RQF91" s="45"/>
      <c r="RQG91" s="45"/>
      <c r="RQH91" s="45"/>
      <c r="RQI91" s="45"/>
      <c r="RQJ91" s="45"/>
      <c r="RQK91" s="45"/>
      <c r="RQL91" s="45"/>
      <c r="RQM91" s="45"/>
      <c r="RQN91" s="45"/>
      <c r="RQO91" s="45"/>
      <c r="RQP91" s="45"/>
      <c r="RQQ91" s="45"/>
      <c r="RQR91" s="45"/>
      <c r="RQS91" s="45"/>
      <c r="RQT91" s="45"/>
      <c r="RQU91" s="45"/>
      <c r="RQV91" s="45"/>
      <c r="RQW91" s="45"/>
      <c r="RQX91" s="45"/>
      <c r="RQY91" s="45"/>
      <c r="RQZ91" s="45"/>
      <c r="RRA91" s="45"/>
      <c r="RRB91" s="45"/>
      <c r="RRC91" s="45"/>
      <c r="RRD91" s="45"/>
      <c r="RRE91" s="45"/>
      <c r="RRF91" s="45"/>
      <c r="RRG91" s="45"/>
      <c r="RRH91" s="45"/>
      <c r="RRI91" s="45"/>
      <c r="RRJ91" s="45"/>
      <c r="RRK91" s="45"/>
      <c r="RRL91" s="45"/>
      <c r="RRM91" s="45"/>
      <c r="RRN91" s="45"/>
      <c r="RRO91" s="45"/>
      <c r="RRP91" s="45"/>
      <c r="RRQ91" s="45"/>
      <c r="RRR91" s="45"/>
      <c r="RRS91" s="45"/>
      <c r="RRT91" s="45"/>
      <c r="RRU91" s="45"/>
      <c r="RRV91" s="45"/>
      <c r="RRW91" s="45"/>
      <c r="RRX91" s="45"/>
      <c r="RRY91" s="45"/>
      <c r="RRZ91" s="45"/>
      <c r="RSA91" s="45"/>
      <c r="RSB91" s="45"/>
      <c r="RSC91" s="45"/>
      <c r="RSD91" s="45"/>
      <c r="RSE91" s="45"/>
      <c r="RSF91" s="45"/>
      <c r="RSG91" s="45"/>
      <c r="RSH91" s="45"/>
      <c r="RSI91" s="45"/>
      <c r="RSJ91" s="45"/>
      <c r="RSK91" s="45"/>
      <c r="RSL91" s="45"/>
      <c r="RSM91" s="45"/>
      <c r="RSN91" s="45"/>
      <c r="RSO91" s="45"/>
      <c r="RSP91" s="45"/>
      <c r="RSQ91" s="45"/>
      <c r="RSR91" s="45"/>
      <c r="RSS91" s="45"/>
      <c r="RST91" s="45"/>
      <c r="RSU91" s="45"/>
      <c r="RSV91" s="45"/>
      <c r="RSW91" s="45"/>
      <c r="RSX91" s="45"/>
      <c r="RSY91" s="45"/>
      <c r="RSZ91" s="45"/>
      <c r="RTA91" s="45"/>
      <c r="RTB91" s="45"/>
      <c r="RTC91" s="45"/>
      <c r="RTD91" s="45"/>
      <c r="RTE91" s="45"/>
      <c r="RTF91" s="45"/>
      <c r="RTG91" s="45"/>
      <c r="RTH91" s="45"/>
      <c r="RTI91" s="45"/>
      <c r="RTJ91" s="45"/>
      <c r="RTK91" s="45"/>
      <c r="RTL91" s="45"/>
      <c r="RTM91" s="45"/>
      <c r="RTN91" s="45"/>
      <c r="RTO91" s="45"/>
      <c r="RTP91" s="45"/>
      <c r="RTQ91" s="45"/>
      <c r="RTR91" s="45"/>
      <c r="RTS91" s="45"/>
      <c r="RTT91" s="45"/>
      <c r="RTU91" s="45"/>
      <c r="RTV91" s="45"/>
      <c r="RTW91" s="45"/>
      <c r="RTX91" s="45"/>
      <c r="RTY91" s="45"/>
      <c r="RTZ91" s="45"/>
      <c r="RUA91" s="45"/>
      <c r="RUB91" s="45"/>
      <c r="RUC91" s="45"/>
      <c r="RUD91" s="45"/>
      <c r="RUE91" s="45"/>
      <c r="RUF91" s="45"/>
      <c r="RUG91" s="45"/>
      <c r="RUH91" s="45"/>
      <c r="RUI91" s="45"/>
      <c r="RUJ91" s="45"/>
      <c r="RUK91" s="45"/>
      <c r="RUL91" s="45"/>
      <c r="RUM91" s="45"/>
      <c r="RUN91" s="45"/>
      <c r="RUO91" s="45"/>
      <c r="RUP91" s="45"/>
      <c r="RUQ91" s="45"/>
      <c r="RUR91" s="45"/>
      <c r="RUS91" s="45"/>
      <c r="RUT91" s="45"/>
      <c r="RUU91" s="45"/>
      <c r="RUV91" s="45"/>
      <c r="RUW91" s="45"/>
      <c r="RUX91" s="45"/>
      <c r="RUY91" s="45"/>
      <c r="RUZ91" s="45"/>
      <c r="RVA91" s="45"/>
      <c r="RVB91" s="45"/>
      <c r="RVC91" s="45"/>
      <c r="RVD91" s="45"/>
      <c r="RVE91" s="45"/>
      <c r="RVF91" s="45"/>
      <c r="RVG91" s="45"/>
      <c r="RVH91" s="45"/>
      <c r="RVI91" s="45"/>
      <c r="RVJ91" s="45"/>
      <c r="RVK91" s="45"/>
      <c r="RVL91" s="45"/>
      <c r="RVM91" s="45"/>
      <c r="RVN91" s="45"/>
      <c r="RVO91" s="45"/>
      <c r="RVP91" s="45"/>
      <c r="RVQ91" s="45"/>
      <c r="RVR91" s="45"/>
      <c r="RVS91" s="45"/>
      <c r="RVT91" s="45"/>
      <c r="RVU91" s="45"/>
      <c r="RVV91" s="45"/>
      <c r="RVW91" s="45"/>
      <c r="RVX91" s="45"/>
      <c r="RVY91" s="45"/>
      <c r="RVZ91" s="45"/>
      <c r="RWA91" s="45"/>
      <c r="RWB91" s="45"/>
      <c r="RWC91" s="45"/>
      <c r="RWD91" s="45"/>
      <c r="RWE91" s="45"/>
      <c r="RWF91" s="45"/>
      <c r="RWG91" s="45"/>
      <c r="RWH91" s="45"/>
      <c r="RWI91" s="45"/>
      <c r="RWJ91" s="45"/>
      <c r="RWK91" s="45"/>
      <c r="RWL91" s="45"/>
      <c r="RWM91" s="45"/>
      <c r="RWN91" s="45"/>
      <c r="RWO91" s="45"/>
      <c r="RWP91" s="45"/>
      <c r="RWQ91" s="45"/>
      <c r="RWR91" s="45"/>
      <c r="RWS91" s="45"/>
      <c r="RWT91" s="45"/>
      <c r="RWU91" s="45"/>
      <c r="RWV91" s="45"/>
      <c r="RWW91" s="45"/>
      <c r="RWX91" s="45"/>
      <c r="RWY91" s="45"/>
      <c r="RWZ91" s="45"/>
      <c r="RXA91" s="45"/>
      <c r="RXB91" s="45"/>
      <c r="RXC91" s="45"/>
      <c r="RXD91" s="45"/>
      <c r="RXE91" s="45"/>
      <c r="RXF91" s="45"/>
      <c r="RXG91" s="45"/>
      <c r="RXH91" s="45"/>
      <c r="RXI91" s="45"/>
      <c r="RXJ91" s="45"/>
      <c r="RXK91" s="45"/>
      <c r="RXL91" s="45"/>
      <c r="RXM91" s="45"/>
      <c r="RXN91" s="45"/>
      <c r="RXO91" s="45"/>
      <c r="RXP91" s="45"/>
      <c r="RXQ91" s="45"/>
      <c r="RXR91" s="45"/>
      <c r="RXS91" s="45"/>
      <c r="RXT91" s="45"/>
      <c r="RXU91" s="45"/>
      <c r="RXV91" s="45"/>
      <c r="RXW91" s="45"/>
      <c r="RXX91" s="45"/>
      <c r="RXY91" s="45"/>
      <c r="RXZ91" s="45"/>
      <c r="RYA91" s="45"/>
      <c r="RYB91" s="45"/>
      <c r="RYC91" s="45"/>
      <c r="RYD91" s="45"/>
      <c r="RYE91" s="45"/>
      <c r="RYF91" s="45"/>
      <c r="RYG91" s="45"/>
      <c r="RYH91" s="45"/>
      <c r="RYI91" s="45"/>
      <c r="RYJ91" s="45"/>
      <c r="RYK91" s="45"/>
      <c r="RYL91" s="45"/>
      <c r="RYM91" s="45"/>
      <c r="RYN91" s="45"/>
      <c r="RYO91" s="45"/>
      <c r="RYP91" s="45"/>
      <c r="RYQ91" s="45"/>
      <c r="RYR91" s="45"/>
      <c r="RYS91" s="45"/>
      <c r="RYT91" s="45"/>
      <c r="RYU91" s="45"/>
      <c r="RYV91" s="45"/>
      <c r="RYW91" s="45"/>
      <c r="RYX91" s="45"/>
      <c r="RYY91" s="45"/>
      <c r="RYZ91" s="45"/>
      <c r="RZA91" s="45"/>
      <c r="RZB91" s="45"/>
      <c r="RZC91" s="45"/>
      <c r="RZD91" s="45"/>
      <c r="RZE91" s="45"/>
      <c r="RZF91" s="45"/>
      <c r="RZG91" s="45"/>
      <c r="RZH91" s="45"/>
      <c r="RZI91" s="45"/>
      <c r="RZJ91" s="45"/>
      <c r="RZK91" s="45"/>
      <c r="RZL91" s="45"/>
      <c r="RZM91" s="45"/>
      <c r="RZN91" s="45"/>
      <c r="RZO91" s="45"/>
      <c r="RZP91" s="45"/>
      <c r="RZQ91" s="45"/>
      <c r="RZR91" s="45"/>
      <c r="RZS91" s="45"/>
      <c r="RZT91" s="45"/>
      <c r="RZU91" s="45"/>
      <c r="RZV91" s="45"/>
      <c r="RZW91" s="45"/>
      <c r="RZX91" s="45"/>
      <c r="RZY91" s="45"/>
      <c r="RZZ91" s="45"/>
      <c r="SAA91" s="45"/>
      <c r="SAB91" s="45"/>
      <c r="SAC91" s="45"/>
      <c r="SAD91" s="45"/>
      <c r="SAE91" s="45"/>
      <c r="SAF91" s="45"/>
      <c r="SAG91" s="45"/>
      <c r="SAH91" s="45"/>
      <c r="SAI91" s="45"/>
      <c r="SAJ91" s="45"/>
      <c r="SAK91" s="45"/>
      <c r="SAL91" s="45"/>
      <c r="SAM91" s="45"/>
      <c r="SAN91" s="45"/>
      <c r="SAO91" s="45"/>
      <c r="SAP91" s="45"/>
      <c r="SAQ91" s="45"/>
      <c r="SAR91" s="45"/>
      <c r="SAS91" s="45"/>
      <c r="SAT91" s="45"/>
      <c r="SAU91" s="45"/>
      <c r="SAV91" s="45"/>
      <c r="SAW91" s="45"/>
      <c r="SAX91" s="45"/>
      <c r="SAY91" s="45"/>
      <c r="SAZ91" s="45"/>
      <c r="SBA91" s="45"/>
      <c r="SBB91" s="45"/>
      <c r="SBC91" s="45"/>
      <c r="SBD91" s="45"/>
      <c r="SBE91" s="45"/>
      <c r="SBF91" s="45"/>
      <c r="SBG91" s="45"/>
      <c r="SBH91" s="45"/>
      <c r="SBI91" s="45"/>
      <c r="SBJ91" s="45"/>
      <c r="SBK91" s="45"/>
      <c r="SBL91" s="45"/>
      <c r="SBM91" s="45"/>
      <c r="SBN91" s="45"/>
      <c r="SBO91" s="45"/>
      <c r="SBP91" s="45"/>
      <c r="SBQ91" s="45"/>
      <c r="SBR91" s="45"/>
      <c r="SBS91" s="45"/>
      <c r="SBT91" s="45"/>
      <c r="SBU91" s="45"/>
      <c r="SBV91" s="45"/>
      <c r="SBW91" s="45"/>
      <c r="SBX91" s="45"/>
      <c r="SBY91" s="45"/>
      <c r="SBZ91" s="45"/>
      <c r="SCA91" s="45"/>
      <c r="SCB91" s="45"/>
      <c r="SCC91" s="45"/>
      <c r="SCD91" s="45"/>
      <c r="SCE91" s="45"/>
      <c r="SCF91" s="45"/>
      <c r="SCG91" s="45"/>
      <c r="SCH91" s="45"/>
      <c r="SCI91" s="45"/>
      <c r="SCJ91" s="45"/>
      <c r="SCK91" s="45"/>
      <c r="SCL91" s="45"/>
      <c r="SCM91" s="45"/>
      <c r="SCN91" s="45"/>
      <c r="SCO91" s="45"/>
      <c r="SCP91" s="45"/>
      <c r="SCQ91" s="45"/>
      <c r="SCR91" s="45"/>
      <c r="SCS91" s="45"/>
      <c r="SCT91" s="45"/>
      <c r="SCU91" s="45"/>
      <c r="SCV91" s="45"/>
      <c r="SCW91" s="45"/>
      <c r="SCX91" s="45"/>
      <c r="SCY91" s="45"/>
      <c r="SCZ91" s="45"/>
      <c r="SDA91" s="45"/>
      <c r="SDB91" s="45"/>
      <c r="SDC91" s="45"/>
      <c r="SDD91" s="45"/>
      <c r="SDE91" s="45"/>
      <c r="SDF91" s="45"/>
      <c r="SDG91" s="45"/>
      <c r="SDH91" s="45"/>
      <c r="SDI91" s="45"/>
      <c r="SDJ91" s="45"/>
      <c r="SDK91" s="45"/>
      <c r="SDL91" s="45"/>
      <c r="SDM91" s="45"/>
      <c r="SDN91" s="45"/>
      <c r="SDO91" s="45"/>
      <c r="SDP91" s="45"/>
      <c r="SDQ91" s="45"/>
      <c r="SDR91" s="45"/>
      <c r="SDS91" s="45"/>
      <c r="SDT91" s="45"/>
      <c r="SDU91" s="45"/>
      <c r="SDV91" s="45"/>
      <c r="SDW91" s="45"/>
      <c r="SDX91" s="45"/>
      <c r="SDY91" s="45"/>
      <c r="SDZ91" s="45"/>
      <c r="SEA91" s="45"/>
      <c r="SEB91" s="45"/>
      <c r="SEC91" s="45"/>
      <c r="SED91" s="45"/>
      <c r="SEE91" s="45"/>
      <c r="SEF91" s="45"/>
      <c r="SEG91" s="45"/>
      <c r="SEH91" s="45"/>
      <c r="SEI91" s="45"/>
      <c r="SEJ91" s="45"/>
      <c r="SEK91" s="45"/>
      <c r="SEL91" s="45"/>
      <c r="SEM91" s="45"/>
      <c r="SEN91" s="45"/>
      <c r="SEO91" s="45"/>
      <c r="SEP91" s="45"/>
      <c r="SEQ91" s="45"/>
      <c r="SER91" s="45"/>
      <c r="SES91" s="45"/>
      <c r="SET91" s="45"/>
      <c r="SEU91" s="45"/>
      <c r="SEV91" s="45"/>
      <c r="SEW91" s="45"/>
      <c r="SEX91" s="45"/>
      <c r="SEY91" s="45"/>
      <c r="SEZ91" s="45"/>
      <c r="SFA91" s="45"/>
      <c r="SFB91" s="45"/>
      <c r="SFC91" s="45"/>
      <c r="SFD91" s="45"/>
      <c r="SFE91" s="45"/>
      <c r="SFF91" s="45"/>
      <c r="SFG91" s="45"/>
      <c r="SFH91" s="45"/>
      <c r="SFI91" s="45"/>
      <c r="SFJ91" s="45"/>
      <c r="SFK91" s="45"/>
      <c r="SFL91" s="45"/>
      <c r="SFM91" s="45"/>
      <c r="SFN91" s="45"/>
      <c r="SFO91" s="45"/>
      <c r="SFP91" s="45"/>
      <c r="SFQ91" s="45"/>
      <c r="SFR91" s="45"/>
      <c r="SFS91" s="45"/>
      <c r="SFT91" s="45"/>
      <c r="SFU91" s="45"/>
      <c r="SFV91" s="45"/>
      <c r="SFW91" s="45"/>
      <c r="SFX91" s="45"/>
      <c r="SFY91" s="45"/>
      <c r="SFZ91" s="45"/>
      <c r="SGA91" s="45"/>
      <c r="SGB91" s="45"/>
      <c r="SGC91" s="45"/>
      <c r="SGD91" s="45"/>
      <c r="SGE91" s="45"/>
      <c r="SGF91" s="45"/>
      <c r="SGG91" s="45"/>
      <c r="SGH91" s="45"/>
      <c r="SGI91" s="45"/>
      <c r="SGJ91" s="45"/>
      <c r="SGK91" s="45"/>
      <c r="SGL91" s="45"/>
      <c r="SGM91" s="45"/>
      <c r="SGN91" s="45"/>
      <c r="SGO91" s="45"/>
      <c r="SGP91" s="45"/>
      <c r="SGQ91" s="45"/>
      <c r="SGR91" s="45"/>
      <c r="SGS91" s="45"/>
      <c r="SGT91" s="45"/>
      <c r="SGU91" s="45"/>
      <c r="SGV91" s="45"/>
      <c r="SGW91" s="45"/>
      <c r="SGX91" s="45"/>
      <c r="SGY91" s="45"/>
      <c r="SGZ91" s="45"/>
      <c r="SHA91" s="45"/>
      <c r="SHB91" s="45"/>
      <c r="SHC91" s="45"/>
      <c r="SHD91" s="45"/>
      <c r="SHE91" s="45"/>
      <c r="SHF91" s="45"/>
      <c r="SHG91" s="45"/>
      <c r="SHH91" s="45"/>
      <c r="SHI91" s="45"/>
      <c r="SHJ91" s="45"/>
      <c r="SHK91" s="45"/>
      <c r="SHL91" s="45"/>
      <c r="SHM91" s="45"/>
      <c r="SHN91" s="45"/>
      <c r="SHO91" s="45"/>
      <c r="SHP91" s="45"/>
      <c r="SHQ91" s="45"/>
      <c r="SHR91" s="45"/>
      <c r="SHS91" s="45"/>
      <c r="SHT91" s="45"/>
      <c r="SHU91" s="45"/>
      <c r="SHV91" s="45"/>
      <c r="SHW91" s="45"/>
      <c r="SHX91" s="45"/>
      <c r="SHY91" s="45"/>
      <c r="SHZ91" s="45"/>
      <c r="SIA91" s="45"/>
      <c r="SIB91" s="45"/>
      <c r="SIC91" s="45"/>
      <c r="SID91" s="45"/>
      <c r="SIE91" s="45"/>
      <c r="SIF91" s="45"/>
      <c r="SIG91" s="45"/>
      <c r="SIH91" s="45"/>
      <c r="SII91" s="45"/>
      <c r="SIJ91" s="45"/>
      <c r="SIK91" s="45"/>
      <c r="SIL91" s="45"/>
      <c r="SIM91" s="45"/>
      <c r="SIN91" s="45"/>
      <c r="SIO91" s="45"/>
      <c r="SIP91" s="45"/>
      <c r="SIQ91" s="45"/>
      <c r="SIR91" s="45"/>
      <c r="SIS91" s="45"/>
      <c r="SIT91" s="45"/>
      <c r="SIU91" s="45"/>
      <c r="SIV91" s="45"/>
      <c r="SIW91" s="45"/>
      <c r="SIX91" s="45"/>
      <c r="SIY91" s="45"/>
      <c r="SIZ91" s="45"/>
      <c r="SJA91" s="45"/>
      <c r="SJB91" s="45"/>
      <c r="SJC91" s="45"/>
      <c r="SJD91" s="45"/>
      <c r="SJE91" s="45"/>
      <c r="SJF91" s="45"/>
      <c r="SJG91" s="45"/>
      <c r="SJH91" s="45"/>
      <c r="SJI91" s="45"/>
      <c r="SJJ91" s="45"/>
      <c r="SJK91" s="45"/>
      <c r="SJL91" s="45"/>
      <c r="SJM91" s="45"/>
      <c r="SJN91" s="45"/>
      <c r="SJO91" s="45"/>
      <c r="SJP91" s="45"/>
      <c r="SJQ91" s="45"/>
      <c r="SJR91" s="45"/>
      <c r="SJS91" s="45"/>
      <c r="SJT91" s="45"/>
      <c r="SJU91" s="45"/>
      <c r="SJV91" s="45"/>
      <c r="SJW91" s="45"/>
      <c r="SJX91" s="45"/>
      <c r="SJY91" s="45"/>
      <c r="SJZ91" s="45"/>
      <c r="SKA91" s="45"/>
      <c r="SKB91" s="45"/>
      <c r="SKC91" s="45"/>
      <c r="SKD91" s="45"/>
      <c r="SKE91" s="45"/>
      <c r="SKF91" s="45"/>
      <c r="SKG91" s="45"/>
      <c r="SKH91" s="45"/>
      <c r="SKI91" s="45"/>
      <c r="SKJ91" s="45"/>
      <c r="SKK91" s="45"/>
      <c r="SKL91" s="45"/>
      <c r="SKM91" s="45"/>
      <c r="SKN91" s="45"/>
      <c r="SKO91" s="45"/>
      <c r="SKP91" s="45"/>
      <c r="SKQ91" s="45"/>
      <c r="SKR91" s="45"/>
      <c r="SKS91" s="45"/>
      <c r="SKT91" s="45"/>
      <c r="SKU91" s="45"/>
      <c r="SKV91" s="45"/>
      <c r="SKW91" s="45"/>
      <c r="SKX91" s="45"/>
      <c r="SKY91" s="45"/>
      <c r="SKZ91" s="45"/>
      <c r="SLA91" s="45"/>
      <c r="SLB91" s="45"/>
      <c r="SLC91" s="45"/>
      <c r="SLD91" s="45"/>
      <c r="SLE91" s="45"/>
      <c r="SLF91" s="45"/>
      <c r="SLG91" s="45"/>
      <c r="SLH91" s="45"/>
      <c r="SLI91" s="45"/>
      <c r="SLJ91" s="45"/>
      <c r="SLK91" s="45"/>
      <c r="SLL91" s="45"/>
      <c r="SLM91" s="45"/>
      <c r="SLN91" s="45"/>
      <c r="SLO91" s="45"/>
      <c r="SLP91" s="45"/>
      <c r="SLQ91" s="45"/>
      <c r="SLR91" s="45"/>
      <c r="SLS91" s="45"/>
      <c r="SLT91" s="45"/>
      <c r="SLU91" s="45"/>
      <c r="SLV91" s="45"/>
      <c r="SLW91" s="45"/>
      <c r="SLX91" s="45"/>
      <c r="SLY91" s="45"/>
      <c r="SLZ91" s="45"/>
      <c r="SMA91" s="45"/>
      <c r="SMB91" s="45"/>
      <c r="SMC91" s="45"/>
      <c r="SMD91" s="45"/>
      <c r="SME91" s="45"/>
      <c r="SMF91" s="45"/>
      <c r="SMG91" s="45"/>
      <c r="SMH91" s="45"/>
      <c r="SMI91" s="45"/>
      <c r="SMJ91" s="45"/>
      <c r="SMK91" s="45"/>
      <c r="SML91" s="45"/>
      <c r="SMM91" s="45"/>
      <c r="SMN91" s="45"/>
      <c r="SMO91" s="45"/>
      <c r="SMP91" s="45"/>
      <c r="SMQ91" s="45"/>
      <c r="SMR91" s="45"/>
      <c r="SMS91" s="45"/>
      <c r="SMT91" s="45"/>
      <c r="SMU91" s="45"/>
      <c r="SMV91" s="45"/>
      <c r="SMW91" s="45"/>
      <c r="SMX91" s="45"/>
      <c r="SMY91" s="45"/>
      <c r="SMZ91" s="45"/>
      <c r="SNA91" s="45"/>
      <c r="SNB91" s="45"/>
      <c r="SNC91" s="45"/>
      <c r="SND91" s="45"/>
      <c r="SNE91" s="45"/>
      <c r="SNF91" s="45"/>
      <c r="SNG91" s="45"/>
      <c r="SNH91" s="45"/>
      <c r="SNI91" s="45"/>
      <c r="SNJ91" s="45"/>
      <c r="SNK91" s="45"/>
      <c r="SNL91" s="45"/>
      <c r="SNM91" s="45"/>
      <c r="SNN91" s="45"/>
      <c r="SNO91" s="45"/>
      <c r="SNP91" s="45"/>
      <c r="SNQ91" s="45"/>
      <c r="SNR91" s="45"/>
      <c r="SNS91" s="45"/>
      <c r="SNT91" s="45"/>
      <c r="SNU91" s="45"/>
      <c r="SNV91" s="45"/>
      <c r="SNW91" s="45"/>
      <c r="SNX91" s="45"/>
      <c r="SNY91" s="45"/>
      <c r="SNZ91" s="45"/>
      <c r="SOA91" s="45"/>
      <c r="SOB91" s="45"/>
      <c r="SOC91" s="45"/>
      <c r="SOD91" s="45"/>
      <c r="SOE91" s="45"/>
      <c r="SOF91" s="45"/>
      <c r="SOG91" s="45"/>
      <c r="SOH91" s="45"/>
      <c r="SOI91" s="45"/>
      <c r="SOJ91" s="45"/>
      <c r="SOK91" s="45"/>
      <c r="SOL91" s="45"/>
      <c r="SOM91" s="45"/>
      <c r="SON91" s="45"/>
      <c r="SOO91" s="45"/>
      <c r="SOP91" s="45"/>
      <c r="SOQ91" s="45"/>
      <c r="SOR91" s="45"/>
      <c r="SOS91" s="45"/>
      <c r="SOT91" s="45"/>
      <c r="SOU91" s="45"/>
      <c r="SOV91" s="45"/>
      <c r="SOW91" s="45"/>
      <c r="SOX91" s="45"/>
      <c r="SOY91" s="45"/>
      <c r="SOZ91" s="45"/>
      <c r="SPA91" s="45"/>
      <c r="SPB91" s="45"/>
      <c r="SPC91" s="45"/>
      <c r="SPD91" s="45"/>
      <c r="SPE91" s="45"/>
      <c r="SPF91" s="45"/>
      <c r="SPG91" s="45"/>
      <c r="SPH91" s="45"/>
      <c r="SPI91" s="45"/>
      <c r="SPJ91" s="45"/>
      <c r="SPK91" s="45"/>
      <c r="SPL91" s="45"/>
      <c r="SPM91" s="45"/>
      <c r="SPN91" s="45"/>
      <c r="SPO91" s="45"/>
      <c r="SPP91" s="45"/>
      <c r="SPQ91" s="45"/>
      <c r="SPR91" s="45"/>
      <c r="SPS91" s="45"/>
      <c r="SPT91" s="45"/>
      <c r="SPU91" s="45"/>
      <c r="SPV91" s="45"/>
      <c r="SPW91" s="45"/>
      <c r="SPX91" s="45"/>
      <c r="SPY91" s="45"/>
      <c r="SPZ91" s="45"/>
      <c r="SQA91" s="45"/>
      <c r="SQB91" s="45"/>
      <c r="SQC91" s="45"/>
      <c r="SQD91" s="45"/>
      <c r="SQE91" s="45"/>
      <c r="SQF91" s="45"/>
      <c r="SQG91" s="45"/>
      <c r="SQH91" s="45"/>
      <c r="SQI91" s="45"/>
      <c r="SQJ91" s="45"/>
      <c r="SQK91" s="45"/>
      <c r="SQL91" s="45"/>
      <c r="SQM91" s="45"/>
      <c r="SQN91" s="45"/>
      <c r="SQO91" s="45"/>
      <c r="SQP91" s="45"/>
      <c r="SQQ91" s="45"/>
      <c r="SQR91" s="45"/>
      <c r="SQS91" s="45"/>
      <c r="SQT91" s="45"/>
      <c r="SQU91" s="45"/>
      <c r="SQV91" s="45"/>
      <c r="SQW91" s="45"/>
      <c r="SQX91" s="45"/>
      <c r="SQY91" s="45"/>
      <c r="SQZ91" s="45"/>
      <c r="SRA91" s="45"/>
      <c r="SRB91" s="45"/>
      <c r="SRC91" s="45"/>
      <c r="SRD91" s="45"/>
      <c r="SRE91" s="45"/>
      <c r="SRF91" s="45"/>
      <c r="SRG91" s="45"/>
      <c r="SRH91" s="45"/>
      <c r="SRI91" s="45"/>
      <c r="SRJ91" s="45"/>
      <c r="SRK91" s="45"/>
      <c r="SRL91" s="45"/>
      <c r="SRM91" s="45"/>
      <c r="SRN91" s="45"/>
      <c r="SRO91" s="45"/>
      <c r="SRP91" s="45"/>
      <c r="SRQ91" s="45"/>
      <c r="SRR91" s="45"/>
      <c r="SRS91" s="45"/>
      <c r="SRT91" s="45"/>
      <c r="SRU91" s="45"/>
      <c r="SRV91" s="45"/>
      <c r="SRW91" s="45"/>
      <c r="SRX91" s="45"/>
      <c r="SRY91" s="45"/>
      <c r="SRZ91" s="45"/>
      <c r="SSA91" s="45"/>
      <c r="SSB91" s="45"/>
      <c r="SSC91" s="45"/>
      <c r="SSD91" s="45"/>
      <c r="SSE91" s="45"/>
      <c r="SSF91" s="45"/>
      <c r="SSG91" s="45"/>
      <c r="SSH91" s="45"/>
      <c r="SSI91" s="45"/>
      <c r="SSJ91" s="45"/>
      <c r="SSK91" s="45"/>
      <c r="SSL91" s="45"/>
      <c r="SSM91" s="45"/>
      <c r="SSN91" s="45"/>
      <c r="SSO91" s="45"/>
      <c r="SSP91" s="45"/>
      <c r="SSQ91" s="45"/>
      <c r="SSR91" s="45"/>
      <c r="SSS91" s="45"/>
      <c r="SST91" s="45"/>
      <c r="SSU91" s="45"/>
      <c r="SSV91" s="45"/>
      <c r="SSW91" s="45"/>
      <c r="SSX91" s="45"/>
      <c r="SSY91" s="45"/>
      <c r="SSZ91" s="45"/>
      <c r="STA91" s="45"/>
      <c r="STB91" s="45"/>
      <c r="STC91" s="45"/>
      <c r="STD91" s="45"/>
      <c r="STE91" s="45"/>
      <c r="STF91" s="45"/>
      <c r="STG91" s="45"/>
      <c r="STH91" s="45"/>
      <c r="STI91" s="45"/>
      <c r="STJ91" s="45"/>
      <c r="STK91" s="45"/>
      <c r="STL91" s="45"/>
      <c r="STM91" s="45"/>
      <c r="STN91" s="45"/>
      <c r="STO91" s="45"/>
      <c r="STP91" s="45"/>
      <c r="STQ91" s="45"/>
      <c r="STR91" s="45"/>
      <c r="STS91" s="45"/>
      <c r="STT91" s="45"/>
      <c r="STU91" s="45"/>
      <c r="STV91" s="45"/>
      <c r="STW91" s="45"/>
      <c r="STX91" s="45"/>
      <c r="STY91" s="45"/>
      <c r="STZ91" s="45"/>
      <c r="SUA91" s="45"/>
      <c r="SUB91" s="45"/>
      <c r="SUC91" s="45"/>
      <c r="SUD91" s="45"/>
      <c r="SUE91" s="45"/>
      <c r="SUF91" s="45"/>
      <c r="SUG91" s="45"/>
      <c r="SUH91" s="45"/>
      <c r="SUI91" s="45"/>
      <c r="SUJ91" s="45"/>
      <c r="SUK91" s="45"/>
      <c r="SUL91" s="45"/>
      <c r="SUM91" s="45"/>
      <c r="SUN91" s="45"/>
      <c r="SUO91" s="45"/>
      <c r="SUP91" s="45"/>
      <c r="SUQ91" s="45"/>
      <c r="SUR91" s="45"/>
      <c r="SUS91" s="45"/>
      <c r="SUT91" s="45"/>
      <c r="SUU91" s="45"/>
      <c r="SUV91" s="45"/>
      <c r="SUW91" s="45"/>
      <c r="SUX91" s="45"/>
      <c r="SUY91" s="45"/>
      <c r="SUZ91" s="45"/>
      <c r="SVA91" s="45"/>
      <c r="SVB91" s="45"/>
      <c r="SVC91" s="45"/>
      <c r="SVD91" s="45"/>
      <c r="SVE91" s="45"/>
      <c r="SVF91" s="45"/>
      <c r="SVG91" s="45"/>
      <c r="SVH91" s="45"/>
      <c r="SVI91" s="45"/>
      <c r="SVJ91" s="45"/>
      <c r="SVK91" s="45"/>
      <c r="SVL91" s="45"/>
      <c r="SVM91" s="45"/>
      <c r="SVN91" s="45"/>
      <c r="SVO91" s="45"/>
      <c r="SVP91" s="45"/>
      <c r="SVQ91" s="45"/>
      <c r="SVR91" s="45"/>
      <c r="SVS91" s="45"/>
      <c r="SVT91" s="45"/>
      <c r="SVU91" s="45"/>
      <c r="SVV91" s="45"/>
      <c r="SVW91" s="45"/>
      <c r="SVX91" s="45"/>
      <c r="SVY91" s="45"/>
      <c r="SVZ91" s="45"/>
      <c r="SWA91" s="45"/>
      <c r="SWB91" s="45"/>
      <c r="SWC91" s="45"/>
      <c r="SWD91" s="45"/>
      <c r="SWE91" s="45"/>
      <c r="SWF91" s="45"/>
      <c r="SWG91" s="45"/>
      <c r="SWH91" s="45"/>
      <c r="SWI91" s="45"/>
      <c r="SWJ91" s="45"/>
      <c r="SWK91" s="45"/>
      <c r="SWL91" s="45"/>
      <c r="SWM91" s="45"/>
      <c r="SWN91" s="45"/>
      <c r="SWO91" s="45"/>
      <c r="SWP91" s="45"/>
      <c r="SWQ91" s="45"/>
      <c r="SWR91" s="45"/>
      <c r="SWS91" s="45"/>
      <c r="SWT91" s="45"/>
      <c r="SWU91" s="45"/>
      <c r="SWV91" s="45"/>
      <c r="SWW91" s="45"/>
      <c r="SWX91" s="45"/>
      <c r="SWY91" s="45"/>
      <c r="SWZ91" s="45"/>
      <c r="SXA91" s="45"/>
      <c r="SXB91" s="45"/>
      <c r="SXC91" s="45"/>
      <c r="SXD91" s="45"/>
      <c r="SXE91" s="45"/>
      <c r="SXF91" s="45"/>
      <c r="SXG91" s="45"/>
      <c r="SXH91" s="45"/>
      <c r="SXI91" s="45"/>
      <c r="SXJ91" s="45"/>
      <c r="SXK91" s="45"/>
      <c r="SXL91" s="45"/>
      <c r="SXM91" s="45"/>
      <c r="SXN91" s="45"/>
      <c r="SXO91" s="45"/>
      <c r="SXP91" s="45"/>
      <c r="SXQ91" s="45"/>
      <c r="SXR91" s="45"/>
      <c r="SXS91" s="45"/>
      <c r="SXT91" s="45"/>
      <c r="SXU91" s="45"/>
      <c r="SXV91" s="45"/>
      <c r="SXW91" s="45"/>
      <c r="SXX91" s="45"/>
      <c r="SXY91" s="45"/>
      <c r="SXZ91" s="45"/>
      <c r="SYA91" s="45"/>
      <c r="SYB91" s="45"/>
      <c r="SYC91" s="45"/>
      <c r="SYD91" s="45"/>
      <c r="SYE91" s="45"/>
      <c r="SYF91" s="45"/>
      <c r="SYG91" s="45"/>
      <c r="SYH91" s="45"/>
      <c r="SYI91" s="45"/>
      <c r="SYJ91" s="45"/>
      <c r="SYK91" s="45"/>
      <c r="SYL91" s="45"/>
      <c r="SYM91" s="45"/>
      <c r="SYN91" s="45"/>
      <c r="SYO91" s="45"/>
      <c r="SYP91" s="45"/>
      <c r="SYQ91" s="45"/>
      <c r="SYR91" s="45"/>
      <c r="SYS91" s="45"/>
      <c r="SYT91" s="45"/>
      <c r="SYU91" s="45"/>
      <c r="SYV91" s="45"/>
      <c r="SYW91" s="45"/>
      <c r="SYX91" s="45"/>
      <c r="SYY91" s="45"/>
      <c r="SYZ91" s="45"/>
      <c r="SZA91" s="45"/>
      <c r="SZB91" s="45"/>
      <c r="SZC91" s="45"/>
      <c r="SZD91" s="45"/>
      <c r="SZE91" s="45"/>
      <c r="SZF91" s="45"/>
      <c r="SZG91" s="45"/>
      <c r="SZH91" s="45"/>
      <c r="SZI91" s="45"/>
      <c r="SZJ91" s="45"/>
      <c r="SZK91" s="45"/>
      <c r="SZL91" s="45"/>
      <c r="SZM91" s="45"/>
      <c r="SZN91" s="45"/>
      <c r="SZO91" s="45"/>
      <c r="SZP91" s="45"/>
      <c r="SZQ91" s="45"/>
      <c r="SZR91" s="45"/>
      <c r="SZS91" s="45"/>
      <c r="SZT91" s="45"/>
      <c r="SZU91" s="45"/>
      <c r="SZV91" s="45"/>
      <c r="SZW91" s="45"/>
      <c r="SZX91" s="45"/>
      <c r="SZY91" s="45"/>
      <c r="SZZ91" s="45"/>
      <c r="TAA91" s="45"/>
      <c r="TAB91" s="45"/>
      <c r="TAC91" s="45"/>
      <c r="TAD91" s="45"/>
      <c r="TAE91" s="45"/>
      <c r="TAF91" s="45"/>
      <c r="TAG91" s="45"/>
      <c r="TAH91" s="45"/>
      <c r="TAI91" s="45"/>
      <c r="TAJ91" s="45"/>
      <c r="TAK91" s="45"/>
      <c r="TAL91" s="45"/>
      <c r="TAM91" s="45"/>
      <c r="TAN91" s="45"/>
      <c r="TAO91" s="45"/>
      <c r="TAP91" s="45"/>
      <c r="TAQ91" s="45"/>
      <c r="TAR91" s="45"/>
      <c r="TAS91" s="45"/>
      <c r="TAT91" s="45"/>
      <c r="TAU91" s="45"/>
      <c r="TAV91" s="45"/>
      <c r="TAW91" s="45"/>
      <c r="TAX91" s="45"/>
      <c r="TAY91" s="45"/>
      <c r="TAZ91" s="45"/>
      <c r="TBA91" s="45"/>
      <c r="TBB91" s="45"/>
      <c r="TBC91" s="45"/>
      <c r="TBD91" s="45"/>
      <c r="TBE91" s="45"/>
      <c r="TBF91" s="45"/>
      <c r="TBG91" s="45"/>
      <c r="TBH91" s="45"/>
      <c r="TBI91" s="45"/>
      <c r="TBJ91" s="45"/>
      <c r="TBK91" s="45"/>
      <c r="TBL91" s="45"/>
      <c r="TBM91" s="45"/>
      <c r="TBN91" s="45"/>
      <c r="TBO91" s="45"/>
      <c r="TBP91" s="45"/>
      <c r="TBQ91" s="45"/>
      <c r="TBR91" s="45"/>
      <c r="TBS91" s="45"/>
      <c r="TBT91" s="45"/>
      <c r="TBU91" s="45"/>
      <c r="TBV91" s="45"/>
      <c r="TBW91" s="45"/>
      <c r="TBX91" s="45"/>
      <c r="TBY91" s="45"/>
      <c r="TBZ91" s="45"/>
      <c r="TCA91" s="45"/>
      <c r="TCB91" s="45"/>
      <c r="TCC91" s="45"/>
      <c r="TCD91" s="45"/>
      <c r="TCE91" s="45"/>
      <c r="TCF91" s="45"/>
      <c r="TCG91" s="45"/>
      <c r="TCH91" s="45"/>
      <c r="TCI91" s="45"/>
      <c r="TCJ91" s="45"/>
      <c r="TCK91" s="45"/>
      <c r="TCL91" s="45"/>
      <c r="TCM91" s="45"/>
      <c r="TCN91" s="45"/>
      <c r="TCO91" s="45"/>
      <c r="TCP91" s="45"/>
      <c r="TCQ91" s="45"/>
      <c r="TCR91" s="45"/>
      <c r="TCS91" s="45"/>
      <c r="TCT91" s="45"/>
      <c r="TCU91" s="45"/>
      <c r="TCV91" s="45"/>
      <c r="TCW91" s="45"/>
      <c r="TCX91" s="45"/>
      <c r="TCY91" s="45"/>
      <c r="TCZ91" s="45"/>
      <c r="TDA91" s="45"/>
      <c r="TDB91" s="45"/>
      <c r="TDC91" s="45"/>
      <c r="TDD91" s="45"/>
      <c r="TDE91" s="45"/>
      <c r="TDF91" s="45"/>
      <c r="TDG91" s="45"/>
      <c r="TDH91" s="45"/>
      <c r="TDI91" s="45"/>
      <c r="TDJ91" s="45"/>
      <c r="TDK91" s="45"/>
      <c r="TDL91" s="45"/>
      <c r="TDM91" s="45"/>
      <c r="TDN91" s="45"/>
      <c r="TDO91" s="45"/>
      <c r="TDP91" s="45"/>
      <c r="TDQ91" s="45"/>
      <c r="TDR91" s="45"/>
      <c r="TDS91" s="45"/>
      <c r="TDT91" s="45"/>
      <c r="TDU91" s="45"/>
      <c r="TDV91" s="45"/>
      <c r="TDW91" s="45"/>
      <c r="TDX91" s="45"/>
      <c r="TDY91" s="45"/>
      <c r="TDZ91" s="45"/>
      <c r="TEA91" s="45"/>
      <c r="TEB91" s="45"/>
      <c r="TEC91" s="45"/>
      <c r="TED91" s="45"/>
      <c r="TEE91" s="45"/>
      <c r="TEF91" s="45"/>
      <c r="TEG91" s="45"/>
      <c r="TEH91" s="45"/>
      <c r="TEI91" s="45"/>
      <c r="TEJ91" s="45"/>
      <c r="TEK91" s="45"/>
      <c r="TEL91" s="45"/>
      <c r="TEM91" s="45"/>
      <c r="TEN91" s="45"/>
      <c r="TEO91" s="45"/>
      <c r="TEP91" s="45"/>
      <c r="TEQ91" s="45"/>
      <c r="TER91" s="45"/>
      <c r="TES91" s="45"/>
      <c r="TET91" s="45"/>
      <c r="TEU91" s="45"/>
      <c r="TEV91" s="45"/>
      <c r="TEW91" s="45"/>
      <c r="TEX91" s="45"/>
      <c r="TEY91" s="45"/>
      <c r="TEZ91" s="45"/>
      <c r="TFA91" s="45"/>
      <c r="TFB91" s="45"/>
      <c r="TFC91" s="45"/>
      <c r="TFD91" s="45"/>
      <c r="TFE91" s="45"/>
      <c r="TFF91" s="45"/>
      <c r="TFG91" s="45"/>
      <c r="TFH91" s="45"/>
      <c r="TFI91" s="45"/>
      <c r="TFJ91" s="45"/>
      <c r="TFK91" s="45"/>
      <c r="TFL91" s="45"/>
      <c r="TFM91" s="45"/>
      <c r="TFN91" s="45"/>
      <c r="TFO91" s="45"/>
      <c r="TFP91" s="45"/>
      <c r="TFQ91" s="45"/>
      <c r="TFR91" s="45"/>
      <c r="TFS91" s="45"/>
      <c r="TFT91" s="45"/>
      <c r="TFU91" s="45"/>
      <c r="TFV91" s="45"/>
      <c r="TFW91" s="45"/>
      <c r="TFX91" s="45"/>
      <c r="TFY91" s="45"/>
      <c r="TFZ91" s="45"/>
      <c r="TGA91" s="45"/>
      <c r="TGB91" s="45"/>
      <c r="TGC91" s="45"/>
      <c r="TGD91" s="45"/>
      <c r="TGE91" s="45"/>
      <c r="TGF91" s="45"/>
      <c r="TGG91" s="45"/>
      <c r="TGH91" s="45"/>
      <c r="TGI91" s="45"/>
      <c r="TGJ91" s="45"/>
      <c r="TGK91" s="45"/>
      <c r="TGL91" s="45"/>
      <c r="TGM91" s="45"/>
      <c r="TGN91" s="45"/>
      <c r="TGO91" s="45"/>
      <c r="TGP91" s="45"/>
      <c r="TGQ91" s="45"/>
      <c r="TGR91" s="45"/>
      <c r="TGS91" s="45"/>
      <c r="TGT91" s="45"/>
      <c r="TGU91" s="45"/>
      <c r="TGV91" s="45"/>
      <c r="TGW91" s="45"/>
      <c r="TGX91" s="45"/>
      <c r="TGY91" s="45"/>
      <c r="TGZ91" s="45"/>
      <c r="THA91" s="45"/>
      <c r="THB91" s="45"/>
      <c r="THC91" s="45"/>
      <c r="THD91" s="45"/>
      <c r="THE91" s="45"/>
      <c r="THF91" s="45"/>
      <c r="THG91" s="45"/>
      <c r="THH91" s="45"/>
      <c r="THI91" s="45"/>
      <c r="THJ91" s="45"/>
      <c r="THK91" s="45"/>
      <c r="THL91" s="45"/>
      <c r="THM91" s="45"/>
      <c r="THN91" s="45"/>
      <c r="THO91" s="45"/>
      <c r="THP91" s="45"/>
      <c r="THQ91" s="45"/>
      <c r="THR91" s="45"/>
      <c r="THS91" s="45"/>
      <c r="THT91" s="45"/>
      <c r="THU91" s="45"/>
      <c r="THV91" s="45"/>
      <c r="THW91" s="45"/>
      <c r="THX91" s="45"/>
      <c r="THY91" s="45"/>
      <c r="THZ91" s="45"/>
      <c r="TIA91" s="45"/>
      <c r="TIB91" s="45"/>
      <c r="TIC91" s="45"/>
      <c r="TID91" s="45"/>
      <c r="TIE91" s="45"/>
      <c r="TIF91" s="45"/>
      <c r="TIG91" s="45"/>
      <c r="TIH91" s="45"/>
      <c r="TII91" s="45"/>
      <c r="TIJ91" s="45"/>
      <c r="TIK91" s="45"/>
      <c r="TIL91" s="45"/>
      <c r="TIM91" s="45"/>
      <c r="TIN91" s="45"/>
      <c r="TIO91" s="45"/>
      <c r="TIP91" s="45"/>
      <c r="TIQ91" s="45"/>
      <c r="TIR91" s="45"/>
      <c r="TIS91" s="45"/>
      <c r="TIT91" s="45"/>
      <c r="TIU91" s="45"/>
      <c r="TIV91" s="45"/>
      <c r="TIW91" s="45"/>
      <c r="TIX91" s="45"/>
      <c r="TIY91" s="45"/>
      <c r="TIZ91" s="45"/>
      <c r="TJA91" s="45"/>
      <c r="TJB91" s="45"/>
      <c r="TJC91" s="45"/>
      <c r="TJD91" s="45"/>
      <c r="TJE91" s="45"/>
      <c r="TJF91" s="45"/>
      <c r="TJG91" s="45"/>
      <c r="TJH91" s="45"/>
      <c r="TJI91" s="45"/>
      <c r="TJJ91" s="45"/>
      <c r="TJK91" s="45"/>
      <c r="TJL91" s="45"/>
      <c r="TJM91" s="45"/>
      <c r="TJN91" s="45"/>
      <c r="TJO91" s="45"/>
      <c r="TJP91" s="45"/>
      <c r="TJQ91" s="45"/>
      <c r="TJR91" s="45"/>
      <c r="TJS91" s="45"/>
      <c r="TJT91" s="45"/>
      <c r="TJU91" s="45"/>
      <c r="TJV91" s="45"/>
      <c r="TJW91" s="45"/>
      <c r="TJX91" s="45"/>
      <c r="TJY91" s="45"/>
      <c r="TJZ91" s="45"/>
      <c r="TKA91" s="45"/>
      <c r="TKB91" s="45"/>
      <c r="TKC91" s="45"/>
      <c r="TKD91" s="45"/>
      <c r="TKE91" s="45"/>
      <c r="TKF91" s="45"/>
      <c r="TKG91" s="45"/>
      <c r="TKH91" s="45"/>
      <c r="TKI91" s="45"/>
      <c r="TKJ91" s="45"/>
      <c r="TKK91" s="45"/>
      <c r="TKL91" s="45"/>
      <c r="TKM91" s="45"/>
      <c r="TKN91" s="45"/>
      <c r="TKO91" s="45"/>
      <c r="TKP91" s="45"/>
      <c r="TKQ91" s="45"/>
      <c r="TKR91" s="45"/>
      <c r="TKS91" s="45"/>
      <c r="TKT91" s="45"/>
      <c r="TKU91" s="45"/>
      <c r="TKV91" s="45"/>
      <c r="TKW91" s="45"/>
      <c r="TKX91" s="45"/>
      <c r="TKY91" s="45"/>
      <c r="TKZ91" s="45"/>
      <c r="TLA91" s="45"/>
      <c r="TLB91" s="45"/>
      <c r="TLC91" s="45"/>
      <c r="TLD91" s="45"/>
      <c r="TLE91" s="45"/>
      <c r="TLF91" s="45"/>
      <c r="TLG91" s="45"/>
      <c r="TLH91" s="45"/>
      <c r="TLI91" s="45"/>
      <c r="TLJ91" s="45"/>
      <c r="TLK91" s="45"/>
      <c r="TLL91" s="45"/>
      <c r="TLM91" s="45"/>
      <c r="TLN91" s="45"/>
      <c r="TLO91" s="45"/>
      <c r="TLP91" s="45"/>
      <c r="TLQ91" s="45"/>
      <c r="TLR91" s="45"/>
      <c r="TLS91" s="45"/>
      <c r="TLT91" s="45"/>
      <c r="TLU91" s="45"/>
      <c r="TLV91" s="45"/>
      <c r="TLW91" s="45"/>
      <c r="TLX91" s="45"/>
      <c r="TLY91" s="45"/>
      <c r="TLZ91" s="45"/>
      <c r="TMA91" s="45"/>
      <c r="TMB91" s="45"/>
      <c r="TMC91" s="45"/>
      <c r="TMD91" s="45"/>
      <c r="TME91" s="45"/>
      <c r="TMF91" s="45"/>
      <c r="TMG91" s="45"/>
      <c r="TMH91" s="45"/>
      <c r="TMI91" s="45"/>
      <c r="TMJ91" s="45"/>
      <c r="TMK91" s="45"/>
      <c r="TML91" s="45"/>
      <c r="TMM91" s="45"/>
      <c r="TMN91" s="45"/>
      <c r="TMO91" s="45"/>
      <c r="TMP91" s="45"/>
      <c r="TMQ91" s="45"/>
      <c r="TMR91" s="45"/>
      <c r="TMS91" s="45"/>
      <c r="TMT91" s="45"/>
      <c r="TMU91" s="45"/>
      <c r="TMV91" s="45"/>
      <c r="TMW91" s="45"/>
      <c r="TMX91" s="45"/>
      <c r="TMY91" s="45"/>
      <c r="TMZ91" s="45"/>
      <c r="TNA91" s="45"/>
      <c r="TNB91" s="45"/>
      <c r="TNC91" s="45"/>
      <c r="TND91" s="45"/>
      <c r="TNE91" s="45"/>
      <c r="TNF91" s="45"/>
      <c r="TNG91" s="45"/>
      <c r="TNH91" s="45"/>
      <c r="TNI91" s="45"/>
      <c r="TNJ91" s="45"/>
      <c r="TNK91" s="45"/>
      <c r="TNL91" s="45"/>
      <c r="TNM91" s="45"/>
      <c r="TNN91" s="45"/>
      <c r="TNO91" s="45"/>
      <c r="TNP91" s="45"/>
      <c r="TNQ91" s="45"/>
      <c r="TNR91" s="45"/>
      <c r="TNS91" s="45"/>
      <c r="TNT91" s="45"/>
      <c r="TNU91" s="45"/>
      <c r="TNV91" s="45"/>
      <c r="TNW91" s="45"/>
      <c r="TNX91" s="45"/>
      <c r="TNY91" s="45"/>
      <c r="TNZ91" s="45"/>
      <c r="TOA91" s="45"/>
      <c r="TOB91" s="45"/>
      <c r="TOC91" s="45"/>
      <c r="TOD91" s="45"/>
      <c r="TOE91" s="45"/>
      <c r="TOF91" s="45"/>
      <c r="TOG91" s="45"/>
      <c r="TOH91" s="45"/>
      <c r="TOI91" s="45"/>
      <c r="TOJ91" s="45"/>
      <c r="TOK91" s="45"/>
      <c r="TOL91" s="45"/>
      <c r="TOM91" s="45"/>
      <c r="TON91" s="45"/>
      <c r="TOO91" s="45"/>
      <c r="TOP91" s="45"/>
      <c r="TOQ91" s="45"/>
      <c r="TOR91" s="45"/>
      <c r="TOS91" s="45"/>
      <c r="TOT91" s="45"/>
      <c r="TOU91" s="45"/>
      <c r="TOV91" s="45"/>
      <c r="TOW91" s="45"/>
      <c r="TOX91" s="45"/>
      <c r="TOY91" s="45"/>
      <c r="TOZ91" s="45"/>
      <c r="TPA91" s="45"/>
      <c r="TPB91" s="45"/>
      <c r="TPC91" s="45"/>
      <c r="TPD91" s="45"/>
      <c r="TPE91" s="45"/>
      <c r="TPF91" s="45"/>
      <c r="TPG91" s="45"/>
      <c r="TPH91" s="45"/>
      <c r="TPI91" s="45"/>
      <c r="TPJ91" s="45"/>
      <c r="TPK91" s="45"/>
      <c r="TPL91" s="45"/>
      <c r="TPM91" s="45"/>
      <c r="TPN91" s="45"/>
      <c r="TPO91" s="45"/>
      <c r="TPP91" s="45"/>
      <c r="TPQ91" s="45"/>
      <c r="TPR91" s="45"/>
      <c r="TPS91" s="45"/>
      <c r="TPT91" s="45"/>
      <c r="TPU91" s="45"/>
      <c r="TPV91" s="45"/>
      <c r="TPW91" s="45"/>
      <c r="TPX91" s="45"/>
      <c r="TPY91" s="45"/>
      <c r="TPZ91" s="45"/>
      <c r="TQA91" s="45"/>
      <c r="TQB91" s="45"/>
      <c r="TQC91" s="45"/>
      <c r="TQD91" s="45"/>
      <c r="TQE91" s="45"/>
      <c r="TQF91" s="45"/>
      <c r="TQG91" s="45"/>
      <c r="TQH91" s="45"/>
      <c r="TQI91" s="45"/>
      <c r="TQJ91" s="45"/>
      <c r="TQK91" s="45"/>
      <c r="TQL91" s="45"/>
      <c r="TQM91" s="45"/>
      <c r="TQN91" s="45"/>
      <c r="TQO91" s="45"/>
      <c r="TQP91" s="45"/>
      <c r="TQQ91" s="45"/>
      <c r="TQR91" s="45"/>
      <c r="TQS91" s="45"/>
      <c r="TQT91" s="45"/>
      <c r="TQU91" s="45"/>
      <c r="TQV91" s="45"/>
      <c r="TQW91" s="45"/>
      <c r="TQX91" s="45"/>
      <c r="TQY91" s="45"/>
      <c r="TQZ91" s="45"/>
      <c r="TRA91" s="45"/>
      <c r="TRB91" s="45"/>
      <c r="TRC91" s="45"/>
      <c r="TRD91" s="45"/>
      <c r="TRE91" s="45"/>
      <c r="TRF91" s="45"/>
      <c r="TRG91" s="45"/>
      <c r="TRH91" s="45"/>
      <c r="TRI91" s="45"/>
      <c r="TRJ91" s="45"/>
      <c r="TRK91" s="45"/>
      <c r="TRL91" s="45"/>
      <c r="TRM91" s="45"/>
      <c r="TRN91" s="45"/>
      <c r="TRO91" s="45"/>
      <c r="TRP91" s="45"/>
      <c r="TRQ91" s="45"/>
      <c r="TRR91" s="45"/>
      <c r="TRS91" s="45"/>
      <c r="TRT91" s="45"/>
      <c r="TRU91" s="45"/>
      <c r="TRV91" s="45"/>
      <c r="TRW91" s="45"/>
      <c r="TRX91" s="45"/>
      <c r="TRY91" s="45"/>
      <c r="TRZ91" s="45"/>
      <c r="TSA91" s="45"/>
      <c r="TSB91" s="45"/>
      <c r="TSC91" s="45"/>
      <c r="TSD91" s="45"/>
      <c r="TSE91" s="45"/>
      <c r="TSF91" s="45"/>
      <c r="TSG91" s="45"/>
      <c r="TSH91" s="45"/>
      <c r="TSI91" s="45"/>
      <c r="TSJ91" s="45"/>
      <c r="TSK91" s="45"/>
      <c r="TSL91" s="45"/>
      <c r="TSM91" s="45"/>
      <c r="TSN91" s="45"/>
      <c r="TSO91" s="45"/>
      <c r="TSP91" s="45"/>
      <c r="TSQ91" s="45"/>
      <c r="TSR91" s="45"/>
      <c r="TSS91" s="45"/>
      <c r="TST91" s="45"/>
      <c r="TSU91" s="45"/>
      <c r="TSV91" s="45"/>
      <c r="TSW91" s="45"/>
      <c r="TSX91" s="45"/>
      <c r="TSY91" s="45"/>
      <c r="TSZ91" s="45"/>
      <c r="TTA91" s="45"/>
      <c r="TTB91" s="45"/>
      <c r="TTC91" s="45"/>
      <c r="TTD91" s="45"/>
      <c r="TTE91" s="45"/>
      <c r="TTF91" s="45"/>
      <c r="TTG91" s="45"/>
      <c r="TTH91" s="45"/>
      <c r="TTI91" s="45"/>
      <c r="TTJ91" s="45"/>
      <c r="TTK91" s="45"/>
      <c r="TTL91" s="45"/>
      <c r="TTM91" s="45"/>
      <c r="TTN91" s="45"/>
      <c r="TTO91" s="45"/>
      <c r="TTP91" s="45"/>
      <c r="TTQ91" s="45"/>
      <c r="TTR91" s="45"/>
      <c r="TTS91" s="45"/>
      <c r="TTT91" s="45"/>
      <c r="TTU91" s="45"/>
      <c r="TTV91" s="45"/>
      <c r="TTW91" s="45"/>
      <c r="TTX91" s="45"/>
      <c r="TTY91" s="45"/>
      <c r="TTZ91" s="45"/>
      <c r="TUA91" s="45"/>
      <c r="TUB91" s="45"/>
      <c r="TUC91" s="45"/>
      <c r="TUD91" s="45"/>
      <c r="TUE91" s="45"/>
      <c r="TUF91" s="45"/>
      <c r="TUG91" s="45"/>
      <c r="TUH91" s="45"/>
      <c r="TUI91" s="45"/>
      <c r="TUJ91" s="45"/>
      <c r="TUK91" s="45"/>
      <c r="TUL91" s="45"/>
      <c r="TUM91" s="45"/>
      <c r="TUN91" s="45"/>
      <c r="TUO91" s="45"/>
      <c r="TUP91" s="45"/>
      <c r="TUQ91" s="45"/>
      <c r="TUR91" s="45"/>
      <c r="TUS91" s="45"/>
      <c r="TUT91" s="45"/>
      <c r="TUU91" s="45"/>
      <c r="TUV91" s="45"/>
      <c r="TUW91" s="45"/>
      <c r="TUX91" s="45"/>
      <c r="TUY91" s="45"/>
      <c r="TUZ91" s="45"/>
      <c r="TVA91" s="45"/>
      <c r="TVB91" s="45"/>
      <c r="TVC91" s="45"/>
      <c r="TVD91" s="45"/>
      <c r="TVE91" s="45"/>
      <c r="TVF91" s="45"/>
      <c r="TVG91" s="45"/>
      <c r="TVH91" s="45"/>
      <c r="TVI91" s="45"/>
      <c r="TVJ91" s="45"/>
      <c r="TVK91" s="45"/>
      <c r="TVL91" s="45"/>
      <c r="TVM91" s="45"/>
      <c r="TVN91" s="45"/>
      <c r="TVO91" s="45"/>
      <c r="TVP91" s="45"/>
      <c r="TVQ91" s="45"/>
      <c r="TVR91" s="45"/>
      <c r="TVS91" s="45"/>
      <c r="TVT91" s="45"/>
      <c r="TVU91" s="45"/>
      <c r="TVV91" s="45"/>
      <c r="TVW91" s="45"/>
      <c r="TVX91" s="45"/>
      <c r="TVY91" s="45"/>
      <c r="TVZ91" s="45"/>
      <c r="TWA91" s="45"/>
      <c r="TWB91" s="45"/>
      <c r="TWC91" s="45"/>
      <c r="TWD91" s="45"/>
      <c r="TWE91" s="45"/>
      <c r="TWF91" s="45"/>
      <c r="TWG91" s="45"/>
      <c r="TWH91" s="45"/>
      <c r="TWI91" s="45"/>
      <c r="TWJ91" s="45"/>
      <c r="TWK91" s="45"/>
      <c r="TWL91" s="45"/>
      <c r="TWM91" s="45"/>
      <c r="TWN91" s="45"/>
      <c r="TWO91" s="45"/>
      <c r="TWP91" s="45"/>
      <c r="TWQ91" s="45"/>
      <c r="TWR91" s="45"/>
      <c r="TWS91" s="45"/>
      <c r="TWT91" s="45"/>
      <c r="TWU91" s="45"/>
      <c r="TWV91" s="45"/>
      <c r="TWW91" s="45"/>
      <c r="TWX91" s="45"/>
      <c r="TWY91" s="45"/>
      <c r="TWZ91" s="45"/>
      <c r="TXA91" s="45"/>
      <c r="TXB91" s="45"/>
      <c r="TXC91" s="45"/>
      <c r="TXD91" s="45"/>
      <c r="TXE91" s="45"/>
      <c r="TXF91" s="45"/>
      <c r="TXG91" s="45"/>
      <c r="TXH91" s="45"/>
      <c r="TXI91" s="45"/>
      <c r="TXJ91" s="45"/>
      <c r="TXK91" s="45"/>
      <c r="TXL91" s="45"/>
      <c r="TXM91" s="45"/>
      <c r="TXN91" s="45"/>
      <c r="TXO91" s="45"/>
      <c r="TXP91" s="45"/>
      <c r="TXQ91" s="45"/>
      <c r="TXR91" s="45"/>
      <c r="TXS91" s="45"/>
      <c r="TXT91" s="45"/>
      <c r="TXU91" s="45"/>
      <c r="TXV91" s="45"/>
      <c r="TXW91" s="45"/>
      <c r="TXX91" s="45"/>
      <c r="TXY91" s="45"/>
      <c r="TXZ91" s="45"/>
      <c r="TYA91" s="45"/>
      <c r="TYB91" s="45"/>
      <c r="TYC91" s="45"/>
      <c r="TYD91" s="45"/>
      <c r="TYE91" s="45"/>
      <c r="TYF91" s="45"/>
      <c r="TYG91" s="45"/>
      <c r="TYH91" s="45"/>
      <c r="TYI91" s="45"/>
      <c r="TYJ91" s="45"/>
      <c r="TYK91" s="45"/>
      <c r="TYL91" s="45"/>
      <c r="TYM91" s="45"/>
      <c r="TYN91" s="45"/>
      <c r="TYO91" s="45"/>
      <c r="TYP91" s="45"/>
      <c r="TYQ91" s="45"/>
      <c r="TYR91" s="45"/>
      <c r="TYS91" s="45"/>
      <c r="TYT91" s="45"/>
      <c r="TYU91" s="45"/>
      <c r="TYV91" s="45"/>
      <c r="TYW91" s="45"/>
      <c r="TYX91" s="45"/>
      <c r="TYY91" s="45"/>
      <c r="TYZ91" s="45"/>
      <c r="TZA91" s="45"/>
      <c r="TZB91" s="45"/>
      <c r="TZC91" s="45"/>
      <c r="TZD91" s="45"/>
      <c r="TZE91" s="45"/>
      <c r="TZF91" s="45"/>
      <c r="TZG91" s="45"/>
      <c r="TZH91" s="45"/>
      <c r="TZI91" s="45"/>
      <c r="TZJ91" s="45"/>
      <c r="TZK91" s="45"/>
      <c r="TZL91" s="45"/>
      <c r="TZM91" s="45"/>
      <c r="TZN91" s="45"/>
      <c r="TZO91" s="45"/>
      <c r="TZP91" s="45"/>
      <c r="TZQ91" s="45"/>
      <c r="TZR91" s="45"/>
      <c r="TZS91" s="45"/>
      <c r="TZT91" s="45"/>
      <c r="TZU91" s="45"/>
      <c r="TZV91" s="45"/>
      <c r="TZW91" s="45"/>
      <c r="TZX91" s="45"/>
      <c r="TZY91" s="45"/>
      <c r="TZZ91" s="45"/>
      <c r="UAA91" s="45"/>
      <c r="UAB91" s="45"/>
      <c r="UAC91" s="45"/>
      <c r="UAD91" s="45"/>
      <c r="UAE91" s="45"/>
      <c r="UAF91" s="45"/>
      <c r="UAG91" s="45"/>
      <c r="UAH91" s="45"/>
      <c r="UAI91" s="45"/>
      <c r="UAJ91" s="45"/>
      <c r="UAK91" s="45"/>
      <c r="UAL91" s="45"/>
      <c r="UAM91" s="45"/>
      <c r="UAN91" s="45"/>
      <c r="UAO91" s="45"/>
      <c r="UAP91" s="45"/>
      <c r="UAQ91" s="45"/>
      <c r="UAR91" s="45"/>
      <c r="UAS91" s="45"/>
      <c r="UAT91" s="45"/>
      <c r="UAU91" s="45"/>
      <c r="UAV91" s="45"/>
      <c r="UAW91" s="45"/>
      <c r="UAX91" s="45"/>
      <c r="UAY91" s="45"/>
      <c r="UAZ91" s="45"/>
      <c r="UBA91" s="45"/>
      <c r="UBB91" s="45"/>
      <c r="UBC91" s="45"/>
      <c r="UBD91" s="45"/>
      <c r="UBE91" s="45"/>
      <c r="UBF91" s="45"/>
      <c r="UBG91" s="45"/>
      <c r="UBH91" s="45"/>
      <c r="UBI91" s="45"/>
      <c r="UBJ91" s="45"/>
      <c r="UBK91" s="45"/>
      <c r="UBL91" s="45"/>
      <c r="UBM91" s="45"/>
      <c r="UBN91" s="45"/>
      <c r="UBO91" s="45"/>
      <c r="UBP91" s="45"/>
      <c r="UBQ91" s="45"/>
      <c r="UBR91" s="45"/>
      <c r="UBS91" s="45"/>
      <c r="UBT91" s="45"/>
      <c r="UBU91" s="45"/>
      <c r="UBV91" s="45"/>
      <c r="UBW91" s="45"/>
      <c r="UBX91" s="45"/>
      <c r="UBY91" s="45"/>
      <c r="UBZ91" s="45"/>
      <c r="UCA91" s="45"/>
      <c r="UCB91" s="45"/>
      <c r="UCC91" s="45"/>
      <c r="UCD91" s="45"/>
      <c r="UCE91" s="45"/>
      <c r="UCF91" s="45"/>
      <c r="UCG91" s="45"/>
      <c r="UCH91" s="45"/>
      <c r="UCI91" s="45"/>
      <c r="UCJ91" s="45"/>
      <c r="UCK91" s="45"/>
      <c r="UCL91" s="45"/>
      <c r="UCM91" s="45"/>
      <c r="UCN91" s="45"/>
      <c r="UCO91" s="45"/>
      <c r="UCP91" s="45"/>
      <c r="UCQ91" s="45"/>
      <c r="UCR91" s="45"/>
      <c r="UCS91" s="45"/>
      <c r="UCT91" s="45"/>
      <c r="UCU91" s="45"/>
      <c r="UCV91" s="45"/>
      <c r="UCW91" s="45"/>
      <c r="UCX91" s="45"/>
      <c r="UCY91" s="45"/>
      <c r="UCZ91" s="45"/>
      <c r="UDA91" s="45"/>
      <c r="UDB91" s="45"/>
      <c r="UDC91" s="45"/>
      <c r="UDD91" s="45"/>
      <c r="UDE91" s="45"/>
      <c r="UDF91" s="45"/>
      <c r="UDG91" s="45"/>
      <c r="UDH91" s="45"/>
      <c r="UDI91" s="45"/>
      <c r="UDJ91" s="45"/>
      <c r="UDK91" s="45"/>
      <c r="UDL91" s="45"/>
      <c r="UDM91" s="45"/>
      <c r="UDN91" s="45"/>
      <c r="UDO91" s="45"/>
      <c r="UDP91" s="45"/>
      <c r="UDQ91" s="45"/>
      <c r="UDR91" s="45"/>
      <c r="UDS91" s="45"/>
      <c r="UDT91" s="45"/>
      <c r="UDU91" s="45"/>
      <c r="UDV91" s="45"/>
      <c r="UDW91" s="45"/>
      <c r="UDX91" s="45"/>
      <c r="UDY91" s="45"/>
      <c r="UDZ91" s="45"/>
      <c r="UEA91" s="45"/>
      <c r="UEB91" s="45"/>
      <c r="UEC91" s="45"/>
      <c r="UED91" s="45"/>
      <c r="UEE91" s="45"/>
      <c r="UEF91" s="45"/>
      <c r="UEG91" s="45"/>
      <c r="UEH91" s="45"/>
      <c r="UEI91" s="45"/>
      <c r="UEJ91" s="45"/>
      <c r="UEK91" s="45"/>
      <c r="UEL91" s="45"/>
      <c r="UEM91" s="45"/>
      <c r="UEN91" s="45"/>
      <c r="UEO91" s="45"/>
      <c r="UEP91" s="45"/>
      <c r="UEQ91" s="45"/>
      <c r="UER91" s="45"/>
      <c r="UES91" s="45"/>
      <c r="UET91" s="45"/>
      <c r="UEU91" s="45"/>
      <c r="UEV91" s="45"/>
      <c r="UEW91" s="45"/>
      <c r="UEX91" s="45"/>
      <c r="UEY91" s="45"/>
      <c r="UEZ91" s="45"/>
      <c r="UFA91" s="45"/>
      <c r="UFB91" s="45"/>
      <c r="UFC91" s="45"/>
      <c r="UFD91" s="45"/>
      <c r="UFE91" s="45"/>
      <c r="UFF91" s="45"/>
      <c r="UFG91" s="45"/>
      <c r="UFH91" s="45"/>
      <c r="UFI91" s="45"/>
      <c r="UFJ91" s="45"/>
      <c r="UFK91" s="45"/>
      <c r="UFL91" s="45"/>
      <c r="UFM91" s="45"/>
      <c r="UFN91" s="45"/>
      <c r="UFO91" s="45"/>
      <c r="UFP91" s="45"/>
      <c r="UFQ91" s="45"/>
      <c r="UFR91" s="45"/>
      <c r="UFS91" s="45"/>
      <c r="UFT91" s="45"/>
      <c r="UFU91" s="45"/>
      <c r="UFV91" s="45"/>
      <c r="UFW91" s="45"/>
      <c r="UFX91" s="45"/>
      <c r="UFY91" s="45"/>
      <c r="UFZ91" s="45"/>
      <c r="UGA91" s="45"/>
      <c r="UGB91" s="45"/>
      <c r="UGC91" s="45"/>
      <c r="UGD91" s="45"/>
      <c r="UGE91" s="45"/>
      <c r="UGF91" s="45"/>
      <c r="UGG91" s="45"/>
      <c r="UGH91" s="45"/>
      <c r="UGI91" s="45"/>
      <c r="UGJ91" s="45"/>
      <c r="UGK91" s="45"/>
      <c r="UGL91" s="45"/>
      <c r="UGM91" s="45"/>
      <c r="UGN91" s="45"/>
      <c r="UGO91" s="45"/>
      <c r="UGP91" s="45"/>
      <c r="UGQ91" s="45"/>
      <c r="UGR91" s="45"/>
      <c r="UGS91" s="45"/>
      <c r="UGT91" s="45"/>
      <c r="UGU91" s="45"/>
      <c r="UGV91" s="45"/>
      <c r="UGW91" s="45"/>
      <c r="UGX91" s="45"/>
      <c r="UGY91" s="45"/>
      <c r="UGZ91" s="45"/>
      <c r="UHA91" s="45"/>
      <c r="UHB91" s="45"/>
      <c r="UHC91" s="45"/>
      <c r="UHD91" s="45"/>
      <c r="UHE91" s="45"/>
      <c r="UHF91" s="45"/>
      <c r="UHG91" s="45"/>
      <c r="UHH91" s="45"/>
      <c r="UHI91" s="45"/>
      <c r="UHJ91" s="45"/>
      <c r="UHK91" s="45"/>
      <c r="UHL91" s="45"/>
      <c r="UHM91" s="45"/>
      <c r="UHN91" s="45"/>
      <c r="UHO91" s="45"/>
      <c r="UHP91" s="45"/>
      <c r="UHQ91" s="45"/>
      <c r="UHR91" s="45"/>
      <c r="UHS91" s="45"/>
      <c r="UHT91" s="45"/>
      <c r="UHU91" s="45"/>
      <c r="UHV91" s="45"/>
      <c r="UHW91" s="45"/>
      <c r="UHX91" s="45"/>
      <c r="UHY91" s="45"/>
      <c r="UHZ91" s="45"/>
      <c r="UIA91" s="45"/>
      <c r="UIB91" s="45"/>
      <c r="UIC91" s="45"/>
      <c r="UID91" s="45"/>
      <c r="UIE91" s="45"/>
      <c r="UIF91" s="45"/>
      <c r="UIG91" s="45"/>
      <c r="UIH91" s="45"/>
      <c r="UII91" s="45"/>
      <c r="UIJ91" s="45"/>
      <c r="UIK91" s="45"/>
      <c r="UIL91" s="45"/>
      <c r="UIM91" s="45"/>
      <c r="UIN91" s="45"/>
      <c r="UIO91" s="45"/>
      <c r="UIP91" s="45"/>
      <c r="UIQ91" s="45"/>
      <c r="UIR91" s="45"/>
      <c r="UIS91" s="45"/>
      <c r="UIT91" s="45"/>
      <c r="UIU91" s="45"/>
      <c r="UIV91" s="45"/>
      <c r="UIW91" s="45"/>
      <c r="UIX91" s="45"/>
      <c r="UIY91" s="45"/>
      <c r="UIZ91" s="45"/>
      <c r="UJA91" s="45"/>
      <c r="UJB91" s="45"/>
      <c r="UJC91" s="45"/>
      <c r="UJD91" s="45"/>
      <c r="UJE91" s="45"/>
      <c r="UJF91" s="45"/>
      <c r="UJG91" s="45"/>
      <c r="UJH91" s="45"/>
      <c r="UJI91" s="45"/>
      <c r="UJJ91" s="45"/>
      <c r="UJK91" s="45"/>
      <c r="UJL91" s="45"/>
      <c r="UJM91" s="45"/>
      <c r="UJN91" s="45"/>
      <c r="UJO91" s="45"/>
      <c r="UJP91" s="45"/>
      <c r="UJQ91" s="45"/>
      <c r="UJR91" s="45"/>
      <c r="UJS91" s="45"/>
      <c r="UJT91" s="45"/>
      <c r="UJU91" s="45"/>
      <c r="UJV91" s="45"/>
      <c r="UJW91" s="45"/>
      <c r="UJX91" s="45"/>
      <c r="UJY91" s="45"/>
      <c r="UJZ91" s="45"/>
      <c r="UKA91" s="45"/>
      <c r="UKB91" s="45"/>
      <c r="UKC91" s="45"/>
      <c r="UKD91" s="45"/>
      <c r="UKE91" s="45"/>
      <c r="UKF91" s="45"/>
      <c r="UKG91" s="45"/>
      <c r="UKH91" s="45"/>
      <c r="UKI91" s="45"/>
      <c r="UKJ91" s="45"/>
      <c r="UKK91" s="45"/>
      <c r="UKL91" s="45"/>
      <c r="UKM91" s="45"/>
      <c r="UKN91" s="45"/>
      <c r="UKO91" s="45"/>
      <c r="UKP91" s="45"/>
      <c r="UKQ91" s="45"/>
      <c r="UKR91" s="45"/>
      <c r="UKS91" s="45"/>
      <c r="UKT91" s="45"/>
      <c r="UKU91" s="45"/>
      <c r="UKV91" s="45"/>
      <c r="UKW91" s="45"/>
      <c r="UKX91" s="45"/>
      <c r="UKY91" s="45"/>
      <c r="UKZ91" s="45"/>
      <c r="ULA91" s="45"/>
      <c r="ULB91" s="45"/>
      <c r="ULC91" s="45"/>
      <c r="ULD91" s="45"/>
      <c r="ULE91" s="45"/>
      <c r="ULF91" s="45"/>
      <c r="ULG91" s="45"/>
      <c r="ULH91" s="45"/>
      <c r="ULI91" s="45"/>
      <c r="ULJ91" s="45"/>
      <c r="ULK91" s="45"/>
      <c r="ULL91" s="45"/>
      <c r="ULM91" s="45"/>
      <c r="ULN91" s="45"/>
      <c r="ULO91" s="45"/>
      <c r="ULP91" s="45"/>
      <c r="ULQ91" s="45"/>
      <c r="ULR91" s="45"/>
      <c r="ULS91" s="45"/>
      <c r="ULT91" s="45"/>
      <c r="ULU91" s="45"/>
      <c r="ULV91" s="45"/>
      <c r="ULW91" s="45"/>
      <c r="ULX91" s="45"/>
      <c r="ULY91" s="45"/>
      <c r="ULZ91" s="45"/>
      <c r="UMA91" s="45"/>
      <c r="UMB91" s="45"/>
      <c r="UMC91" s="45"/>
      <c r="UMD91" s="45"/>
      <c r="UME91" s="45"/>
      <c r="UMF91" s="45"/>
      <c r="UMG91" s="45"/>
      <c r="UMH91" s="45"/>
      <c r="UMI91" s="45"/>
      <c r="UMJ91" s="45"/>
      <c r="UMK91" s="45"/>
      <c r="UML91" s="45"/>
      <c r="UMM91" s="45"/>
      <c r="UMN91" s="45"/>
      <c r="UMO91" s="45"/>
      <c r="UMP91" s="45"/>
      <c r="UMQ91" s="45"/>
      <c r="UMR91" s="45"/>
      <c r="UMS91" s="45"/>
      <c r="UMT91" s="45"/>
      <c r="UMU91" s="45"/>
      <c r="UMV91" s="45"/>
      <c r="UMW91" s="45"/>
      <c r="UMX91" s="45"/>
      <c r="UMY91" s="45"/>
      <c r="UMZ91" s="45"/>
      <c r="UNA91" s="45"/>
      <c r="UNB91" s="45"/>
      <c r="UNC91" s="45"/>
      <c r="UND91" s="45"/>
      <c r="UNE91" s="45"/>
      <c r="UNF91" s="45"/>
      <c r="UNG91" s="45"/>
      <c r="UNH91" s="45"/>
      <c r="UNI91" s="45"/>
      <c r="UNJ91" s="45"/>
      <c r="UNK91" s="45"/>
      <c r="UNL91" s="45"/>
      <c r="UNM91" s="45"/>
      <c r="UNN91" s="45"/>
      <c r="UNO91" s="45"/>
      <c r="UNP91" s="45"/>
      <c r="UNQ91" s="45"/>
      <c r="UNR91" s="45"/>
      <c r="UNS91" s="45"/>
      <c r="UNT91" s="45"/>
      <c r="UNU91" s="45"/>
      <c r="UNV91" s="45"/>
      <c r="UNW91" s="45"/>
      <c r="UNX91" s="45"/>
      <c r="UNY91" s="45"/>
      <c r="UNZ91" s="45"/>
      <c r="UOA91" s="45"/>
      <c r="UOB91" s="45"/>
      <c r="UOC91" s="45"/>
      <c r="UOD91" s="45"/>
      <c r="UOE91" s="45"/>
      <c r="UOF91" s="45"/>
      <c r="UOG91" s="45"/>
      <c r="UOH91" s="45"/>
      <c r="UOI91" s="45"/>
      <c r="UOJ91" s="45"/>
      <c r="UOK91" s="45"/>
      <c r="UOL91" s="45"/>
      <c r="UOM91" s="45"/>
      <c r="UON91" s="45"/>
      <c r="UOO91" s="45"/>
      <c r="UOP91" s="45"/>
      <c r="UOQ91" s="45"/>
      <c r="UOR91" s="45"/>
      <c r="UOS91" s="45"/>
      <c r="UOT91" s="45"/>
      <c r="UOU91" s="45"/>
      <c r="UOV91" s="45"/>
      <c r="UOW91" s="45"/>
      <c r="UOX91" s="45"/>
      <c r="UOY91" s="45"/>
      <c r="UOZ91" s="45"/>
      <c r="UPA91" s="45"/>
      <c r="UPB91" s="45"/>
      <c r="UPC91" s="45"/>
      <c r="UPD91" s="45"/>
      <c r="UPE91" s="45"/>
      <c r="UPF91" s="45"/>
      <c r="UPG91" s="45"/>
      <c r="UPH91" s="45"/>
      <c r="UPI91" s="45"/>
      <c r="UPJ91" s="45"/>
      <c r="UPK91" s="45"/>
      <c r="UPL91" s="45"/>
      <c r="UPM91" s="45"/>
      <c r="UPN91" s="45"/>
      <c r="UPO91" s="45"/>
      <c r="UPP91" s="45"/>
      <c r="UPQ91" s="45"/>
      <c r="UPR91" s="45"/>
      <c r="UPS91" s="45"/>
      <c r="UPT91" s="45"/>
      <c r="UPU91" s="45"/>
      <c r="UPV91" s="45"/>
      <c r="UPW91" s="45"/>
      <c r="UPX91" s="45"/>
      <c r="UPY91" s="45"/>
      <c r="UPZ91" s="45"/>
      <c r="UQA91" s="45"/>
      <c r="UQB91" s="45"/>
      <c r="UQC91" s="45"/>
      <c r="UQD91" s="45"/>
      <c r="UQE91" s="45"/>
      <c r="UQF91" s="45"/>
      <c r="UQG91" s="45"/>
      <c r="UQH91" s="45"/>
      <c r="UQI91" s="45"/>
      <c r="UQJ91" s="45"/>
      <c r="UQK91" s="45"/>
      <c r="UQL91" s="45"/>
      <c r="UQM91" s="45"/>
      <c r="UQN91" s="45"/>
      <c r="UQO91" s="45"/>
      <c r="UQP91" s="45"/>
      <c r="UQQ91" s="45"/>
      <c r="UQR91" s="45"/>
      <c r="UQS91" s="45"/>
      <c r="UQT91" s="45"/>
      <c r="UQU91" s="45"/>
      <c r="UQV91" s="45"/>
      <c r="UQW91" s="45"/>
      <c r="UQX91" s="45"/>
      <c r="UQY91" s="45"/>
      <c r="UQZ91" s="45"/>
      <c r="URA91" s="45"/>
      <c r="URB91" s="45"/>
      <c r="URC91" s="45"/>
      <c r="URD91" s="45"/>
      <c r="URE91" s="45"/>
      <c r="URF91" s="45"/>
      <c r="URG91" s="45"/>
      <c r="URH91" s="45"/>
      <c r="URI91" s="45"/>
      <c r="URJ91" s="45"/>
      <c r="URK91" s="45"/>
      <c r="URL91" s="45"/>
      <c r="URM91" s="45"/>
      <c r="URN91" s="45"/>
      <c r="URO91" s="45"/>
      <c r="URP91" s="45"/>
      <c r="URQ91" s="45"/>
      <c r="URR91" s="45"/>
      <c r="URS91" s="45"/>
      <c r="URT91" s="45"/>
      <c r="URU91" s="45"/>
      <c r="URV91" s="45"/>
      <c r="URW91" s="45"/>
      <c r="URX91" s="45"/>
      <c r="URY91" s="45"/>
      <c r="URZ91" s="45"/>
      <c r="USA91" s="45"/>
      <c r="USB91" s="45"/>
      <c r="USC91" s="45"/>
      <c r="USD91" s="45"/>
      <c r="USE91" s="45"/>
      <c r="USF91" s="45"/>
      <c r="USG91" s="45"/>
      <c r="USH91" s="45"/>
      <c r="USI91" s="45"/>
      <c r="USJ91" s="45"/>
      <c r="USK91" s="45"/>
      <c r="USL91" s="45"/>
      <c r="USM91" s="45"/>
      <c r="USN91" s="45"/>
      <c r="USO91" s="45"/>
      <c r="USP91" s="45"/>
      <c r="USQ91" s="45"/>
      <c r="USR91" s="45"/>
      <c r="USS91" s="45"/>
      <c r="UST91" s="45"/>
      <c r="USU91" s="45"/>
      <c r="USV91" s="45"/>
      <c r="USW91" s="45"/>
      <c r="USX91" s="45"/>
      <c r="USY91" s="45"/>
      <c r="USZ91" s="45"/>
      <c r="UTA91" s="45"/>
      <c r="UTB91" s="45"/>
      <c r="UTC91" s="45"/>
      <c r="UTD91" s="45"/>
      <c r="UTE91" s="45"/>
      <c r="UTF91" s="45"/>
      <c r="UTG91" s="45"/>
      <c r="UTH91" s="45"/>
      <c r="UTI91" s="45"/>
      <c r="UTJ91" s="45"/>
      <c r="UTK91" s="45"/>
      <c r="UTL91" s="45"/>
      <c r="UTM91" s="45"/>
      <c r="UTN91" s="45"/>
      <c r="UTO91" s="45"/>
      <c r="UTP91" s="45"/>
      <c r="UTQ91" s="45"/>
      <c r="UTR91" s="45"/>
      <c r="UTS91" s="45"/>
      <c r="UTT91" s="45"/>
      <c r="UTU91" s="45"/>
      <c r="UTV91" s="45"/>
      <c r="UTW91" s="45"/>
      <c r="UTX91" s="45"/>
      <c r="UTY91" s="45"/>
      <c r="UTZ91" s="45"/>
      <c r="UUA91" s="45"/>
      <c r="UUB91" s="45"/>
      <c r="UUC91" s="45"/>
      <c r="UUD91" s="45"/>
      <c r="UUE91" s="45"/>
      <c r="UUF91" s="45"/>
      <c r="UUG91" s="45"/>
      <c r="UUH91" s="45"/>
      <c r="UUI91" s="45"/>
      <c r="UUJ91" s="45"/>
      <c r="UUK91" s="45"/>
      <c r="UUL91" s="45"/>
      <c r="UUM91" s="45"/>
      <c r="UUN91" s="45"/>
      <c r="UUO91" s="45"/>
      <c r="UUP91" s="45"/>
      <c r="UUQ91" s="45"/>
      <c r="UUR91" s="45"/>
      <c r="UUS91" s="45"/>
      <c r="UUT91" s="45"/>
      <c r="UUU91" s="45"/>
      <c r="UUV91" s="45"/>
      <c r="UUW91" s="45"/>
      <c r="UUX91" s="45"/>
      <c r="UUY91" s="45"/>
      <c r="UUZ91" s="45"/>
      <c r="UVA91" s="45"/>
      <c r="UVB91" s="45"/>
      <c r="UVC91" s="45"/>
      <c r="UVD91" s="45"/>
      <c r="UVE91" s="45"/>
      <c r="UVF91" s="45"/>
      <c r="UVG91" s="45"/>
      <c r="UVH91" s="45"/>
      <c r="UVI91" s="45"/>
      <c r="UVJ91" s="45"/>
      <c r="UVK91" s="45"/>
      <c r="UVL91" s="45"/>
      <c r="UVM91" s="45"/>
      <c r="UVN91" s="45"/>
      <c r="UVO91" s="45"/>
      <c r="UVP91" s="45"/>
      <c r="UVQ91" s="45"/>
      <c r="UVR91" s="45"/>
      <c r="UVS91" s="45"/>
      <c r="UVT91" s="45"/>
      <c r="UVU91" s="45"/>
      <c r="UVV91" s="45"/>
      <c r="UVW91" s="45"/>
      <c r="UVX91" s="45"/>
      <c r="UVY91" s="45"/>
      <c r="UVZ91" s="45"/>
      <c r="UWA91" s="45"/>
      <c r="UWB91" s="45"/>
      <c r="UWC91" s="45"/>
      <c r="UWD91" s="45"/>
      <c r="UWE91" s="45"/>
      <c r="UWF91" s="45"/>
      <c r="UWG91" s="45"/>
      <c r="UWH91" s="45"/>
      <c r="UWI91" s="45"/>
      <c r="UWJ91" s="45"/>
      <c r="UWK91" s="45"/>
      <c r="UWL91" s="45"/>
      <c r="UWM91" s="45"/>
      <c r="UWN91" s="45"/>
      <c r="UWO91" s="45"/>
      <c r="UWP91" s="45"/>
      <c r="UWQ91" s="45"/>
      <c r="UWR91" s="45"/>
      <c r="UWS91" s="45"/>
      <c r="UWT91" s="45"/>
      <c r="UWU91" s="45"/>
      <c r="UWV91" s="45"/>
      <c r="UWW91" s="45"/>
      <c r="UWX91" s="45"/>
      <c r="UWY91" s="45"/>
      <c r="UWZ91" s="45"/>
      <c r="UXA91" s="45"/>
      <c r="UXB91" s="45"/>
      <c r="UXC91" s="45"/>
      <c r="UXD91" s="45"/>
      <c r="UXE91" s="45"/>
      <c r="UXF91" s="45"/>
      <c r="UXG91" s="45"/>
      <c r="UXH91" s="45"/>
      <c r="UXI91" s="45"/>
      <c r="UXJ91" s="45"/>
      <c r="UXK91" s="45"/>
      <c r="UXL91" s="45"/>
      <c r="UXM91" s="45"/>
      <c r="UXN91" s="45"/>
      <c r="UXO91" s="45"/>
      <c r="UXP91" s="45"/>
      <c r="UXQ91" s="45"/>
      <c r="UXR91" s="45"/>
      <c r="UXS91" s="45"/>
      <c r="UXT91" s="45"/>
      <c r="UXU91" s="45"/>
      <c r="UXV91" s="45"/>
      <c r="UXW91" s="45"/>
      <c r="UXX91" s="45"/>
      <c r="UXY91" s="45"/>
      <c r="UXZ91" s="45"/>
      <c r="UYA91" s="45"/>
      <c r="UYB91" s="45"/>
      <c r="UYC91" s="45"/>
      <c r="UYD91" s="45"/>
      <c r="UYE91" s="45"/>
      <c r="UYF91" s="45"/>
      <c r="UYG91" s="45"/>
      <c r="UYH91" s="45"/>
      <c r="UYI91" s="45"/>
      <c r="UYJ91" s="45"/>
      <c r="UYK91" s="45"/>
      <c r="UYL91" s="45"/>
      <c r="UYM91" s="45"/>
      <c r="UYN91" s="45"/>
      <c r="UYO91" s="45"/>
      <c r="UYP91" s="45"/>
      <c r="UYQ91" s="45"/>
      <c r="UYR91" s="45"/>
      <c r="UYS91" s="45"/>
      <c r="UYT91" s="45"/>
      <c r="UYU91" s="45"/>
      <c r="UYV91" s="45"/>
      <c r="UYW91" s="45"/>
      <c r="UYX91" s="45"/>
      <c r="UYY91" s="45"/>
      <c r="UYZ91" s="45"/>
      <c r="UZA91" s="45"/>
      <c r="UZB91" s="45"/>
      <c r="UZC91" s="45"/>
      <c r="UZD91" s="45"/>
      <c r="UZE91" s="45"/>
      <c r="UZF91" s="45"/>
      <c r="UZG91" s="45"/>
      <c r="UZH91" s="45"/>
      <c r="UZI91" s="45"/>
      <c r="UZJ91" s="45"/>
      <c r="UZK91" s="45"/>
      <c r="UZL91" s="45"/>
      <c r="UZM91" s="45"/>
      <c r="UZN91" s="45"/>
      <c r="UZO91" s="45"/>
      <c r="UZP91" s="45"/>
      <c r="UZQ91" s="45"/>
      <c r="UZR91" s="45"/>
      <c r="UZS91" s="45"/>
      <c r="UZT91" s="45"/>
      <c r="UZU91" s="45"/>
      <c r="UZV91" s="45"/>
      <c r="UZW91" s="45"/>
      <c r="UZX91" s="45"/>
      <c r="UZY91" s="45"/>
      <c r="UZZ91" s="45"/>
      <c r="VAA91" s="45"/>
      <c r="VAB91" s="45"/>
      <c r="VAC91" s="45"/>
      <c r="VAD91" s="45"/>
      <c r="VAE91" s="45"/>
      <c r="VAF91" s="45"/>
      <c r="VAG91" s="45"/>
      <c r="VAH91" s="45"/>
      <c r="VAI91" s="45"/>
      <c r="VAJ91" s="45"/>
      <c r="VAK91" s="45"/>
      <c r="VAL91" s="45"/>
      <c r="VAM91" s="45"/>
      <c r="VAN91" s="45"/>
      <c r="VAO91" s="45"/>
      <c r="VAP91" s="45"/>
      <c r="VAQ91" s="45"/>
      <c r="VAR91" s="45"/>
      <c r="VAS91" s="45"/>
      <c r="VAT91" s="45"/>
      <c r="VAU91" s="45"/>
      <c r="VAV91" s="45"/>
      <c r="VAW91" s="45"/>
      <c r="VAX91" s="45"/>
      <c r="VAY91" s="45"/>
      <c r="VAZ91" s="45"/>
      <c r="VBA91" s="45"/>
      <c r="VBB91" s="45"/>
      <c r="VBC91" s="45"/>
      <c r="VBD91" s="45"/>
      <c r="VBE91" s="45"/>
      <c r="VBF91" s="45"/>
      <c r="VBG91" s="45"/>
      <c r="VBH91" s="45"/>
      <c r="VBI91" s="45"/>
      <c r="VBJ91" s="45"/>
      <c r="VBK91" s="45"/>
      <c r="VBL91" s="45"/>
      <c r="VBM91" s="45"/>
      <c r="VBN91" s="45"/>
      <c r="VBO91" s="45"/>
      <c r="VBP91" s="45"/>
      <c r="VBQ91" s="45"/>
      <c r="VBR91" s="45"/>
      <c r="VBS91" s="45"/>
      <c r="VBT91" s="45"/>
      <c r="VBU91" s="45"/>
      <c r="VBV91" s="45"/>
      <c r="VBW91" s="45"/>
      <c r="VBX91" s="45"/>
      <c r="VBY91" s="45"/>
      <c r="VBZ91" s="45"/>
      <c r="VCA91" s="45"/>
      <c r="VCB91" s="45"/>
      <c r="VCC91" s="45"/>
      <c r="VCD91" s="45"/>
      <c r="VCE91" s="45"/>
      <c r="VCF91" s="45"/>
      <c r="VCG91" s="45"/>
      <c r="VCH91" s="45"/>
      <c r="VCI91" s="45"/>
      <c r="VCJ91" s="45"/>
      <c r="VCK91" s="45"/>
      <c r="VCL91" s="45"/>
      <c r="VCM91" s="45"/>
      <c r="VCN91" s="45"/>
      <c r="VCO91" s="45"/>
      <c r="VCP91" s="45"/>
      <c r="VCQ91" s="45"/>
      <c r="VCR91" s="45"/>
      <c r="VCS91" s="45"/>
      <c r="VCT91" s="45"/>
      <c r="VCU91" s="45"/>
      <c r="VCV91" s="45"/>
      <c r="VCW91" s="45"/>
      <c r="VCX91" s="45"/>
      <c r="VCY91" s="45"/>
      <c r="VCZ91" s="45"/>
      <c r="VDA91" s="45"/>
      <c r="VDB91" s="45"/>
      <c r="VDC91" s="45"/>
      <c r="VDD91" s="45"/>
      <c r="VDE91" s="45"/>
      <c r="VDF91" s="45"/>
      <c r="VDG91" s="45"/>
      <c r="VDH91" s="45"/>
      <c r="VDI91" s="45"/>
      <c r="VDJ91" s="45"/>
      <c r="VDK91" s="45"/>
      <c r="VDL91" s="45"/>
      <c r="VDM91" s="45"/>
      <c r="VDN91" s="45"/>
      <c r="VDO91" s="45"/>
      <c r="VDP91" s="45"/>
      <c r="VDQ91" s="45"/>
      <c r="VDR91" s="45"/>
      <c r="VDS91" s="45"/>
      <c r="VDT91" s="45"/>
      <c r="VDU91" s="45"/>
      <c r="VDV91" s="45"/>
      <c r="VDW91" s="45"/>
      <c r="VDX91" s="45"/>
      <c r="VDY91" s="45"/>
      <c r="VDZ91" s="45"/>
      <c r="VEA91" s="45"/>
      <c r="VEB91" s="45"/>
      <c r="VEC91" s="45"/>
      <c r="VED91" s="45"/>
      <c r="VEE91" s="45"/>
      <c r="VEF91" s="45"/>
      <c r="VEG91" s="45"/>
      <c r="VEH91" s="45"/>
      <c r="VEI91" s="45"/>
      <c r="VEJ91" s="45"/>
      <c r="VEK91" s="45"/>
      <c r="VEL91" s="45"/>
      <c r="VEM91" s="45"/>
      <c r="VEN91" s="45"/>
      <c r="VEO91" s="45"/>
      <c r="VEP91" s="45"/>
      <c r="VEQ91" s="45"/>
      <c r="VER91" s="45"/>
      <c r="VES91" s="45"/>
      <c r="VET91" s="45"/>
      <c r="VEU91" s="45"/>
      <c r="VEV91" s="45"/>
      <c r="VEW91" s="45"/>
      <c r="VEX91" s="45"/>
      <c r="VEY91" s="45"/>
      <c r="VEZ91" s="45"/>
      <c r="VFA91" s="45"/>
      <c r="VFB91" s="45"/>
      <c r="VFC91" s="45"/>
      <c r="VFD91" s="45"/>
      <c r="VFE91" s="45"/>
      <c r="VFF91" s="45"/>
      <c r="VFG91" s="45"/>
      <c r="VFH91" s="45"/>
      <c r="VFI91" s="45"/>
      <c r="VFJ91" s="45"/>
      <c r="VFK91" s="45"/>
      <c r="VFL91" s="45"/>
      <c r="VFM91" s="45"/>
      <c r="VFN91" s="45"/>
      <c r="VFO91" s="45"/>
      <c r="VFP91" s="45"/>
      <c r="VFQ91" s="45"/>
      <c r="VFR91" s="45"/>
      <c r="VFS91" s="45"/>
      <c r="VFT91" s="45"/>
      <c r="VFU91" s="45"/>
      <c r="VFV91" s="45"/>
      <c r="VFW91" s="45"/>
      <c r="VFX91" s="45"/>
      <c r="VFY91" s="45"/>
      <c r="VFZ91" s="45"/>
      <c r="VGA91" s="45"/>
      <c r="VGB91" s="45"/>
      <c r="VGC91" s="45"/>
      <c r="VGD91" s="45"/>
      <c r="VGE91" s="45"/>
      <c r="VGF91" s="45"/>
      <c r="VGG91" s="45"/>
      <c r="VGH91" s="45"/>
      <c r="VGI91" s="45"/>
      <c r="VGJ91" s="45"/>
      <c r="VGK91" s="45"/>
      <c r="VGL91" s="45"/>
      <c r="VGM91" s="45"/>
      <c r="VGN91" s="45"/>
      <c r="VGO91" s="45"/>
      <c r="VGP91" s="45"/>
      <c r="VGQ91" s="45"/>
      <c r="VGR91" s="45"/>
      <c r="VGS91" s="45"/>
      <c r="VGT91" s="45"/>
      <c r="VGU91" s="45"/>
      <c r="VGV91" s="45"/>
      <c r="VGW91" s="45"/>
      <c r="VGX91" s="45"/>
      <c r="VGY91" s="45"/>
      <c r="VGZ91" s="45"/>
      <c r="VHA91" s="45"/>
      <c r="VHB91" s="45"/>
      <c r="VHC91" s="45"/>
      <c r="VHD91" s="45"/>
      <c r="VHE91" s="45"/>
      <c r="VHF91" s="45"/>
      <c r="VHG91" s="45"/>
      <c r="VHH91" s="45"/>
      <c r="VHI91" s="45"/>
      <c r="VHJ91" s="45"/>
      <c r="VHK91" s="45"/>
      <c r="VHL91" s="45"/>
      <c r="VHM91" s="45"/>
      <c r="VHN91" s="45"/>
      <c r="VHO91" s="45"/>
      <c r="VHP91" s="45"/>
      <c r="VHQ91" s="45"/>
      <c r="VHR91" s="45"/>
      <c r="VHS91" s="45"/>
      <c r="VHT91" s="45"/>
      <c r="VHU91" s="45"/>
      <c r="VHV91" s="45"/>
      <c r="VHW91" s="45"/>
      <c r="VHX91" s="45"/>
      <c r="VHY91" s="45"/>
      <c r="VHZ91" s="45"/>
      <c r="VIA91" s="45"/>
      <c r="VIB91" s="45"/>
      <c r="VIC91" s="45"/>
      <c r="VID91" s="45"/>
      <c r="VIE91" s="45"/>
      <c r="VIF91" s="45"/>
      <c r="VIG91" s="45"/>
      <c r="VIH91" s="45"/>
      <c r="VII91" s="45"/>
      <c r="VIJ91" s="45"/>
      <c r="VIK91" s="45"/>
      <c r="VIL91" s="45"/>
      <c r="VIM91" s="45"/>
      <c r="VIN91" s="45"/>
      <c r="VIO91" s="45"/>
      <c r="VIP91" s="45"/>
      <c r="VIQ91" s="45"/>
      <c r="VIR91" s="45"/>
      <c r="VIS91" s="45"/>
      <c r="VIT91" s="45"/>
      <c r="VIU91" s="45"/>
      <c r="VIV91" s="45"/>
      <c r="VIW91" s="45"/>
      <c r="VIX91" s="45"/>
      <c r="VIY91" s="45"/>
      <c r="VIZ91" s="45"/>
      <c r="VJA91" s="45"/>
      <c r="VJB91" s="45"/>
      <c r="VJC91" s="45"/>
      <c r="VJD91" s="45"/>
      <c r="VJE91" s="45"/>
      <c r="VJF91" s="45"/>
      <c r="VJG91" s="45"/>
      <c r="VJH91" s="45"/>
      <c r="VJI91" s="45"/>
      <c r="VJJ91" s="45"/>
      <c r="VJK91" s="45"/>
      <c r="VJL91" s="45"/>
      <c r="VJM91" s="45"/>
      <c r="VJN91" s="45"/>
      <c r="VJO91" s="45"/>
      <c r="VJP91" s="45"/>
      <c r="VJQ91" s="45"/>
      <c r="VJR91" s="45"/>
      <c r="VJS91" s="45"/>
      <c r="VJT91" s="45"/>
      <c r="VJU91" s="45"/>
      <c r="VJV91" s="45"/>
      <c r="VJW91" s="45"/>
      <c r="VJX91" s="45"/>
      <c r="VJY91" s="45"/>
      <c r="VJZ91" s="45"/>
      <c r="VKA91" s="45"/>
      <c r="VKB91" s="45"/>
      <c r="VKC91" s="45"/>
      <c r="VKD91" s="45"/>
      <c r="VKE91" s="45"/>
      <c r="VKF91" s="45"/>
      <c r="VKG91" s="45"/>
      <c r="VKH91" s="45"/>
      <c r="VKI91" s="45"/>
      <c r="VKJ91" s="45"/>
      <c r="VKK91" s="45"/>
      <c r="VKL91" s="45"/>
      <c r="VKM91" s="45"/>
      <c r="VKN91" s="45"/>
      <c r="VKO91" s="45"/>
      <c r="VKP91" s="45"/>
      <c r="VKQ91" s="45"/>
      <c r="VKR91" s="45"/>
      <c r="VKS91" s="45"/>
      <c r="VKT91" s="45"/>
      <c r="VKU91" s="45"/>
      <c r="VKV91" s="45"/>
      <c r="VKW91" s="45"/>
      <c r="VKX91" s="45"/>
      <c r="VKY91" s="45"/>
      <c r="VKZ91" s="45"/>
      <c r="VLA91" s="45"/>
      <c r="VLB91" s="45"/>
      <c r="VLC91" s="45"/>
      <c r="VLD91" s="45"/>
      <c r="VLE91" s="45"/>
      <c r="VLF91" s="45"/>
      <c r="VLG91" s="45"/>
      <c r="VLH91" s="45"/>
      <c r="VLI91" s="45"/>
      <c r="VLJ91" s="45"/>
      <c r="VLK91" s="45"/>
      <c r="VLL91" s="45"/>
      <c r="VLM91" s="45"/>
      <c r="VLN91" s="45"/>
      <c r="VLO91" s="45"/>
      <c r="VLP91" s="45"/>
      <c r="VLQ91" s="45"/>
      <c r="VLR91" s="45"/>
      <c r="VLS91" s="45"/>
      <c r="VLT91" s="45"/>
      <c r="VLU91" s="45"/>
      <c r="VLV91" s="45"/>
      <c r="VLW91" s="45"/>
      <c r="VLX91" s="45"/>
      <c r="VLY91" s="45"/>
      <c r="VLZ91" s="45"/>
      <c r="VMA91" s="45"/>
      <c r="VMB91" s="45"/>
      <c r="VMC91" s="45"/>
      <c r="VMD91" s="45"/>
      <c r="VME91" s="45"/>
      <c r="VMF91" s="45"/>
      <c r="VMG91" s="45"/>
      <c r="VMH91" s="45"/>
      <c r="VMI91" s="45"/>
      <c r="VMJ91" s="45"/>
      <c r="VMK91" s="45"/>
      <c r="VML91" s="45"/>
      <c r="VMM91" s="45"/>
      <c r="VMN91" s="45"/>
      <c r="VMO91" s="45"/>
      <c r="VMP91" s="45"/>
      <c r="VMQ91" s="45"/>
      <c r="VMR91" s="45"/>
      <c r="VMS91" s="45"/>
      <c r="VMT91" s="45"/>
      <c r="VMU91" s="45"/>
      <c r="VMV91" s="45"/>
      <c r="VMW91" s="45"/>
      <c r="VMX91" s="45"/>
      <c r="VMY91" s="45"/>
      <c r="VMZ91" s="45"/>
      <c r="VNA91" s="45"/>
      <c r="VNB91" s="45"/>
      <c r="VNC91" s="45"/>
      <c r="VND91" s="45"/>
      <c r="VNE91" s="45"/>
      <c r="VNF91" s="45"/>
      <c r="VNG91" s="45"/>
      <c r="VNH91" s="45"/>
      <c r="VNI91" s="45"/>
      <c r="VNJ91" s="45"/>
      <c r="VNK91" s="45"/>
      <c r="VNL91" s="45"/>
      <c r="VNM91" s="45"/>
      <c r="VNN91" s="45"/>
      <c r="VNO91" s="45"/>
      <c r="VNP91" s="45"/>
      <c r="VNQ91" s="45"/>
      <c r="VNR91" s="45"/>
      <c r="VNS91" s="45"/>
      <c r="VNT91" s="45"/>
      <c r="VNU91" s="45"/>
      <c r="VNV91" s="45"/>
      <c r="VNW91" s="45"/>
      <c r="VNX91" s="45"/>
      <c r="VNY91" s="45"/>
      <c r="VNZ91" s="45"/>
      <c r="VOA91" s="45"/>
      <c r="VOB91" s="45"/>
      <c r="VOC91" s="45"/>
      <c r="VOD91" s="45"/>
      <c r="VOE91" s="45"/>
      <c r="VOF91" s="45"/>
      <c r="VOG91" s="45"/>
      <c r="VOH91" s="45"/>
      <c r="VOI91" s="45"/>
      <c r="VOJ91" s="45"/>
      <c r="VOK91" s="45"/>
      <c r="VOL91" s="45"/>
      <c r="VOM91" s="45"/>
      <c r="VON91" s="45"/>
      <c r="VOO91" s="45"/>
      <c r="VOP91" s="45"/>
      <c r="VOQ91" s="45"/>
      <c r="VOR91" s="45"/>
      <c r="VOS91" s="45"/>
      <c r="VOT91" s="45"/>
      <c r="VOU91" s="45"/>
      <c r="VOV91" s="45"/>
      <c r="VOW91" s="45"/>
      <c r="VOX91" s="45"/>
      <c r="VOY91" s="45"/>
      <c r="VOZ91" s="45"/>
      <c r="VPA91" s="45"/>
      <c r="VPB91" s="45"/>
      <c r="VPC91" s="45"/>
      <c r="VPD91" s="45"/>
      <c r="VPE91" s="45"/>
      <c r="VPF91" s="45"/>
      <c r="VPG91" s="45"/>
      <c r="VPH91" s="45"/>
      <c r="VPI91" s="45"/>
      <c r="VPJ91" s="45"/>
      <c r="VPK91" s="45"/>
      <c r="VPL91" s="45"/>
      <c r="VPM91" s="45"/>
      <c r="VPN91" s="45"/>
      <c r="VPO91" s="45"/>
      <c r="VPP91" s="45"/>
      <c r="VPQ91" s="45"/>
      <c r="VPR91" s="45"/>
      <c r="VPS91" s="45"/>
      <c r="VPT91" s="45"/>
      <c r="VPU91" s="45"/>
      <c r="VPV91" s="45"/>
      <c r="VPW91" s="45"/>
      <c r="VPX91" s="45"/>
      <c r="VPY91" s="45"/>
      <c r="VPZ91" s="45"/>
      <c r="VQA91" s="45"/>
      <c r="VQB91" s="45"/>
      <c r="VQC91" s="45"/>
      <c r="VQD91" s="45"/>
      <c r="VQE91" s="45"/>
      <c r="VQF91" s="45"/>
      <c r="VQG91" s="45"/>
      <c r="VQH91" s="45"/>
      <c r="VQI91" s="45"/>
      <c r="VQJ91" s="45"/>
      <c r="VQK91" s="45"/>
      <c r="VQL91" s="45"/>
      <c r="VQM91" s="45"/>
      <c r="VQN91" s="45"/>
      <c r="VQO91" s="45"/>
      <c r="VQP91" s="45"/>
      <c r="VQQ91" s="45"/>
      <c r="VQR91" s="45"/>
      <c r="VQS91" s="45"/>
      <c r="VQT91" s="45"/>
      <c r="VQU91" s="45"/>
      <c r="VQV91" s="45"/>
      <c r="VQW91" s="45"/>
      <c r="VQX91" s="45"/>
      <c r="VQY91" s="45"/>
      <c r="VQZ91" s="45"/>
      <c r="VRA91" s="45"/>
      <c r="VRB91" s="45"/>
      <c r="VRC91" s="45"/>
      <c r="VRD91" s="45"/>
      <c r="VRE91" s="45"/>
      <c r="VRF91" s="45"/>
      <c r="VRG91" s="45"/>
      <c r="VRH91" s="45"/>
      <c r="VRI91" s="45"/>
      <c r="VRJ91" s="45"/>
      <c r="VRK91" s="45"/>
      <c r="VRL91" s="45"/>
      <c r="VRM91" s="45"/>
      <c r="VRN91" s="45"/>
      <c r="VRO91" s="45"/>
      <c r="VRP91" s="45"/>
      <c r="VRQ91" s="45"/>
      <c r="VRR91" s="45"/>
      <c r="VRS91" s="45"/>
      <c r="VRT91" s="45"/>
      <c r="VRU91" s="45"/>
      <c r="VRV91" s="45"/>
      <c r="VRW91" s="45"/>
      <c r="VRX91" s="45"/>
      <c r="VRY91" s="45"/>
      <c r="VRZ91" s="45"/>
      <c r="VSA91" s="45"/>
      <c r="VSB91" s="45"/>
      <c r="VSC91" s="45"/>
      <c r="VSD91" s="45"/>
      <c r="VSE91" s="45"/>
      <c r="VSF91" s="45"/>
      <c r="VSG91" s="45"/>
      <c r="VSH91" s="45"/>
      <c r="VSI91" s="45"/>
      <c r="VSJ91" s="45"/>
      <c r="VSK91" s="45"/>
      <c r="VSL91" s="45"/>
      <c r="VSM91" s="45"/>
      <c r="VSN91" s="45"/>
      <c r="VSO91" s="45"/>
      <c r="VSP91" s="45"/>
      <c r="VSQ91" s="45"/>
      <c r="VSR91" s="45"/>
      <c r="VSS91" s="45"/>
      <c r="VST91" s="45"/>
      <c r="VSU91" s="45"/>
      <c r="VSV91" s="45"/>
      <c r="VSW91" s="45"/>
      <c r="VSX91" s="45"/>
      <c r="VSY91" s="45"/>
      <c r="VSZ91" s="45"/>
      <c r="VTA91" s="45"/>
      <c r="VTB91" s="45"/>
      <c r="VTC91" s="45"/>
      <c r="VTD91" s="45"/>
      <c r="VTE91" s="45"/>
      <c r="VTF91" s="45"/>
      <c r="VTG91" s="45"/>
      <c r="VTH91" s="45"/>
      <c r="VTI91" s="45"/>
      <c r="VTJ91" s="45"/>
      <c r="VTK91" s="45"/>
      <c r="VTL91" s="45"/>
      <c r="VTM91" s="45"/>
      <c r="VTN91" s="45"/>
      <c r="VTO91" s="45"/>
      <c r="VTP91" s="45"/>
      <c r="VTQ91" s="45"/>
      <c r="VTR91" s="45"/>
      <c r="VTS91" s="45"/>
      <c r="VTT91" s="45"/>
      <c r="VTU91" s="45"/>
      <c r="VTV91" s="45"/>
      <c r="VTW91" s="45"/>
      <c r="VTX91" s="45"/>
      <c r="VTY91" s="45"/>
      <c r="VTZ91" s="45"/>
      <c r="VUA91" s="45"/>
      <c r="VUB91" s="45"/>
      <c r="VUC91" s="45"/>
      <c r="VUD91" s="45"/>
      <c r="VUE91" s="45"/>
      <c r="VUF91" s="45"/>
      <c r="VUG91" s="45"/>
      <c r="VUH91" s="45"/>
      <c r="VUI91" s="45"/>
      <c r="VUJ91" s="45"/>
      <c r="VUK91" s="45"/>
      <c r="VUL91" s="45"/>
      <c r="VUM91" s="45"/>
      <c r="VUN91" s="45"/>
      <c r="VUO91" s="45"/>
      <c r="VUP91" s="45"/>
      <c r="VUQ91" s="45"/>
      <c r="VUR91" s="45"/>
      <c r="VUS91" s="45"/>
      <c r="VUT91" s="45"/>
      <c r="VUU91" s="45"/>
      <c r="VUV91" s="45"/>
      <c r="VUW91" s="45"/>
      <c r="VUX91" s="45"/>
      <c r="VUY91" s="45"/>
      <c r="VUZ91" s="45"/>
      <c r="VVA91" s="45"/>
      <c r="VVB91" s="45"/>
      <c r="VVC91" s="45"/>
      <c r="VVD91" s="45"/>
      <c r="VVE91" s="45"/>
      <c r="VVF91" s="45"/>
      <c r="VVG91" s="45"/>
      <c r="VVH91" s="45"/>
      <c r="VVI91" s="45"/>
      <c r="VVJ91" s="45"/>
      <c r="VVK91" s="45"/>
      <c r="VVL91" s="45"/>
      <c r="VVM91" s="45"/>
      <c r="VVN91" s="45"/>
      <c r="VVO91" s="45"/>
      <c r="VVP91" s="45"/>
      <c r="VVQ91" s="45"/>
      <c r="VVR91" s="45"/>
      <c r="VVS91" s="45"/>
      <c r="VVT91" s="45"/>
      <c r="VVU91" s="45"/>
      <c r="VVV91" s="45"/>
      <c r="VVW91" s="45"/>
      <c r="VVX91" s="45"/>
      <c r="VVY91" s="45"/>
      <c r="VVZ91" s="45"/>
      <c r="VWA91" s="45"/>
      <c r="VWB91" s="45"/>
      <c r="VWC91" s="45"/>
      <c r="VWD91" s="45"/>
      <c r="VWE91" s="45"/>
      <c r="VWF91" s="45"/>
      <c r="VWG91" s="45"/>
      <c r="VWH91" s="45"/>
      <c r="VWI91" s="45"/>
      <c r="VWJ91" s="45"/>
      <c r="VWK91" s="45"/>
      <c r="VWL91" s="45"/>
      <c r="VWM91" s="45"/>
      <c r="VWN91" s="45"/>
      <c r="VWO91" s="45"/>
      <c r="VWP91" s="45"/>
      <c r="VWQ91" s="45"/>
      <c r="VWR91" s="45"/>
      <c r="VWS91" s="45"/>
      <c r="VWT91" s="45"/>
      <c r="VWU91" s="45"/>
      <c r="VWV91" s="45"/>
      <c r="VWW91" s="45"/>
      <c r="VWX91" s="45"/>
      <c r="VWY91" s="45"/>
      <c r="VWZ91" s="45"/>
      <c r="VXA91" s="45"/>
      <c r="VXB91" s="45"/>
      <c r="VXC91" s="45"/>
      <c r="VXD91" s="45"/>
      <c r="VXE91" s="45"/>
      <c r="VXF91" s="45"/>
      <c r="VXG91" s="45"/>
      <c r="VXH91" s="45"/>
      <c r="VXI91" s="45"/>
      <c r="VXJ91" s="45"/>
      <c r="VXK91" s="45"/>
      <c r="VXL91" s="45"/>
      <c r="VXM91" s="45"/>
      <c r="VXN91" s="45"/>
      <c r="VXO91" s="45"/>
      <c r="VXP91" s="45"/>
      <c r="VXQ91" s="45"/>
      <c r="VXR91" s="45"/>
      <c r="VXS91" s="45"/>
      <c r="VXT91" s="45"/>
      <c r="VXU91" s="45"/>
      <c r="VXV91" s="45"/>
      <c r="VXW91" s="45"/>
      <c r="VXX91" s="45"/>
      <c r="VXY91" s="45"/>
      <c r="VXZ91" s="45"/>
      <c r="VYA91" s="45"/>
      <c r="VYB91" s="45"/>
      <c r="VYC91" s="45"/>
      <c r="VYD91" s="45"/>
      <c r="VYE91" s="45"/>
      <c r="VYF91" s="45"/>
      <c r="VYG91" s="45"/>
      <c r="VYH91" s="45"/>
      <c r="VYI91" s="45"/>
      <c r="VYJ91" s="45"/>
      <c r="VYK91" s="45"/>
      <c r="VYL91" s="45"/>
      <c r="VYM91" s="45"/>
      <c r="VYN91" s="45"/>
      <c r="VYO91" s="45"/>
      <c r="VYP91" s="45"/>
      <c r="VYQ91" s="45"/>
      <c r="VYR91" s="45"/>
      <c r="VYS91" s="45"/>
      <c r="VYT91" s="45"/>
      <c r="VYU91" s="45"/>
      <c r="VYV91" s="45"/>
      <c r="VYW91" s="45"/>
      <c r="VYX91" s="45"/>
      <c r="VYY91" s="45"/>
      <c r="VYZ91" s="45"/>
      <c r="VZA91" s="45"/>
      <c r="VZB91" s="45"/>
      <c r="VZC91" s="45"/>
      <c r="VZD91" s="45"/>
      <c r="VZE91" s="45"/>
      <c r="VZF91" s="45"/>
      <c r="VZG91" s="45"/>
      <c r="VZH91" s="45"/>
      <c r="VZI91" s="45"/>
      <c r="VZJ91" s="45"/>
      <c r="VZK91" s="45"/>
      <c r="VZL91" s="45"/>
      <c r="VZM91" s="45"/>
      <c r="VZN91" s="45"/>
      <c r="VZO91" s="45"/>
      <c r="VZP91" s="45"/>
      <c r="VZQ91" s="45"/>
      <c r="VZR91" s="45"/>
      <c r="VZS91" s="45"/>
      <c r="VZT91" s="45"/>
      <c r="VZU91" s="45"/>
      <c r="VZV91" s="45"/>
      <c r="VZW91" s="45"/>
      <c r="VZX91" s="45"/>
      <c r="VZY91" s="45"/>
      <c r="VZZ91" s="45"/>
      <c r="WAA91" s="45"/>
      <c r="WAB91" s="45"/>
      <c r="WAC91" s="45"/>
      <c r="WAD91" s="45"/>
      <c r="WAE91" s="45"/>
      <c r="WAF91" s="45"/>
      <c r="WAG91" s="45"/>
      <c r="WAH91" s="45"/>
      <c r="WAI91" s="45"/>
      <c r="WAJ91" s="45"/>
      <c r="WAK91" s="45"/>
      <c r="WAL91" s="45"/>
      <c r="WAM91" s="45"/>
      <c r="WAN91" s="45"/>
      <c r="WAO91" s="45"/>
      <c r="WAP91" s="45"/>
      <c r="WAQ91" s="45"/>
      <c r="WAR91" s="45"/>
      <c r="WAS91" s="45"/>
      <c r="WAT91" s="45"/>
      <c r="WAU91" s="45"/>
      <c r="WAV91" s="45"/>
      <c r="WAW91" s="45"/>
      <c r="WAX91" s="45"/>
      <c r="WAY91" s="45"/>
      <c r="WAZ91" s="45"/>
      <c r="WBA91" s="45"/>
      <c r="WBB91" s="45"/>
      <c r="WBC91" s="45"/>
      <c r="WBD91" s="45"/>
      <c r="WBE91" s="45"/>
      <c r="WBF91" s="45"/>
      <c r="WBG91" s="45"/>
      <c r="WBH91" s="45"/>
      <c r="WBI91" s="45"/>
      <c r="WBJ91" s="45"/>
      <c r="WBK91" s="45"/>
      <c r="WBL91" s="45"/>
      <c r="WBM91" s="45"/>
      <c r="WBN91" s="45"/>
      <c r="WBO91" s="45"/>
      <c r="WBP91" s="45"/>
      <c r="WBQ91" s="45"/>
      <c r="WBR91" s="45"/>
      <c r="WBS91" s="45"/>
      <c r="WBT91" s="45"/>
      <c r="WBU91" s="45"/>
      <c r="WBV91" s="45"/>
      <c r="WBW91" s="45"/>
      <c r="WBX91" s="45"/>
      <c r="WBY91" s="45"/>
      <c r="WBZ91" s="45"/>
      <c r="WCA91" s="45"/>
      <c r="WCB91" s="45"/>
      <c r="WCC91" s="45"/>
      <c r="WCD91" s="45"/>
      <c r="WCE91" s="45"/>
      <c r="WCF91" s="45"/>
      <c r="WCG91" s="45"/>
      <c r="WCH91" s="45"/>
      <c r="WCI91" s="45"/>
      <c r="WCJ91" s="45"/>
      <c r="WCK91" s="45"/>
      <c r="WCL91" s="45"/>
      <c r="WCM91" s="45"/>
      <c r="WCN91" s="45"/>
      <c r="WCO91" s="45"/>
      <c r="WCP91" s="45"/>
      <c r="WCQ91" s="45"/>
      <c r="WCR91" s="45"/>
      <c r="WCS91" s="45"/>
      <c r="WCT91" s="45"/>
      <c r="WCU91" s="45"/>
      <c r="WCV91" s="45"/>
      <c r="WCW91" s="45"/>
      <c r="WCX91" s="45"/>
      <c r="WCY91" s="45"/>
      <c r="WCZ91" s="45"/>
      <c r="WDA91" s="45"/>
      <c r="WDB91" s="45"/>
      <c r="WDC91" s="45"/>
      <c r="WDD91" s="45"/>
      <c r="WDE91" s="45"/>
      <c r="WDF91" s="45"/>
      <c r="WDG91" s="45"/>
      <c r="WDH91" s="45"/>
      <c r="WDI91" s="45"/>
      <c r="WDJ91" s="45"/>
      <c r="WDK91" s="45"/>
      <c r="WDL91" s="45"/>
      <c r="WDM91" s="45"/>
      <c r="WDN91" s="45"/>
      <c r="WDO91" s="45"/>
      <c r="WDP91" s="45"/>
      <c r="WDQ91" s="45"/>
      <c r="WDR91" s="45"/>
      <c r="WDS91" s="45"/>
      <c r="WDT91" s="45"/>
      <c r="WDU91" s="45"/>
      <c r="WDV91" s="45"/>
      <c r="WDW91" s="45"/>
      <c r="WDX91" s="45"/>
      <c r="WDY91" s="45"/>
      <c r="WDZ91" s="45"/>
      <c r="WEA91" s="45"/>
      <c r="WEB91" s="45"/>
      <c r="WEC91" s="45"/>
      <c r="WED91" s="45"/>
      <c r="WEE91" s="45"/>
      <c r="WEF91" s="45"/>
      <c r="WEG91" s="45"/>
      <c r="WEH91" s="45"/>
      <c r="WEI91" s="45"/>
      <c r="WEJ91" s="45"/>
      <c r="WEK91" s="45"/>
      <c r="WEL91" s="45"/>
      <c r="WEM91" s="45"/>
      <c r="WEN91" s="45"/>
      <c r="WEO91" s="45"/>
      <c r="WEP91" s="45"/>
      <c r="WEQ91" s="45"/>
      <c r="WER91" s="45"/>
      <c r="WES91" s="45"/>
      <c r="WET91" s="45"/>
      <c r="WEU91" s="45"/>
      <c r="WEV91" s="45"/>
      <c r="WEW91" s="45"/>
      <c r="WEX91" s="45"/>
      <c r="WEY91" s="45"/>
      <c r="WEZ91" s="45"/>
      <c r="WFA91" s="45"/>
      <c r="WFB91" s="45"/>
      <c r="WFC91" s="45"/>
      <c r="WFD91" s="45"/>
      <c r="WFE91" s="45"/>
      <c r="WFF91" s="45"/>
      <c r="WFG91" s="45"/>
      <c r="WFH91" s="45"/>
      <c r="WFI91" s="45"/>
      <c r="WFJ91" s="45"/>
      <c r="WFK91" s="45"/>
      <c r="WFL91" s="45"/>
      <c r="WFM91" s="45"/>
      <c r="WFN91" s="45"/>
      <c r="WFO91" s="45"/>
      <c r="WFP91" s="45"/>
      <c r="WFQ91" s="45"/>
      <c r="WFR91" s="45"/>
      <c r="WFS91" s="45"/>
      <c r="WFT91" s="45"/>
      <c r="WFU91" s="45"/>
      <c r="WFV91" s="45"/>
      <c r="WFW91" s="45"/>
      <c r="WFX91" s="45"/>
      <c r="WFY91" s="45"/>
      <c r="WFZ91" s="45"/>
      <c r="WGA91" s="45"/>
      <c r="WGB91" s="45"/>
      <c r="WGC91" s="45"/>
      <c r="WGD91" s="45"/>
      <c r="WGE91" s="45"/>
      <c r="WGF91" s="45"/>
      <c r="WGG91" s="45"/>
      <c r="WGH91" s="45"/>
      <c r="WGI91" s="45"/>
      <c r="WGJ91" s="45"/>
      <c r="WGK91" s="45"/>
      <c r="WGL91" s="45"/>
      <c r="WGM91" s="45"/>
      <c r="WGN91" s="45"/>
      <c r="WGO91" s="45"/>
      <c r="WGP91" s="45"/>
      <c r="WGQ91" s="45"/>
      <c r="WGR91" s="45"/>
      <c r="WGS91" s="45"/>
      <c r="WGT91" s="45"/>
      <c r="WGU91" s="45"/>
      <c r="WGV91" s="45"/>
      <c r="WGW91" s="45"/>
      <c r="WGX91" s="45"/>
      <c r="WGY91" s="45"/>
      <c r="WGZ91" s="45"/>
      <c r="WHA91" s="45"/>
      <c r="WHB91" s="45"/>
      <c r="WHC91" s="45"/>
      <c r="WHD91" s="45"/>
      <c r="WHE91" s="45"/>
      <c r="WHF91" s="45"/>
      <c r="WHG91" s="45"/>
      <c r="WHH91" s="45"/>
      <c r="WHI91" s="45"/>
      <c r="WHJ91" s="45"/>
      <c r="WHK91" s="45"/>
      <c r="WHL91" s="45"/>
      <c r="WHM91" s="45"/>
      <c r="WHN91" s="45"/>
      <c r="WHO91" s="45"/>
      <c r="WHP91" s="45"/>
      <c r="WHQ91" s="45"/>
      <c r="WHR91" s="45"/>
      <c r="WHS91" s="45"/>
      <c r="WHT91" s="45"/>
      <c r="WHU91" s="45"/>
      <c r="WHV91" s="45"/>
      <c r="WHW91" s="45"/>
      <c r="WHX91" s="45"/>
      <c r="WHY91" s="45"/>
      <c r="WHZ91" s="45"/>
      <c r="WIA91" s="45"/>
      <c r="WIB91" s="45"/>
      <c r="WIC91" s="45"/>
      <c r="WID91" s="45"/>
      <c r="WIE91" s="45"/>
      <c r="WIF91" s="45"/>
      <c r="WIG91" s="45"/>
      <c r="WIH91" s="45"/>
      <c r="WII91" s="45"/>
      <c r="WIJ91" s="45"/>
      <c r="WIK91" s="45"/>
      <c r="WIL91" s="45"/>
      <c r="WIM91" s="45"/>
      <c r="WIN91" s="45"/>
      <c r="WIO91" s="45"/>
      <c r="WIP91" s="45"/>
      <c r="WIQ91" s="45"/>
      <c r="WIR91" s="45"/>
      <c r="WIS91" s="45"/>
      <c r="WIT91" s="45"/>
      <c r="WIU91" s="45"/>
      <c r="WIV91" s="45"/>
      <c r="WIW91" s="45"/>
      <c r="WIX91" s="45"/>
      <c r="WIY91" s="45"/>
      <c r="WIZ91" s="45"/>
      <c r="WJA91" s="45"/>
      <c r="WJB91" s="45"/>
      <c r="WJC91" s="45"/>
      <c r="WJD91" s="45"/>
      <c r="WJE91" s="45"/>
      <c r="WJF91" s="45"/>
      <c r="WJG91" s="45"/>
      <c r="WJH91" s="45"/>
      <c r="WJI91" s="45"/>
      <c r="WJJ91" s="45"/>
      <c r="WJK91" s="45"/>
      <c r="WJL91" s="45"/>
      <c r="WJM91" s="45"/>
      <c r="WJN91" s="45"/>
      <c r="WJO91" s="45"/>
      <c r="WJP91" s="45"/>
      <c r="WJQ91" s="45"/>
      <c r="WJR91" s="45"/>
      <c r="WJS91" s="45"/>
      <c r="WJT91" s="45"/>
      <c r="WJU91" s="45"/>
      <c r="WJV91" s="45"/>
      <c r="WJW91" s="45"/>
      <c r="WJX91" s="45"/>
      <c r="WJY91" s="45"/>
      <c r="WJZ91" s="45"/>
      <c r="WKA91" s="45"/>
      <c r="WKB91" s="45"/>
      <c r="WKC91" s="45"/>
      <c r="WKD91" s="45"/>
      <c r="WKE91" s="45"/>
      <c r="WKF91" s="45"/>
      <c r="WKG91" s="45"/>
      <c r="WKH91" s="45"/>
      <c r="WKI91" s="45"/>
      <c r="WKJ91" s="45"/>
      <c r="WKK91" s="45"/>
      <c r="WKL91" s="45"/>
      <c r="WKM91" s="45"/>
      <c r="WKN91" s="45"/>
      <c r="WKO91" s="45"/>
      <c r="WKP91" s="45"/>
      <c r="WKQ91" s="45"/>
      <c r="WKR91" s="45"/>
      <c r="WKS91" s="45"/>
      <c r="WKT91" s="45"/>
      <c r="WKU91" s="45"/>
      <c r="WKV91" s="45"/>
      <c r="WKW91" s="45"/>
      <c r="WKX91" s="45"/>
      <c r="WKY91" s="45"/>
      <c r="WKZ91" s="45"/>
      <c r="WLA91" s="45"/>
      <c r="WLB91" s="45"/>
      <c r="WLC91" s="45"/>
      <c r="WLD91" s="45"/>
      <c r="WLE91" s="45"/>
      <c r="WLF91" s="45"/>
      <c r="WLG91" s="45"/>
      <c r="WLH91" s="45"/>
      <c r="WLI91" s="45"/>
      <c r="WLJ91" s="45"/>
      <c r="WLK91" s="45"/>
      <c r="WLL91" s="45"/>
      <c r="WLM91" s="45"/>
      <c r="WLN91" s="45"/>
      <c r="WLO91" s="45"/>
      <c r="WLP91" s="45"/>
      <c r="WLQ91" s="45"/>
      <c r="WLR91" s="45"/>
      <c r="WLS91" s="45"/>
      <c r="WLT91" s="45"/>
      <c r="WLU91" s="45"/>
      <c r="WLV91" s="45"/>
      <c r="WLW91" s="45"/>
      <c r="WLX91" s="45"/>
      <c r="WLY91" s="45"/>
      <c r="WLZ91" s="45"/>
      <c r="WMA91" s="45"/>
      <c r="WMB91" s="45"/>
      <c r="WMC91" s="45"/>
      <c r="WMD91" s="45"/>
      <c r="WME91" s="45"/>
      <c r="WMF91" s="45"/>
      <c r="WMG91" s="45"/>
      <c r="WMH91" s="45"/>
      <c r="WMI91" s="45"/>
      <c r="WMJ91" s="45"/>
      <c r="WMK91" s="45"/>
      <c r="WML91" s="45"/>
      <c r="WMM91" s="45"/>
      <c r="WMN91" s="45"/>
      <c r="WMO91" s="45"/>
      <c r="WMP91" s="45"/>
      <c r="WMQ91" s="45"/>
      <c r="WMR91" s="45"/>
      <c r="WMS91" s="45"/>
      <c r="WMT91" s="45"/>
      <c r="WMU91" s="45"/>
      <c r="WMV91" s="45"/>
      <c r="WMW91" s="45"/>
      <c r="WMX91" s="45"/>
      <c r="WMY91" s="45"/>
      <c r="WMZ91" s="45"/>
      <c r="WNA91" s="45"/>
      <c r="WNB91" s="45"/>
      <c r="WNC91" s="45"/>
      <c r="WND91" s="45"/>
      <c r="WNE91" s="45"/>
      <c r="WNF91" s="45"/>
      <c r="WNG91" s="45"/>
      <c r="WNH91" s="45"/>
      <c r="WNI91" s="45"/>
      <c r="WNJ91" s="45"/>
      <c r="WNK91" s="45"/>
      <c r="WNL91" s="45"/>
      <c r="WNM91" s="45"/>
      <c r="WNN91" s="45"/>
      <c r="WNO91" s="45"/>
      <c r="WNP91" s="45"/>
      <c r="WNQ91" s="45"/>
      <c r="WNR91" s="45"/>
      <c r="WNS91" s="45"/>
      <c r="WNT91" s="45"/>
      <c r="WNU91" s="45"/>
      <c r="WNV91" s="45"/>
      <c r="WNW91" s="45"/>
      <c r="WNX91" s="45"/>
      <c r="WNY91" s="45"/>
      <c r="WNZ91" s="45"/>
      <c r="WOA91" s="45"/>
      <c r="WOB91" s="45"/>
      <c r="WOC91" s="45"/>
      <c r="WOD91" s="45"/>
      <c r="WOE91" s="45"/>
      <c r="WOF91" s="45"/>
      <c r="WOG91" s="45"/>
      <c r="WOH91" s="45"/>
      <c r="WOI91" s="45"/>
      <c r="WOJ91" s="45"/>
      <c r="WOK91" s="45"/>
      <c r="WOL91" s="45"/>
      <c r="WOM91" s="45"/>
      <c r="WON91" s="45"/>
      <c r="WOO91" s="45"/>
      <c r="WOP91" s="45"/>
      <c r="WOQ91" s="45"/>
      <c r="WOR91" s="45"/>
      <c r="WOS91" s="45"/>
      <c r="WOT91" s="45"/>
      <c r="WOU91" s="45"/>
      <c r="WOV91" s="45"/>
      <c r="WOW91" s="45"/>
      <c r="WOX91" s="45"/>
      <c r="WOY91" s="45"/>
      <c r="WOZ91" s="45"/>
      <c r="WPA91" s="45"/>
      <c r="WPB91" s="45"/>
      <c r="WPC91" s="45"/>
      <c r="WPD91" s="45"/>
      <c r="WPE91" s="45"/>
      <c r="WPF91" s="45"/>
      <c r="WPG91" s="45"/>
      <c r="WPH91" s="45"/>
      <c r="WPI91" s="45"/>
      <c r="WPJ91" s="45"/>
      <c r="WPK91" s="45"/>
      <c r="WPL91" s="45"/>
      <c r="WPM91" s="45"/>
      <c r="WPN91" s="45"/>
      <c r="WPO91" s="45"/>
      <c r="WPP91" s="45"/>
      <c r="WPQ91" s="45"/>
      <c r="WPR91" s="45"/>
      <c r="WPS91" s="45"/>
      <c r="WPT91" s="45"/>
      <c r="WPU91" s="45"/>
      <c r="WPV91" s="45"/>
      <c r="WPW91" s="45"/>
      <c r="WPX91" s="45"/>
      <c r="WPY91" s="45"/>
      <c r="WPZ91" s="45"/>
      <c r="WQA91" s="45"/>
      <c r="WQB91" s="45"/>
      <c r="WQC91" s="45"/>
      <c r="WQD91" s="45"/>
      <c r="WQE91" s="45"/>
      <c r="WQF91" s="45"/>
      <c r="WQG91" s="45"/>
      <c r="WQH91" s="45"/>
      <c r="WQI91" s="45"/>
      <c r="WQJ91" s="45"/>
      <c r="WQK91" s="45"/>
      <c r="WQL91" s="45"/>
      <c r="WQM91" s="45"/>
      <c r="WQN91" s="45"/>
      <c r="WQO91" s="45"/>
      <c r="WQP91" s="45"/>
      <c r="WQQ91" s="45"/>
      <c r="WQR91" s="45"/>
      <c r="WQS91" s="45"/>
      <c r="WQT91" s="45"/>
      <c r="WQU91" s="45"/>
      <c r="WQV91" s="45"/>
      <c r="WQW91" s="45"/>
      <c r="WQX91" s="45"/>
      <c r="WQY91" s="45"/>
      <c r="WQZ91" s="45"/>
      <c r="WRA91" s="45"/>
      <c r="WRB91" s="45"/>
      <c r="WRC91" s="45"/>
      <c r="WRD91" s="45"/>
      <c r="WRE91" s="45"/>
      <c r="WRF91" s="45"/>
      <c r="WRG91" s="45"/>
      <c r="WRH91" s="45"/>
      <c r="WRI91" s="45"/>
      <c r="WRJ91" s="45"/>
      <c r="WRK91" s="45"/>
      <c r="WRL91" s="45"/>
      <c r="WRM91" s="45"/>
      <c r="WRN91" s="45"/>
      <c r="WRO91" s="45"/>
      <c r="WRP91" s="45"/>
      <c r="WRQ91" s="45"/>
      <c r="WRR91" s="45"/>
      <c r="WRS91" s="45"/>
      <c r="WRT91" s="45"/>
      <c r="WRU91" s="45"/>
      <c r="WRV91" s="45"/>
      <c r="WRW91" s="45"/>
      <c r="WRX91" s="45"/>
      <c r="WRY91" s="45"/>
      <c r="WRZ91" s="45"/>
      <c r="WSA91" s="45"/>
      <c r="WSB91" s="45"/>
      <c r="WSC91" s="45"/>
      <c r="WSD91" s="45"/>
      <c r="WSE91" s="45"/>
      <c r="WSF91" s="45"/>
      <c r="WSG91" s="45"/>
      <c r="WSH91" s="45"/>
      <c r="WSI91" s="45"/>
      <c r="WSJ91" s="45"/>
      <c r="WSK91" s="45"/>
      <c r="WSL91" s="45"/>
      <c r="WSM91" s="45"/>
      <c r="WSN91" s="45"/>
      <c r="WSO91" s="45"/>
      <c r="WSP91" s="45"/>
      <c r="WSQ91" s="45"/>
      <c r="WSR91" s="45"/>
      <c r="WSS91" s="45"/>
      <c r="WST91" s="45"/>
      <c r="WSU91" s="45"/>
      <c r="WSV91" s="45"/>
      <c r="WSW91" s="45"/>
      <c r="WSX91" s="45"/>
      <c r="WSY91" s="45"/>
      <c r="WSZ91" s="45"/>
      <c r="WTA91" s="45"/>
      <c r="WTB91" s="45"/>
      <c r="WTC91" s="45"/>
      <c r="WTD91" s="45"/>
      <c r="WTE91" s="45"/>
      <c r="WTF91" s="45"/>
      <c r="WTG91" s="45"/>
      <c r="WTH91" s="45"/>
      <c r="WTI91" s="45"/>
      <c r="WTJ91" s="45"/>
      <c r="WTK91" s="45"/>
      <c r="WTL91" s="45"/>
      <c r="WTM91" s="45"/>
      <c r="WTN91" s="45"/>
      <c r="WTO91" s="45"/>
      <c r="WTP91" s="45"/>
      <c r="WTQ91" s="45"/>
      <c r="WTR91" s="45"/>
      <c r="WTS91" s="45"/>
      <c r="WTT91" s="45"/>
      <c r="WTU91" s="45"/>
      <c r="WTV91" s="45"/>
      <c r="WTW91" s="45"/>
      <c r="WTX91" s="45"/>
      <c r="WTY91" s="45"/>
      <c r="WTZ91" s="45"/>
      <c r="WUA91" s="45"/>
      <c r="WUB91" s="45"/>
      <c r="WUC91" s="45"/>
      <c r="WUD91" s="45"/>
      <c r="WUE91" s="45"/>
      <c r="WUF91" s="45"/>
      <c r="WUG91" s="45"/>
      <c r="WUH91" s="45"/>
      <c r="WUI91" s="45"/>
      <c r="WUJ91" s="45"/>
      <c r="WUK91" s="45"/>
      <c r="WUL91" s="45"/>
      <c r="WUM91" s="45"/>
      <c r="WUN91" s="45"/>
      <c r="WUO91" s="45"/>
      <c r="WUP91" s="45"/>
      <c r="WUQ91" s="45"/>
      <c r="WUR91" s="45"/>
      <c r="WUS91" s="45"/>
      <c r="WUT91" s="45"/>
      <c r="WUU91" s="45"/>
      <c r="WUV91" s="45"/>
      <c r="WUW91" s="45"/>
      <c r="WUX91" s="45"/>
      <c r="WUY91" s="45"/>
      <c r="WUZ91" s="45"/>
      <c r="WVA91" s="45"/>
      <c r="WVB91" s="45"/>
      <c r="WVC91" s="45"/>
      <c r="WVD91" s="45"/>
      <c r="WVE91" s="45"/>
      <c r="WVF91" s="45"/>
      <c r="WVG91" s="45"/>
      <c r="WVH91" s="45"/>
      <c r="WVI91" s="45"/>
      <c r="WVJ91" s="45"/>
      <c r="WVK91" s="45"/>
      <c r="WVL91" s="45"/>
      <c r="WVM91" s="45"/>
      <c r="WVN91" s="45"/>
      <c r="WVO91" s="45"/>
      <c r="WVP91" s="45"/>
      <c r="WVQ91" s="45"/>
      <c r="WVR91" s="45"/>
      <c r="WVS91" s="45"/>
      <c r="WVT91" s="45"/>
      <c r="WVU91" s="45"/>
      <c r="WVV91" s="45"/>
      <c r="WVW91" s="45"/>
      <c r="WVX91" s="45"/>
      <c r="WVY91" s="45"/>
      <c r="WVZ91" s="45"/>
      <c r="WWA91" s="45"/>
      <c r="WWB91" s="45"/>
      <c r="WWC91" s="45"/>
      <c r="WWD91" s="45"/>
      <c r="WWE91" s="45"/>
      <c r="WWF91" s="45"/>
      <c r="WWG91" s="45"/>
      <c r="WWH91" s="45"/>
      <c r="WWI91" s="45"/>
      <c r="WWJ91" s="45"/>
      <c r="WWK91" s="45"/>
      <c r="WWL91" s="45"/>
      <c r="WWM91" s="45"/>
      <c r="WWN91" s="45"/>
      <c r="WWO91" s="45"/>
      <c r="WWP91" s="45"/>
      <c r="WWQ91" s="45"/>
      <c r="WWR91" s="45"/>
      <c r="WWS91" s="45"/>
      <c r="WWT91" s="45"/>
      <c r="WWU91" s="45"/>
      <c r="WWV91" s="45"/>
      <c r="WWW91" s="45"/>
      <c r="WWX91" s="45"/>
      <c r="WWY91" s="45"/>
      <c r="WWZ91" s="45"/>
      <c r="WXA91" s="45"/>
      <c r="WXB91" s="45"/>
      <c r="WXC91" s="45"/>
      <c r="WXD91" s="45"/>
      <c r="WXE91" s="45"/>
      <c r="WXF91" s="45"/>
      <c r="WXG91" s="45"/>
      <c r="WXH91" s="45"/>
      <c r="WXI91" s="45"/>
      <c r="WXJ91" s="45"/>
      <c r="WXK91" s="45"/>
      <c r="WXL91" s="45"/>
      <c r="WXM91" s="45"/>
      <c r="WXN91" s="45"/>
      <c r="WXO91" s="45"/>
      <c r="WXP91" s="45"/>
      <c r="WXQ91" s="45"/>
      <c r="WXR91" s="45"/>
      <c r="WXS91" s="45"/>
      <c r="WXT91" s="45"/>
      <c r="WXU91" s="45"/>
      <c r="WXV91" s="45"/>
      <c r="WXW91" s="45"/>
      <c r="WXX91" s="45"/>
      <c r="WXY91" s="45"/>
      <c r="WXZ91" s="45"/>
      <c r="WYA91" s="45"/>
      <c r="WYB91" s="45"/>
      <c r="WYC91" s="45"/>
      <c r="WYD91" s="45"/>
      <c r="WYE91" s="45"/>
      <c r="WYF91" s="45"/>
      <c r="WYG91" s="45"/>
      <c r="WYH91" s="45"/>
      <c r="WYI91" s="45"/>
      <c r="WYJ91" s="45"/>
      <c r="WYK91" s="45"/>
      <c r="WYL91" s="45"/>
      <c r="WYM91" s="45"/>
      <c r="WYN91" s="45"/>
      <c r="WYO91" s="45"/>
      <c r="WYP91" s="45"/>
      <c r="WYQ91" s="45"/>
      <c r="WYR91" s="45"/>
      <c r="WYS91" s="45"/>
      <c r="WYT91" s="45"/>
      <c r="WYU91" s="45"/>
      <c r="WYV91" s="45"/>
      <c r="WYW91" s="45"/>
      <c r="WYX91" s="45"/>
      <c r="WYY91" s="45"/>
      <c r="WYZ91" s="45"/>
      <c r="WZA91" s="45"/>
      <c r="WZB91" s="45"/>
      <c r="WZC91" s="45"/>
      <c r="WZD91" s="45"/>
      <c r="WZE91" s="45"/>
      <c r="WZF91" s="45"/>
      <c r="WZG91" s="45"/>
      <c r="WZH91" s="45"/>
      <c r="WZI91" s="45"/>
      <c r="WZJ91" s="45"/>
      <c r="WZK91" s="45"/>
      <c r="WZL91" s="45"/>
      <c r="WZM91" s="45"/>
      <c r="WZN91" s="45"/>
      <c r="WZO91" s="45"/>
      <c r="WZP91" s="45"/>
      <c r="WZQ91" s="45"/>
      <c r="WZR91" s="45"/>
      <c r="WZS91" s="45"/>
      <c r="WZT91" s="45"/>
      <c r="WZU91" s="45"/>
      <c r="WZV91" s="45"/>
      <c r="WZW91" s="45"/>
      <c r="WZX91" s="45"/>
      <c r="WZY91" s="45"/>
      <c r="WZZ91" s="45"/>
      <c r="XAA91" s="45"/>
      <c r="XAB91" s="45"/>
      <c r="XAC91" s="45"/>
      <c r="XAD91" s="45"/>
      <c r="XAE91" s="45"/>
      <c r="XAF91" s="45"/>
      <c r="XAG91" s="45"/>
      <c r="XAH91" s="45"/>
      <c r="XAI91" s="45"/>
      <c r="XAJ91" s="45"/>
      <c r="XAK91" s="45"/>
      <c r="XAL91" s="45"/>
      <c r="XAM91" s="45"/>
      <c r="XAN91" s="45"/>
      <c r="XAO91" s="45"/>
      <c r="XAP91" s="45"/>
      <c r="XAQ91" s="45"/>
      <c r="XAR91" s="45"/>
      <c r="XAS91" s="45"/>
      <c r="XAT91" s="45"/>
      <c r="XAU91" s="45"/>
      <c r="XAV91" s="45"/>
      <c r="XAW91" s="45"/>
      <c r="XAX91" s="45"/>
      <c r="XAY91" s="45"/>
      <c r="XAZ91" s="45"/>
      <c r="XBA91" s="45"/>
      <c r="XBB91" s="45"/>
      <c r="XBC91" s="45"/>
      <c r="XBD91" s="45"/>
      <c r="XBE91" s="45"/>
      <c r="XBF91" s="45"/>
      <c r="XBG91" s="45"/>
      <c r="XBH91" s="45"/>
      <c r="XBI91" s="45"/>
      <c r="XBJ91" s="45"/>
      <c r="XBK91" s="45"/>
      <c r="XBL91" s="45"/>
      <c r="XBM91" s="45"/>
      <c r="XBN91" s="45"/>
      <c r="XBO91" s="45"/>
      <c r="XBP91" s="45"/>
      <c r="XBQ91" s="45"/>
      <c r="XBR91" s="45"/>
      <c r="XBS91" s="45"/>
      <c r="XBT91" s="45"/>
      <c r="XBU91" s="45"/>
      <c r="XBV91" s="45"/>
      <c r="XBW91" s="45"/>
      <c r="XBX91" s="45"/>
      <c r="XBY91" s="45"/>
      <c r="XBZ91" s="45"/>
      <c r="XCA91" s="45"/>
      <c r="XCB91" s="45"/>
      <c r="XCC91" s="45"/>
      <c r="XCD91" s="45"/>
      <c r="XCE91" s="45"/>
      <c r="XCF91" s="45"/>
      <c r="XCG91" s="45"/>
      <c r="XCH91" s="45"/>
      <c r="XCI91" s="45"/>
      <c r="XCJ91" s="45"/>
      <c r="XCK91" s="45"/>
      <c r="XCL91" s="45"/>
      <c r="XCM91" s="45"/>
      <c r="XCN91" s="45"/>
      <c r="XCO91" s="45"/>
      <c r="XCP91" s="45"/>
      <c r="XCQ91" s="45"/>
      <c r="XCR91" s="45"/>
      <c r="XCS91" s="45"/>
      <c r="XCT91" s="45"/>
      <c r="XCU91" s="45"/>
      <c r="XCV91" s="45"/>
      <c r="XCW91" s="45"/>
      <c r="XCX91" s="45"/>
      <c r="XCY91" s="45"/>
      <c r="XCZ91" s="45"/>
      <c r="XDA91" s="45"/>
      <c r="XDB91" s="45"/>
      <c r="XDC91" s="45"/>
      <c r="XDD91" s="45"/>
      <c r="XDE91" s="45"/>
      <c r="XDF91" s="45"/>
      <c r="XDG91" s="45"/>
      <c r="XDH91" s="45"/>
      <c r="XDI91" s="45"/>
      <c r="XDJ91" s="45"/>
      <c r="XDK91" s="45"/>
      <c r="XDL91" s="45"/>
      <c r="XDM91" s="45"/>
      <c r="XDN91" s="45"/>
      <c r="XDO91" s="45"/>
      <c r="XDP91" s="45"/>
      <c r="XDQ91" s="45"/>
      <c r="XDR91" s="45"/>
      <c r="XDS91" s="45"/>
      <c r="XDT91" s="45"/>
      <c r="XDU91" s="45"/>
      <c r="XDV91" s="45"/>
      <c r="XDW91" s="45"/>
      <c r="XDX91" s="45"/>
      <c r="XDY91" s="45"/>
      <c r="XDZ91" s="45"/>
      <c r="XEA91" s="45"/>
      <c r="XEB91" s="45"/>
      <c r="XEC91" s="45"/>
      <c r="XED91" s="45"/>
      <c r="XEE91" s="45"/>
      <c r="XEF91" s="45"/>
      <c r="XEG91" s="45"/>
      <c r="XEH91" s="45"/>
      <c r="XEI91" s="45"/>
      <c r="XEJ91" s="45"/>
      <c r="XEK91" s="45"/>
      <c r="XEL91" s="45"/>
      <c r="XEM91" s="45"/>
      <c r="XEN91" s="45"/>
      <c r="XEO91" s="45"/>
      <c r="XEP91" s="45"/>
      <c r="XEQ91" s="45"/>
      <c r="XER91" s="45"/>
      <c r="XES91" s="45"/>
      <c r="XET91" s="45"/>
      <c r="XEU91" s="45"/>
      <c r="XEV91" s="45"/>
      <c r="XEW91" s="45"/>
      <c r="XEX91" s="45"/>
      <c r="XEY91" s="45"/>
      <c r="XEZ91" s="45"/>
      <c r="XFA91" s="45"/>
      <c r="XFB91" s="45"/>
      <c r="XFC91" s="45"/>
    </row>
    <row r="92" spans="1:16383" s="78" customFormat="1" x14ac:dyDescent="0.2">
      <c r="A92"/>
      <c r="B92" s="58"/>
      <c r="C92" s="39"/>
      <c r="D92"/>
      <c r="E92" s="20" t="s">
        <v>594</v>
      </c>
      <c r="F92" s="18"/>
      <c r="G92" s="306">
        <f xml:space="preserve"> IF( UserInput!$G$12, G91, 1 )</f>
        <v>0</v>
      </c>
      <c r="H92" s="76"/>
      <c r="I92" s="273"/>
      <c r="J92" s="18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270"/>
      <c r="CQ92" s="254"/>
      <c r="CR92" s="254"/>
      <c r="CS92" s="254"/>
      <c r="CT92" s="252"/>
      <c r="CU92" s="324"/>
      <c r="CV92" s="254"/>
      <c r="CW92" s="254"/>
      <c r="CX92" s="254"/>
      <c r="CY92" s="254"/>
      <c r="CZ92" s="254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  <c r="LC92" s="45"/>
      <c r="LD92" s="45"/>
      <c r="LE92" s="45"/>
      <c r="LF92" s="45"/>
      <c r="LG92" s="45"/>
      <c r="LH92" s="45"/>
      <c r="LI92" s="45"/>
      <c r="LJ92" s="45"/>
      <c r="LK92" s="45"/>
      <c r="LL92" s="45"/>
      <c r="LM92" s="45"/>
      <c r="LN92" s="45"/>
      <c r="LO92" s="45"/>
      <c r="LP92" s="45"/>
      <c r="LQ92" s="45"/>
      <c r="LR92" s="45"/>
      <c r="LS92" s="45"/>
      <c r="LT92" s="45"/>
      <c r="LU92" s="45"/>
      <c r="LV92" s="45"/>
      <c r="LW92" s="45"/>
      <c r="LX92" s="45"/>
      <c r="LY92" s="45"/>
      <c r="LZ92" s="45"/>
      <c r="MA92" s="45"/>
      <c r="MB92" s="45"/>
      <c r="MC92" s="45"/>
      <c r="MD92" s="45"/>
      <c r="ME92" s="45"/>
      <c r="MF92" s="45"/>
      <c r="MG92" s="45"/>
      <c r="MH92" s="45"/>
      <c r="MI92" s="45"/>
      <c r="MJ92" s="45"/>
      <c r="MK92" s="45"/>
      <c r="ML92" s="45"/>
      <c r="MM92" s="45"/>
      <c r="MN92" s="45"/>
      <c r="MO92" s="45"/>
      <c r="MP92" s="45"/>
      <c r="MQ92" s="45"/>
      <c r="MR92" s="45"/>
      <c r="MS92" s="45"/>
      <c r="MT92" s="45"/>
      <c r="MU92" s="45"/>
      <c r="MV92" s="45"/>
      <c r="MW92" s="45"/>
      <c r="MX92" s="45"/>
      <c r="MY92" s="45"/>
      <c r="MZ92" s="45"/>
      <c r="NA92" s="45"/>
      <c r="NB92" s="45"/>
      <c r="NC92" s="45"/>
      <c r="ND92" s="45"/>
      <c r="NE92" s="45"/>
      <c r="NF92" s="45"/>
      <c r="NG92" s="45"/>
      <c r="NH92" s="45"/>
      <c r="NI92" s="45"/>
      <c r="NJ92" s="45"/>
      <c r="NK92" s="45"/>
      <c r="NL92" s="45"/>
      <c r="NM92" s="45"/>
      <c r="NN92" s="45"/>
      <c r="NO92" s="45"/>
      <c r="NP92" s="45"/>
      <c r="NQ92" s="45"/>
      <c r="NR92" s="45"/>
      <c r="NS92" s="45"/>
      <c r="NT92" s="45"/>
      <c r="NU92" s="45"/>
      <c r="NV92" s="45"/>
      <c r="NW92" s="45"/>
      <c r="NX92" s="45"/>
      <c r="NY92" s="45"/>
      <c r="NZ92" s="45"/>
      <c r="OA92" s="45"/>
      <c r="OB92" s="45"/>
      <c r="OC92" s="45"/>
      <c r="OD92" s="45"/>
      <c r="OE92" s="45"/>
      <c r="OF92" s="45"/>
      <c r="OG92" s="45"/>
      <c r="OH92" s="45"/>
      <c r="OI92" s="45"/>
      <c r="OJ92" s="45"/>
      <c r="OK92" s="45"/>
      <c r="OL92" s="45"/>
      <c r="OM92" s="45"/>
      <c r="ON92" s="45"/>
      <c r="OO92" s="45"/>
      <c r="OP92" s="45"/>
      <c r="OQ92" s="45"/>
      <c r="OR92" s="45"/>
      <c r="OS92" s="45"/>
      <c r="OT92" s="45"/>
      <c r="OU92" s="45"/>
      <c r="OV92" s="45"/>
      <c r="OW92" s="45"/>
      <c r="OX92" s="45"/>
      <c r="OY92" s="45"/>
      <c r="OZ92" s="45"/>
      <c r="PA92" s="45"/>
      <c r="PB92" s="45"/>
      <c r="PC92" s="45"/>
      <c r="PD92" s="45"/>
      <c r="PE92" s="45"/>
      <c r="PF92" s="45"/>
      <c r="PG92" s="45"/>
      <c r="PH92" s="45"/>
      <c r="PI92" s="45"/>
      <c r="PJ92" s="45"/>
      <c r="PK92" s="45"/>
      <c r="PL92" s="45"/>
      <c r="PM92" s="45"/>
      <c r="PN92" s="45"/>
      <c r="PO92" s="45"/>
      <c r="PP92" s="45"/>
      <c r="PQ92" s="45"/>
      <c r="PR92" s="45"/>
      <c r="PS92" s="45"/>
      <c r="PT92" s="45"/>
      <c r="PU92" s="45"/>
      <c r="PV92" s="45"/>
      <c r="PW92" s="45"/>
      <c r="PX92" s="45"/>
      <c r="PY92" s="45"/>
      <c r="PZ92" s="45"/>
      <c r="QA92" s="45"/>
      <c r="QB92" s="45"/>
      <c r="QC92" s="45"/>
      <c r="QD92" s="45"/>
      <c r="QE92" s="45"/>
      <c r="QF92" s="45"/>
      <c r="QG92" s="45"/>
      <c r="QH92" s="45"/>
      <c r="QI92" s="45"/>
      <c r="QJ92" s="45"/>
      <c r="QK92" s="45"/>
      <c r="QL92" s="45"/>
      <c r="QM92" s="45"/>
      <c r="QN92" s="45"/>
      <c r="QO92" s="45"/>
      <c r="QP92" s="45"/>
      <c r="QQ92" s="45"/>
      <c r="QR92" s="45"/>
      <c r="QS92" s="45"/>
      <c r="QT92" s="45"/>
      <c r="QU92" s="45"/>
      <c r="QV92" s="45"/>
      <c r="QW92" s="45"/>
      <c r="QX92" s="45"/>
      <c r="QY92" s="45"/>
      <c r="QZ92" s="45"/>
      <c r="RA92" s="45"/>
      <c r="RB92" s="45"/>
      <c r="RC92" s="45"/>
      <c r="RD92" s="45"/>
      <c r="RE92" s="45"/>
      <c r="RF92" s="45"/>
      <c r="RG92" s="45"/>
      <c r="RH92" s="45"/>
      <c r="RI92" s="45"/>
      <c r="RJ92" s="45"/>
      <c r="RK92" s="45"/>
      <c r="RL92" s="45"/>
      <c r="RM92" s="45"/>
      <c r="RN92" s="45"/>
      <c r="RO92" s="45"/>
      <c r="RP92" s="45"/>
      <c r="RQ92" s="45"/>
      <c r="RR92" s="45"/>
      <c r="RS92" s="45"/>
      <c r="RT92" s="45"/>
      <c r="RU92" s="45"/>
      <c r="RV92" s="45"/>
      <c r="RW92" s="45"/>
      <c r="RX92" s="45"/>
      <c r="RY92" s="45"/>
      <c r="RZ92" s="45"/>
      <c r="SA92" s="45"/>
      <c r="SB92" s="45"/>
      <c r="SC92" s="45"/>
      <c r="SD92" s="45"/>
      <c r="SE92" s="45"/>
      <c r="SF92" s="45"/>
      <c r="SG92" s="45"/>
      <c r="SH92" s="45"/>
      <c r="SI92" s="45"/>
      <c r="SJ92" s="45"/>
      <c r="SK92" s="45"/>
      <c r="SL92" s="45"/>
      <c r="SM92" s="45"/>
      <c r="SN92" s="45"/>
      <c r="SO92" s="45"/>
      <c r="SP92" s="45"/>
      <c r="SQ92" s="45"/>
      <c r="SR92" s="45"/>
      <c r="SS92" s="45"/>
      <c r="ST92" s="45"/>
      <c r="SU92" s="45"/>
      <c r="SV92" s="45"/>
      <c r="SW92" s="45"/>
      <c r="SX92" s="45"/>
      <c r="SY92" s="45"/>
      <c r="SZ92" s="45"/>
      <c r="TA92" s="45"/>
      <c r="TB92" s="45"/>
      <c r="TC92" s="45"/>
      <c r="TD92" s="45"/>
      <c r="TE92" s="45"/>
      <c r="TF92" s="45"/>
      <c r="TG92" s="45"/>
      <c r="TH92" s="45"/>
      <c r="TI92" s="45"/>
      <c r="TJ92" s="45"/>
      <c r="TK92" s="45"/>
      <c r="TL92" s="45"/>
      <c r="TM92" s="45"/>
      <c r="TN92" s="45"/>
      <c r="TO92" s="45"/>
      <c r="TP92" s="45"/>
      <c r="TQ92" s="45"/>
      <c r="TR92" s="45"/>
      <c r="TS92" s="45"/>
      <c r="TT92" s="45"/>
      <c r="TU92" s="45"/>
      <c r="TV92" s="45"/>
      <c r="TW92" s="45"/>
      <c r="TX92" s="45"/>
      <c r="TY92" s="45"/>
      <c r="TZ92" s="45"/>
      <c r="UA92" s="45"/>
      <c r="UB92" s="45"/>
      <c r="UC92" s="45"/>
      <c r="UD92" s="45"/>
      <c r="UE92" s="45"/>
      <c r="UF92" s="45"/>
      <c r="UG92" s="45"/>
      <c r="UH92" s="45"/>
      <c r="UI92" s="45"/>
      <c r="UJ92" s="45"/>
      <c r="UK92" s="45"/>
      <c r="UL92" s="45"/>
      <c r="UM92" s="45"/>
      <c r="UN92" s="45"/>
      <c r="UO92" s="45"/>
      <c r="UP92" s="45"/>
      <c r="UQ92" s="45"/>
      <c r="UR92" s="45"/>
      <c r="US92" s="45"/>
      <c r="UT92" s="45"/>
      <c r="UU92" s="45"/>
      <c r="UV92" s="45"/>
      <c r="UW92" s="45"/>
      <c r="UX92" s="45"/>
      <c r="UY92" s="45"/>
      <c r="UZ92" s="45"/>
      <c r="VA92" s="45"/>
      <c r="VB92" s="45"/>
      <c r="VC92" s="45"/>
      <c r="VD92" s="45"/>
      <c r="VE92" s="45"/>
      <c r="VF92" s="45"/>
      <c r="VG92" s="45"/>
      <c r="VH92" s="45"/>
      <c r="VI92" s="45"/>
      <c r="VJ92" s="45"/>
      <c r="VK92" s="45"/>
      <c r="VL92" s="45"/>
      <c r="VM92" s="45"/>
      <c r="VN92" s="45"/>
      <c r="VO92" s="45"/>
      <c r="VP92" s="45"/>
      <c r="VQ92" s="45"/>
      <c r="VR92" s="45"/>
      <c r="VS92" s="45"/>
      <c r="VT92" s="45"/>
      <c r="VU92" s="45"/>
      <c r="VV92" s="45"/>
      <c r="VW92" s="45"/>
      <c r="VX92" s="45"/>
      <c r="VY92" s="45"/>
      <c r="VZ92" s="45"/>
      <c r="WA92" s="45"/>
      <c r="WB92" s="45"/>
      <c r="WC92" s="45"/>
      <c r="WD92" s="45"/>
      <c r="WE92" s="45"/>
      <c r="WF92" s="45"/>
      <c r="WG92" s="45"/>
      <c r="WH92" s="45"/>
      <c r="WI92" s="45"/>
      <c r="WJ92" s="45"/>
      <c r="WK92" s="45"/>
      <c r="WL92" s="45"/>
      <c r="WM92" s="45"/>
      <c r="WN92" s="45"/>
      <c r="WO92" s="45"/>
      <c r="WP92" s="45"/>
      <c r="WQ92" s="45"/>
      <c r="WR92" s="45"/>
      <c r="WS92" s="45"/>
      <c r="WT92" s="45"/>
      <c r="WU92" s="45"/>
      <c r="WV92" s="45"/>
      <c r="WW92" s="45"/>
      <c r="WX92" s="45"/>
      <c r="WY92" s="45"/>
      <c r="WZ92" s="45"/>
      <c r="XA92" s="45"/>
      <c r="XB92" s="45"/>
      <c r="XC92" s="45"/>
      <c r="XD92" s="45"/>
      <c r="XE92" s="45"/>
      <c r="XF92" s="45"/>
      <c r="XG92" s="45"/>
      <c r="XH92" s="45"/>
      <c r="XI92" s="45"/>
      <c r="XJ92" s="45"/>
      <c r="XK92" s="45"/>
      <c r="XL92" s="45"/>
      <c r="XM92" s="45"/>
      <c r="XN92" s="45"/>
      <c r="XO92" s="45"/>
      <c r="XP92" s="45"/>
      <c r="XQ92" s="45"/>
      <c r="XR92" s="45"/>
      <c r="XS92" s="45"/>
      <c r="XT92" s="45"/>
      <c r="XU92" s="45"/>
      <c r="XV92" s="45"/>
      <c r="XW92" s="45"/>
      <c r="XX92" s="45"/>
      <c r="XY92" s="45"/>
      <c r="XZ92" s="45"/>
      <c r="YA92" s="45"/>
      <c r="YB92" s="45"/>
      <c r="YC92" s="45"/>
      <c r="YD92" s="45"/>
      <c r="YE92" s="45"/>
      <c r="YF92" s="45"/>
      <c r="YG92" s="45"/>
      <c r="YH92" s="45"/>
      <c r="YI92" s="45"/>
      <c r="YJ92" s="45"/>
      <c r="YK92" s="45"/>
      <c r="YL92" s="45"/>
      <c r="YM92" s="45"/>
      <c r="YN92" s="45"/>
      <c r="YO92" s="45"/>
      <c r="YP92" s="45"/>
      <c r="YQ92" s="45"/>
      <c r="YR92" s="45"/>
      <c r="YS92" s="45"/>
      <c r="YT92" s="45"/>
      <c r="YU92" s="45"/>
      <c r="YV92" s="45"/>
      <c r="YW92" s="45"/>
      <c r="YX92" s="45"/>
      <c r="YY92" s="45"/>
      <c r="YZ92" s="45"/>
      <c r="ZA92" s="45"/>
      <c r="ZB92" s="45"/>
      <c r="ZC92" s="45"/>
      <c r="ZD92" s="45"/>
      <c r="ZE92" s="45"/>
      <c r="ZF92" s="45"/>
      <c r="ZG92" s="45"/>
      <c r="ZH92" s="45"/>
      <c r="ZI92" s="45"/>
      <c r="ZJ92" s="45"/>
      <c r="ZK92" s="45"/>
      <c r="ZL92" s="45"/>
      <c r="ZM92" s="45"/>
      <c r="ZN92" s="45"/>
      <c r="ZO92" s="45"/>
      <c r="ZP92" s="45"/>
      <c r="ZQ92" s="45"/>
      <c r="ZR92" s="45"/>
      <c r="ZS92" s="45"/>
      <c r="ZT92" s="45"/>
      <c r="ZU92" s="45"/>
      <c r="ZV92" s="45"/>
      <c r="ZW92" s="45"/>
      <c r="ZX92" s="45"/>
      <c r="ZY92" s="45"/>
      <c r="ZZ92" s="45"/>
      <c r="AAA92" s="45"/>
      <c r="AAB92" s="45"/>
      <c r="AAC92" s="45"/>
      <c r="AAD92" s="45"/>
      <c r="AAE92" s="45"/>
      <c r="AAF92" s="45"/>
      <c r="AAG92" s="45"/>
      <c r="AAH92" s="45"/>
      <c r="AAI92" s="45"/>
      <c r="AAJ92" s="45"/>
      <c r="AAK92" s="45"/>
      <c r="AAL92" s="45"/>
      <c r="AAM92" s="45"/>
      <c r="AAN92" s="45"/>
      <c r="AAO92" s="45"/>
      <c r="AAP92" s="45"/>
      <c r="AAQ92" s="45"/>
      <c r="AAR92" s="45"/>
      <c r="AAS92" s="45"/>
      <c r="AAT92" s="45"/>
      <c r="AAU92" s="45"/>
      <c r="AAV92" s="45"/>
      <c r="AAW92" s="45"/>
      <c r="AAX92" s="45"/>
      <c r="AAY92" s="45"/>
      <c r="AAZ92" s="45"/>
      <c r="ABA92" s="45"/>
      <c r="ABB92" s="45"/>
      <c r="ABC92" s="45"/>
      <c r="ABD92" s="45"/>
      <c r="ABE92" s="45"/>
      <c r="ABF92" s="45"/>
      <c r="ABG92" s="45"/>
      <c r="ABH92" s="45"/>
      <c r="ABI92" s="45"/>
      <c r="ABJ92" s="45"/>
      <c r="ABK92" s="45"/>
      <c r="ABL92" s="45"/>
      <c r="ABM92" s="45"/>
      <c r="ABN92" s="45"/>
      <c r="ABO92" s="45"/>
      <c r="ABP92" s="45"/>
      <c r="ABQ92" s="45"/>
      <c r="ABR92" s="45"/>
      <c r="ABS92" s="45"/>
      <c r="ABT92" s="45"/>
      <c r="ABU92" s="45"/>
      <c r="ABV92" s="45"/>
      <c r="ABW92" s="45"/>
      <c r="ABX92" s="45"/>
      <c r="ABY92" s="45"/>
      <c r="ABZ92" s="45"/>
      <c r="ACA92" s="45"/>
      <c r="ACB92" s="45"/>
      <c r="ACC92" s="45"/>
      <c r="ACD92" s="45"/>
      <c r="ACE92" s="45"/>
      <c r="ACF92" s="45"/>
      <c r="ACG92" s="45"/>
      <c r="ACH92" s="45"/>
      <c r="ACI92" s="45"/>
      <c r="ACJ92" s="45"/>
      <c r="ACK92" s="45"/>
      <c r="ACL92" s="45"/>
      <c r="ACM92" s="45"/>
      <c r="ACN92" s="45"/>
      <c r="ACO92" s="45"/>
      <c r="ACP92" s="45"/>
      <c r="ACQ92" s="45"/>
      <c r="ACR92" s="45"/>
      <c r="ACS92" s="45"/>
      <c r="ACT92" s="45"/>
      <c r="ACU92" s="45"/>
      <c r="ACV92" s="45"/>
      <c r="ACW92" s="45"/>
      <c r="ACX92" s="45"/>
      <c r="ACY92" s="45"/>
      <c r="ACZ92" s="45"/>
      <c r="ADA92" s="45"/>
      <c r="ADB92" s="45"/>
      <c r="ADC92" s="45"/>
      <c r="ADD92" s="45"/>
      <c r="ADE92" s="45"/>
      <c r="ADF92" s="45"/>
      <c r="ADG92" s="45"/>
      <c r="ADH92" s="45"/>
      <c r="ADI92" s="45"/>
      <c r="ADJ92" s="45"/>
      <c r="ADK92" s="45"/>
      <c r="ADL92" s="45"/>
      <c r="ADM92" s="45"/>
      <c r="ADN92" s="45"/>
      <c r="ADO92" s="45"/>
      <c r="ADP92" s="45"/>
      <c r="ADQ92" s="45"/>
      <c r="ADR92" s="45"/>
      <c r="ADS92" s="45"/>
      <c r="ADT92" s="45"/>
      <c r="ADU92" s="45"/>
      <c r="ADV92" s="45"/>
      <c r="ADW92" s="45"/>
      <c r="ADX92" s="45"/>
      <c r="ADY92" s="45"/>
      <c r="ADZ92" s="45"/>
      <c r="AEA92" s="45"/>
      <c r="AEB92" s="45"/>
      <c r="AEC92" s="45"/>
      <c r="AED92" s="45"/>
      <c r="AEE92" s="45"/>
      <c r="AEF92" s="45"/>
      <c r="AEG92" s="45"/>
      <c r="AEH92" s="45"/>
      <c r="AEI92" s="45"/>
      <c r="AEJ92" s="45"/>
      <c r="AEK92" s="45"/>
      <c r="AEL92" s="45"/>
      <c r="AEM92" s="45"/>
      <c r="AEN92" s="45"/>
      <c r="AEO92" s="45"/>
      <c r="AEP92" s="45"/>
      <c r="AEQ92" s="45"/>
      <c r="AER92" s="45"/>
      <c r="AES92" s="45"/>
      <c r="AET92" s="45"/>
      <c r="AEU92" s="45"/>
      <c r="AEV92" s="45"/>
      <c r="AEW92" s="45"/>
      <c r="AEX92" s="45"/>
      <c r="AEY92" s="45"/>
      <c r="AEZ92" s="45"/>
      <c r="AFA92" s="45"/>
      <c r="AFB92" s="45"/>
      <c r="AFC92" s="45"/>
      <c r="AFD92" s="45"/>
      <c r="AFE92" s="45"/>
      <c r="AFF92" s="45"/>
      <c r="AFG92" s="45"/>
      <c r="AFH92" s="45"/>
      <c r="AFI92" s="45"/>
      <c r="AFJ92" s="45"/>
      <c r="AFK92" s="45"/>
      <c r="AFL92" s="45"/>
      <c r="AFM92" s="45"/>
      <c r="AFN92" s="45"/>
      <c r="AFO92" s="45"/>
      <c r="AFP92" s="45"/>
      <c r="AFQ92" s="45"/>
      <c r="AFR92" s="45"/>
      <c r="AFS92" s="45"/>
      <c r="AFT92" s="45"/>
      <c r="AFU92" s="45"/>
      <c r="AFV92" s="45"/>
      <c r="AFW92" s="45"/>
      <c r="AFX92" s="45"/>
      <c r="AFY92" s="45"/>
      <c r="AFZ92" s="45"/>
      <c r="AGA92" s="45"/>
      <c r="AGB92" s="45"/>
      <c r="AGC92" s="45"/>
      <c r="AGD92" s="45"/>
      <c r="AGE92" s="45"/>
      <c r="AGF92" s="45"/>
      <c r="AGG92" s="45"/>
      <c r="AGH92" s="45"/>
      <c r="AGI92" s="45"/>
      <c r="AGJ92" s="45"/>
      <c r="AGK92" s="45"/>
      <c r="AGL92" s="45"/>
      <c r="AGM92" s="45"/>
      <c r="AGN92" s="45"/>
      <c r="AGO92" s="45"/>
      <c r="AGP92" s="45"/>
      <c r="AGQ92" s="45"/>
      <c r="AGR92" s="45"/>
      <c r="AGS92" s="45"/>
      <c r="AGT92" s="45"/>
      <c r="AGU92" s="45"/>
      <c r="AGV92" s="45"/>
      <c r="AGW92" s="45"/>
      <c r="AGX92" s="45"/>
      <c r="AGY92" s="45"/>
      <c r="AGZ92" s="45"/>
      <c r="AHA92" s="45"/>
      <c r="AHB92" s="45"/>
      <c r="AHC92" s="45"/>
      <c r="AHD92" s="45"/>
      <c r="AHE92" s="45"/>
      <c r="AHF92" s="45"/>
      <c r="AHG92" s="45"/>
      <c r="AHH92" s="45"/>
      <c r="AHI92" s="45"/>
      <c r="AHJ92" s="45"/>
      <c r="AHK92" s="45"/>
      <c r="AHL92" s="45"/>
      <c r="AHM92" s="45"/>
      <c r="AHN92" s="45"/>
      <c r="AHO92" s="45"/>
      <c r="AHP92" s="45"/>
      <c r="AHQ92" s="45"/>
      <c r="AHR92" s="45"/>
      <c r="AHS92" s="45"/>
      <c r="AHT92" s="45"/>
      <c r="AHU92" s="45"/>
      <c r="AHV92" s="45"/>
      <c r="AHW92" s="45"/>
      <c r="AHX92" s="45"/>
      <c r="AHY92" s="45"/>
      <c r="AHZ92" s="45"/>
      <c r="AIA92" s="45"/>
      <c r="AIB92" s="45"/>
      <c r="AIC92" s="45"/>
      <c r="AID92" s="45"/>
      <c r="AIE92" s="45"/>
      <c r="AIF92" s="45"/>
      <c r="AIG92" s="45"/>
      <c r="AIH92" s="45"/>
      <c r="AII92" s="45"/>
      <c r="AIJ92" s="45"/>
      <c r="AIK92" s="45"/>
      <c r="AIL92" s="45"/>
      <c r="AIM92" s="45"/>
      <c r="AIN92" s="45"/>
      <c r="AIO92" s="45"/>
      <c r="AIP92" s="45"/>
      <c r="AIQ92" s="45"/>
      <c r="AIR92" s="45"/>
      <c r="AIS92" s="45"/>
      <c r="AIT92" s="45"/>
      <c r="AIU92" s="45"/>
      <c r="AIV92" s="45"/>
      <c r="AIW92" s="45"/>
      <c r="AIX92" s="45"/>
      <c r="AIY92" s="45"/>
      <c r="AIZ92" s="45"/>
      <c r="AJA92" s="45"/>
      <c r="AJB92" s="45"/>
      <c r="AJC92" s="45"/>
      <c r="AJD92" s="45"/>
      <c r="AJE92" s="45"/>
      <c r="AJF92" s="45"/>
      <c r="AJG92" s="45"/>
      <c r="AJH92" s="45"/>
      <c r="AJI92" s="45"/>
      <c r="AJJ92" s="45"/>
      <c r="AJK92" s="45"/>
      <c r="AJL92" s="45"/>
      <c r="AJM92" s="45"/>
      <c r="AJN92" s="45"/>
      <c r="AJO92" s="45"/>
      <c r="AJP92" s="45"/>
      <c r="AJQ92" s="45"/>
      <c r="AJR92" s="45"/>
      <c r="AJS92" s="45"/>
      <c r="AJT92" s="45"/>
      <c r="AJU92" s="45"/>
      <c r="AJV92" s="45"/>
      <c r="AJW92" s="45"/>
      <c r="AJX92" s="45"/>
      <c r="AJY92" s="45"/>
      <c r="AJZ92" s="45"/>
      <c r="AKA92" s="45"/>
      <c r="AKB92" s="45"/>
      <c r="AKC92" s="45"/>
      <c r="AKD92" s="45"/>
      <c r="AKE92" s="45"/>
      <c r="AKF92" s="45"/>
      <c r="AKG92" s="45"/>
      <c r="AKH92" s="45"/>
      <c r="AKI92" s="45"/>
      <c r="AKJ92" s="45"/>
      <c r="AKK92" s="45"/>
      <c r="AKL92" s="45"/>
      <c r="AKM92" s="45"/>
      <c r="AKN92" s="45"/>
      <c r="AKO92" s="45"/>
      <c r="AKP92" s="45"/>
      <c r="AKQ92" s="45"/>
      <c r="AKR92" s="45"/>
      <c r="AKS92" s="45"/>
      <c r="AKT92" s="45"/>
      <c r="AKU92" s="45"/>
      <c r="AKV92" s="45"/>
      <c r="AKW92" s="45"/>
      <c r="AKX92" s="45"/>
      <c r="AKY92" s="45"/>
      <c r="AKZ92" s="45"/>
      <c r="ALA92" s="45"/>
      <c r="ALB92" s="45"/>
      <c r="ALC92" s="45"/>
      <c r="ALD92" s="45"/>
      <c r="ALE92" s="45"/>
      <c r="ALF92" s="45"/>
      <c r="ALG92" s="45"/>
      <c r="ALH92" s="45"/>
      <c r="ALI92" s="45"/>
      <c r="ALJ92" s="45"/>
      <c r="ALK92" s="45"/>
      <c r="ALL92" s="45"/>
      <c r="ALM92" s="45"/>
      <c r="ALN92" s="45"/>
      <c r="ALO92" s="45"/>
      <c r="ALP92" s="45"/>
      <c r="ALQ92" s="45"/>
      <c r="ALR92" s="45"/>
      <c r="ALS92" s="45"/>
      <c r="ALT92" s="45"/>
      <c r="ALU92" s="45"/>
      <c r="ALV92" s="45"/>
      <c r="ALW92" s="45"/>
      <c r="ALX92" s="45"/>
      <c r="ALY92" s="45"/>
      <c r="ALZ92" s="45"/>
      <c r="AMA92" s="45"/>
      <c r="AMB92" s="45"/>
      <c r="AMC92" s="45"/>
      <c r="AMD92" s="45"/>
      <c r="AME92" s="45"/>
      <c r="AMF92" s="45"/>
      <c r="AMG92" s="45"/>
      <c r="AMH92" s="45"/>
      <c r="AMI92" s="45"/>
      <c r="AMJ92" s="45"/>
      <c r="AMK92" s="45"/>
      <c r="AML92" s="45"/>
      <c r="AMM92" s="45"/>
      <c r="AMN92" s="45"/>
      <c r="AMO92" s="45"/>
      <c r="AMP92" s="45"/>
      <c r="AMQ92" s="45"/>
      <c r="AMR92" s="45"/>
      <c r="AMS92" s="45"/>
      <c r="AMT92" s="45"/>
      <c r="AMU92" s="45"/>
      <c r="AMV92" s="45"/>
      <c r="AMW92" s="45"/>
      <c r="AMX92" s="45"/>
      <c r="AMY92" s="45"/>
      <c r="AMZ92" s="45"/>
      <c r="ANA92" s="45"/>
      <c r="ANB92" s="45"/>
      <c r="ANC92" s="45"/>
      <c r="AND92" s="45"/>
      <c r="ANE92" s="45"/>
      <c r="ANF92" s="45"/>
      <c r="ANG92" s="45"/>
      <c r="ANH92" s="45"/>
      <c r="ANI92" s="45"/>
      <c r="ANJ92" s="45"/>
      <c r="ANK92" s="45"/>
      <c r="ANL92" s="45"/>
      <c r="ANM92" s="45"/>
      <c r="ANN92" s="45"/>
      <c r="ANO92" s="45"/>
      <c r="ANP92" s="45"/>
      <c r="ANQ92" s="45"/>
      <c r="ANR92" s="45"/>
      <c r="ANS92" s="45"/>
      <c r="ANT92" s="45"/>
      <c r="ANU92" s="45"/>
      <c r="ANV92" s="45"/>
      <c r="ANW92" s="45"/>
      <c r="ANX92" s="45"/>
      <c r="ANY92" s="45"/>
      <c r="ANZ92" s="45"/>
      <c r="AOA92" s="45"/>
      <c r="AOB92" s="45"/>
      <c r="AOC92" s="45"/>
      <c r="AOD92" s="45"/>
      <c r="AOE92" s="45"/>
      <c r="AOF92" s="45"/>
      <c r="AOG92" s="45"/>
      <c r="AOH92" s="45"/>
      <c r="AOI92" s="45"/>
      <c r="AOJ92" s="45"/>
      <c r="AOK92" s="45"/>
      <c r="AOL92" s="45"/>
      <c r="AOM92" s="45"/>
      <c r="AON92" s="45"/>
      <c r="AOO92" s="45"/>
      <c r="AOP92" s="45"/>
      <c r="AOQ92" s="45"/>
      <c r="AOR92" s="45"/>
      <c r="AOS92" s="45"/>
      <c r="AOT92" s="45"/>
      <c r="AOU92" s="45"/>
      <c r="AOV92" s="45"/>
      <c r="AOW92" s="45"/>
      <c r="AOX92" s="45"/>
      <c r="AOY92" s="45"/>
      <c r="AOZ92" s="45"/>
      <c r="APA92" s="45"/>
      <c r="APB92" s="45"/>
      <c r="APC92" s="45"/>
      <c r="APD92" s="45"/>
      <c r="APE92" s="45"/>
      <c r="APF92" s="45"/>
      <c r="APG92" s="45"/>
      <c r="APH92" s="45"/>
      <c r="API92" s="45"/>
      <c r="APJ92" s="45"/>
      <c r="APK92" s="45"/>
      <c r="APL92" s="45"/>
      <c r="APM92" s="45"/>
      <c r="APN92" s="45"/>
      <c r="APO92" s="45"/>
      <c r="APP92" s="45"/>
      <c r="APQ92" s="45"/>
      <c r="APR92" s="45"/>
      <c r="APS92" s="45"/>
      <c r="APT92" s="45"/>
      <c r="APU92" s="45"/>
      <c r="APV92" s="45"/>
      <c r="APW92" s="45"/>
      <c r="APX92" s="45"/>
      <c r="APY92" s="45"/>
      <c r="APZ92" s="45"/>
      <c r="AQA92" s="45"/>
      <c r="AQB92" s="45"/>
      <c r="AQC92" s="45"/>
      <c r="AQD92" s="45"/>
      <c r="AQE92" s="45"/>
      <c r="AQF92" s="45"/>
      <c r="AQG92" s="45"/>
      <c r="AQH92" s="45"/>
      <c r="AQI92" s="45"/>
      <c r="AQJ92" s="45"/>
      <c r="AQK92" s="45"/>
      <c r="AQL92" s="45"/>
      <c r="AQM92" s="45"/>
      <c r="AQN92" s="45"/>
      <c r="AQO92" s="45"/>
      <c r="AQP92" s="45"/>
      <c r="AQQ92" s="45"/>
      <c r="AQR92" s="45"/>
      <c r="AQS92" s="45"/>
      <c r="AQT92" s="45"/>
      <c r="AQU92" s="45"/>
      <c r="AQV92" s="45"/>
      <c r="AQW92" s="45"/>
      <c r="AQX92" s="45"/>
      <c r="AQY92" s="45"/>
      <c r="AQZ92" s="45"/>
      <c r="ARA92" s="45"/>
      <c r="ARB92" s="45"/>
      <c r="ARC92" s="45"/>
      <c r="ARD92" s="45"/>
      <c r="ARE92" s="45"/>
      <c r="ARF92" s="45"/>
      <c r="ARG92" s="45"/>
      <c r="ARH92" s="45"/>
      <c r="ARI92" s="45"/>
      <c r="ARJ92" s="45"/>
      <c r="ARK92" s="45"/>
      <c r="ARL92" s="45"/>
      <c r="ARM92" s="45"/>
      <c r="ARN92" s="45"/>
      <c r="ARO92" s="45"/>
      <c r="ARP92" s="45"/>
      <c r="ARQ92" s="45"/>
      <c r="ARR92" s="45"/>
      <c r="ARS92" s="45"/>
      <c r="ART92" s="45"/>
      <c r="ARU92" s="45"/>
      <c r="ARV92" s="45"/>
      <c r="ARW92" s="45"/>
      <c r="ARX92" s="45"/>
      <c r="ARY92" s="45"/>
      <c r="ARZ92" s="45"/>
      <c r="ASA92" s="45"/>
      <c r="ASB92" s="45"/>
      <c r="ASC92" s="45"/>
      <c r="ASD92" s="45"/>
      <c r="ASE92" s="45"/>
      <c r="ASF92" s="45"/>
      <c r="ASG92" s="45"/>
      <c r="ASH92" s="45"/>
      <c r="ASI92" s="45"/>
      <c r="ASJ92" s="45"/>
      <c r="ASK92" s="45"/>
      <c r="ASL92" s="45"/>
      <c r="ASM92" s="45"/>
      <c r="ASN92" s="45"/>
      <c r="ASO92" s="45"/>
      <c r="ASP92" s="45"/>
      <c r="ASQ92" s="45"/>
      <c r="ASR92" s="45"/>
      <c r="ASS92" s="45"/>
      <c r="AST92" s="45"/>
      <c r="ASU92" s="45"/>
      <c r="ASV92" s="45"/>
      <c r="ASW92" s="45"/>
      <c r="ASX92" s="45"/>
      <c r="ASY92" s="45"/>
      <c r="ASZ92" s="45"/>
      <c r="ATA92" s="45"/>
      <c r="ATB92" s="45"/>
      <c r="ATC92" s="45"/>
      <c r="ATD92" s="45"/>
      <c r="ATE92" s="45"/>
      <c r="ATF92" s="45"/>
      <c r="ATG92" s="45"/>
      <c r="ATH92" s="45"/>
      <c r="ATI92" s="45"/>
      <c r="ATJ92" s="45"/>
      <c r="ATK92" s="45"/>
      <c r="ATL92" s="45"/>
      <c r="ATM92" s="45"/>
      <c r="ATN92" s="45"/>
      <c r="ATO92" s="45"/>
      <c r="ATP92" s="45"/>
      <c r="ATQ92" s="45"/>
      <c r="ATR92" s="45"/>
      <c r="ATS92" s="45"/>
      <c r="ATT92" s="45"/>
      <c r="ATU92" s="45"/>
      <c r="ATV92" s="45"/>
      <c r="ATW92" s="45"/>
      <c r="ATX92" s="45"/>
      <c r="ATY92" s="45"/>
      <c r="ATZ92" s="45"/>
      <c r="AUA92" s="45"/>
      <c r="AUB92" s="45"/>
      <c r="AUC92" s="45"/>
      <c r="AUD92" s="45"/>
      <c r="AUE92" s="45"/>
      <c r="AUF92" s="45"/>
      <c r="AUG92" s="45"/>
      <c r="AUH92" s="45"/>
      <c r="AUI92" s="45"/>
      <c r="AUJ92" s="45"/>
      <c r="AUK92" s="45"/>
      <c r="AUL92" s="45"/>
      <c r="AUM92" s="45"/>
      <c r="AUN92" s="45"/>
      <c r="AUO92" s="45"/>
      <c r="AUP92" s="45"/>
      <c r="AUQ92" s="45"/>
      <c r="AUR92" s="45"/>
      <c r="AUS92" s="45"/>
      <c r="AUT92" s="45"/>
      <c r="AUU92" s="45"/>
      <c r="AUV92" s="45"/>
      <c r="AUW92" s="45"/>
      <c r="AUX92" s="45"/>
      <c r="AUY92" s="45"/>
      <c r="AUZ92" s="45"/>
      <c r="AVA92" s="45"/>
      <c r="AVB92" s="45"/>
      <c r="AVC92" s="45"/>
      <c r="AVD92" s="45"/>
      <c r="AVE92" s="45"/>
      <c r="AVF92" s="45"/>
      <c r="AVG92" s="45"/>
      <c r="AVH92" s="45"/>
      <c r="AVI92" s="45"/>
      <c r="AVJ92" s="45"/>
      <c r="AVK92" s="45"/>
      <c r="AVL92" s="45"/>
      <c r="AVM92" s="45"/>
      <c r="AVN92" s="45"/>
      <c r="AVO92" s="45"/>
      <c r="AVP92" s="45"/>
      <c r="AVQ92" s="45"/>
      <c r="AVR92" s="45"/>
      <c r="AVS92" s="45"/>
      <c r="AVT92" s="45"/>
      <c r="AVU92" s="45"/>
      <c r="AVV92" s="45"/>
      <c r="AVW92" s="45"/>
      <c r="AVX92" s="45"/>
      <c r="AVY92" s="45"/>
      <c r="AVZ92" s="45"/>
      <c r="AWA92" s="45"/>
      <c r="AWB92" s="45"/>
      <c r="AWC92" s="45"/>
      <c r="AWD92" s="45"/>
      <c r="AWE92" s="45"/>
      <c r="AWF92" s="45"/>
      <c r="AWG92" s="45"/>
      <c r="AWH92" s="45"/>
      <c r="AWI92" s="45"/>
      <c r="AWJ92" s="45"/>
      <c r="AWK92" s="45"/>
      <c r="AWL92" s="45"/>
      <c r="AWM92" s="45"/>
      <c r="AWN92" s="45"/>
      <c r="AWO92" s="45"/>
      <c r="AWP92" s="45"/>
      <c r="AWQ92" s="45"/>
      <c r="AWR92" s="45"/>
      <c r="AWS92" s="45"/>
      <c r="AWT92" s="45"/>
      <c r="AWU92" s="45"/>
      <c r="AWV92" s="45"/>
      <c r="AWW92" s="45"/>
      <c r="AWX92" s="45"/>
      <c r="AWY92" s="45"/>
      <c r="AWZ92" s="45"/>
      <c r="AXA92" s="45"/>
      <c r="AXB92" s="45"/>
      <c r="AXC92" s="45"/>
      <c r="AXD92" s="45"/>
      <c r="AXE92" s="45"/>
      <c r="AXF92" s="45"/>
      <c r="AXG92" s="45"/>
      <c r="AXH92" s="45"/>
      <c r="AXI92" s="45"/>
      <c r="AXJ92" s="45"/>
      <c r="AXK92" s="45"/>
      <c r="AXL92" s="45"/>
      <c r="AXM92" s="45"/>
      <c r="AXN92" s="45"/>
      <c r="AXO92" s="45"/>
      <c r="AXP92" s="45"/>
      <c r="AXQ92" s="45"/>
      <c r="AXR92" s="45"/>
      <c r="AXS92" s="45"/>
      <c r="AXT92" s="45"/>
      <c r="AXU92" s="45"/>
      <c r="AXV92" s="45"/>
      <c r="AXW92" s="45"/>
      <c r="AXX92" s="45"/>
      <c r="AXY92" s="45"/>
      <c r="AXZ92" s="45"/>
      <c r="AYA92" s="45"/>
      <c r="AYB92" s="45"/>
      <c r="AYC92" s="45"/>
      <c r="AYD92" s="45"/>
      <c r="AYE92" s="45"/>
      <c r="AYF92" s="45"/>
      <c r="AYG92" s="45"/>
      <c r="AYH92" s="45"/>
      <c r="AYI92" s="45"/>
      <c r="AYJ92" s="45"/>
      <c r="AYK92" s="45"/>
      <c r="AYL92" s="45"/>
      <c r="AYM92" s="45"/>
      <c r="AYN92" s="45"/>
      <c r="AYO92" s="45"/>
      <c r="AYP92" s="45"/>
      <c r="AYQ92" s="45"/>
      <c r="AYR92" s="45"/>
      <c r="AYS92" s="45"/>
      <c r="AYT92" s="45"/>
      <c r="AYU92" s="45"/>
      <c r="AYV92" s="45"/>
      <c r="AYW92" s="45"/>
      <c r="AYX92" s="45"/>
      <c r="AYY92" s="45"/>
      <c r="AYZ92" s="45"/>
      <c r="AZA92" s="45"/>
      <c r="AZB92" s="45"/>
      <c r="AZC92" s="45"/>
      <c r="AZD92" s="45"/>
      <c r="AZE92" s="45"/>
      <c r="AZF92" s="45"/>
      <c r="AZG92" s="45"/>
      <c r="AZH92" s="45"/>
      <c r="AZI92" s="45"/>
      <c r="AZJ92" s="45"/>
      <c r="AZK92" s="45"/>
      <c r="AZL92" s="45"/>
      <c r="AZM92" s="45"/>
      <c r="AZN92" s="45"/>
      <c r="AZO92" s="45"/>
      <c r="AZP92" s="45"/>
      <c r="AZQ92" s="45"/>
      <c r="AZR92" s="45"/>
      <c r="AZS92" s="45"/>
      <c r="AZT92" s="45"/>
      <c r="AZU92" s="45"/>
      <c r="AZV92" s="45"/>
      <c r="AZW92" s="45"/>
      <c r="AZX92" s="45"/>
      <c r="AZY92" s="45"/>
      <c r="AZZ92" s="45"/>
      <c r="BAA92" s="45"/>
      <c r="BAB92" s="45"/>
      <c r="BAC92" s="45"/>
      <c r="BAD92" s="45"/>
      <c r="BAE92" s="45"/>
      <c r="BAF92" s="45"/>
      <c r="BAG92" s="45"/>
      <c r="BAH92" s="45"/>
      <c r="BAI92" s="45"/>
      <c r="BAJ92" s="45"/>
      <c r="BAK92" s="45"/>
      <c r="BAL92" s="45"/>
      <c r="BAM92" s="45"/>
      <c r="BAN92" s="45"/>
      <c r="BAO92" s="45"/>
      <c r="BAP92" s="45"/>
      <c r="BAQ92" s="45"/>
      <c r="BAR92" s="45"/>
      <c r="BAS92" s="45"/>
      <c r="BAT92" s="45"/>
      <c r="BAU92" s="45"/>
      <c r="BAV92" s="45"/>
      <c r="BAW92" s="45"/>
      <c r="BAX92" s="45"/>
      <c r="BAY92" s="45"/>
      <c r="BAZ92" s="45"/>
      <c r="BBA92" s="45"/>
      <c r="BBB92" s="45"/>
      <c r="BBC92" s="45"/>
      <c r="BBD92" s="45"/>
      <c r="BBE92" s="45"/>
      <c r="BBF92" s="45"/>
      <c r="BBG92" s="45"/>
      <c r="BBH92" s="45"/>
      <c r="BBI92" s="45"/>
      <c r="BBJ92" s="45"/>
      <c r="BBK92" s="45"/>
      <c r="BBL92" s="45"/>
      <c r="BBM92" s="45"/>
      <c r="BBN92" s="45"/>
      <c r="BBO92" s="45"/>
      <c r="BBP92" s="45"/>
      <c r="BBQ92" s="45"/>
      <c r="BBR92" s="45"/>
      <c r="BBS92" s="45"/>
      <c r="BBT92" s="45"/>
      <c r="BBU92" s="45"/>
      <c r="BBV92" s="45"/>
      <c r="BBW92" s="45"/>
      <c r="BBX92" s="45"/>
      <c r="BBY92" s="45"/>
      <c r="BBZ92" s="45"/>
      <c r="BCA92" s="45"/>
      <c r="BCB92" s="45"/>
      <c r="BCC92" s="45"/>
      <c r="BCD92" s="45"/>
      <c r="BCE92" s="45"/>
      <c r="BCF92" s="45"/>
      <c r="BCG92" s="45"/>
      <c r="BCH92" s="45"/>
      <c r="BCI92" s="45"/>
      <c r="BCJ92" s="45"/>
      <c r="BCK92" s="45"/>
      <c r="BCL92" s="45"/>
      <c r="BCM92" s="45"/>
      <c r="BCN92" s="45"/>
      <c r="BCO92" s="45"/>
      <c r="BCP92" s="45"/>
      <c r="BCQ92" s="45"/>
      <c r="BCR92" s="45"/>
      <c r="BCS92" s="45"/>
      <c r="BCT92" s="45"/>
      <c r="BCU92" s="45"/>
      <c r="BCV92" s="45"/>
      <c r="BCW92" s="45"/>
      <c r="BCX92" s="45"/>
      <c r="BCY92" s="45"/>
      <c r="BCZ92" s="45"/>
      <c r="BDA92" s="45"/>
      <c r="BDB92" s="45"/>
      <c r="BDC92" s="45"/>
      <c r="BDD92" s="45"/>
      <c r="BDE92" s="45"/>
      <c r="BDF92" s="45"/>
      <c r="BDG92" s="45"/>
      <c r="BDH92" s="45"/>
      <c r="BDI92" s="45"/>
      <c r="BDJ92" s="45"/>
      <c r="BDK92" s="45"/>
      <c r="BDL92" s="45"/>
      <c r="BDM92" s="45"/>
      <c r="BDN92" s="45"/>
      <c r="BDO92" s="45"/>
      <c r="BDP92" s="45"/>
      <c r="BDQ92" s="45"/>
      <c r="BDR92" s="45"/>
      <c r="BDS92" s="45"/>
      <c r="BDT92" s="45"/>
      <c r="BDU92" s="45"/>
      <c r="BDV92" s="45"/>
      <c r="BDW92" s="45"/>
      <c r="BDX92" s="45"/>
      <c r="BDY92" s="45"/>
      <c r="BDZ92" s="45"/>
      <c r="BEA92" s="45"/>
      <c r="BEB92" s="45"/>
      <c r="BEC92" s="45"/>
      <c r="BED92" s="45"/>
      <c r="BEE92" s="45"/>
      <c r="BEF92" s="45"/>
      <c r="BEG92" s="45"/>
      <c r="BEH92" s="45"/>
      <c r="BEI92" s="45"/>
      <c r="BEJ92" s="45"/>
      <c r="BEK92" s="45"/>
      <c r="BEL92" s="45"/>
      <c r="BEM92" s="45"/>
      <c r="BEN92" s="45"/>
      <c r="BEO92" s="45"/>
      <c r="BEP92" s="45"/>
      <c r="BEQ92" s="45"/>
      <c r="BER92" s="45"/>
      <c r="BES92" s="45"/>
      <c r="BET92" s="45"/>
      <c r="BEU92" s="45"/>
      <c r="BEV92" s="45"/>
      <c r="BEW92" s="45"/>
      <c r="BEX92" s="45"/>
      <c r="BEY92" s="45"/>
      <c r="BEZ92" s="45"/>
      <c r="BFA92" s="45"/>
      <c r="BFB92" s="45"/>
      <c r="BFC92" s="45"/>
      <c r="BFD92" s="45"/>
      <c r="BFE92" s="45"/>
      <c r="BFF92" s="45"/>
      <c r="BFG92" s="45"/>
      <c r="BFH92" s="45"/>
      <c r="BFI92" s="45"/>
      <c r="BFJ92" s="45"/>
      <c r="BFK92" s="45"/>
      <c r="BFL92" s="45"/>
      <c r="BFM92" s="45"/>
      <c r="BFN92" s="45"/>
      <c r="BFO92" s="45"/>
      <c r="BFP92" s="45"/>
      <c r="BFQ92" s="45"/>
      <c r="BFR92" s="45"/>
      <c r="BFS92" s="45"/>
      <c r="BFT92" s="45"/>
      <c r="BFU92" s="45"/>
      <c r="BFV92" s="45"/>
      <c r="BFW92" s="45"/>
      <c r="BFX92" s="45"/>
      <c r="BFY92" s="45"/>
      <c r="BFZ92" s="45"/>
      <c r="BGA92" s="45"/>
      <c r="BGB92" s="45"/>
      <c r="BGC92" s="45"/>
      <c r="BGD92" s="45"/>
      <c r="BGE92" s="45"/>
      <c r="BGF92" s="45"/>
      <c r="BGG92" s="45"/>
      <c r="BGH92" s="45"/>
      <c r="BGI92" s="45"/>
      <c r="BGJ92" s="45"/>
      <c r="BGK92" s="45"/>
      <c r="BGL92" s="45"/>
      <c r="BGM92" s="45"/>
      <c r="BGN92" s="45"/>
      <c r="BGO92" s="45"/>
      <c r="BGP92" s="45"/>
      <c r="BGQ92" s="45"/>
      <c r="BGR92" s="45"/>
      <c r="BGS92" s="45"/>
      <c r="BGT92" s="45"/>
      <c r="BGU92" s="45"/>
      <c r="BGV92" s="45"/>
      <c r="BGW92" s="45"/>
      <c r="BGX92" s="45"/>
      <c r="BGY92" s="45"/>
      <c r="BGZ92" s="45"/>
      <c r="BHA92" s="45"/>
      <c r="BHB92" s="45"/>
      <c r="BHC92" s="45"/>
      <c r="BHD92" s="45"/>
      <c r="BHE92" s="45"/>
      <c r="BHF92" s="45"/>
      <c r="BHG92" s="45"/>
      <c r="BHH92" s="45"/>
      <c r="BHI92" s="45"/>
      <c r="BHJ92" s="45"/>
      <c r="BHK92" s="45"/>
      <c r="BHL92" s="45"/>
      <c r="BHM92" s="45"/>
      <c r="BHN92" s="45"/>
      <c r="BHO92" s="45"/>
      <c r="BHP92" s="45"/>
      <c r="BHQ92" s="45"/>
      <c r="BHR92" s="45"/>
      <c r="BHS92" s="45"/>
      <c r="BHT92" s="45"/>
      <c r="BHU92" s="45"/>
      <c r="BHV92" s="45"/>
      <c r="BHW92" s="45"/>
      <c r="BHX92" s="45"/>
      <c r="BHY92" s="45"/>
      <c r="BHZ92" s="45"/>
      <c r="BIA92" s="45"/>
      <c r="BIB92" s="45"/>
      <c r="BIC92" s="45"/>
      <c r="BID92" s="45"/>
      <c r="BIE92" s="45"/>
      <c r="BIF92" s="45"/>
      <c r="BIG92" s="45"/>
      <c r="BIH92" s="45"/>
      <c r="BII92" s="45"/>
      <c r="BIJ92" s="45"/>
      <c r="BIK92" s="45"/>
      <c r="BIL92" s="45"/>
      <c r="BIM92" s="45"/>
      <c r="BIN92" s="45"/>
      <c r="BIO92" s="45"/>
      <c r="BIP92" s="45"/>
      <c r="BIQ92" s="45"/>
      <c r="BIR92" s="45"/>
      <c r="BIS92" s="45"/>
      <c r="BIT92" s="45"/>
      <c r="BIU92" s="45"/>
      <c r="BIV92" s="45"/>
      <c r="BIW92" s="45"/>
      <c r="BIX92" s="45"/>
      <c r="BIY92" s="45"/>
      <c r="BIZ92" s="45"/>
      <c r="BJA92" s="45"/>
      <c r="BJB92" s="45"/>
      <c r="BJC92" s="45"/>
      <c r="BJD92" s="45"/>
      <c r="BJE92" s="45"/>
      <c r="BJF92" s="45"/>
      <c r="BJG92" s="45"/>
      <c r="BJH92" s="45"/>
      <c r="BJI92" s="45"/>
      <c r="BJJ92" s="45"/>
      <c r="BJK92" s="45"/>
      <c r="BJL92" s="45"/>
      <c r="BJM92" s="45"/>
      <c r="BJN92" s="45"/>
      <c r="BJO92" s="45"/>
      <c r="BJP92" s="45"/>
      <c r="BJQ92" s="45"/>
      <c r="BJR92" s="45"/>
      <c r="BJS92" s="45"/>
      <c r="BJT92" s="45"/>
      <c r="BJU92" s="45"/>
      <c r="BJV92" s="45"/>
      <c r="BJW92" s="45"/>
      <c r="BJX92" s="45"/>
      <c r="BJY92" s="45"/>
      <c r="BJZ92" s="45"/>
      <c r="BKA92" s="45"/>
      <c r="BKB92" s="45"/>
      <c r="BKC92" s="45"/>
      <c r="BKD92" s="45"/>
      <c r="BKE92" s="45"/>
      <c r="BKF92" s="45"/>
      <c r="BKG92" s="45"/>
      <c r="BKH92" s="45"/>
      <c r="BKI92" s="45"/>
      <c r="BKJ92" s="45"/>
      <c r="BKK92" s="45"/>
      <c r="BKL92" s="45"/>
      <c r="BKM92" s="45"/>
      <c r="BKN92" s="45"/>
      <c r="BKO92" s="45"/>
      <c r="BKP92" s="45"/>
      <c r="BKQ92" s="45"/>
      <c r="BKR92" s="45"/>
      <c r="BKS92" s="45"/>
      <c r="BKT92" s="45"/>
      <c r="BKU92" s="45"/>
      <c r="BKV92" s="45"/>
      <c r="BKW92" s="45"/>
      <c r="BKX92" s="45"/>
      <c r="BKY92" s="45"/>
      <c r="BKZ92" s="45"/>
      <c r="BLA92" s="45"/>
      <c r="BLB92" s="45"/>
      <c r="BLC92" s="45"/>
      <c r="BLD92" s="45"/>
      <c r="BLE92" s="45"/>
      <c r="BLF92" s="45"/>
      <c r="BLG92" s="45"/>
      <c r="BLH92" s="45"/>
      <c r="BLI92" s="45"/>
      <c r="BLJ92" s="45"/>
      <c r="BLK92" s="45"/>
      <c r="BLL92" s="45"/>
      <c r="BLM92" s="45"/>
      <c r="BLN92" s="45"/>
      <c r="BLO92" s="45"/>
      <c r="BLP92" s="45"/>
      <c r="BLQ92" s="45"/>
      <c r="BLR92" s="45"/>
      <c r="BLS92" s="45"/>
      <c r="BLT92" s="45"/>
      <c r="BLU92" s="45"/>
      <c r="BLV92" s="45"/>
      <c r="BLW92" s="45"/>
      <c r="BLX92" s="45"/>
      <c r="BLY92" s="45"/>
      <c r="BLZ92" s="45"/>
      <c r="BMA92" s="45"/>
      <c r="BMB92" s="45"/>
      <c r="BMC92" s="45"/>
      <c r="BMD92" s="45"/>
      <c r="BME92" s="45"/>
      <c r="BMF92" s="45"/>
      <c r="BMG92" s="45"/>
      <c r="BMH92" s="45"/>
      <c r="BMI92" s="45"/>
      <c r="BMJ92" s="45"/>
      <c r="BMK92" s="45"/>
      <c r="BML92" s="45"/>
      <c r="BMM92" s="45"/>
      <c r="BMN92" s="45"/>
      <c r="BMO92" s="45"/>
      <c r="BMP92" s="45"/>
      <c r="BMQ92" s="45"/>
      <c r="BMR92" s="45"/>
      <c r="BMS92" s="45"/>
      <c r="BMT92" s="45"/>
      <c r="BMU92" s="45"/>
      <c r="BMV92" s="45"/>
      <c r="BMW92" s="45"/>
      <c r="BMX92" s="45"/>
      <c r="BMY92" s="45"/>
      <c r="BMZ92" s="45"/>
      <c r="BNA92" s="45"/>
      <c r="BNB92" s="45"/>
      <c r="BNC92" s="45"/>
      <c r="BND92" s="45"/>
      <c r="BNE92" s="45"/>
      <c r="BNF92" s="45"/>
      <c r="BNG92" s="45"/>
      <c r="BNH92" s="45"/>
      <c r="BNI92" s="45"/>
      <c r="BNJ92" s="45"/>
      <c r="BNK92" s="45"/>
      <c r="BNL92" s="45"/>
      <c r="BNM92" s="45"/>
      <c r="BNN92" s="45"/>
      <c r="BNO92" s="45"/>
      <c r="BNP92" s="45"/>
      <c r="BNQ92" s="45"/>
      <c r="BNR92" s="45"/>
      <c r="BNS92" s="45"/>
      <c r="BNT92" s="45"/>
      <c r="BNU92" s="45"/>
      <c r="BNV92" s="45"/>
      <c r="BNW92" s="45"/>
      <c r="BNX92" s="45"/>
      <c r="BNY92" s="45"/>
      <c r="BNZ92" s="45"/>
      <c r="BOA92" s="45"/>
      <c r="BOB92" s="45"/>
      <c r="BOC92" s="45"/>
      <c r="BOD92" s="45"/>
      <c r="BOE92" s="45"/>
      <c r="BOF92" s="45"/>
      <c r="BOG92" s="45"/>
      <c r="BOH92" s="45"/>
      <c r="BOI92" s="45"/>
      <c r="BOJ92" s="45"/>
      <c r="BOK92" s="45"/>
      <c r="BOL92" s="45"/>
      <c r="BOM92" s="45"/>
      <c r="BON92" s="45"/>
      <c r="BOO92" s="45"/>
      <c r="BOP92" s="45"/>
      <c r="BOQ92" s="45"/>
      <c r="BOR92" s="45"/>
      <c r="BOS92" s="45"/>
      <c r="BOT92" s="45"/>
      <c r="BOU92" s="45"/>
      <c r="BOV92" s="45"/>
      <c r="BOW92" s="45"/>
      <c r="BOX92" s="45"/>
      <c r="BOY92" s="45"/>
      <c r="BOZ92" s="45"/>
      <c r="BPA92" s="45"/>
      <c r="BPB92" s="45"/>
      <c r="BPC92" s="45"/>
      <c r="BPD92" s="45"/>
      <c r="BPE92" s="45"/>
      <c r="BPF92" s="45"/>
      <c r="BPG92" s="45"/>
      <c r="BPH92" s="45"/>
      <c r="BPI92" s="45"/>
      <c r="BPJ92" s="45"/>
      <c r="BPK92" s="45"/>
      <c r="BPL92" s="45"/>
      <c r="BPM92" s="45"/>
      <c r="BPN92" s="45"/>
      <c r="BPO92" s="45"/>
      <c r="BPP92" s="45"/>
      <c r="BPQ92" s="45"/>
      <c r="BPR92" s="45"/>
      <c r="BPS92" s="45"/>
      <c r="BPT92" s="45"/>
      <c r="BPU92" s="45"/>
      <c r="BPV92" s="45"/>
      <c r="BPW92" s="45"/>
      <c r="BPX92" s="45"/>
      <c r="BPY92" s="45"/>
      <c r="BPZ92" s="45"/>
      <c r="BQA92" s="45"/>
      <c r="BQB92" s="45"/>
      <c r="BQC92" s="45"/>
      <c r="BQD92" s="45"/>
      <c r="BQE92" s="45"/>
      <c r="BQF92" s="45"/>
      <c r="BQG92" s="45"/>
      <c r="BQH92" s="45"/>
      <c r="BQI92" s="45"/>
      <c r="BQJ92" s="45"/>
      <c r="BQK92" s="45"/>
      <c r="BQL92" s="45"/>
      <c r="BQM92" s="45"/>
      <c r="BQN92" s="45"/>
      <c r="BQO92" s="45"/>
      <c r="BQP92" s="45"/>
      <c r="BQQ92" s="45"/>
      <c r="BQR92" s="45"/>
      <c r="BQS92" s="45"/>
      <c r="BQT92" s="45"/>
      <c r="BQU92" s="45"/>
      <c r="BQV92" s="45"/>
      <c r="BQW92" s="45"/>
      <c r="BQX92" s="45"/>
      <c r="BQY92" s="45"/>
      <c r="BQZ92" s="45"/>
      <c r="BRA92" s="45"/>
      <c r="BRB92" s="45"/>
      <c r="BRC92" s="45"/>
      <c r="BRD92" s="45"/>
      <c r="BRE92" s="45"/>
      <c r="BRF92" s="45"/>
      <c r="BRG92" s="45"/>
      <c r="BRH92" s="45"/>
      <c r="BRI92" s="45"/>
      <c r="BRJ92" s="45"/>
      <c r="BRK92" s="45"/>
      <c r="BRL92" s="45"/>
      <c r="BRM92" s="45"/>
      <c r="BRN92" s="45"/>
      <c r="BRO92" s="45"/>
      <c r="BRP92" s="45"/>
      <c r="BRQ92" s="45"/>
      <c r="BRR92" s="45"/>
      <c r="BRS92" s="45"/>
      <c r="BRT92" s="45"/>
      <c r="BRU92" s="45"/>
      <c r="BRV92" s="45"/>
      <c r="BRW92" s="45"/>
      <c r="BRX92" s="45"/>
      <c r="BRY92" s="45"/>
      <c r="BRZ92" s="45"/>
      <c r="BSA92" s="45"/>
      <c r="BSB92" s="45"/>
      <c r="BSC92" s="45"/>
      <c r="BSD92" s="45"/>
      <c r="BSE92" s="45"/>
      <c r="BSF92" s="45"/>
      <c r="BSG92" s="45"/>
      <c r="BSH92" s="45"/>
      <c r="BSI92" s="45"/>
      <c r="BSJ92" s="45"/>
      <c r="BSK92" s="45"/>
      <c r="BSL92" s="45"/>
      <c r="BSM92" s="45"/>
      <c r="BSN92" s="45"/>
      <c r="BSO92" s="45"/>
      <c r="BSP92" s="45"/>
      <c r="BSQ92" s="45"/>
      <c r="BSR92" s="45"/>
      <c r="BSS92" s="45"/>
      <c r="BST92" s="45"/>
      <c r="BSU92" s="45"/>
      <c r="BSV92" s="45"/>
      <c r="BSW92" s="45"/>
      <c r="BSX92" s="45"/>
      <c r="BSY92" s="45"/>
      <c r="BSZ92" s="45"/>
      <c r="BTA92" s="45"/>
      <c r="BTB92" s="45"/>
      <c r="BTC92" s="45"/>
      <c r="BTD92" s="45"/>
      <c r="BTE92" s="45"/>
      <c r="BTF92" s="45"/>
      <c r="BTG92" s="45"/>
      <c r="BTH92" s="45"/>
      <c r="BTI92" s="45"/>
      <c r="BTJ92" s="45"/>
      <c r="BTK92" s="45"/>
      <c r="BTL92" s="45"/>
      <c r="BTM92" s="45"/>
      <c r="BTN92" s="45"/>
      <c r="BTO92" s="45"/>
      <c r="BTP92" s="45"/>
      <c r="BTQ92" s="45"/>
      <c r="BTR92" s="45"/>
      <c r="BTS92" s="45"/>
      <c r="BTT92" s="45"/>
      <c r="BTU92" s="45"/>
      <c r="BTV92" s="45"/>
      <c r="BTW92" s="45"/>
      <c r="BTX92" s="45"/>
      <c r="BTY92" s="45"/>
      <c r="BTZ92" s="45"/>
      <c r="BUA92" s="45"/>
      <c r="BUB92" s="45"/>
      <c r="BUC92" s="45"/>
      <c r="BUD92" s="45"/>
      <c r="BUE92" s="45"/>
      <c r="BUF92" s="45"/>
      <c r="BUG92" s="45"/>
      <c r="BUH92" s="45"/>
      <c r="BUI92" s="45"/>
      <c r="BUJ92" s="45"/>
      <c r="BUK92" s="45"/>
      <c r="BUL92" s="45"/>
      <c r="BUM92" s="45"/>
      <c r="BUN92" s="45"/>
      <c r="BUO92" s="45"/>
      <c r="BUP92" s="45"/>
      <c r="BUQ92" s="45"/>
      <c r="BUR92" s="45"/>
      <c r="BUS92" s="45"/>
      <c r="BUT92" s="45"/>
      <c r="BUU92" s="45"/>
      <c r="BUV92" s="45"/>
      <c r="BUW92" s="45"/>
      <c r="BUX92" s="45"/>
      <c r="BUY92" s="45"/>
      <c r="BUZ92" s="45"/>
      <c r="BVA92" s="45"/>
      <c r="BVB92" s="45"/>
      <c r="BVC92" s="45"/>
      <c r="BVD92" s="45"/>
      <c r="BVE92" s="45"/>
      <c r="BVF92" s="45"/>
      <c r="BVG92" s="45"/>
      <c r="BVH92" s="45"/>
      <c r="BVI92" s="45"/>
      <c r="BVJ92" s="45"/>
      <c r="BVK92" s="45"/>
      <c r="BVL92" s="45"/>
      <c r="BVM92" s="45"/>
      <c r="BVN92" s="45"/>
      <c r="BVO92" s="45"/>
      <c r="BVP92" s="45"/>
      <c r="BVQ92" s="45"/>
      <c r="BVR92" s="45"/>
      <c r="BVS92" s="45"/>
      <c r="BVT92" s="45"/>
      <c r="BVU92" s="45"/>
      <c r="BVV92" s="45"/>
      <c r="BVW92" s="45"/>
      <c r="BVX92" s="45"/>
      <c r="BVY92" s="45"/>
      <c r="BVZ92" s="45"/>
      <c r="BWA92" s="45"/>
      <c r="BWB92" s="45"/>
      <c r="BWC92" s="45"/>
      <c r="BWD92" s="45"/>
      <c r="BWE92" s="45"/>
      <c r="BWF92" s="45"/>
      <c r="BWG92" s="45"/>
      <c r="BWH92" s="45"/>
      <c r="BWI92" s="45"/>
      <c r="BWJ92" s="45"/>
      <c r="BWK92" s="45"/>
      <c r="BWL92" s="45"/>
      <c r="BWM92" s="45"/>
      <c r="BWN92" s="45"/>
      <c r="BWO92" s="45"/>
      <c r="BWP92" s="45"/>
      <c r="BWQ92" s="45"/>
      <c r="BWR92" s="45"/>
      <c r="BWS92" s="45"/>
      <c r="BWT92" s="45"/>
      <c r="BWU92" s="45"/>
      <c r="BWV92" s="45"/>
      <c r="BWW92" s="45"/>
      <c r="BWX92" s="45"/>
      <c r="BWY92" s="45"/>
      <c r="BWZ92" s="45"/>
      <c r="BXA92" s="45"/>
      <c r="BXB92" s="45"/>
      <c r="BXC92" s="45"/>
      <c r="BXD92" s="45"/>
      <c r="BXE92" s="45"/>
      <c r="BXF92" s="45"/>
      <c r="BXG92" s="45"/>
      <c r="BXH92" s="45"/>
      <c r="BXI92" s="45"/>
      <c r="BXJ92" s="45"/>
      <c r="BXK92" s="45"/>
      <c r="BXL92" s="45"/>
      <c r="BXM92" s="45"/>
      <c r="BXN92" s="45"/>
      <c r="BXO92" s="45"/>
      <c r="BXP92" s="45"/>
      <c r="BXQ92" s="45"/>
      <c r="BXR92" s="45"/>
      <c r="BXS92" s="45"/>
      <c r="BXT92" s="45"/>
      <c r="BXU92" s="45"/>
      <c r="BXV92" s="45"/>
      <c r="BXW92" s="45"/>
      <c r="BXX92" s="45"/>
      <c r="BXY92" s="45"/>
      <c r="BXZ92" s="45"/>
      <c r="BYA92" s="45"/>
      <c r="BYB92" s="45"/>
      <c r="BYC92" s="45"/>
      <c r="BYD92" s="45"/>
      <c r="BYE92" s="45"/>
      <c r="BYF92" s="45"/>
      <c r="BYG92" s="45"/>
      <c r="BYH92" s="45"/>
      <c r="BYI92" s="45"/>
      <c r="BYJ92" s="45"/>
      <c r="BYK92" s="45"/>
      <c r="BYL92" s="45"/>
      <c r="BYM92" s="45"/>
      <c r="BYN92" s="45"/>
      <c r="BYO92" s="45"/>
      <c r="BYP92" s="45"/>
      <c r="BYQ92" s="45"/>
      <c r="BYR92" s="45"/>
      <c r="BYS92" s="45"/>
      <c r="BYT92" s="45"/>
      <c r="BYU92" s="45"/>
      <c r="BYV92" s="45"/>
      <c r="BYW92" s="45"/>
      <c r="BYX92" s="45"/>
      <c r="BYY92" s="45"/>
      <c r="BYZ92" s="45"/>
      <c r="BZA92" s="45"/>
      <c r="BZB92" s="45"/>
      <c r="BZC92" s="45"/>
      <c r="BZD92" s="45"/>
      <c r="BZE92" s="45"/>
      <c r="BZF92" s="45"/>
      <c r="BZG92" s="45"/>
      <c r="BZH92" s="45"/>
      <c r="BZI92" s="45"/>
      <c r="BZJ92" s="45"/>
      <c r="BZK92" s="45"/>
      <c r="BZL92" s="45"/>
      <c r="BZM92" s="45"/>
      <c r="BZN92" s="45"/>
      <c r="BZO92" s="45"/>
      <c r="BZP92" s="45"/>
      <c r="BZQ92" s="45"/>
      <c r="BZR92" s="45"/>
      <c r="BZS92" s="45"/>
      <c r="BZT92" s="45"/>
      <c r="BZU92" s="45"/>
      <c r="BZV92" s="45"/>
      <c r="BZW92" s="45"/>
      <c r="BZX92" s="45"/>
      <c r="BZY92" s="45"/>
      <c r="BZZ92" s="45"/>
      <c r="CAA92" s="45"/>
      <c r="CAB92" s="45"/>
      <c r="CAC92" s="45"/>
      <c r="CAD92" s="45"/>
      <c r="CAE92" s="45"/>
      <c r="CAF92" s="45"/>
      <c r="CAG92" s="45"/>
      <c r="CAH92" s="45"/>
      <c r="CAI92" s="45"/>
      <c r="CAJ92" s="45"/>
      <c r="CAK92" s="45"/>
      <c r="CAL92" s="45"/>
      <c r="CAM92" s="45"/>
      <c r="CAN92" s="45"/>
      <c r="CAO92" s="45"/>
      <c r="CAP92" s="45"/>
      <c r="CAQ92" s="45"/>
      <c r="CAR92" s="45"/>
      <c r="CAS92" s="45"/>
      <c r="CAT92" s="45"/>
      <c r="CAU92" s="45"/>
      <c r="CAV92" s="45"/>
      <c r="CAW92" s="45"/>
      <c r="CAX92" s="45"/>
      <c r="CAY92" s="45"/>
      <c r="CAZ92" s="45"/>
      <c r="CBA92" s="45"/>
      <c r="CBB92" s="45"/>
      <c r="CBC92" s="45"/>
      <c r="CBD92" s="45"/>
      <c r="CBE92" s="45"/>
      <c r="CBF92" s="45"/>
      <c r="CBG92" s="45"/>
      <c r="CBH92" s="45"/>
      <c r="CBI92" s="45"/>
      <c r="CBJ92" s="45"/>
      <c r="CBK92" s="45"/>
      <c r="CBL92" s="45"/>
      <c r="CBM92" s="45"/>
      <c r="CBN92" s="45"/>
      <c r="CBO92" s="45"/>
      <c r="CBP92" s="45"/>
      <c r="CBQ92" s="45"/>
      <c r="CBR92" s="45"/>
      <c r="CBS92" s="45"/>
      <c r="CBT92" s="45"/>
      <c r="CBU92" s="45"/>
      <c r="CBV92" s="45"/>
      <c r="CBW92" s="45"/>
      <c r="CBX92" s="45"/>
      <c r="CBY92" s="45"/>
      <c r="CBZ92" s="45"/>
      <c r="CCA92" s="45"/>
      <c r="CCB92" s="45"/>
      <c r="CCC92" s="45"/>
      <c r="CCD92" s="45"/>
      <c r="CCE92" s="45"/>
      <c r="CCF92" s="45"/>
      <c r="CCG92" s="45"/>
      <c r="CCH92" s="45"/>
      <c r="CCI92" s="45"/>
      <c r="CCJ92" s="45"/>
      <c r="CCK92" s="45"/>
      <c r="CCL92" s="45"/>
      <c r="CCM92" s="45"/>
      <c r="CCN92" s="45"/>
      <c r="CCO92" s="45"/>
      <c r="CCP92" s="45"/>
      <c r="CCQ92" s="45"/>
      <c r="CCR92" s="45"/>
      <c r="CCS92" s="45"/>
      <c r="CCT92" s="45"/>
      <c r="CCU92" s="45"/>
      <c r="CCV92" s="45"/>
      <c r="CCW92" s="45"/>
      <c r="CCX92" s="45"/>
      <c r="CCY92" s="45"/>
      <c r="CCZ92" s="45"/>
      <c r="CDA92" s="45"/>
      <c r="CDB92" s="45"/>
      <c r="CDC92" s="45"/>
      <c r="CDD92" s="45"/>
      <c r="CDE92" s="45"/>
      <c r="CDF92" s="45"/>
      <c r="CDG92" s="45"/>
      <c r="CDH92" s="45"/>
      <c r="CDI92" s="45"/>
      <c r="CDJ92" s="45"/>
      <c r="CDK92" s="45"/>
      <c r="CDL92" s="45"/>
      <c r="CDM92" s="45"/>
      <c r="CDN92" s="45"/>
      <c r="CDO92" s="45"/>
      <c r="CDP92" s="45"/>
      <c r="CDQ92" s="45"/>
      <c r="CDR92" s="45"/>
      <c r="CDS92" s="45"/>
      <c r="CDT92" s="45"/>
      <c r="CDU92" s="45"/>
      <c r="CDV92" s="45"/>
      <c r="CDW92" s="45"/>
      <c r="CDX92" s="45"/>
      <c r="CDY92" s="45"/>
      <c r="CDZ92" s="45"/>
      <c r="CEA92" s="45"/>
      <c r="CEB92" s="45"/>
      <c r="CEC92" s="45"/>
      <c r="CED92" s="45"/>
      <c r="CEE92" s="45"/>
      <c r="CEF92" s="45"/>
      <c r="CEG92" s="45"/>
      <c r="CEH92" s="45"/>
      <c r="CEI92" s="45"/>
      <c r="CEJ92" s="45"/>
      <c r="CEK92" s="45"/>
      <c r="CEL92" s="45"/>
      <c r="CEM92" s="45"/>
      <c r="CEN92" s="45"/>
      <c r="CEO92" s="45"/>
      <c r="CEP92" s="45"/>
      <c r="CEQ92" s="45"/>
      <c r="CER92" s="45"/>
      <c r="CES92" s="45"/>
      <c r="CET92" s="45"/>
      <c r="CEU92" s="45"/>
      <c r="CEV92" s="45"/>
      <c r="CEW92" s="45"/>
      <c r="CEX92" s="45"/>
      <c r="CEY92" s="45"/>
      <c r="CEZ92" s="45"/>
      <c r="CFA92" s="45"/>
      <c r="CFB92" s="45"/>
      <c r="CFC92" s="45"/>
      <c r="CFD92" s="45"/>
      <c r="CFE92" s="45"/>
      <c r="CFF92" s="45"/>
      <c r="CFG92" s="45"/>
      <c r="CFH92" s="45"/>
      <c r="CFI92" s="45"/>
      <c r="CFJ92" s="45"/>
      <c r="CFK92" s="45"/>
      <c r="CFL92" s="45"/>
      <c r="CFM92" s="45"/>
      <c r="CFN92" s="45"/>
      <c r="CFO92" s="45"/>
      <c r="CFP92" s="45"/>
      <c r="CFQ92" s="45"/>
      <c r="CFR92" s="45"/>
      <c r="CFS92" s="45"/>
      <c r="CFT92" s="45"/>
      <c r="CFU92" s="45"/>
      <c r="CFV92" s="45"/>
      <c r="CFW92" s="45"/>
      <c r="CFX92" s="45"/>
      <c r="CFY92" s="45"/>
      <c r="CFZ92" s="45"/>
      <c r="CGA92" s="45"/>
      <c r="CGB92" s="45"/>
      <c r="CGC92" s="45"/>
      <c r="CGD92" s="45"/>
      <c r="CGE92" s="45"/>
      <c r="CGF92" s="45"/>
      <c r="CGG92" s="45"/>
      <c r="CGH92" s="45"/>
      <c r="CGI92" s="45"/>
      <c r="CGJ92" s="45"/>
      <c r="CGK92" s="45"/>
      <c r="CGL92" s="45"/>
      <c r="CGM92" s="45"/>
      <c r="CGN92" s="45"/>
      <c r="CGO92" s="45"/>
      <c r="CGP92" s="45"/>
      <c r="CGQ92" s="45"/>
      <c r="CGR92" s="45"/>
      <c r="CGS92" s="45"/>
      <c r="CGT92" s="45"/>
      <c r="CGU92" s="45"/>
      <c r="CGV92" s="45"/>
      <c r="CGW92" s="45"/>
      <c r="CGX92" s="45"/>
      <c r="CGY92" s="45"/>
      <c r="CGZ92" s="45"/>
      <c r="CHA92" s="45"/>
      <c r="CHB92" s="45"/>
      <c r="CHC92" s="45"/>
      <c r="CHD92" s="45"/>
      <c r="CHE92" s="45"/>
      <c r="CHF92" s="45"/>
      <c r="CHG92" s="45"/>
      <c r="CHH92" s="45"/>
      <c r="CHI92" s="45"/>
      <c r="CHJ92" s="45"/>
      <c r="CHK92" s="45"/>
      <c r="CHL92" s="45"/>
      <c r="CHM92" s="45"/>
      <c r="CHN92" s="45"/>
      <c r="CHO92" s="45"/>
      <c r="CHP92" s="45"/>
      <c r="CHQ92" s="45"/>
      <c r="CHR92" s="45"/>
      <c r="CHS92" s="45"/>
      <c r="CHT92" s="45"/>
      <c r="CHU92" s="45"/>
      <c r="CHV92" s="45"/>
      <c r="CHW92" s="45"/>
      <c r="CHX92" s="45"/>
      <c r="CHY92" s="45"/>
      <c r="CHZ92" s="45"/>
      <c r="CIA92" s="45"/>
      <c r="CIB92" s="45"/>
      <c r="CIC92" s="45"/>
      <c r="CID92" s="45"/>
      <c r="CIE92" s="45"/>
      <c r="CIF92" s="45"/>
      <c r="CIG92" s="45"/>
      <c r="CIH92" s="45"/>
      <c r="CII92" s="45"/>
      <c r="CIJ92" s="45"/>
      <c r="CIK92" s="45"/>
      <c r="CIL92" s="45"/>
      <c r="CIM92" s="45"/>
      <c r="CIN92" s="45"/>
      <c r="CIO92" s="45"/>
      <c r="CIP92" s="45"/>
      <c r="CIQ92" s="45"/>
      <c r="CIR92" s="45"/>
      <c r="CIS92" s="45"/>
      <c r="CIT92" s="45"/>
      <c r="CIU92" s="45"/>
      <c r="CIV92" s="45"/>
      <c r="CIW92" s="45"/>
      <c r="CIX92" s="45"/>
      <c r="CIY92" s="45"/>
      <c r="CIZ92" s="45"/>
      <c r="CJA92" s="45"/>
      <c r="CJB92" s="45"/>
      <c r="CJC92" s="45"/>
      <c r="CJD92" s="45"/>
      <c r="CJE92" s="45"/>
      <c r="CJF92" s="45"/>
      <c r="CJG92" s="45"/>
      <c r="CJH92" s="45"/>
      <c r="CJI92" s="45"/>
      <c r="CJJ92" s="45"/>
      <c r="CJK92" s="45"/>
      <c r="CJL92" s="45"/>
      <c r="CJM92" s="45"/>
      <c r="CJN92" s="45"/>
      <c r="CJO92" s="45"/>
      <c r="CJP92" s="45"/>
      <c r="CJQ92" s="45"/>
      <c r="CJR92" s="45"/>
      <c r="CJS92" s="45"/>
      <c r="CJT92" s="45"/>
      <c r="CJU92" s="45"/>
      <c r="CJV92" s="45"/>
      <c r="CJW92" s="45"/>
      <c r="CJX92" s="45"/>
      <c r="CJY92" s="45"/>
      <c r="CJZ92" s="45"/>
      <c r="CKA92" s="45"/>
      <c r="CKB92" s="45"/>
      <c r="CKC92" s="45"/>
      <c r="CKD92" s="45"/>
      <c r="CKE92" s="45"/>
      <c r="CKF92" s="45"/>
      <c r="CKG92" s="45"/>
      <c r="CKH92" s="45"/>
      <c r="CKI92" s="45"/>
      <c r="CKJ92" s="45"/>
      <c r="CKK92" s="45"/>
      <c r="CKL92" s="45"/>
      <c r="CKM92" s="45"/>
      <c r="CKN92" s="45"/>
      <c r="CKO92" s="45"/>
      <c r="CKP92" s="45"/>
      <c r="CKQ92" s="45"/>
      <c r="CKR92" s="45"/>
      <c r="CKS92" s="45"/>
      <c r="CKT92" s="45"/>
      <c r="CKU92" s="45"/>
      <c r="CKV92" s="45"/>
      <c r="CKW92" s="45"/>
      <c r="CKX92" s="45"/>
      <c r="CKY92" s="45"/>
      <c r="CKZ92" s="45"/>
      <c r="CLA92" s="45"/>
      <c r="CLB92" s="45"/>
      <c r="CLC92" s="45"/>
      <c r="CLD92" s="45"/>
      <c r="CLE92" s="45"/>
      <c r="CLF92" s="45"/>
      <c r="CLG92" s="45"/>
      <c r="CLH92" s="45"/>
      <c r="CLI92" s="45"/>
      <c r="CLJ92" s="45"/>
      <c r="CLK92" s="45"/>
      <c r="CLL92" s="45"/>
      <c r="CLM92" s="45"/>
      <c r="CLN92" s="45"/>
      <c r="CLO92" s="45"/>
      <c r="CLP92" s="45"/>
      <c r="CLQ92" s="45"/>
      <c r="CLR92" s="45"/>
      <c r="CLS92" s="45"/>
      <c r="CLT92" s="45"/>
      <c r="CLU92" s="45"/>
      <c r="CLV92" s="45"/>
      <c r="CLW92" s="45"/>
      <c r="CLX92" s="45"/>
      <c r="CLY92" s="45"/>
      <c r="CLZ92" s="45"/>
      <c r="CMA92" s="45"/>
      <c r="CMB92" s="45"/>
      <c r="CMC92" s="45"/>
      <c r="CMD92" s="45"/>
      <c r="CME92" s="45"/>
      <c r="CMF92" s="45"/>
      <c r="CMG92" s="45"/>
      <c r="CMH92" s="45"/>
      <c r="CMI92" s="45"/>
      <c r="CMJ92" s="45"/>
      <c r="CMK92" s="45"/>
      <c r="CML92" s="45"/>
      <c r="CMM92" s="45"/>
      <c r="CMN92" s="45"/>
      <c r="CMO92" s="45"/>
      <c r="CMP92" s="45"/>
      <c r="CMQ92" s="45"/>
      <c r="CMR92" s="45"/>
      <c r="CMS92" s="45"/>
      <c r="CMT92" s="45"/>
      <c r="CMU92" s="45"/>
      <c r="CMV92" s="45"/>
      <c r="CMW92" s="45"/>
      <c r="CMX92" s="45"/>
      <c r="CMY92" s="45"/>
      <c r="CMZ92" s="45"/>
      <c r="CNA92" s="45"/>
      <c r="CNB92" s="45"/>
      <c r="CNC92" s="45"/>
      <c r="CND92" s="45"/>
      <c r="CNE92" s="45"/>
      <c r="CNF92" s="45"/>
      <c r="CNG92" s="45"/>
      <c r="CNH92" s="45"/>
      <c r="CNI92" s="45"/>
      <c r="CNJ92" s="45"/>
      <c r="CNK92" s="45"/>
      <c r="CNL92" s="45"/>
      <c r="CNM92" s="45"/>
      <c r="CNN92" s="45"/>
      <c r="CNO92" s="45"/>
      <c r="CNP92" s="45"/>
      <c r="CNQ92" s="45"/>
      <c r="CNR92" s="45"/>
      <c r="CNS92" s="45"/>
      <c r="CNT92" s="45"/>
      <c r="CNU92" s="45"/>
      <c r="CNV92" s="45"/>
      <c r="CNW92" s="45"/>
      <c r="CNX92" s="45"/>
      <c r="CNY92" s="45"/>
      <c r="CNZ92" s="45"/>
      <c r="COA92" s="45"/>
      <c r="COB92" s="45"/>
      <c r="COC92" s="45"/>
      <c r="COD92" s="45"/>
      <c r="COE92" s="45"/>
      <c r="COF92" s="45"/>
      <c r="COG92" s="45"/>
      <c r="COH92" s="45"/>
      <c r="COI92" s="45"/>
      <c r="COJ92" s="45"/>
      <c r="COK92" s="45"/>
      <c r="COL92" s="45"/>
      <c r="COM92" s="45"/>
      <c r="CON92" s="45"/>
      <c r="COO92" s="45"/>
      <c r="COP92" s="45"/>
      <c r="COQ92" s="45"/>
      <c r="COR92" s="45"/>
      <c r="COS92" s="45"/>
      <c r="COT92" s="45"/>
      <c r="COU92" s="45"/>
      <c r="COV92" s="45"/>
      <c r="COW92" s="45"/>
      <c r="COX92" s="45"/>
      <c r="COY92" s="45"/>
      <c r="COZ92" s="45"/>
      <c r="CPA92" s="45"/>
      <c r="CPB92" s="45"/>
      <c r="CPC92" s="45"/>
      <c r="CPD92" s="45"/>
      <c r="CPE92" s="45"/>
      <c r="CPF92" s="45"/>
      <c r="CPG92" s="45"/>
      <c r="CPH92" s="45"/>
      <c r="CPI92" s="45"/>
      <c r="CPJ92" s="45"/>
      <c r="CPK92" s="45"/>
      <c r="CPL92" s="45"/>
      <c r="CPM92" s="45"/>
      <c r="CPN92" s="45"/>
      <c r="CPO92" s="45"/>
      <c r="CPP92" s="45"/>
      <c r="CPQ92" s="45"/>
      <c r="CPR92" s="45"/>
      <c r="CPS92" s="45"/>
      <c r="CPT92" s="45"/>
      <c r="CPU92" s="45"/>
      <c r="CPV92" s="45"/>
      <c r="CPW92" s="45"/>
      <c r="CPX92" s="45"/>
      <c r="CPY92" s="45"/>
      <c r="CPZ92" s="45"/>
      <c r="CQA92" s="45"/>
      <c r="CQB92" s="45"/>
      <c r="CQC92" s="45"/>
      <c r="CQD92" s="45"/>
      <c r="CQE92" s="45"/>
      <c r="CQF92" s="45"/>
      <c r="CQG92" s="45"/>
      <c r="CQH92" s="45"/>
      <c r="CQI92" s="45"/>
      <c r="CQJ92" s="45"/>
      <c r="CQK92" s="45"/>
      <c r="CQL92" s="45"/>
      <c r="CQM92" s="45"/>
      <c r="CQN92" s="45"/>
      <c r="CQO92" s="45"/>
      <c r="CQP92" s="45"/>
      <c r="CQQ92" s="45"/>
      <c r="CQR92" s="45"/>
      <c r="CQS92" s="45"/>
      <c r="CQT92" s="45"/>
      <c r="CQU92" s="45"/>
      <c r="CQV92" s="45"/>
      <c r="CQW92" s="45"/>
      <c r="CQX92" s="45"/>
      <c r="CQY92" s="45"/>
      <c r="CQZ92" s="45"/>
      <c r="CRA92" s="45"/>
      <c r="CRB92" s="45"/>
      <c r="CRC92" s="45"/>
      <c r="CRD92" s="45"/>
      <c r="CRE92" s="45"/>
      <c r="CRF92" s="45"/>
      <c r="CRG92" s="45"/>
      <c r="CRH92" s="45"/>
      <c r="CRI92" s="45"/>
      <c r="CRJ92" s="45"/>
      <c r="CRK92" s="45"/>
      <c r="CRL92" s="45"/>
      <c r="CRM92" s="45"/>
      <c r="CRN92" s="45"/>
      <c r="CRO92" s="45"/>
      <c r="CRP92" s="45"/>
      <c r="CRQ92" s="45"/>
      <c r="CRR92" s="45"/>
      <c r="CRS92" s="45"/>
      <c r="CRT92" s="45"/>
      <c r="CRU92" s="45"/>
      <c r="CRV92" s="45"/>
      <c r="CRW92" s="45"/>
      <c r="CRX92" s="45"/>
      <c r="CRY92" s="45"/>
      <c r="CRZ92" s="45"/>
      <c r="CSA92" s="45"/>
      <c r="CSB92" s="45"/>
      <c r="CSC92" s="45"/>
      <c r="CSD92" s="45"/>
      <c r="CSE92" s="45"/>
      <c r="CSF92" s="45"/>
      <c r="CSG92" s="45"/>
      <c r="CSH92" s="45"/>
      <c r="CSI92" s="45"/>
      <c r="CSJ92" s="45"/>
      <c r="CSK92" s="45"/>
      <c r="CSL92" s="45"/>
      <c r="CSM92" s="45"/>
      <c r="CSN92" s="45"/>
      <c r="CSO92" s="45"/>
      <c r="CSP92" s="45"/>
      <c r="CSQ92" s="45"/>
      <c r="CSR92" s="45"/>
      <c r="CSS92" s="45"/>
      <c r="CST92" s="45"/>
      <c r="CSU92" s="45"/>
      <c r="CSV92" s="45"/>
      <c r="CSW92" s="45"/>
      <c r="CSX92" s="45"/>
      <c r="CSY92" s="45"/>
      <c r="CSZ92" s="45"/>
      <c r="CTA92" s="45"/>
      <c r="CTB92" s="45"/>
      <c r="CTC92" s="45"/>
      <c r="CTD92" s="45"/>
      <c r="CTE92" s="45"/>
      <c r="CTF92" s="45"/>
      <c r="CTG92" s="45"/>
      <c r="CTH92" s="45"/>
      <c r="CTI92" s="45"/>
      <c r="CTJ92" s="45"/>
      <c r="CTK92" s="45"/>
      <c r="CTL92" s="45"/>
      <c r="CTM92" s="45"/>
      <c r="CTN92" s="45"/>
      <c r="CTO92" s="45"/>
      <c r="CTP92" s="45"/>
      <c r="CTQ92" s="45"/>
      <c r="CTR92" s="45"/>
      <c r="CTS92" s="45"/>
      <c r="CTT92" s="45"/>
      <c r="CTU92" s="45"/>
      <c r="CTV92" s="45"/>
      <c r="CTW92" s="45"/>
      <c r="CTX92" s="45"/>
      <c r="CTY92" s="45"/>
      <c r="CTZ92" s="45"/>
      <c r="CUA92" s="45"/>
      <c r="CUB92" s="45"/>
      <c r="CUC92" s="45"/>
      <c r="CUD92" s="45"/>
      <c r="CUE92" s="45"/>
      <c r="CUF92" s="45"/>
      <c r="CUG92" s="45"/>
      <c r="CUH92" s="45"/>
      <c r="CUI92" s="45"/>
      <c r="CUJ92" s="45"/>
      <c r="CUK92" s="45"/>
      <c r="CUL92" s="45"/>
      <c r="CUM92" s="45"/>
      <c r="CUN92" s="45"/>
      <c r="CUO92" s="45"/>
      <c r="CUP92" s="45"/>
      <c r="CUQ92" s="45"/>
      <c r="CUR92" s="45"/>
      <c r="CUS92" s="45"/>
      <c r="CUT92" s="45"/>
      <c r="CUU92" s="45"/>
      <c r="CUV92" s="45"/>
      <c r="CUW92" s="45"/>
      <c r="CUX92" s="45"/>
      <c r="CUY92" s="45"/>
      <c r="CUZ92" s="45"/>
      <c r="CVA92" s="45"/>
      <c r="CVB92" s="45"/>
      <c r="CVC92" s="45"/>
      <c r="CVD92" s="45"/>
      <c r="CVE92" s="45"/>
      <c r="CVF92" s="45"/>
      <c r="CVG92" s="45"/>
      <c r="CVH92" s="45"/>
      <c r="CVI92" s="45"/>
      <c r="CVJ92" s="45"/>
      <c r="CVK92" s="45"/>
      <c r="CVL92" s="45"/>
      <c r="CVM92" s="45"/>
      <c r="CVN92" s="45"/>
      <c r="CVO92" s="45"/>
      <c r="CVP92" s="45"/>
      <c r="CVQ92" s="45"/>
      <c r="CVR92" s="45"/>
      <c r="CVS92" s="45"/>
      <c r="CVT92" s="45"/>
      <c r="CVU92" s="45"/>
      <c r="CVV92" s="45"/>
      <c r="CVW92" s="45"/>
      <c r="CVX92" s="45"/>
      <c r="CVY92" s="45"/>
      <c r="CVZ92" s="45"/>
      <c r="CWA92" s="45"/>
      <c r="CWB92" s="45"/>
      <c r="CWC92" s="45"/>
      <c r="CWD92" s="45"/>
      <c r="CWE92" s="45"/>
      <c r="CWF92" s="45"/>
      <c r="CWG92" s="45"/>
      <c r="CWH92" s="45"/>
      <c r="CWI92" s="45"/>
      <c r="CWJ92" s="45"/>
      <c r="CWK92" s="45"/>
      <c r="CWL92" s="45"/>
      <c r="CWM92" s="45"/>
      <c r="CWN92" s="45"/>
      <c r="CWO92" s="45"/>
      <c r="CWP92" s="45"/>
      <c r="CWQ92" s="45"/>
      <c r="CWR92" s="45"/>
      <c r="CWS92" s="45"/>
      <c r="CWT92" s="45"/>
      <c r="CWU92" s="45"/>
      <c r="CWV92" s="45"/>
      <c r="CWW92" s="45"/>
      <c r="CWX92" s="45"/>
      <c r="CWY92" s="45"/>
      <c r="CWZ92" s="45"/>
      <c r="CXA92" s="45"/>
      <c r="CXB92" s="45"/>
      <c r="CXC92" s="45"/>
      <c r="CXD92" s="45"/>
      <c r="CXE92" s="45"/>
      <c r="CXF92" s="45"/>
      <c r="CXG92" s="45"/>
      <c r="CXH92" s="45"/>
      <c r="CXI92" s="45"/>
      <c r="CXJ92" s="45"/>
      <c r="CXK92" s="45"/>
      <c r="CXL92" s="45"/>
      <c r="CXM92" s="45"/>
      <c r="CXN92" s="45"/>
      <c r="CXO92" s="45"/>
      <c r="CXP92" s="45"/>
      <c r="CXQ92" s="45"/>
      <c r="CXR92" s="45"/>
      <c r="CXS92" s="45"/>
      <c r="CXT92" s="45"/>
      <c r="CXU92" s="45"/>
      <c r="CXV92" s="45"/>
      <c r="CXW92" s="45"/>
      <c r="CXX92" s="45"/>
      <c r="CXY92" s="45"/>
      <c r="CXZ92" s="45"/>
      <c r="CYA92" s="45"/>
      <c r="CYB92" s="45"/>
      <c r="CYC92" s="45"/>
      <c r="CYD92" s="45"/>
      <c r="CYE92" s="45"/>
      <c r="CYF92" s="45"/>
      <c r="CYG92" s="45"/>
      <c r="CYH92" s="45"/>
      <c r="CYI92" s="45"/>
      <c r="CYJ92" s="45"/>
      <c r="CYK92" s="45"/>
      <c r="CYL92" s="45"/>
      <c r="CYM92" s="45"/>
      <c r="CYN92" s="45"/>
      <c r="CYO92" s="45"/>
      <c r="CYP92" s="45"/>
      <c r="CYQ92" s="45"/>
      <c r="CYR92" s="45"/>
      <c r="CYS92" s="45"/>
      <c r="CYT92" s="45"/>
      <c r="CYU92" s="45"/>
      <c r="CYV92" s="45"/>
      <c r="CYW92" s="45"/>
      <c r="CYX92" s="45"/>
      <c r="CYY92" s="45"/>
      <c r="CYZ92" s="45"/>
      <c r="CZA92" s="45"/>
      <c r="CZB92" s="45"/>
      <c r="CZC92" s="45"/>
      <c r="CZD92" s="45"/>
      <c r="CZE92" s="45"/>
      <c r="CZF92" s="45"/>
      <c r="CZG92" s="45"/>
      <c r="CZH92" s="45"/>
      <c r="CZI92" s="45"/>
      <c r="CZJ92" s="45"/>
      <c r="CZK92" s="45"/>
      <c r="CZL92" s="45"/>
      <c r="CZM92" s="45"/>
      <c r="CZN92" s="45"/>
      <c r="CZO92" s="45"/>
      <c r="CZP92" s="45"/>
      <c r="CZQ92" s="45"/>
      <c r="CZR92" s="45"/>
      <c r="CZS92" s="45"/>
      <c r="CZT92" s="45"/>
      <c r="CZU92" s="45"/>
      <c r="CZV92" s="45"/>
      <c r="CZW92" s="45"/>
      <c r="CZX92" s="45"/>
      <c r="CZY92" s="45"/>
      <c r="CZZ92" s="45"/>
      <c r="DAA92" s="45"/>
      <c r="DAB92" s="45"/>
      <c r="DAC92" s="45"/>
      <c r="DAD92" s="45"/>
      <c r="DAE92" s="45"/>
      <c r="DAF92" s="45"/>
      <c r="DAG92" s="45"/>
      <c r="DAH92" s="45"/>
      <c r="DAI92" s="45"/>
      <c r="DAJ92" s="45"/>
      <c r="DAK92" s="45"/>
      <c r="DAL92" s="45"/>
      <c r="DAM92" s="45"/>
      <c r="DAN92" s="45"/>
      <c r="DAO92" s="45"/>
      <c r="DAP92" s="45"/>
      <c r="DAQ92" s="45"/>
      <c r="DAR92" s="45"/>
      <c r="DAS92" s="45"/>
      <c r="DAT92" s="45"/>
      <c r="DAU92" s="45"/>
      <c r="DAV92" s="45"/>
      <c r="DAW92" s="45"/>
      <c r="DAX92" s="45"/>
      <c r="DAY92" s="45"/>
      <c r="DAZ92" s="45"/>
      <c r="DBA92" s="45"/>
      <c r="DBB92" s="45"/>
      <c r="DBC92" s="45"/>
      <c r="DBD92" s="45"/>
      <c r="DBE92" s="45"/>
      <c r="DBF92" s="45"/>
      <c r="DBG92" s="45"/>
      <c r="DBH92" s="45"/>
      <c r="DBI92" s="45"/>
      <c r="DBJ92" s="45"/>
      <c r="DBK92" s="45"/>
      <c r="DBL92" s="45"/>
      <c r="DBM92" s="45"/>
      <c r="DBN92" s="45"/>
      <c r="DBO92" s="45"/>
      <c r="DBP92" s="45"/>
      <c r="DBQ92" s="45"/>
      <c r="DBR92" s="45"/>
      <c r="DBS92" s="45"/>
      <c r="DBT92" s="45"/>
      <c r="DBU92" s="45"/>
      <c r="DBV92" s="45"/>
      <c r="DBW92" s="45"/>
      <c r="DBX92" s="45"/>
      <c r="DBY92" s="45"/>
      <c r="DBZ92" s="45"/>
      <c r="DCA92" s="45"/>
      <c r="DCB92" s="45"/>
      <c r="DCC92" s="45"/>
      <c r="DCD92" s="45"/>
      <c r="DCE92" s="45"/>
      <c r="DCF92" s="45"/>
      <c r="DCG92" s="45"/>
      <c r="DCH92" s="45"/>
      <c r="DCI92" s="45"/>
      <c r="DCJ92" s="45"/>
      <c r="DCK92" s="45"/>
      <c r="DCL92" s="45"/>
      <c r="DCM92" s="45"/>
      <c r="DCN92" s="45"/>
      <c r="DCO92" s="45"/>
      <c r="DCP92" s="45"/>
      <c r="DCQ92" s="45"/>
      <c r="DCR92" s="45"/>
      <c r="DCS92" s="45"/>
      <c r="DCT92" s="45"/>
      <c r="DCU92" s="45"/>
      <c r="DCV92" s="45"/>
      <c r="DCW92" s="45"/>
      <c r="DCX92" s="45"/>
      <c r="DCY92" s="45"/>
      <c r="DCZ92" s="45"/>
      <c r="DDA92" s="45"/>
      <c r="DDB92" s="45"/>
      <c r="DDC92" s="45"/>
      <c r="DDD92" s="45"/>
      <c r="DDE92" s="45"/>
      <c r="DDF92" s="45"/>
      <c r="DDG92" s="45"/>
      <c r="DDH92" s="45"/>
      <c r="DDI92" s="45"/>
      <c r="DDJ92" s="45"/>
      <c r="DDK92" s="45"/>
      <c r="DDL92" s="45"/>
      <c r="DDM92" s="45"/>
      <c r="DDN92" s="45"/>
      <c r="DDO92" s="45"/>
      <c r="DDP92" s="45"/>
      <c r="DDQ92" s="45"/>
      <c r="DDR92" s="45"/>
      <c r="DDS92" s="45"/>
      <c r="DDT92" s="45"/>
      <c r="DDU92" s="45"/>
      <c r="DDV92" s="45"/>
      <c r="DDW92" s="45"/>
      <c r="DDX92" s="45"/>
      <c r="DDY92" s="45"/>
      <c r="DDZ92" s="45"/>
      <c r="DEA92" s="45"/>
      <c r="DEB92" s="45"/>
      <c r="DEC92" s="45"/>
      <c r="DED92" s="45"/>
      <c r="DEE92" s="45"/>
      <c r="DEF92" s="45"/>
      <c r="DEG92" s="45"/>
      <c r="DEH92" s="45"/>
      <c r="DEI92" s="45"/>
      <c r="DEJ92" s="45"/>
      <c r="DEK92" s="45"/>
      <c r="DEL92" s="45"/>
      <c r="DEM92" s="45"/>
      <c r="DEN92" s="45"/>
      <c r="DEO92" s="45"/>
      <c r="DEP92" s="45"/>
      <c r="DEQ92" s="45"/>
      <c r="DER92" s="45"/>
      <c r="DES92" s="45"/>
      <c r="DET92" s="45"/>
      <c r="DEU92" s="45"/>
      <c r="DEV92" s="45"/>
      <c r="DEW92" s="45"/>
      <c r="DEX92" s="45"/>
      <c r="DEY92" s="45"/>
      <c r="DEZ92" s="45"/>
      <c r="DFA92" s="45"/>
      <c r="DFB92" s="45"/>
      <c r="DFC92" s="45"/>
      <c r="DFD92" s="45"/>
      <c r="DFE92" s="45"/>
      <c r="DFF92" s="45"/>
      <c r="DFG92" s="45"/>
      <c r="DFH92" s="45"/>
      <c r="DFI92" s="45"/>
      <c r="DFJ92" s="45"/>
      <c r="DFK92" s="45"/>
      <c r="DFL92" s="45"/>
      <c r="DFM92" s="45"/>
      <c r="DFN92" s="45"/>
      <c r="DFO92" s="45"/>
      <c r="DFP92" s="45"/>
      <c r="DFQ92" s="45"/>
      <c r="DFR92" s="45"/>
      <c r="DFS92" s="45"/>
      <c r="DFT92" s="45"/>
      <c r="DFU92" s="45"/>
      <c r="DFV92" s="45"/>
      <c r="DFW92" s="45"/>
      <c r="DFX92" s="45"/>
      <c r="DFY92" s="45"/>
      <c r="DFZ92" s="45"/>
      <c r="DGA92" s="45"/>
      <c r="DGB92" s="45"/>
      <c r="DGC92" s="45"/>
      <c r="DGD92" s="45"/>
      <c r="DGE92" s="45"/>
      <c r="DGF92" s="45"/>
      <c r="DGG92" s="45"/>
      <c r="DGH92" s="45"/>
      <c r="DGI92" s="45"/>
      <c r="DGJ92" s="45"/>
      <c r="DGK92" s="45"/>
      <c r="DGL92" s="45"/>
      <c r="DGM92" s="45"/>
      <c r="DGN92" s="45"/>
      <c r="DGO92" s="45"/>
      <c r="DGP92" s="45"/>
      <c r="DGQ92" s="45"/>
      <c r="DGR92" s="45"/>
      <c r="DGS92" s="45"/>
      <c r="DGT92" s="45"/>
      <c r="DGU92" s="45"/>
      <c r="DGV92" s="45"/>
      <c r="DGW92" s="45"/>
      <c r="DGX92" s="45"/>
      <c r="DGY92" s="45"/>
      <c r="DGZ92" s="45"/>
      <c r="DHA92" s="45"/>
      <c r="DHB92" s="45"/>
      <c r="DHC92" s="45"/>
      <c r="DHD92" s="45"/>
      <c r="DHE92" s="45"/>
      <c r="DHF92" s="45"/>
      <c r="DHG92" s="45"/>
      <c r="DHH92" s="45"/>
      <c r="DHI92" s="45"/>
      <c r="DHJ92" s="45"/>
      <c r="DHK92" s="45"/>
      <c r="DHL92" s="45"/>
      <c r="DHM92" s="45"/>
      <c r="DHN92" s="45"/>
      <c r="DHO92" s="45"/>
      <c r="DHP92" s="45"/>
      <c r="DHQ92" s="45"/>
      <c r="DHR92" s="45"/>
      <c r="DHS92" s="45"/>
      <c r="DHT92" s="45"/>
      <c r="DHU92" s="45"/>
      <c r="DHV92" s="45"/>
      <c r="DHW92" s="45"/>
      <c r="DHX92" s="45"/>
      <c r="DHY92" s="45"/>
      <c r="DHZ92" s="45"/>
      <c r="DIA92" s="45"/>
      <c r="DIB92" s="45"/>
      <c r="DIC92" s="45"/>
      <c r="DID92" s="45"/>
      <c r="DIE92" s="45"/>
      <c r="DIF92" s="45"/>
      <c r="DIG92" s="45"/>
      <c r="DIH92" s="45"/>
      <c r="DII92" s="45"/>
      <c r="DIJ92" s="45"/>
      <c r="DIK92" s="45"/>
      <c r="DIL92" s="45"/>
      <c r="DIM92" s="45"/>
      <c r="DIN92" s="45"/>
      <c r="DIO92" s="45"/>
      <c r="DIP92" s="45"/>
      <c r="DIQ92" s="45"/>
      <c r="DIR92" s="45"/>
      <c r="DIS92" s="45"/>
      <c r="DIT92" s="45"/>
      <c r="DIU92" s="45"/>
      <c r="DIV92" s="45"/>
      <c r="DIW92" s="45"/>
      <c r="DIX92" s="45"/>
      <c r="DIY92" s="45"/>
      <c r="DIZ92" s="45"/>
      <c r="DJA92" s="45"/>
      <c r="DJB92" s="45"/>
      <c r="DJC92" s="45"/>
      <c r="DJD92" s="45"/>
      <c r="DJE92" s="45"/>
      <c r="DJF92" s="45"/>
      <c r="DJG92" s="45"/>
      <c r="DJH92" s="45"/>
      <c r="DJI92" s="45"/>
      <c r="DJJ92" s="45"/>
      <c r="DJK92" s="45"/>
      <c r="DJL92" s="45"/>
      <c r="DJM92" s="45"/>
      <c r="DJN92" s="45"/>
      <c r="DJO92" s="45"/>
      <c r="DJP92" s="45"/>
      <c r="DJQ92" s="45"/>
      <c r="DJR92" s="45"/>
      <c r="DJS92" s="45"/>
      <c r="DJT92" s="45"/>
      <c r="DJU92" s="45"/>
      <c r="DJV92" s="45"/>
      <c r="DJW92" s="45"/>
      <c r="DJX92" s="45"/>
      <c r="DJY92" s="45"/>
      <c r="DJZ92" s="45"/>
      <c r="DKA92" s="45"/>
      <c r="DKB92" s="45"/>
      <c r="DKC92" s="45"/>
      <c r="DKD92" s="45"/>
      <c r="DKE92" s="45"/>
      <c r="DKF92" s="45"/>
      <c r="DKG92" s="45"/>
      <c r="DKH92" s="45"/>
      <c r="DKI92" s="45"/>
      <c r="DKJ92" s="45"/>
      <c r="DKK92" s="45"/>
      <c r="DKL92" s="45"/>
      <c r="DKM92" s="45"/>
      <c r="DKN92" s="45"/>
      <c r="DKO92" s="45"/>
      <c r="DKP92" s="45"/>
      <c r="DKQ92" s="45"/>
      <c r="DKR92" s="45"/>
      <c r="DKS92" s="45"/>
      <c r="DKT92" s="45"/>
      <c r="DKU92" s="45"/>
      <c r="DKV92" s="45"/>
      <c r="DKW92" s="45"/>
      <c r="DKX92" s="45"/>
      <c r="DKY92" s="45"/>
      <c r="DKZ92" s="45"/>
      <c r="DLA92" s="45"/>
      <c r="DLB92" s="45"/>
      <c r="DLC92" s="45"/>
      <c r="DLD92" s="45"/>
      <c r="DLE92" s="45"/>
      <c r="DLF92" s="45"/>
      <c r="DLG92" s="45"/>
      <c r="DLH92" s="45"/>
      <c r="DLI92" s="45"/>
      <c r="DLJ92" s="45"/>
      <c r="DLK92" s="45"/>
      <c r="DLL92" s="45"/>
      <c r="DLM92" s="45"/>
      <c r="DLN92" s="45"/>
      <c r="DLO92" s="45"/>
      <c r="DLP92" s="45"/>
      <c r="DLQ92" s="45"/>
      <c r="DLR92" s="45"/>
      <c r="DLS92" s="45"/>
      <c r="DLT92" s="45"/>
      <c r="DLU92" s="45"/>
      <c r="DLV92" s="45"/>
      <c r="DLW92" s="45"/>
      <c r="DLX92" s="45"/>
      <c r="DLY92" s="45"/>
      <c r="DLZ92" s="45"/>
      <c r="DMA92" s="45"/>
      <c r="DMB92" s="45"/>
      <c r="DMC92" s="45"/>
      <c r="DMD92" s="45"/>
      <c r="DME92" s="45"/>
      <c r="DMF92" s="45"/>
      <c r="DMG92" s="45"/>
      <c r="DMH92" s="45"/>
      <c r="DMI92" s="45"/>
      <c r="DMJ92" s="45"/>
      <c r="DMK92" s="45"/>
      <c r="DML92" s="45"/>
      <c r="DMM92" s="45"/>
      <c r="DMN92" s="45"/>
      <c r="DMO92" s="45"/>
      <c r="DMP92" s="45"/>
      <c r="DMQ92" s="45"/>
      <c r="DMR92" s="45"/>
      <c r="DMS92" s="45"/>
      <c r="DMT92" s="45"/>
      <c r="DMU92" s="45"/>
      <c r="DMV92" s="45"/>
      <c r="DMW92" s="45"/>
      <c r="DMX92" s="45"/>
      <c r="DMY92" s="45"/>
      <c r="DMZ92" s="45"/>
      <c r="DNA92" s="45"/>
      <c r="DNB92" s="45"/>
      <c r="DNC92" s="45"/>
      <c r="DND92" s="45"/>
      <c r="DNE92" s="45"/>
      <c r="DNF92" s="45"/>
      <c r="DNG92" s="45"/>
      <c r="DNH92" s="45"/>
      <c r="DNI92" s="45"/>
      <c r="DNJ92" s="45"/>
      <c r="DNK92" s="45"/>
      <c r="DNL92" s="45"/>
      <c r="DNM92" s="45"/>
      <c r="DNN92" s="45"/>
      <c r="DNO92" s="45"/>
      <c r="DNP92" s="45"/>
      <c r="DNQ92" s="45"/>
      <c r="DNR92" s="45"/>
      <c r="DNS92" s="45"/>
      <c r="DNT92" s="45"/>
      <c r="DNU92" s="45"/>
      <c r="DNV92" s="45"/>
      <c r="DNW92" s="45"/>
      <c r="DNX92" s="45"/>
      <c r="DNY92" s="45"/>
      <c r="DNZ92" s="45"/>
      <c r="DOA92" s="45"/>
      <c r="DOB92" s="45"/>
      <c r="DOC92" s="45"/>
      <c r="DOD92" s="45"/>
      <c r="DOE92" s="45"/>
      <c r="DOF92" s="45"/>
      <c r="DOG92" s="45"/>
      <c r="DOH92" s="45"/>
      <c r="DOI92" s="45"/>
      <c r="DOJ92" s="45"/>
      <c r="DOK92" s="45"/>
      <c r="DOL92" s="45"/>
      <c r="DOM92" s="45"/>
      <c r="DON92" s="45"/>
      <c r="DOO92" s="45"/>
      <c r="DOP92" s="45"/>
      <c r="DOQ92" s="45"/>
      <c r="DOR92" s="45"/>
      <c r="DOS92" s="45"/>
      <c r="DOT92" s="45"/>
      <c r="DOU92" s="45"/>
      <c r="DOV92" s="45"/>
      <c r="DOW92" s="45"/>
      <c r="DOX92" s="45"/>
      <c r="DOY92" s="45"/>
      <c r="DOZ92" s="45"/>
      <c r="DPA92" s="45"/>
      <c r="DPB92" s="45"/>
      <c r="DPC92" s="45"/>
      <c r="DPD92" s="45"/>
      <c r="DPE92" s="45"/>
      <c r="DPF92" s="45"/>
      <c r="DPG92" s="45"/>
      <c r="DPH92" s="45"/>
      <c r="DPI92" s="45"/>
      <c r="DPJ92" s="45"/>
      <c r="DPK92" s="45"/>
      <c r="DPL92" s="45"/>
      <c r="DPM92" s="45"/>
      <c r="DPN92" s="45"/>
      <c r="DPO92" s="45"/>
      <c r="DPP92" s="45"/>
      <c r="DPQ92" s="45"/>
      <c r="DPR92" s="45"/>
      <c r="DPS92" s="45"/>
      <c r="DPT92" s="45"/>
      <c r="DPU92" s="45"/>
      <c r="DPV92" s="45"/>
      <c r="DPW92" s="45"/>
      <c r="DPX92" s="45"/>
      <c r="DPY92" s="45"/>
      <c r="DPZ92" s="45"/>
      <c r="DQA92" s="45"/>
      <c r="DQB92" s="45"/>
      <c r="DQC92" s="45"/>
      <c r="DQD92" s="45"/>
      <c r="DQE92" s="45"/>
      <c r="DQF92" s="45"/>
      <c r="DQG92" s="45"/>
      <c r="DQH92" s="45"/>
      <c r="DQI92" s="45"/>
      <c r="DQJ92" s="45"/>
      <c r="DQK92" s="45"/>
      <c r="DQL92" s="45"/>
      <c r="DQM92" s="45"/>
      <c r="DQN92" s="45"/>
      <c r="DQO92" s="45"/>
      <c r="DQP92" s="45"/>
      <c r="DQQ92" s="45"/>
      <c r="DQR92" s="45"/>
      <c r="DQS92" s="45"/>
      <c r="DQT92" s="45"/>
      <c r="DQU92" s="45"/>
      <c r="DQV92" s="45"/>
      <c r="DQW92" s="45"/>
      <c r="DQX92" s="45"/>
      <c r="DQY92" s="45"/>
      <c r="DQZ92" s="45"/>
      <c r="DRA92" s="45"/>
      <c r="DRB92" s="45"/>
      <c r="DRC92" s="45"/>
      <c r="DRD92" s="45"/>
      <c r="DRE92" s="45"/>
      <c r="DRF92" s="45"/>
      <c r="DRG92" s="45"/>
      <c r="DRH92" s="45"/>
      <c r="DRI92" s="45"/>
      <c r="DRJ92" s="45"/>
      <c r="DRK92" s="45"/>
      <c r="DRL92" s="45"/>
      <c r="DRM92" s="45"/>
      <c r="DRN92" s="45"/>
      <c r="DRO92" s="45"/>
      <c r="DRP92" s="45"/>
      <c r="DRQ92" s="45"/>
      <c r="DRR92" s="45"/>
      <c r="DRS92" s="45"/>
      <c r="DRT92" s="45"/>
      <c r="DRU92" s="45"/>
      <c r="DRV92" s="45"/>
      <c r="DRW92" s="45"/>
      <c r="DRX92" s="45"/>
      <c r="DRY92" s="45"/>
      <c r="DRZ92" s="45"/>
      <c r="DSA92" s="45"/>
      <c r="DSB92" s="45"/>
      <c r="DSC92" s="45"/>
      <c r="DSD92" s="45"/>
      <c r="DSE92" s="45"/>
      <c r="DSF92" s="45"/>
      <c r="DSG92" s="45"/>
      <c r="DSH92" s="45"/>
      <c r="DSI92" s="45"/>
      <c r="DSJ92" s="45"/>
      <c r="DSK92" s="45"/>
      <c r="DSL92" s="45"/>
      <c r="DSM92" s="45"/>
      <c r="DSN92" s="45"/>
      <c r="DSO92" s="45"/>
      <c r="DSP92" s="45"/>
      <c r="DSQ92" s="45"/>
      <c r="DSR92" s="45"/>
      <c r="DSS92" s="45"/>
      <c r="DST92" s="45"/>
      <c r="DSU92" s="45"/>
      <c r="DSV92" s="45"/>
      <c r="DSW92" s="45"/>
      <c r="DSX92" s="45"/>
      <c r="DSY92" s="45"/>
      <c r="DSZ92" s="45"/>
      <c r="DTA92" s="45"/>
      <c r="DTB92" s="45"/>
      <c r="DTC92" s="45"/>
      <c r="DTD92" s="45"/>
      <c r="DTE92" s="45"/>
      <c r="DTF92" s="45"/>
      <c r="DTG92" s="45"/>
      <c r="DTH92" s="45"/>
      <c r="DTI92" s="45"/>
      <c r="DTJ92" s="45"/>
      <c r="DTK92" s="45"/>
      <c r="DTL92" s="45"/>
      <c r="DTM92" s="45"/>
      <c r="DTN92" s="45"/>
      <c r="DTO92" s="45"/>
      <c r="DTP92" s="45"/>
      <c r="DTQ92" s="45"/>
      <c r="DTR92" s="45"/>
      <c r="DTS92" s="45"/>
      <c r="DTT92" s="45"/>
      <c r="DTU92" s="45"/>
      <c r="DTV92" s="45"/>
      <c r="DTW92" s="45"/>
      <c r="DTX92" s="45"/>
      <c r="DTY92" s="45"/>
      <c r="DTZ92" s="45"/>
      <c r="DUA92" s="45"/>
      <c r="DUB92" s="45"/>
      <c r="DUC92" s="45"/>
      <c r="DUD92" s="45"/>
      <c r="DUE92" s="45"/>
      <c r="DUF92" s="45"/>
      <c r="DUG92" s="45"/>
      <c r="DUH92" s="45"/>
      <c r="DUI92" s="45"/>
      <c r="DUJ92" s="45"/>
      <c r="DUK92" s="45"/>
      <c r="DUL92" s="45"/>
      <c r="DUM92" s="45"/>
      <c r="DUN92" s="45"/>
      <c r="DUO92" s="45"/>
      <c r="DUP92" s="45"/>
      <c r="DUQ92" s="45"/>
      <c r="DUR92" s="45"/>
      <c r="DUS92" s="45"/>
      <c r="DUT92" s="45"/>
      <c r="DUU92" s="45"/>
      <c r="DUV92" s="45"/>
      <c r="DUW92" s="45"/>
      <c r="DUX92" s="45"/>
      <c r="DUY92" s="45"/>
      <c r="DUZ92" s="45"/>
      <c r="DVA92" s="45"/>
      <c r="DVB92" s="45"/>
      <c r="DVC92" s="45"/>
      <c r="DVD92" s="45"/>
      <c r="DVE92" s="45"/>
      <c r="DVF92" s="45"/>
      <c r="DVG92" s="45"/>
      <c r="DVH92" s="45"/>
      <c r="DVI92" s="45"/>
      <c r="DVJ92" s="45"/>
      <c r="DVK92" s="45"/>
      <c r="DVL92" s="45"/>
      <c r="DVM92" s="45"/>
      <c r="DVN92" s="45"/>
      <c r="DVO92" s="45"/>
      <c r="DVP92" s="45"/>
      <c r="DVQ92" s="45"/>
      <c r="DVR92" s="45"/>
      <c r="DVS92" s="45"/>
      <c r="DVT92" s="45"/>
      <c r="DVU92" s="45"/>
      <c r="DVV92" s="45"/>
      <c r="DVW92" s="45"/>
      <c r="DVX92" s="45"/>
      <c r="DVY92" s="45"/>
      <c r="DVZ92" s="45"/>
      <c r="DWA92" s="45"/>
      <c r="DWB92" s="45"/>
      <c r="DWC92" s="45"/>
      <c r="DWD92" s="45"/>
      <c r="DWE92" s="45"/>
      <c r="DWF92" s="45"/>
      <c r="DWG92" s="45"/>
      <c r="DWH92" s="45"/>
      <c r="DWI92" s="45"/>
      <c r="DWJ92" s="45"/>
      <c r="DWK92" s="45"/>
      <c r="DWL92" s="45"/>
      <c r="DWM92" s="45"/>
      <c r="DWN92" s="45"/>
      <c r="DWO92" s="45"/>
      <c r="DWP92" s="45"/>
      <c r="DWQ92" s="45"/>
      <c r="DWR92" s="45"/>
      <c r="DWS92" s="45"/>
      <c r="DWT92" s="45"/>
      <c r="DWU92" s="45"/>
      <c r="DWV92" s="45"/>
      <c r="DWW92" s="45"/>
      <c r="DWX92" s="45"/>
      <c r="DWY92" s="45"/>
      <c r="DWZ92" s="45"/>
      <c r="DXA92" s="45"/>
      <c r="DXB92" s="45"/>
      <c r="DXC92" s="45"/>
      <c r="DXD92" s="45"/>
      <c r="DXE92" s="45"/>
      <c r="DXF92" s="45"/>
      <c r="DXG92" s="45"/>
      <c r="DXH92" s="45"/>
      <c r="DXI92" s="45"/>
      <c r="DXJ92" s="45"/>
      <c r="DXK92" s="45"/>
      <c r="DXL92" s="45"/>
      <c r="DXM92" s="45"/>
      <c r="DXN92" s="45"/>
      <c r="DXO92" s="45"/>
      <c r="DXP92" s="45"/>
      <c r="DXQ92" s="45"/>
      <c r="DXR92" s="45"/>
      <c r="DXS92" s="45"/>
      <c r="DXT92" s="45"/>
      <c r="DXU92" s="45"/>
      <c r="DXV92" s="45"/>
      <c r="DXW92" s="45"/>
      <c r="DXX92" s="45"/>
      <c r="DXY92" s="45"/>
      <c r="DXZ92" s="45"/>
      <c r="DYA92" s="45"/>
      <c r="DYB92" s="45"/>
      <c r="DYC92" s="45"/>
      <c r="DYD92" s="45"/>
      <c r="DYE92" s="45"/>
      <c r="DYF92" s="45"/>
      <c r="DYG92" s="45"/>
      <c r="DYH92" s="45"/>
      <c r="DYI92" s="45"/>
      <c r="DYJ92" s="45"/>
      <c r="DYK92" s="45"/>
      <c r="DYL92" s="45"/>
      <c r="DYM92" s="45"/>
      <c r="DYN92" s="45"/>
      <c r="DYO92" s="45"/>
      <c r="DYP92" s="45"/>
      <c r="DYQ92" s="45"/>
      <c r="DYR92" s="45"/>
      <c r="DYS92" s="45"/>
      <c r="DYT92" s="45"/>
      <c r="DYU92" s="45"/>
      <c r="DYV92" s="45"/>
      <c r="DYW92" s="45"/>
      <c r="DYX92" s="45"/>
      <c r="DYY92" s="45"/>
      <c r="DYZ92" s="45"/>
      <c r="DZA92" s="45"/>
      <c r="DZB92" s="45"/>
      <c r="DZC92" s="45"/>
      <c r="DZD92" s="45"/>
      <c r="DZE92" s="45"/>
      <c r="DZF92" s="45"/>
      <c r="DZG92" s="45"/>
      <c r="DZH92" s="45"/>
      <c r="DZI92" s="45"/>
      <c r="DZJ92" s="45"/>
      <c r="DZK92" s="45"/>
      <c r="DZL92" s="45"/>
      <c r="DZM92" s="45"/>
      <c r="DZN92" s="45"/>
      <c r="DZO92" s="45"/>
      <c r="DZP92" s="45"/>
      <c r="DZQ92" s="45"/>
      <c r="DZR92" s="45"/>
      <c r="DZS92" s="45"/>
      <c r="DZT92" s="45"/>
      <c r="DZU92" s="45"/>
      <c r="DZV92" s="45"/>
      <c r="DZW92" s="45"/>
      <c r="DZX92" s="45"/>
      <c r="DZY92" s="45"/>
      <c r="DZZ92" s="45"/>
      <c r="EAA92" s="45"/>
      <c r="EAB92" s="45"/>
      <c r="EAC92" s="45"/>
      <c r="EAD92" s="45"/>
      <c r="EAE92" s="45"/>
      <c r="EAF92" s="45"/>
      <c r="EAG92" s="45"/>
      <c r="EAH92" s="45"/>
      <c r="EAI92" s="45"/>
      <c r="EAJ92" s="45"/>
      <c r="EAK92" s="45"/>
      <c r="EAL92" s="45"/>
      <c r="EAM92" s="45"/>
      <c r="EAN92" s="45"/>
      <c r="EAO92" s="45"/>
      <c r="EAP92" s="45"/>
      <c r="EAQ92" s="45"/>
      <c r="EAR92" s="45"/>
      <c r="EAS92" s="45"/>
      <c r="EAT92" s="45"/>
      <c r="EAU92" s="45"/>
      <c r="EAV92" s="45"/>
      <c r="EAW92" s="45"/>
      <c r="EAX92" s="45"/>
      <c r="EAY92" s="45"/>
      <c r="EAZ92" s="45"/>
      <c r="EBA92" s="45"/>
      <c r="EBB92" s="45"/>
      <c r="EBC92" s="45"/>
      <c r="EBD92" s="45"/>
      <c r="EBE92" s="45"/>
      <c r="EBF92" s="45"/>
      <c r="EBG92" s="45"/>
      <c r="EBH92" s="45"/>
      <c r="EBI92" s="45"/>
      <c r="EBJ92" s="45"/>
      <c r="EBK92" s="45"/>
      <c r="EBL92" s="45"/>
      <c r="EBM92" s="45"/>
      <c r="EBN92" s="45"/>
      <c r="EBO92" s="45"/>
      <c r="EBP92" s="45"/>
      <c r="EBQ92" s="45"/>
      <c r="EBR92" s="45"/>
      <c r="EBS92" s="45"/>
      <c r="EBT92" s="45"/>
      <c r="EBU92" s="45"/>
      <c r="EBV92" s="45"/>
      <c r="EBW92" s="45"/>
      <c r="EBX92" s="45"/>
      <c r="EBY92" s="45"/>
      <c r="EBZ92" s="45"/>
      <c r="ECA92" s="45"/>
      <c r="ECB92" s="45"/>
      <c r="ECC92" s="45"/>
      <c r="ECD92" s="45"/>
      <c r="ECE92" s="45"/>
      <c r="ECF92" s="45"/>
      <c r="ECG92" s="45"/>
      <c r="ECH92" s="45"/>
      <c r="ECI92" s="45"/>
      <c r="ECJ92" s="45"/>
      <c r="ECK92" s="45"/>
      <c r="ECL92" s="45"/>
      <c r="ECM92" s="45"/>
      <c r="ECN92" s="45"/>
      <c r="ECO92" s="45"/>
      <c r="ECP92" s="45"/>
      <c r="ECQ92" s="45"/>
      <c r="ECR92" s="45"/>
      <c r="ECS92" s="45"/>
      <c r="ECT92" s="45"/>
      <c r="ECU92" s="45"/>
      <c r="ECV92" s="45"/>
      <c r="ECW92" s="45"/>
      <c r="ECX92" s="45"/>
      <c r="ECY92" s="45"/>
      <c r="ECZ92" s="45"/>
      <c r="EDA92" s="45"/>
      <c r="EDB92" s="45"/>
      <c r="EDC92" s="45"/>
      <c r="EDD92" s="45"/>
      <c r="EDE92" s="45"/>
      <c r="EDF92" s="45"/>
      <c r="EDG92" s="45"/>
      <c r="EDH92" s="45"/>
      <c r="EDI92" s="45"/>
      <c r="EDJ92" s="45"/>
      <c r="EDK92" s="45"/>
      <c r="EDL92" s="45"/>
      <c r="EDM92" s="45"/>
      <c r="EDN92" s="45"/>
      <c r="EDO92" s="45"/>
      <c r="EDP92" s="45"/>
      <c r="EDQ92" s="45"/>
      <c r="EDR92" s="45"/>
      <c r="EDS92" s="45"/>
      <c r="EDT92" s="45"/>
      <c r="EDU92" s="45"/>
      <c r="EDV92" s="45"/>
      <c r="EDW92" s="45"/>
      <c r="EDX92" s="45"/>
      <c r="EDY92" s="45"/>
      <c r="EDZ92" s="45"/>
      <c r="EEA92" s="45"/>
      <c r="EEB92" s="45"/>
      <c r="EEC92" s="45"/>
      <c r="EED92" s="45"/>
      <c r="EEE92" s="45"/>
      <c r="EEF92" s="45"/>
      <c r="EEG92" s="45"/>
      <c r="EEH92" s="45"/>
      <c r="EEI92" s="45"/>
      <c r="EEJ92" s="45"/>
      <c r="EEK92" s="45"/>
      <c r="EEL92" s="45"/>
      <c r="EEM92" s="45"/>
      <c r="EEN92" s="45"/>
      <c r="EEO92" s="45"/>
      <c r="EEP92" s="45"/>
      <c r="EEQ92" s="45"/>
      <c r="EER92" s="45"/>
      <c r="EES92" s="45"/>
      <c r="EET92" s="45"/>
      <c r="EEU92" s="45"/>
      <c r="EEV92" s="45"/>
      <c r="EEW92" s="45"/>
      <c r="EEX92" s="45"/>
      <c r="EEY92" s="45"/>
      <c r="EEZ92" s="45"/>
      <c r="EFA92" s="45"/>
      <c r="EFB92" s="45"/>
      <c r="EFC92" s="45"/>
      <c r="EFD92" s="45"/>
      <c r="EFE92" s="45"/>
      <c r="EFF92" s="45"/>
      <c r="EFG92" s="45"/>
      <c r="EFH92" s="45"/>
      <c r="EFI92" s="45"/>
      <c r="EFJ92" s="45"/>
      <c r="EFK92" s="45"/>
      <c r="EFL92" s="45"/>
      <c r="EFM92" s="45"/>
      <c r="EFN92" s="45"/>
      <c r="EFO92" s="45"/>
      <c r="EFP92" s="45"/>
      <c r="EFQ92" s="45"/>
      <c r="EFR92" s="45"/>
      <c r="EFS92" s="45"/>
      <c r="EFT92" s="45"/>
      <c r="EFU92" s="45"/>
      <c r="EFV92" s="45"/>
      <c r="EFW92" s="45"/>
      <c r="EFX92" s="45"/>
      <c r="EFY92" s="45"/>
      <c r="EFZ92" s="45"/>
      <c r="EGA92" s="45"/>
      <c r="EGB92" s="45"/>
      <c r="EGC92" s="45"/>
      <c r="EGD92" s="45"/>
      <c r="EGE92" s="45"/>
      <c r="EGF92" s="45"/>
      <c r="EGG92" s="45"/>
      <c r="EGH92" s="45"/>
      <c r="EGI92" s="45"/>
      <c r="EGJ92" s="45"/>
      <c r="EGK92" s="45"/>
      <c r="EGL92" s="45"/>
      <c r="EGM92" s="45"/>
      <c r="EGN92" s="45"/>
      <c r="EGO92" s="45"/>
      <c r="EGP92" s="45"/>
      <c r="EGQ92" s="45"/>
      <c r="EGR92" s="45"/>
      <c r="EGS92" s="45"/>
      <c r="EGT92" s="45"/>
      <c r="EGU92" s="45"/>
      <c r="EGV92" s="45"/>
      <c r="EGW92" s="45"/>
      <c r="EGX92" s="45"/>
      <c r="EGY92" s="45"/>
      <c r="EGZ92" s="45"/>
      <c r="EHA92" s="45"/>
      <c r="EHB92" s="45"/>
      <c r="EHC92" s="45"/>
      <c r="EHD92" s="45"/>
      <c r="EHE92" s="45"/>
      <c r="EHF92" s="45"/>
      <c r="EHG92" s="45"/>
      <c r="EHH92" s="45"/>
      <c r="EHI92" s="45"/>
      <c r="EHJ92" s="45"/>
      <c r="EHK92" s="45"/>
      <c r="EHL92" s="45"/>
      <c r="EHM92" s="45"/>
      <c r="EHN92" s="45"/>
      <c r="EHO92" s="45"/>
      <c r="EHP92" s="45"/>
      <c r="EHQ92" s="45"/>
      <c r="EHR92" s="45"/>
      <c r="EHS92" s="45"/>
      <c r="EHT92" s="45"/>
      <c r="EHU92" s="45"/>
      <c r="EHV92" s="45"/>
      <c r="EHW92" s="45"/>
      <c r="EHX92" s="45"/>
      <c r="EHY92" s="45"/>
      <c r="EHZ92" s="45"/>
      <c r="EIA92" s="45"/>
      <c r="EIB92" s="45"/>
      <c r="EIC92" s="45"/>
      <c r="EID92" s="45"/>
      <c r="EIE92" s="45"/>
      <c r="EIF92" s="45"/>
      <c r="EIG92" s="45"/>
      <c r="EIH92" s="45"/>
      <c r="EII92" s="45"/>
      <c r="EIJ92" s="45"/>
      <c r="EIK92" s="45"/>
      <c r="EIL92" s="45"/>
      <c r="EIM92" s="45"/>
      <c r="EIN92" s="45"/>
      <c r="EIO92" s="45"/>
      <c r="EIP92" s="45"/>
      <c r="EIQ92" s="45"/>
      <c r="EIR92" s="45"/>
      <c r="EIS92" s="45"/>
      <c r="EIT92" s="45"/>
      <c r="EIU92" s="45"/>
      <c r="EIV92" s="45"/>
      <c r="EIW92" s="45"/>
      <c r="EIX92" s="45"/>
      <c r="EIY92" s="45"/>
      <c r="EIZ92" s="45"/>
      <c r="EJA92" s="45"/>
      <c r="EJB92" s="45"/>
      <c r="EJC92" s="45"/>
      <c r="EJD92" s="45"/>
      <c r="EJE92" s="45"/>
      <c r="EJF92" s="45"/>
      <c r="EJG92" s="45"/>
      <c r="EJH92" s="45"/>
      <c r="EJI92" s="45"/>
      <c r="EJJ92" s="45"/>
      <c r="EJK92" s="45"/>
      <c r="EJL92" s="45"/>
      <c r="EJM92" s="45"/>
      <c r="EJN92" s="45"/>
      <c r="EJO92" s="45"/>
      <c r="EJP92" s="45"/>
      <c r="EJQ92" s="45"/>
      <c r="EJR92" s="45"/>
      <c r="EJS92" s="45"/>
      <c r="EJT92" s="45"/>
      <c r="EJU92" s="45"/>
      <c r="EJV92" s="45"/>
      <c r="EJW92" s="45"/>
      <c r="EJX92" s="45"/>
      <c r="EJY92" s="45"/>
      <c r="EJZ92" s="45"/>
      <c r="EKA92" s="45"/>
      <c r="EKB92" s="45"/>
      <c r="EKC92" s="45"/>
      <c r="EKD92" s="45"/>
      <c r="EKE92" s="45"/>
      <c r="EKF92" s="45"/>
      <c r="EKG92" s="45"/>
      <c r="EKH92" s="45"/>
      <c r="EKI92" s="45"/>
      <c r="EKJ92" s="45"/>
      <c r="EKK92" s="45"/>
      <c r="EKL92" s="45"/>
      <c r="EKM92" s="45"/>
      <c r="EKN92" s="45"/>
      <c r="EKO92" s="45"/>
      <c r="EKP92" s="45"/>
      <c r="EKQ92" s="45"/>
      <c r="EKR92" s="45"/>
      <c r="EKS92" s="45"/>
      <c r="EKT92" s="45"/>
      <c r="EKU92" s="45"/>
      <c r="EKV92" s="45"/>
      <c r="EKW92" s="45"/>
      <c r="EKX92" s="45"/>
      <c r="EKY92" s="45"/>
      <c r="EKZ92" s="45"/>
      <c r="ELA92" s="45"/>
      <c r="ELB92" s="45"/>
      <c r="ELC92" s="45"/>
      <c r="ELD92" s="45"/>
      <c r="ELE92" s="45"/>
      <c r="ELF92" s="45"/>
      <c r="ELG92" s="45"/>
      <c r="ELH92" s="45"/>
      <c r="ELI92" s="45"/>
      <c r="ELJ92" s="45"/>
      <c r="ELK92" s="45"/>
      <c r="ELL92" s="45"/>
      <c r="ELM92" s="45"/>
      <c r="ELN92" s="45"/>
      <c r="ELO92" s="45"/>
      <c r="ELP92" s="45"/>
      <c r="ELQ92" s="45"/>
      <c r="ELR92" s="45"/>
      <c r="ELS92" s="45"/>
      <c r="ELT92" s="45"/>
      <c r="ELU92" s="45"/>
      <c r="ELV92" s="45"/>
      <c r="ELW92" s="45"/>
      <c r="ELX92" s="45"/>
      <c r="ELY92" s="45"/>
      <c r="ELZ92" s="45"/>
      <c r="EMA92" s="45"/>
      <c r="EMB92" s="45"/>
      <c r="EMC92" s="45"/>
      <c r="EMD92" s="45"/>
      <c r="EME92" s="45"/>
      <c r="EMF92" s="45"/>
      <c r="EMG92" s="45"/>
      <c r="EMH92" s="45"/>
      <c r="EMI92" s="45"/>
      <c r="EMJ92" s="45"/>
      <c r="EMK92" s="45"/>
      <c r="EML92" s="45"/>
      <c r="EMM92" s="45"/>
      <c r="EMN92" s="45"/>
      <c r="EMO92" s="45"/>
      <c r="EMP92" s="45"/>
      <c r="EMQ92" s="45"/>
      <c r="EMR92" s="45"/>
      <c r="EMS92" s="45"/>
      <c r="EMT92" s="45"/>
      <c r="EMU92" s="45"/>
      <c r="EMV92" s="45"/>
      <c r="EMW92" s="45"/>
      <c r="EMX92" s="45"/>
      <c r="EMY92" s="45"/>
      <c r="EMZ92" s="45"/>
      <c r="ENA92" s="45"/>
      <c r="ENB92" s="45"/>
      <c r="ENC92" s="45"/>
      <c r="END92" s="45"/>
      <c r="ENE92" s="45"/>
      <c r="ENF92" s="45"/>
      <c r="ENG92" s="45"/>
      <c r="ENH92" s="45"/>
      <c r="ENI92" s="45"/>
      <c r="ENJ92" s="45"/>
      <c r="ENK92" s="45"/>
      <c r="ENL92" s="45"/>
      <c r="ENM92" s="45"/>
      <c r="ENN92" s="45"/>
      <c r="ENO92" s="45"/>
      <c r="ENP92" s="45"/>
      <c r="ENQ92" s="45"/>
      <c r="ENR92" s="45"/>
      <c r="ENS92" s="45"/>
      <c r="ENT92" s="45"/>
      <c r="ENU92" s="45"/>
      <c r="ENV92" s="45"/>
      <c r="ENW92" s="45"/>
      <c r="ENX92" s="45"/>
      <c r="ENY92" s="45"/>
      <c r="ENZ92" s="45"/>
      <c r="EOA92" s="45"/>
      <c r="EOB92" s="45"/>
      <c r="EOC92" s="45"/>
      <c r="EOD92" s="45"/>
      <c r="EOE92" s="45"/>
      <c r="EOF92" s="45"/>
      <c r="EOG92" s="45"/>
      <c r="EOH92" s="45"/>
      <c r="EOI92" s="45"/>
      <c r="EOJ92" s="45"/>
      <c r="EOK92" s="45"/>
      <c r="EOL92" s="45"/>
      <c r="EOM92" s="45"/>
      <c r="EON92" s="45"/>
      <c r="EOO92" s="45"/>
      <c r="EOP92" s="45"/>
      <c r="EOQ92" s="45"/>
      <c r="EOR92" s="45"/>
      <c r="EOS92" s="45"/>
      <c r="EOT92" s="45"/>
      <c r="EOU92" s="45"/>
      <c r="EOV92" s="45"/>
      <c r="EOW92" s="45"/>
      <c r="EOX92" s="45"/>
      <c r="EOY92" s="45"/>
      <c r="EOZ92" s="45"/>
      <c r="EPA92" s="45"/>
      <c r="EPB92" s="45"/>
      <c r="EPC92" s="45"/>
      <c r="EPD92" s="45"/>
      <c r="EPE92" s="45"/>
      <c r="EPF92" s="45"/>
      <c r="EPG92" s="45"/>
      <c r="EPH92" s="45"/>
      <c r="EPI92" s="45"/>
      <c r="EPJ92" s="45"/>
      <c r="EPK92" s="45"/>
      <c r="EPL92" s="45"/>
      <c r="EPM92" s="45"/>
      <c r="EPN92" s="45"/>
      <c r="EPO92" s="45"/>
      <c r="EPP92" s="45"/>
      <c r="EPQ92" s="45"/>
      <c r="EPR92" s="45"/>
      <c r="EPS92" s="45"/>
      <c r="EPT92" s="45"/>
      <c r="EPU92" s="45"/>
      <c r="EPV92" s="45"/>
      <c r="EPW92" s="45"/>
      <c r="EPX92" s="45"/>
      <c r="EPY92" s="45"/>
      <c r="EPZ92" s="45"/>
      <c r="EQA92" s="45"/>
      <c r="EQB92" s="45"/>
      <c r="EQC92" s="45"/>
      <c r="EQD92" s="45"/>
      <c r="EQE92" s="45"/>
      <c r="EQF92" s="45"/>
      <c r="EQG92" s="45"/>
      <c r="EQH92" s="45"/>
      <c r="EQI92" s="45"/>
      <c r="EQJ92" s="45"/>
      <c r="EQK92" s="45"/>
      <c r="EQL92" s="45"/>
      <c r="EQM92" s="45"/>
      <c r="EQN92" s="45"/>
      <c r="EQO92" s="45"/>
      <c r="EQP92" s="45"/>
      <c r="EQQ92" s="45"/>
      <c r="EQR92" s="45"/>
      <c r="EQS92" s="45"/>
      <c r="EQT92" s="45"/>
      <c r="EQU92" s="45"/>
      <c r="EQV92" s="45"/>
      <c r="EQW92" s="45"/>
      <c r="EQX92" s="45"/>
      <c r="EQY92" s="45"/>
      <c r="EQZ92" s="45"/>
      <c r="ERA92" s="45"/>
      <c r="ERB92" s="45"/>
      <c r="ERC92" s="45"/>
      <c r="ERD92" s="45"/>
      <c r="ERE92" s="45"/>
      <c r="ERF92" s="45"/>
      <c r="ERG92" s="45"/>
      <c r="ERH92" s="45"/>
      <c r="ERI92" s="45"/>
      <c r="ERJ92" s="45"/>
      <c r="ERK92" s="45"/>
      <c r="ERL92" s="45"/>
      <c r="ERM92" s="45"/>
      <c r="ERN92" s="45"/>
      <c r="ERO92" s="45"/>
      <c r="ERP92" s="45"/>
      <c r="ERQ92" s="45"/>
      <c r="ERR92" s="45"/>
      <c r="ERS92" s="45"/>
      <c r="ERT92" s="45"/>
      <c r="ERU92" s="45"/>
      <c r="ERV92" s="45"/>
      <c r="ERW92" s="45"/>
      <c r="ERX92" s="45"/>
      <c r="ERY92" s="45"/>
      <c r="ERZ92" s="45"/>
      <c r="ESA92" s="45"/>
      <c r="ESB92" s="45"/>
      <c r="ESC92" s="45"/>
      <c r="ESD92" s="45"/>
      <c r="ESE92" s="45"/>
      <c r="ESF92" s="45"/>
      <c r="ESG92" s="45"/>
      <c r="ESH92" s="45"/>
      <c r="ESI92" s="45"/>
      <c r="ESJ92" s="45"/>
      <c r="ESK92" s="45"/>
      <c r="ESL92" s="45"/>
      <c r="ESM92" s="45"/>
      <c r="ESN92" s="45"/>
      <c r="ESO92" s="45"/>
      <c r="ESP92" s="45"/>
      <c r="ESQ92" s="45"/>
      <c r="ESR92" s="45"/>
      <c r="ESS92" s="45"/>
      <c r="EST92" s="45"/>
      <c r="ESU92" s="45"/>
      <c r="ESV92" s="45"/>
      <c r="ESW92" s="45"/>
      <c r="ESX92" s="45"/>
      <c r="ESY92" s="45"/>
      <c r="ESZ92" s="45"/>
      <c r="ETA92" s="45"/>
      <c r="ETB92" s="45"/>
      <c r="ETC92" s="45"/>
      <c r="ETD92" s="45"/>
      <c r="ETE92" s="45"/>
      <c r="ETF92" s="45"/>
      <c r="ETG92" s="45"/>
      <c r="ETH92" s="45"/>
      <c r="ETI92" s="45"/>
      <c r="ETJ92" s="45"/>
      <c r="ETK92" s="45"/>
      <c r="ETL92" s="45"/>
      <c r="ETM92" s="45"/>
      <c r="ETN92" s="45"/>
      <c r="ETO92" s="45"/>
      <c r="ETP92" s="45"/>
      <c r="ETQ92" s="45"/>
      <c r="ETR92" s="45"/>
      <c r="ETS92" s="45"/>
      <c r="ETT92" s="45"/>
      <c r="ETU92" s="45"/>
      <c r="ETV92" s="45"/>
      <c r="ETW92" s="45"/>
      <c r="ETX92" s="45"/>
      <c r="ETY92" s="45"/>
      <c r="ETZ92" s="45"/>
      <c r="EUA92" s="45"/>
      <c r="EUB92" s="45"/>
      <c r="EUC92" s="45"/>
      <c r="EUD92" s="45"/>
      <c r="EUE92" s="45"/>
      <c r="EUF92" s="45"/>
      <c r="EUG92" s="45"/>
      <c r="EUH92" s="45"/>
      <c r="EUI92" s="45"/>
      <c r="EUJ92" s="45"/>
      <c r="EUK92" s="45"/>
      <c r="EUL92" s="45"/>
      <c r="EUM92" s="45"/>
      <c r="EUN92" s="45"/>
      <c r="EUO92" s="45"/>
      <c r="EUP92" s="45"/>
      <c r="EUQ92" s="45"/>
      <c r="EUR92" s="45"/>
      <c r="EUS92" s="45"/>
      <c r="EUT92" s="45"/>
      <c r="EUU92" s="45"/>
      <c r="EUV92" s="45"/>
      <c r="EUW92" s="45"/>
      <c r="EUX92" s="45"/>
      <c r="EUY92" s="45"/>
      <c r="EUZ92" s="45"/>
      <c r="EVA92" s="45"/>
      <c r="EVB92" s="45"/>
      <c r="EVC92" s="45"/>
      <c r="EVD92" s="45"/>
      <c r="EVE92" s="45"/>
      <c r="EVF92" s="45"/>
      <c r="EVG92" s="45"/>
      <c r="EVH92" s="45"/>
      <c r="EVI92" s="45"/>
      <c r="EVJ92" s="45"/>
      <c r="EVK92" s="45"/>
      <c r="EVL92" s="45"/>
      <c r="EVM92" s="45"/>
      <c r="EVN92" s="45"/>
      <c r="EVO92" s="45"/>
      <c r="EVP92" s="45"/>
      <c r="EVQ92" s="45"/>
      <c r="EVR92" s="45"/>
      <c r="EVS92" s="45"/>
      <c r="EVT92" s="45"/>
      <c r="EVU92" s="45"/>
      <c r="EVV92" s="45"/>
      <c r="EVW92" s="45"/>
      <c r="EVX92" s="45"/>
      <c r="EVY92" s="45"/>
      <c r="EVZ92" s="45"/>
      <c r="EWA92" s="45"/>
      <c r="EWB92" s="45"/>
      <c r="EWC92" s="45"/>
      <c r="EWD92" s="45"/>
      <c r="EWE92" s="45"/>
      <c r="EWF92" s="45"/>
      <c r="EWG92" s="45"/>
      <c r="EWH92" s="45"/>
      <c r="EWI92" s="45"/>
      <c r="EWJ92" s="45"/>
      <c r="EWK92" s="45"/>
      <c r="EWL92" s="45"/>
      <c r="EWM92" s="45"/>
      <c r="EWN92" s="45"/>
      <c r="EWO92" s="45"/>
      <c r="EWP92" s="45"/>
      <c r="EWQ92" s="45"/>
      <c r="EWR92" s="45"/>
      <c r="EWS92" s="45"/>
      <c r="EWT92" s="45"/>
      <c r="EWU92" s="45"/>
      <c r="EWV92" s="45"/>
      <c r="EWW92" s="45"/>
      <c r="EWX92" s="45"/>
      <c r="EWY92" s="45"/>
      <c r="EWZ92" s="45"/>
      <c r="EXA92" s="45"/>
      <c r="EXB92" s="45"/>
      <c r="EXC92" s="45"/>
      <c r="EXD92" s="45"/>
      <c r="EXE92" s="45"/>
      <c r="EXF92" s="45"/>
      <c r="EXG92" s="45"/>
      <c r="EXH92" s="45"/>
      <c r="EXI92" s="45"/>
      <c r="EXJ92" s="45"/>
      <c r="EXK92" s="45"/>
      <c r="EXL92" s="45"/>
      <c r="EXM92" s="45"/>
      <c r="EXN92" s="45"/>
      <c r="EXO92" s="45"/>
      <c r="EXP92" s="45"/>
      <c r="EXQ92" s="45"/>
      <c r="EXR92" s="45"/>
      <c r="EXS92" s="45"/>
      <c r="EXT92" s="45"/>
      <c r="EXU92" s="45"/>
      <c r="EXV92" s="45"/>
      <c r="EXW92" s="45"/>
      <c r="EXX92" s="45"/>
      <c r="EXY92" s="45"/>
      <c r="EXZ92" s="45"/>
      <c r="EYA92" s="45"/>
      <c r="EYB92" s="45"/>
      <c r="EYC92" s="45"/>
      <c r="EYD92" s="45"/>
      <c r="EYE92" s="45"/>
      <c r="EYF92" s="45"/>
      <c r="EYG92" s="45"/>
      <c r="EYH92" s="45"/>
      <c r="EYI92" s="45"/>
      <c r="EYJ92" s="45"/>
      <c r="EYK92" s="45"/>
      <c r="EYL92" s="45"/>
      <c r="EYM92" s="45"/>
      <c r="EYN92" s="45"/>
      <c r="EYO92" s="45"/>
      <c r="EYP92" s="45"/>
      <c r="EYQ92" s="45"/>
      <c r="EYR92" s="45"/>
      <c r="EYS92" s="45"/>
      <c r="EYT92" s="45"/>
      <c r="EYU92" s="45"/>
      <c r="EYV92" s="45"/>
      <c r="EYW92" s="45"/>
      <c r="EYX92" s="45"/>
      <c r="EYY92" s="45"/>
      <c r="EYZ92" s="45"/>
      <c r="EZA92" s="45"/>
      <c r="EZB92" s="45"/>
      <c r="EZC92" s="45"/>
      <c r="EZD92" s="45"/>
      <c r="EZE92" s="45"/>
      <c r="EZF92" s="45"/>
      <c r="EZG92" s="45"/>
      <c r="EZH92" s="45"/>
      <c r="EZI92" s="45"/>
      <c r="EZJ92" s="45"/>
      <c r="EZK92" s="45"/>
      <c r="EZL92" s="45"/>
      <c r="EZM92" s="45"/>
      <c r="EZN92" s="45"/>
      <c r="EZO92" s="45"/>
      <c r="EZP92" s="45"/>
      <c r="EZQ92" s="45"/>
      <c r="EZR92" s="45"/>
      <c r="EZS92" s="45"/>
      <c r="EZT92" s="45"/>
      <c r="EZU92" s="45"/>
      <c r="EZV92" s="45"/>
      <c r="EZW92" s="45"/>
      <c r="EZX92" s="45"/>
      <c r="EZY92" s="45"/>
      <c r="EZZ92" s="45"/>
      <c r="FAA92" s="45"/>
      <c r="FAB92" s="45"/>
      <c r="FAC92" s="45"/>
      <c r="FAD92" s="45"/>
      <c r="FAE92" s="45"/>
      <c r="FAF92" s="45"/>
      <c r="FAG92" s="45"/>
      <c r="FAH92" s="45"/>
      <c r="FAI92" s="45"/>
      <c r="FAJ92" s="45"/>
      <c r="FAK92" s="45"/>
      <c r="FAL92" s="45"/>
      <c r="FAM92" s="45"/>
      <c r="FAN92" s="45"/>
      <c r="FAO92" s="45"/>
      <c r="FAP92" s="45"/>
      <c r="FAQ92" s="45"/>
      <c r="FAR92" s="45"/>
      <c r="FAS92" s="45"/>
      <c r="FAT92" s="45"/>
      <c r="FAU92" s="45"/>
      <c r="FAV92" s="45"/>
      <c r="FAW92" s="45"/>
      <c r="FAX92" s="45"/>
      <c r="FAY92" s="45"/>
      <c r="FAZ92" s="45"/>
      <c r="FBA92" s="45"/>
      <c r="FBB92" s="45"/>
      <c r="FBC92" s="45"/>
      <c r="FBD92" s="45"/>
      <c r="FBE92" s="45"/>
      <c r="FBF92" s="45"/>
      <c r="FBG92" s="45"/>
      <c r="FBH92" s="45"/>
      <c r="FBI92" s="45"/>
      <c r="FBJ92" s="45"/>
      <c r="FBK92" s="45"/>
      <c r="FBL92" s="45"/>
      <c r="FBM92" s="45"/>
      <c r="FBN92" s="45"/>
      <c r="FBO92" s="45"/>
      <c r="FBP92" s="45"/>
      <c r="FBQ92" s="45"/>
      <c r="FBR92" s="45"/>
      <c r="FBS92" s="45"/>
      <c r="FBT92" s="45"/>
      <c r="FBU92" s="45"/>
      <c r="FBV92" s="45"/>
      <c r="FBW92" s="45"/>
      <c r="FBX92" s="45"/>
      <c r="FBY92" s="45"/>
      <c r="FBZ92" s="45"/>
      <c r="FCA92" s="45"/>
      <c r="FCB92" s="45"/>
      <c r="FCC92" s="45"/>
      <c r="FCD92" s="45"/>
      <c r="FCE92" s="45"/>
      <c r="FCF92" s="45"/>
      <c r="FCG92" s="45"/>
      <c r="FCH92" s="45"/>
      <c r="FCI92" s="45"/>
      <c r="FCJ92" s="45"/>
      <c r="FCK92" s="45"/>
      <c r="FCL92" s="45"/>
      <c r="FCM92" s="45"/>
      <c r="FCN92" s="45"/>
      <c r="FCO92" s="45"/>
      <c r="FCP92" s="45"/>
      <c r="FCQ92" s="45"/>
      <c r="FCR92" s="45"/>
      <c r="FCS92" s="45"/>
      <c r="FCT92" s="45"/>
      <c r="FCU92" s="45"/>
      <c r="FCV92" s="45"/>
      <c r="FCW92" s="45"/>
      <c r="FCX92" s="45"/>
      <c r="FCY92" s="45"/>
      <c r="FCZ92" s="45"/>
      <c r="FDA92" s="45"/>
      <c r="FDB92" s="45"/>
      <c r="FDC92" s="45"/>
      <c r="FDD92" s="45"/>
      <c r="FDE92" s="45"/>
      <c r="FDF92" s="45"/>
      <c r="FDG92" s="45"/>
      <c r="FDH92" s="45"/>
      <c r="FDI92" s="45"/>
      <c r="FDJ92" s="45"/>
      <c r="FDK92" s="45"/>
      <c r="FDL92" s="45"/>
      <c r="FDM92" s="45"/>
      <c r="FDN92" s="45"/>
      <c r="FDO92" s="45"/>
      <c r="FDP92" s="45"/>
      <c r="FDQ92" s="45"/>
      <c r="FDR92" s="45"/>
      <c r="FDS92" s="45"/>
      <c r="FDT92" s="45"/>
      <c r="FDU92" s="45"/>
      <c r="FDV92" s="45"/>
      <c r="FDW92" s="45"/>
      <c r="FDX92" s="45"/>
      <c r="FDY92" s="45"/>
      <c r="FDZ92" s="45"/>
      <c r="FEA92" s="45"/>
      <c r="FEB92" s="45"/>
      <c r="FEC92" s="45"/>
      <c r="FED92" s="45"/>
      <c r="FEE92" s="45"/>
      <c r="FEF92" s="45"/>
      <c r="FEG92" s="45"/>
      <c r="FEH92" s="45"/>
      <c r="FEI92" s="45"/>
      <c r="FEJ92" s="45"/>
      <c r="FEK92" s="45"/>
      <c r="FEL92" s="45"/>
      <c r="FEM92" s="45"/>
      <c r="FEN92" s="45"/>
      <c r="FEO92" s="45"/>
      <c r="FEP92" s="45"/>
      <c r="FEQ92" s="45"/>
      <c r="FER92" s="45"/>
      <c r="FES92" s="45"/>
      <c r="FET92" s="45"/>
      <c r="FEU92" s="45"/>
      <c r="FEV92" s="45"/>
      <c r="FEW92" s="45"/>
      <c r="FEX92" s="45"/>
      <c r="FEY92" s="45"/>
      <c r="FEZ92" s="45"/>
      <c r="FFA92" s="45"/>
      <c r="FFB92" s="45"/>
      <c r="FFC92" s="45"/>
      <c r="FFD92" s="45"/>
      <c r="FFE92" s="45"/>
      <c r="FFF92" s="45"/>
      <c r="FFG92" s="45"/>
      <c r="FFH92" s="45"/>
      <c r="FFI92" s="45"/>
      <c r="FFJ92" s="45"/>
      <c r="FFK92" s="45"/>
      <c r="FFL92" s="45"/>
      <c r="FFM92" s="45"/>
      <c r="FFN92" s="45"/>
      <c r="FFO92" s="45"/>
      <c r="FFP92" s="45"/>
      <c r="FFQ92" s="45"/>
      <c r="FFR92" s="45"/>
      <c r="FFS92" s="45"/>
      <c r="FFT92" s="45"/>
      <c r="FFU92" s="45"/>
      <c r="FFV92" s="45"/>
      <c r="FFW92" s="45"/>
      <c r="FFX92" s="45"/>
      <c r="FFY92" s="45"/>
      <c r="FFZ92" s="45"/>
      <c r="FGA92" s="45"/>
      <c r="FGB92" s="45"/>
      <c r="FGC92" s="45"/>
      <c r="FGD92" s="45"/>
      <c r="FGE92" s="45"/>
      <c r="FGF92" s="45"/>
      <c r="FGG92" s="45"/>
      <c r="FGH92" s="45"/>
      <c r="FGI92" s="45"/>
      <c r="FGJ92" s="45"/>
      <c r="FGK92" s="45"/>
      <c r="FGL92" s="45"/>
      <c r="FGM92" s="45"/>
      <c r="FGN92" s="45"/>
      <c r="FGO92" s="45"/>
      <c r="FGP92" s="45"/>
      <c r="FGQ92" s="45"/>
      <c r="FGR92" s="45"/>
      <c r="FGS92" s="45"/>
      <c r="FGT92" s="45"/>
      <c r="FGU92" s="45"/>
      <c r="FGV92" s="45"/>
      <c r="FGW92" s="45"/>
      <c r="FGX92" s="45"/>
      <c r="FGY92" s="45"/>
      <c r="FGZ92" s="45"/>
      <c r="FHA92" s="45"/>
      <c r="FHB92" s="45"/>
      <c r="FHC92" s="45"/>
      <c r="FHD92" s="45"/>
      <c r="FHE92" s="45"/>
      <c r="FHF92" s="45"/>
      <c r="FHG92" s="45"/>
      <c r="FHH92" s="45"/>
      <c r="FHI92" s="45"/>
      <c r="FHJ92" s="45"/>
      <c r="FHK92" s="45"/>
      <c r="FHL92" s="45"/>
      <c r="FHM92" s="45"/>
      <c r="FHN92" s="45"/>
      <c r="FHO92" s="45"/>
      <c r="FHP92" s="45"/>
      <c r="FHQ92" s="45"/>
      <c r="FHR92" s="45"/>
      <c r="FHS92" s="45"/>
      <c r="FHT92" s="45"/>
      <c r="FHU92" s="45"/>
      <c r="FHV92" s="45"/>
      <c r="FHW92" s="45"/>
      <c r="FHX92" s="45"/>
      <c r="FHY92" s="45"/>
      <c r="FHZ92" s="45"/>
      <c r="FIA92" s="45"/>
      <c r="FIB92" s="45"/>
      <c r="FIC92" s="45"/>
      <c r="FID92" s="45"/>
      <c r="FIE92" s="45"/>
      <c r="FIF92" s="45"/>
      <c r="FIG92" s="45"/>
      <c r="FIH92" s="45"/>
      <c r="FII92" s="45"/>
      <c r="FIJ92" s="45"/>
      <c r="FIK92" s="45"/>
      <c r="FIL92" s="45"/>
      <c r="FIM92" s="45"/>
      <c r="FIN92" s="45"/>
      <c r="FIO92" s="45"/>
      <c r="FIP92" s="45"/>
      <c r="FIQ92" s="45"/>
      <c r="FIR92" s="45"/>
      <c r="FIS92" s="45"/>
      <c r="FIT92" s="45"/>
      <c r="FIU92" s="45"/>
      <c r="FIV92" s="45"/>
      <c r="FIW92" s="45"/>
      <c r="FIX92" s="45"/>
      <c r="FIY92" s="45"/>
      <c r="FIZ92" s="45"/>
      <c r="FJA92" s="45"/>
      <c r="FJB92" s="45"/>
      <c r="FJC92" s="45"/>
      <c r="FJD92" s="45"/>
      <c r="FJE92" s="45"/>
      <c r="FJF92" s="45"/>
      <c r="FJG92" s="45"/>
      <c r="FJH92" s="45"/>
      <c r="FJI92" s="45"/>
      <c r="FJJ92" s="45"/>
      <c r="FJK92" s="45"/>
      <c r="FJL92" s="45"/>
      <c r="FJM92" s="45"/>
      <c r="FJN92" s="45"/>
      <c r="FJO92" s="45"/>
      <c r="FJP92" s="45"/>
      <c r="FJQ92" s="45"/>
      <c r="FJR92" s="45"/>
      <c r="FJS92" s="45"/>
      <c r="FJT92" s="45"/>
      <c r="FJU92" s="45"/>
      <c r="FJV92" s="45"/>
      <c r="FJW92" s="45"/>
      <c r="FJX92" s="45"/>
      <c r="FJY92" s="45"/>
      <c r="FJZ92" s="45"/>
      <c r="FKA92" s="45"/>
      <c r="FKB92" s="45"/>
      <c r="FKC92" s="45"/>
      <c r="FKD92" s="45"/>
      <c r="FKE92" s="45"/>
      <c r="FKF92" s="45"/>
      <c r="FKG92" s="45"/>
      <c r="FKH92" s="45"/>
      <c r="FKI92" s="45"/>
      <c r="FKJ92" s="45"/>
      <c r="FKK92" s="45"/>
      <c r="FKL92" s="45"/>
      <c r="FKM92" s="45"/>
      <c r="FKN92" s="45"/>
      <c r="FKO92" s="45"/>
      <c r="FKP92" s="45"/>
      <c r="FKQ92" s="45"/>
      <c r="FKR92" s="45"/>
      <c r="FKS92" s="45"/>
      <c r="FKT92" s="45"/>
      <c r="FKU92" s="45"/>
      <c r="FKV92" s="45"/>
      <c r="FKW92" s="45"/>
      <c r="FKX92" s="45"/>
      <c r="FKY92" s="45"/>
      <c r="FKZ92" s="45"/>
      <c r="FLA92" s="45"/>
      <c r="FLB92" s="45"/>
      <c r="FLC92" s="45"/>
      <c r="FLD92" s="45"/>
      <c r="FLE92" s="45"/>
      <c r="FLF92" s="45"/>
      <c r="FLG92" s="45"/>
      <c r="FLH92" s="45"/>
      <c r="FLI92" s="45"/>
      <c r="FLJ92" s="45"/>
      <c r="FLK92" s="45"/>
      <c r="FLL92" s="45"/>
      <c r="FLM92" s="45"/>
      <c r="FLN92" s="45"/>
      <c r="FLO92" s="45"/>
      <c r="FLP92" s="45"/>
      <c r="FLQ92" s="45"/>
      <c r="FLR92" s="45"/>
      <c r="FLS92" s="45"/>
      <c r="FLT92" s="45"/>
      <c r="FLU92" s="45"/>
      <c r="FLV92" s="45"/>
      <c r="FLW92" s="45"/>
      <c r="FLX92" s="45"/>
      <c r="FLY92" s="45"/>
      <c r="FLZ92" s="45"/>
      <c r="FMA92" s="45"/>
      <c r="FMB92" s="45"/>
      <c r="FMC92" s="45"/>
      <c r="FMD92" s="45"/>
      <c r="FME92" s="45"/>
      <c r="FMF92" s="45"/>
      <c r="FMG92" s="45"/>
      <c r="FMH92" s="45"/>
      <c r="FMI92" s="45"/>
      <c r="FMJ92" s="45"/>
      <c r="FMK92" s="45"/>
      <c r="FML92" s="45"/>
      <c r="FMM92" s="45"/>
      <c r="FMN92" s="45"/>
      <c r="FMO92" s="45"/>
      <c r="FMP92" s="45"/>
      <c r="FMQ92" s="45"/>
      <c r="FMR92" s="45"/>
      <c r="FMS92" s="45"/>
      <c r="FMT92" s="45"/>
      <c r="FMU92" s="45"/>
      <c r="FMV92" s="45"/>
      <c r="FMW92" s="45"/>
      <c r="FMX92" s="45"/>
      <c r="FMY92" s="45"/>
      <c r="FMZ92" s="45"/>
      <c r="FNA92" s="45"/>
      <c r="FNB92" s="45"/>
      <c r="FNC92" s="45"/>
      <c r="FND92" s="45"/>
      <c r="FNE92" s="45"/>
      <c r="FNF92" s="45"/>
      <c r="FNG92" s="45"/>
      <c r="FNH92" s="45"/>
      <c r="FNI92" s="45"/>
      <c r="FNJ92" s="45"/>
      <c r="FNK92" s="45"/>
      <c r="FNL92" s="45"/>
      <c r="FNM92" s="45"/>
      <c r="FNN92" s="45"/>
      <c r="FNO92" s="45"/>
      <c r="FNP92" s="45"/>
      <c r="FNQ92" s="45"/>
      <c r="FNR92" s="45"/>
      <c r="FNS92" s="45"/>
      <c r="FNT92" s="45"/>
      <c r="FNU92" s="45"/>
      <c r="FNV92" s="45"/>
      <c r="FNW92" s="45"/>
      <c r="FNX92" s="45"/>
      <c r="FNY92" s="45"/>
      <c r="FNZ92" s="45"/>
      <c r="FOA92" s="45"/>
      <c r="FOB92" s="45"/>
      <c r="FOC92" s="45"/>
      <c r="FOD92" s="45"/>
      <c r="FOE92" s="45"/>
      <c r="FOF92" s="45"/>
      <c r="FOG92" s="45"/>
      <c r="FOH92" s="45"/>
      <c r="FOI92" s="45"/>
      <c r="FOJ92" s="45"/>
      <c r="FOK92" s="45"/>
      <c r="FOL92" s="45"/>
      <c r="FOM92" s="45"/>
      <c r="FON92" s="45"/>
      <c r="FOO92" s="45"/>
      <c r="FOP92" s="45"/>
      <c r="FOQ92" s="45"/>
      <c r="FOR92" s="45"/>
      <c r="FOS92" s="45"/>
      <c r="FOT92" s="45"/>
      <c r="FOU92" s="45"/>
      <c r="FOV92" s="45"/>
      <c r="FOW92" s="45"/>
      <c r="FOX92" s="45"/>
      <c r="FOY92" s="45"/>
      <c r="FOZ92" s="45"/>
      <c r="FPA92" s="45"/>
      <c r="FPB92" s="45"/>
      <c r="FPC92" s="45"/>
      <c r="FPD92" s="45"/>
      <c r="FPE92" s="45"/>
      <c r="FPF92" s="45"/>
      <c r="FPG92" s="45"/>
      <c r="FPH92" s="45"/>
      <c r="FPI92" s="45"/>
      <c r="FPJ92" s="45"/>
      <c r="FPK92" s="45"/>
      <c r="FPL92" s="45"/>
      <c r="FPM92" s="45"/>
      <c r="FPN92" s="45"/>
      <c r="FPO92" s="45"/>
      <c r="FPP92" s="45"/>
      <c r="FPQ92" s="45"/>
      <c r="FPR92" s="45"/>
      <c r="FPS92" s="45"/>
      <c r="FPT92" s="45"/>
      <c r="FPU92" s="45"/>
      <c r="FPV92" s="45"/>
      <c r="FPW92" s="45"/>
      <c r="FPX92" s="45"/>
      <c r="FPY92" s="45"/>
      <c r="FPZ92" s="45"/>
      <c r="FQA92" s="45"/>
      <c r="FQB92" s="45"/>
      <c r="FQC92" s="45"/>
      <c r="FQD92" s="45"/>
      <c r="FQE92" s="45"/>
      <c r="FQF92" s="45"/>
      <c r="FQG92" s="45"/>
      <c r="FQH92" s="45"/>
      <c r="FQI92" s="45"/>
      <c r="FQJ92" s="45"/>
      <c r="FQK92" s="45"/>
      <c r="FQL92" s="45"/>
      <c r="FQM92" s="45"/>
      <c r="FQN92" s="45"/>
      <c r="FQO92" s="45"/>
      <c r="FQP92" s="45"/>
      <c r="FQQ92" s="45"/>
      <c r="FQR92" s="45"/>
      <c r="FQS92" s="45"/>
      <c r="FQT92" s="45"/>
      <c r="FQU92" s="45"/>
      <c r="FQV92" s="45"/>
      <c r="FQW92" s="45"/>
      <c r="FQX92" s="45"/>
      <c r="FQY92" s="45"/>
      <c r="FQZ92" s="45"/>
      <c r="FRA92" s="45"/>
      <c r="FRB92" s="45"/>
      <c r="FRC92" s="45"/>
      <c r="FRD92" s="45"/>
      <c r="FRE92" s="45"/>
      <c r="FRF92" s="45"/>
      <c r="FRG92" s="45"/>
      <c r="FRH92" s="45"/>
      <c r="FRI92" s="45"/>
      <c r="FRJ92" s="45"/>
      <c r="FRK92" s="45"/>
      <c r="FRL92" s="45"/>
      <c r="FRM92" s="45"/>
      <c r="FRN92" s="45"/>
      <c r="FRO92" s="45"/>
      <c r="FRP92" s="45"/>
      <c r="FRQ92" s="45"/>
      <c r="FRR92" s="45"/>
      <c r="FRS92" s="45"/>
      <c r="FRT92" s="45"/>
      <c r="FRU92" s="45"/>
      <c r="FRV92" s="45"/>
      <c r="FRW92" s="45"/>
      <c r="FRX92" s="45"/>
      <c r="FRY92" s="45"/>
      <c r="FRZ92" s="45"/>
      <c r="FSA92" s="45"/>
      <c r="FSB92" s="45"/>
      <c r="FSC92" s="45"/>
      <c r="FSD92" s="45"/>
      <c r="FSE92" s="45"/>
      <c r="FSF92" s="45"/>
      <c r="FSG92" s="45"/>
      <c r="FSH92" s="45"/>
      <c r="FSI92" s="45"/>
      <c r="FSJ92" s="45"/>
      <c r="FSK92" s="45"/>
      <c r="FSL92" s="45"/>
      <c r="FSM92" s="45"/>
      <c r="FSN92" s="45"/>
      <c r="FSO92" s="45"/>
      <c r="FSP92" s="45"/>
      <c r="FSQ92" s="45"/>
      <c r="FSR92" s="45"/>
      <c r="FSS92" s="45"/>
      <c r="FST92" s="45"/>
      <c r="FSU92" s="45"/>
      <c r="FSV92" s="45"/>
      <c r="FSW92" s="45"/>
      <c r="FSX92" s="45"/>
      <c r="FSY92" s="45"/>
      <c r="FSZ92" s="45"/>
      <c r="FTA92" s="45"/>
      <c r="FTB92" s="45"/>
      <c r="FTC92" s="45"/>
      <c r="FTD92" s="45"/>
      <c r="FTE92" s="45"/>
      <c r="FTF92" s="45"/>
      <c r="FTG92" s="45"/>
      <c r="FTH92" s="45"/>
      <c r="FTI92" s="45"/>
      <c r="FTJ92" s="45"/>
      <c r="FTK92" s="45"/>
      <c r="FTL92" s="45"/>
      <c r="FTM92" s="45"/>
      <c r="FTN92" s="45"/>
      <c r="FTO92" s="45"/>
      <c r="FTP92" s="45"/>
      <c r="FTQ92" s="45"/>
      <c r="FTR92" s="45"/>
      <c r="FTS92" s="45"/>
      <c r="FTT92" s="45"/>
      <c r="FTU92" s="45"/>
      <c r="FTV92" s="45"/>
      <c r="FTW92" s="45"/>
      <c r="FTX92" s="45"/>
      <c r="FTY92" s="45"/>
      <c r="FTZ92" s="45"/>
      <c r="FUA92" s="45"/>
      <c r="FUB92" s="45"/>
      <c r="FUC92" s="45"/>
      <c r="FUD92" s="45"/>
      <c r="FUE92" s="45"/>
      <c r="FUF92" s="45"/>
      <c r="FUG92" s="45"/>
      <c r="FUH92" s="45"/>
      <c r="FUI92" s="45"/>
      <c r="FUJ92" s="45"/>
      <c r="FUK92" s="45"/>
      <c r="FUL92" s="45"/>
      <c r="FUM92" s="45"/>
      <c r="FUN92" s="45"/>
      <c r="FUO92" s="45"/>
      <c r="FUP92" s="45"/>
      <c r="FUQ92" s="45"/>
      <c r="FUR92" s="45"/>
      <c r="FUS92" s="45"/>
      <c r="FUT92" s="45"/>
      <c r="FUU92" s="45"/>
      <c r="FUV92" s="45"/>
      <c r="FUW92" s="45"/>
      <c r="FUX92" s="45"/>
      <c r="FUY92" s="45"/>
      <c r="FUZ92" s="45"/>
      <c r="FVA92" s="45"/>
      <c r="FVB92" s="45"/>
      <c r="FVC92" s="45"/>
      <c r="FVD92" s="45"/>
      <c r="FVE92" s="45"/>
      <c r="FVF92" s="45"/>
      <c r="FVG92" s="45"/>
      <c r="FVH92" s="45"/>
      <c r="FVI92" s="45"/>
      <c r="FVJ92" s="45"/>
      <c r="FVK92" s="45"/>
      <c r="FVL92" s="45"/>
      <c r="FVM92" s="45"/>
      <c r="FVN92" s="45"/>
      <c r="FVO92" s="45"/>
      <c r="FVP92" s="45"/>
      <c r="FVQ92" s="45"/>
      <c r="FVR92" s="45"/>
      <c r="FVS92" s="45"/>
      <c r="FVT92" s="45"/>
      <c r="FVU92" s="45"/>
      <c r="FVV92" s="45"/>
      <c r="FVW92" s="45"/>
      <c r="FVX92" s="45"/>
      <c r="FVY92" s="45"/>
      <c r="FVZ92" s="45"/>
      <c r="FWA92" s="45"/>
      <c r="FWB92" s="45"/>
      <c r="FWC92" s="45"/>
      <c r="FWD92" s="45"/>
      <c r="FWE92" s="45"/>
      <c r="FWF92" s="45"/>
      <c r="FWG92" s="45"/>
      <c r="FWH92" s="45"/>
      <c r="FWI92" s="45"/>
      <c r="FWJ92" s="45"/>
      <c r="FWK92" s="45"/>
      <c r="FWL92" s="45"/>
      <c r="FWM92" s="45"/>
      <c r="FWN92" s="45"/>
      <c r="FWO92" s="45"/>
      <c r="FWP92" s="45"/>
      <c r="FWQ92" s="45"/>
      <c r="FWR92" s="45"/>
      <c r="FWS92" s="45"/>
      <c r="FWT92" s="45"/>
      <c r="FWU92" s="45"/>
      <c r="FWV92" s="45"/>
      <c r="FWW92" s="45"/>
      <c r="FWX92" s="45"/>
      <c r="FWY92" s="45"/>
      <c r="FWZ92" s="45"/>
      <c r="FXA92" s="45"/>
      <c r="FXB92" s="45"/>
      <c r="FXC92" s="45"/>
      <c r="FXD92" s="45"/>
      <c r="FXE92" s="45"/>
      <c r="FXF92" s="45"/>
      <c r="FXG92" s="45"/>
      <c r="FXH92" s="45"/>
      <c r="FXI92" s="45"/>
      <c r="FXJ92" s="45"/>
      <c r="FXK92" s="45"/>
      <c r="FXL92" s="45"/>
      <c r="FXM92" s="45"/>
      <c r="FXN92" s="45"/>
      <c r="FXO92" s="45"/>
      <c r="FXP92" s="45"/>
      <c r="FXQ92" s="45"/>
      <c r="FXR92" s="45"/>
      <c r="FXS92" s="45"/>
      <c r="FXT92" s="45"/>
      <c r="FXU92" s="45"/>
      <c r="FXV92" s="45"/>
      <c r="FXW92" s="45"/>
      <c r="FXX92" s="45"/>
      <c r="FXY92" s="45"/>
      <c r="FXZ92" s="45"/>
      <c r="FYA92" s="45"/>
      <c r="FYB92" s="45"/>
      <c r="FYC92" s="45"/>
      <c r="FYD92" s="45"/>
      <c r="FYE92" s="45"/>
      <c r="FYF92" s="45"/>
      <c r="FYG92" s="45"/>
      <c r="FYH92" s="45"/>
      <c r="FYI92" s="45"/>
      <c r="FYJ92" s="45"/>
      <c r="FYK92" s="45"/>
      <c r="FYL92" s="45"/>
      <c r="FYM92" s="45"/>
      <c r="FYN92" s="45"/>
      <c r="FYO92" s="45"/>
      <c r="FYP92" s="45"/>
      <c r="FYQ92" s="45"/>
      <c r="FYR92" s="45"/>
      <c r="FYS92" s="45"/>
      <c r="FYT92" s="45"/>
      <c r="FYU92" s="45"/>
      <c r="FYV92" s="45"/>
      <c r="FYW92" s="45"/>
      <c r="FYX92" s="45"/>
      <c r="FYY92" s="45"/>
      <c r="FYZ92" s="45"/>
      <c r="FZA92" s="45"/>
      <c r="FZB92" s="45"/>
      <c r="FZC92" s="45"/>
      <c r="FZD92" s="45"/>
      <c r="FZE92" s="45"/>
      <c r="FZF92" s="45"/>
      <c r="FZG92" s="45"/>
      <c r="FZH92" s="45"/>
      <c r="FZI92" s="45"/>
      <c r="FZJ92" s="45"/>
      <c r="FZK92" s="45"/>
      <c r="FZL92" s="45"/>
      <c r="FZM92" s="45"/>
      <c r="FZN92" s="45"/>
      <c r="FZO92" s="45"/>
      <c r="FZP92" s="45"/>
      <c r="FZQ92" s="45"/>
      <c r="FZR92" s="45"/>
      <c r="FZS92" s="45"/>
      <c r="FZT92" s="45"/>
      <c r="FZU92" s="45"/>
      <c r="FZV92" s="45"/>
      <c r="FZW92" s="45"/>
      <c r="FZX92" s="45"/>
      <c r="FZY92" s="45"/>
      <c r="FZZ92" s="45"/>
      <c r="GAA92" s="45"/>
      <c r="GAB92" s="45"/>
      <c r="GAC92" s="45"/>
      <c r="GAD92" s="45"/>
      <c r="GAE92" s="45"/>
      <c r="GAF92" s="45"/>
      <c r="GAG92" s="45"/>
      <c r="GAH92" s="45"/>
      <c r="GAI92" s="45"/>
      <c r="GAJ92" s="45"/>
      <c r="GAK92" s="45"/>
      <c r="GAL92" s="45"/>
      <c r="GAM92" s="45"/>
      <c r="GAN92" s="45"/>
      <c r="GAO92" s="45"/>
      <c r="GAP92" s="45"/>
      <c r="GAQ92" s="45"/>
      <c r="GAR92" s="45"/>
      <c r="GAS92" s="45"/>
      <c r="GAT92" s="45"/>
      <c r="GAU92" s="45"/>
      <c r="GAV92" s="45"/>
      <c r="GAW92" s="45"/>
      <c r="GAX92" s="45"/>
      <c r="GAY92" s="45"/>
      <c r="GAZ92" s="45"/>
      <c r="GBA92" s="45"/>
      <c r="GBB92" s="45"/>
      <c r="GBC92" s="45"/>
      <c r="GBD92" s="45"/>
      <c r="GBE92" s="45"/>
      <c r="GBF92" s="45"/>
      <c r="GBG92" s="45"/>
      <c r="GBH92" s="45"/>
      <c r="GBI92" s="45"/>
      <c r="GBJ92" s="45"/>
      <c r="GBK92" s="45"/>
      <c r="GBL92" s="45"/>
      <c r="GBM92" s="45"/>
      <c r="GBN92" s="45"/>
      <c r="GBO92" s="45"/>
      <c r="GBP92" s="45"/>
      <c r="GBQ92" s="45"/>
      <c r="GBR92" s="45"/>
      <c r="GBS92" s="45"/>
      <c r="GBT92" s="45"/>
      <c r="GBU92" s="45"/>
      <c r="GBV92" s="45"/>
      <c r="GBW92" s="45"/>
      <c r="GBX92" s="45"/>
      <c r="GBY92" s="45"/>
      <c r="GBZ92" s="45"/>
      <c r="GCA92" s="45"/>
      <c r="GCB92" s="45"/>
      <c r="GCC92" s="45"/>
      <c r="GCD92" s="45"/>
      <c r="GCE92" s="45"/>
      <c r="GCF92" s="45"/>
      <c r="GCG92" s="45"/>
      <c r="GCH92" s="45"/>
      <c r="GCI92" s="45"/>
      <c r="GCJ92" s="45"/>
      <c r="GCK92" s="45"/>
      <c r="GCL92" s="45"/>
      <c r="GCM92" s="45"/>
      <c r="GCN92" s="45"/>
      <c r="GCO92" s="45"/>
      <c r="GCP92" s="45"/>
      <c r="GCQ92" s="45"/>
      <c r="GCR92" s="45"/>
      <c r="GCS92" s="45"/>
      <c r="GCT92" s="45"/>
      <c r="GCU92" s="45"/>
      <c r="GCV92" s="45"/>
      <c r="GCW92" s="45"/>
      <c r="GCX92" s="45"/>
      <c r="GCY92" s="45"/>
      <c r="GCZ92" s="45"/>
      <c r="GDA92" s="45"/>
      <c r="GDB92" s="45"/>
      <c r="GDC92" s="45"/>
      <c r="GDD92" s="45"/>
      <c r="GDE92" s="45"/>
      <c r="GDF92" s="45"/>
      <c r="GDG92" s="45"/>
      <c r="GDH92" s="45"/>
      <c r="GDI92" s="45"/>
      <c r="GDJ92" s="45"/>
      <c r="GDK92" s="45"/>
      <c r="GDL92" s="45"/>
      <c r="GDM92" s="45"/>
      <c r="GDN92" s="45"/>
      <c r="GDO92" s="45"/>
      <c r="GDP92" s="45"/>
      <c r="GDQ92" s="45"/>
      <c r="GDR92" s="45"/>
      <c r="GDS92" s="45"/>
      <c r="GDT92" s="45"/>
      <c r="GDU92" s="45"/>
      <c r="GDV92" s="45"/>
      <c r="GDW92" s="45"/>
      <c r="GDX92" s="45"/>
      <c r="GDY92" s="45"/>
      <c r="GDZ92" s="45"/>
      <c r="GEA92" s="45"/>
      <c r="GEB92" s="45"/>
      <c r="GEC92" s="45"/>
      <c r="GED92" s="45"/>
      <c r="GEE92" s="45"/>
      <c r="GEF92" s="45"/>
      <c r="GEG92" s="45"/>
      <c r="GEH92" s="45"/>
      <c r="GEI92" s="45"/>
      <c r="GEJ92" s="45"/>
      <c r="GEK92" s="45"/>
      <c r="GEL92" s="45"/>
      <c r="GEM92" s="45"/>
      <c r="GEN92" s="45"/>
      <c r="GEO92" s="45"/>
      <c r="GEP92" s="45"/>
      <c r="GEQ92" s="45"/>
      <c r="GER92" s="45"/>
      <c r="GES92" s="45"/>
      <c r="GET92" s="45"/>
      <c r="GEU92" s="45"/>
      <c r="GEV92" s="45"/>
      <c r="GEW92" s="45"/>
      <c r="GEX92" s="45"/>
      <c r="GEY92" s="45"/>
      <c r="GEZ92" s="45"/>
      <c r="GFA92" s="45"/>
      <c r="GFB92" s="45"/>
      <c r="GFC92" s="45"/>
      <c r="GFD92" s="45"/>
      <c r="GFE92" s="45"/>
      <c r="GFF92" s="45"/>
      <c r="GFG92" s="45"/>
      <c r="GFH92" s="45"/>
      <c r="GFI92" s="45"/>
      <c r="GFJ92" s="45"/>
      <c r="GFK92" s="45"/>
      <c r="GFL92" s="45"/>
      <c r="GFM92" s="45"/>
      <c r="GFN92" s="45"/>
      <c r="GFO92" s="45"/>
      <c r="GFP92" s="45"/>
      <c r="GFQ92" s="45"/>
      <c r="GFR92" s="45"/>
      <c r="GFS92" s="45"/>
      <c r="GFT92" s="45"/>
      <c r="GFU92" s="45"/>
      <c r="GFV92" s="45"/>
      <c r="GFW92" s="45"/>
      <c r="GFX92" s="45"/>
      <c r="GFY92" s="45"/>
      <c r="GFZ92" s="45"/>
      <c r="GGA92" s="45"/>
      <c r="GGB92" s="45"/>
      <c r="GGC92" s="45"/>
      <c r="GGD92" s="45"/>
      <c r="GGE92" s="45"/>
      <c r="GGF92" s="45"/>
      <c r="GGG92" s="45"/>
      <c r="GGH92" s="45"/>
      <c r="GGI92" s="45"/>
      <c r="GGJ92" s="45"/>
      <c r="GGK92" s="45"/>
      <c r="GGL92" s="45"/>
      <c r="GGM92" s="45"/>
      <c r="GGN92" s="45"/>
      <c r="GGO92" s="45"/>
      <c r="GGP92" s="45"/>
      <c r="GGQ92" s="45"/>
      <c r="GGR92" s="45"/>
      <c r="GGS92" s="45"/>
      <c r="GGT92" s="45"/>
      <c r="GGU92" s="45"/>
      <c r="GGV92" s="45"/>
      <c r="GGW92" s="45"/>
      <c r="GGX92" s="45"/>
      <c r="GGY92" s="45"/>
      <c r="GGZ92" s="45"/>
      <c r="GHA92" s="45"/>
      <c r="GHB92" s="45"/>
      <c r="GHC92" s="45"/>
      <c r="GHD92" s="45"/>
      <c r="GHE92" s="45"/>
      <c r="GHF92" s="45"/>
      <c r="GHG92" s="45"/>
      <c r="GHH92" s="45"/>
      <c r="GHI92" s="45"/>
      <c r="GHJ92" s="45"/>
      <c r="GHK92" s="45"/>
      <c r="GHL92" s="45"/>
      <c r="GHM92" s="45"/>
      <c r="GHN92" s="45"/>
      <c r="GHO92" s="45"/>
      <c r="GHP92" s="45"/>
      <c r="GHQ92" s="45"/>
      <c r="GHR92" s="45"/>
      <c r="GHS92" s="45"/>
      <c r="GHT92" s="45"/>
      <c r="GHU92" s="45"/>
      <c r="GHV92" s="45"/>
      <c r="GHW92" s="45"/>
      <c r="GHX92" s="45"/>
      <c r="GHY92" s="45"/>
      <c r="GHZ92" s="45"/>
      <c r="GIA92" s="45"/>
      <c r="GIB92" s="45"/>
      <c r="GIC92" s="45"/>
      <c r="GID92" s="45"/>
      <c r="GIE92" s="45"/>
      <c r="GIF92" s="45"/>
      <c r="GIG92" s="45"/>
      <c r="GIH92" s="45"/>
      <c r="GII92" s="45"/>
      <c r="GIJ92" s="45"/>
      <c r="GIK92" s="45"/>
      <c r="GIL92" s="45"/>
      <c r="GIM92" s="45"/>
      <c r="GIN92" s="45"/>
      <c r="GIO92" s="45"/>
      <c r="GIP92" s="45"/>
      <c r="GIQ92" s="45"/>
      <c r="GIR92" s="45"/>
      <c r="GIS92" s="45"/>
      <c r="GIT92" s="45"/>
      <c r="GIU92" s="45"/>
      <c r="GIV92" s="45"/>
      <c r="GIW92" s="45"/>
      <c r="GIX92" s="45"/>
      <c r="GIY92" s="45"/>
      <c r="GIZ92" s="45"/>
      <c r="GJA92" s="45"/>
      <c r="GJB92" s="45"/>
      <c r="GJC92" s="45"/>
      <c r="GJD92" s="45"/>
      <c r="GJE92" s="45"/>
      <c r="GJF92" s="45"/>
      <c r="GJG92" s="45"/>
      <c r="GJH92" s="45"/>
      <c r="GJI92" s="45"/>
      <c r="GJJ92" s="45"/>
      <c r="GJK92" s="45"/>
      <c r="GJL92" s="45"/>
      <c r="GJM92" s="45"/>
      <c r="GJN92" s="45"/>
      <c r="GJO92" s="45"/>
      <c r="GJP92" s="45"/>
      <c r="GJQ92" s="45"/>
      <c r="GJR92" s="45"/>
      <c r="GJS92" s="45"/>
      <c r="GJT92" s="45"/>
      <c r="GJU92" s="45"/>
      <c r="GJV92" s="45"/>
      <c r="GJW92" s="45"/>
      <c r="GJX92" s="45"/>
      <c r="GJY92" s="45"/>
      <c r="GJZ92" s="45"/>
      <c r="GKA92" s="45"/>
      <c r="GKB92" s="45"/>
      <c r="GKC92" s="45"/>
      <c r="GKD92" s="45"/>
      <c r="GKE92" s="45"/>
      <c r="GKF92" s="45"/>
      <c r="GKG92" s="45"/>
      <c r="GKH92" s="45"/>
      <c r="GKI92" s="45"/>
      <c r="GKJ92" s="45"/>
      <c r="GKK92" s="45"/>
      <c r="GKL92" s="45"/>
      <c r="GKM92" s="45"/>
      <c r="GKN92" s="45"/>
      <c r="GKO92" s="45"/>
      <c r="GKP92" s="45"/>
      <c r="GKQ92" s="45"/>
      <c r="GKR92" s="45"/>
      <c r="GKS92" s="45"/>
      <c r="GKT92" s="45"/>
      <c r="GKU92" s="45"/>
      <c r="GKV92" s="45"/>
      <c r="GKW92" s="45"/>
      <c r="GKX92" s="45"/>
      <c r="GKY92" s="45"/>
      <c r="GKZ92" s="45"/>
      <c r="GLA92" s="45"/>
      <c r="GLB92" s="45"/>
      <c r="GLC92" s="45"/>
      <c r="GLD92" s="45"/>
      <c r="GLE92" s="45"/>
      <c r="GLF92" s="45"/>
      <c r="GLG92" s="45"/>
      <c r="GLH92" s="45"/>
      <c r="GLI92" s="45"/>
      <c r="GLJ92" s="45"/>
      <c r="GLK92" s="45"/>
      <c r="GLL92" s="45"/>
      <c r="GLM92" s="45"/>
      <c r="GLN92" s="45"/>
      <c r="GLO92" s="45"/>
      <c r="GLP92" s="45"/>
      <c r="GLQ92" s="45"/>
      <c r="GLR92" s="45"/>
      <c r="GLS92" s="45"/>
      <c r="GLT92" s="45"/>
      <c r="GLU92" s="45"/>
      <c r="GLV92" s="45"/>
      <c r="GLW92" s="45"/>
      <c r="GLX92" s="45"/>
      <c r="GLY92" s="45"/>
      <c r="GLZ92" s="45"/>
      <c r="GMA92" s="45"/>
      <c r="GMB92" s="45"/>
      <c r="GMC92" s="45"/>
      <c r="GMD92" s="45"/>
      <c r="GME92" s="45"/>
      <c r="GMF92" s="45"/>
      <c r="GMG92" s="45"/>
      <c r="GMH92" s="45"/>
      <c r="GMI92" s="45"/>
      <c r="GMJ92" s="45"/>
      <c r="GMK92" s="45"/>
      <c r="GML92" s="45"/>
      <c r="GMM92" s="45"/>
      <c r="GMN92" s="45"/>
      <c r="GMO92" s="45"/>
      <c r="GMP92" s="45"/>
      <c r="GMQ92" s="45"/>
      <c r="GMR92" s="45"/>
      <c r="GMS92" s="45"/>
      <c r="GMT92" s="45"/>
      <c r="GMU92" s="45"/>
      <c r="GMV92" s="45"/>
      <c r="GMW92" s="45"/>
      <c r="GMX92" s="45"/>
      <c r="GMY92" s="45"/>
      <c r="GMZ92" s="45"/>
      <c r="GNA92" s="45"/>
      <c r="GNB92" s="45"/>
      <c r="GNC92" s="45"/>
      <c r="GND92" s="45"/>
      <c r="GNE92" s="45"/>
      <c r="GNF92" s="45"/>
      <c r="GNG92" s="45"/>
      <c r="GNH92" s="45"/>
      <c r="GNI92" s="45"/>
      <c r="GNJ92" s="45"/>
      <c r="GNK92" s="45"/>
      <c r="GNL92" s="45"/>
      <c r="GNM92" s="45"/>
      <c r="GNN92" s="45"/>
      <c r="GNO92" s="45"/>
      <c r="GNP92" s="45"/>
      <c r="GNQ92" s="45"/>
      <c r="GNR92" s="45"/>
      <c r="GNS92" s="45"/>
      <c r="GNT92" s="45"/>
      <c r="GNU92" s="45"/>
      <c r="GNV92" s="45"/>
      <c r="GNW92" s="45"/>
      <c r="GNX92" s="45"/>
      <c r="GNY92" s="45"/>
      <c r="GNZ92" s="45"/>
      <c r="GOA92" s="45"/>
      <c r="GOB92" s="45"/>
      <c r="GOC92" s="45"/>
      <c r="GOD92" s="45"/>
      <c r="GOE92" s="45"/>
      <c r="GOF92" s="45"/>
      <c r="GOG92" s="45"/>
      <c r="GOH92" s="45"/>
      <c r="GOI92" s="45"/>
      <c r="GOJ92" s="45"/>
      <c r="GOK92" s="45"/>
      <c r="GOL92" s="45"/>
      <c r="GOM92" s="45"/>
      <c r="GON92" s="45"/>
      <c r="GOO92" s="45"/>
      <c r="GOP92" s="45"/>
      <c r="GOQ92" s="45"/>
      <c r="GOR92" s="45"/>
      <c r="GOS92" s="45"/>
      <c r="GOT92" s="45"/>
      <c r="GOU92" s="45"/>
      <c r="GOV92" s="45"/>
      <c r="GOW92" s="45"/>
      <c r="GOX92" s="45"/>
      <c r="GOY92" s="45"/>
      <c r="GOZ92" s="45"/>
      <c r="GPA92" s="45"/>
      <c r="GPB92" s="45"/>
      <c r="GPC92" s="45"/>
      <c r="GPD92" s="45"/>
      <c r="GPE92" s="45"/>
      <c r="GPF92" s="45"/>
      <c r="GPG92" s="45"/>
      <c r="GPH92" s="45"/>
      <c r="GPI92" s="45"/>
      <c r="GPJ92" s="45"/>
      <c r="GPK92" s="45"/>
      <c r="GPL92" s="45"/>
      <c r="GPM92" s="45"/>
      <c r="GPN92" s="45"/>
      <c r="GPO92" s="45"/>
      <c r="GPP92" s="45"/>
      <c r="GPQ92" s="45"/>
      <c r="GPR92" s="45"/>
      <c r="GPS92" s="45"/>
      <c r="GPT92" s="45"/>
      <c r="GPU92" s="45"/>
      <c r="GPV92" s="45"/>
      <c r="GPW92" s="45"/>
      <c r="GPX92" s="45"/>
      <c r="GPY92" s="45"/>
      <c r="GPZ92" s="45"/>
      <c r="GQA92" s="45"/>
      <c r="GQB92" s="45"/>
      <c r="GQC92" s="45"/>
      <c r="GQD92" s="45"/>
      <c r="GQE92" s="45"/>
      <c r="GQF92" s="45"/>
      <c r="GQG92" s="45"/>
      <c r="GQH92" s="45"/>
      <c r="GQI92" s="45"/>
      <c r="GQJ92" s="45"/>
      <c r="GQK92" s="45"/>
      <c r="GQL92" s="45"/>
      <c r="GQM92" s="45"/>
      <c r="GQN92" s="45"/>
      <c r="GQO92" s="45"/>
      <c r="GQP92" s="45"/>
      <c r="GQQ92" s="45"/>
      <c r="GQR92" s="45"/>
      <c r="GQS92" s="45"/>
      <c r="GQT92" s="45"/>
      <c r="GQU92" s="45"/>
      <c r="GQV92" s="45"/>
      <c r="GQW92" s="45"/>
      <c r="GQX92" s="45"/>
      <c r="GQY92" s="45"/>
      <c r="GQZ92" s="45"/>
      <c r="GRA92" s="45"/>
      <c r="GRB92" s="45"/>
      <c r="GRC92" s="45"/>
      <c r="GRD92" s="45"/>
      <c r="GRE92" s="45"/>
      <c r="GRF92" s="45"/>
      <c r="GRG92" s="45"/>
      <c r="GRH92" s="45"/>
      <c r="GRI92" s="45"/>
      <c r="GRJ92" s="45"/>
      <c r="GRK92" s="45"/>
      <c r="GRL92" s="45"/>
      <c r="GRM92" s="45"/>
      <c r="GRN92" s="45"/>
      <c r="GRO92" s="45"/>
      <c r="GRP92" s="45"/>
      <c r="GRQ92" s="45"/>
      <c r="GRR92" s="45"/>
      <c r="GRS92" s="45"/>
      <c r="GRT92" s="45"/>
      <c r="GRU92" s="45"/>
      <c r="GRV92" s="45"/>
      <c r="GRW92" s="45"/>
      <c r="GRX92" s="45"/>
      <c r="GRY92" s="45"/>
      <c r="GRZ92" s="45"/>
      <c r="GSA92" s="45"/>
      <c r="GSB92" s="45"/>
      <c r="GSC92" s="45"/>
      <c r="GSD92" s="45"/>
      <c r="GSE92" s="45"/>
      <c r="GSF92" s="45"/>
      <c r="GSG92" s="45"/>
      <c r="GSH92" s="45"/>
      <c r="GSI92" s="45"/>
      <c r="GSJ92" s="45"/>
      <c r="GSK92" s="45"/>
      <c r="GSL92" s="45"/>
      <c r="GSM92" s="45"/>
      <c r="GSN92" s="45"/>
      <c r="GSO92" s="45"/>
      <c r="GSP92" s="45"/>
      <c r="GSQ92" s="45"/>
      <c r="GSR92" s="45"/>
      <c r="GSS92" s="45"/>
      <c r="GST92" s="45"/>
      <c r="GSU92" s="45"/>
      <c r="GSV92" s="45"/>
      <c r="GSW92" s="45"/>
      <c r="GSX92" s="45"/>
      <c r="GSY92" s="45"/>
      <c r="GSZ92" s="45"/>
      <c r="GTA92" s="45"/>
      <c r="GTB92" s="45"/>
      <c r="GTC92" s="45"/>
      <c r="GTD92" s="45"/>
      <c r="GTE92" s="45"/>
      <c r="GTF92" s="45"/>
      <c r="GTG92" s="45"/>
      <c r="GTH92" s="45"/>
      <c r="GTI92" s="45"/>
      <c r="GTJ92" s="45"/>
      <c r="GTK92" s="45"/>
      <c r="GTL92" s="45"/>
      <c r="GTM92" s="45"/>
      <c r="GTN92" s="45"/>
      <c r="GTO92" s="45"/>
      <c r="GTP92" s="45"/>
      <c r="GTQ92" s="45"/>
      <c r="GTR92" s="45"/>
      <c r="GTS92" s="45"/>
      <c r="GTT92" s="45"/>
      <c r="GTU92" s="45"/>
      <c r="GTV92" s="45"/>
      <c r="GTW92" s="45"/>
      <c r="GTX92" s="45"/>
      <c r="GTY92" s="45"/>
      <c r="GTZ92" s="45"/>
      <c r="GUA92" s="45"/>
      <c r="GUB92" s="45"/>
      <c r="GUC92" s="45"/>
      <c r="GUD92" s="45"/>
      <c r="GUE92" s="45"/>
      <c r="GUF92" s="45"/>
      <c r="GUG92" s="45"/>
      <c r="GUH92" s="45"/>
      <c r="GUI92" s="45"/>
      <c r="GUJ92" s="45"/>
      <c r="GUK92" s="45"/>
      <c r="GUL92" s="45"/>
      <c r="GUM92" s="45"/>
      <c r="GUN92" s="45"/>
      <c r="GUO92" s="45"/>
      <c r="GUP92" s="45"/>
      <c r="GUQ92" s="45"/>
      <c r="GUR92" s="45"/>
      <c r="GUS92" s="45"/>
      <c r="GUT92" s="45"/>
      <c r="GUU92" s="45"/>
      <c r="GUV92" s="45"/>
      <c r="GUW92" s="45"/>
      <c r="GUX92" s="45"/>
      <c r="GUY92" s="45"/>
      <c r="GUZ92" s="45"/>
      <c r="GVA92" s="45"/>
      <c r="GVB92" s="45"/>
      <c r="GVC92" s="45"/>
      <c r="GVD92" s="45"/>
      <c r="GVE92" s="45"/>
      <c r="GVF92" s="45"/>
      <c r="GVG92" s="45"/>
      <c r="GVH92" s="45"/>
      <c r="GVI92" s="45"/>
      <c r="GVJ92" s="45"/>
      <c r="GVK92" s="45"/>
      <c r="GVL92" s="45"/>
      <c r="GVM92" s="45"/>
      <c r="GVN92" s="45"/>
      <c r="GVO92" s="45"/>
      <c r="GVP92" s="45"/>
      <c r="GVQ92" s="45"/>
      <c r="GVR92" s="45"/>
      <c r="GVS92" s="45"/>
      <c r="GVT92" s="45"/>
      <c r="GVU92" s="45"/>
      <c r="GVV92" s="45"/>
      <c r="GVW92" s="45"/>
      <c r="GVX92" s="45"/>
      <c r="GVY92" s="45"/>
      <c r="GVZ92" s="45"/>
      <c r="GWA92" s="45"/>
      <c r="GWB92" s="45"/>
      <c r="GWC92" s="45"/>
      <c r="GWD92" s="45"/>
      <c r="GWE92" s="45"/>
      <c r="GWF92" s="45"/>
      <c r="GWG92" s="45"/>
      <c r="GWH92" s="45"/>
      <c r="GWI92" s="45"/>
      <c r="GWJ92" s="45"/>
      <c r="GWK92" s="45"/>
      <c r="GWL92" s="45"/>
      <c r="GWM92" s="45"/>
      <c r="GWN92" s="45"/>
      <c r="GWO92" s="45"/>
      <c r="GWP92" s="45"/>
      <c r="GWQ92" s="45"/>
      <c r="GWR92" s="45"/>
      <c r="GWS92" s="45"/>
      <c r="GWT92" s="45"/>
      <c r="GWU92" s="45"/>
      <c r="GWV92" s="45"/>
      <c r="GWW92" s="45"/>
      <c r="GWX92" s="45"/>
      <c r="GWY92" s="45"/>
      <c r="GWZ92" s="45"/>
      <c r="GXA92" s="45"/>
      <c r="GXB92" s="45"/>
      <c r="GXC92" s="45"/>
      <c r="GXD92" s="45"/>
      <c r="GXE92" s="45"/>
      <c r="GXF92" s="45"/>
      <c r="GXG92" s="45"/>
      <c r="GXH92" s="45"/>
      <c r="GXI92" s="45"/>
      <c r="GXJ92" s="45"/>
      <c r="GXK92" s="45"/>
      <c r="GXL92" s="45"/>
      <c r="GXM92" s="45"/>
      <c r="GXN92" s="45"/>
      <c r="GXO92" s="45"/>
      <c r="GXP92" s="45"/>
      <c r="GXQ92" s="45"/>
      <c r="GXR92" s="45"/>
      <c r="GXS92" s="45"/>
      <c r="GXT92" s="45"/>
      <c r="GXU92" s="45"/>
      <c r="GXV92" s="45"/>
      <c r="GXW92" s="45"/>
      <c r="GXX92" s="45"/>
      <c r="GXY92" s="45"/>
      <c r="GXZ92" s="45"/>
      <c r="GYA92" s="45"/>
      <c r="GYB92" s="45"/>
      <c r="GYC92" s="45"/>
      <c r="GYD92" s="45"/>
      <c r="GYE92" s="45"/>
      <c r="GYF92" s="45"/>
      <c r="GYG92" s="45"/>
      <c r="GYH92" s="45"/>
      <c r="GYI92" s="45"/>
      <c r="GYJ92" s="45"/>
      <c r="GYK92" s="45"/>
      <c r="GYL92" s="45"/>
      <c r="GYM92" s="45"/>
      <c r="GYN92" s="45"/>
      <c r="GYO92" s="45"/>
      <c r="GYP92" s="45"/>
      <c r="GYQ92" s="45"/>
      <c r="GYR92" s="45"/>
      <c r="GYS92" s="45"/>
      <c r="GYT92" s="45"/>
      <c r="GYU92" s="45"/>
      <c r="GYV92" s="45"/>
      <c r="GYW92" s="45"/>
      <c r="GYX92" s="45"/>
      <c r="GYY92" s="45"/>
      <c r="GYZ92" s="45"/>
      <c r="GZA92" s="45"/>
      <c r="GZB92" s="45"/>
      <c r="GZC92" s="45"/>
      <c r="GZD92" s="45"/>
      <c r="GZE92" s="45"/>
      <c r="GZF92" s="45"/>
      <c r="GZG92" s="45"/>
      <c r="GZH92" s="45"/>
      <c r="GZI92" s="45"/>
      <c r="GZJ92" s="45"/>
      <c r="GZK92" s="45"/>
      <c r="GZL92" s="45"/>
      <c r="GZM92" s="45"/>
      <c r="GZN92" s="45"/>
      <c r="GZO92" s="45"/>
      <c r="GZP92" s="45"/>
      <c r="GZQ92" s="45"/>
      <c r="GZR92" s="45"/>
      <c r="GZS92" s="45"/>
      <c r="GZT92" s="45"/>
      <c r="GZU92" s="45"/>
      <c r="GZV92" s="45"/>
      <c r="GZW92" s="45"/>
      <c r="GZX92" s="45"/>
      <c r="GZY92" s="45"/>
      <c r="GZZ92" s="45"/>
      <c r="HAA92" s="45"/>
      <c r="HAB92" s="45"/>
      <c r="HAC92" s="45"/>
      <c r="HAD92" s="45"/>
      <c r="HAE92" s="45"/>
      <c r="HAF92" s="45"/>
      <c r="HAG92" s="45"/>
      <c r="HAH92" s="45"/>
      <c r="HAI92" s="45"/>
      <c r="HAJ92" s="45"/>
      <c r="HAK92" s="45"/>
      <c r="HAL92" s="45"/>
      <c r="HAM92" s="45"/>
      <c r="HAN92" s="45"/>
      <c r="HAO92" s="45"/>
      <c r="HAP92" s="45"/>
      <c r="HAQ92" s="45"/>
      <c r="HAR92" s="45"/>
      <c r="HAS92" s="45"/>
      <c r="HAT92" s="45"/>
      <c r="HAU92" s="45"/>
      <c r="HAV92" s="45"/>
      <c r="HAW92" s="45"/>
      <c r="HAX92" s="45"/>
      <c r="HAY92" s="45"/>
      <c r="HAZ92" s="45"/>
      <c r="HBA92" s="45"/>
      <c r="HBB92" s="45"/>
      <c r="HBC92" s="45"/>
      <c r="HBD92" s="45"/>
      <c r="HBE92" s="45"/>
      <c r="HBF92" s="45"/>
      <c r="HBG92" s="45"/>
      <c r="HBH92" s="45"/>
      <c r="HBI92" s="45"/>
      <c r="HBJ92" s="45"/>
      <c r="HBK92" s="45"/>
      <c r="HBL92" s="45"/>
      <c r="HBM92" s="45"/>
      <c r="HBN92" s="45"/>
      <c r="HBO92" s="45"/>
      <c r="HBP92" s="45"/>
      <c r="HBQ92" s="45"/>
      <c r="HBR92" s="45"/>
      <c r="HBS92" s="45"/>
      <c r="HBT92" s="45"/>
      <c r="HBU92" s="45"/>
      <c r="HBV92" s="45"/>
      <c r="HBW92" s="45"/>
      <c r="HBX92" s="45"/>
      <c r="HBY92" s="45"/>
      <c r="HBZ92" s="45"/>
      <c r="HCA92" s="45"/>
      <c r="HCB92" s="45"/>
      <c r="HCC92" s="45"/>
      <c r="HCD92" s="45"/>
      <c r="HCE92" s="45"/>
      <c r="HCF92" s="45"/>
      <c r="HCG92" s="45"/>
      <c r="HCH92" s="45"/>
      <c r="HCI92" s="45"/>
      <c r="HCJ92" s="45"/>
      <c r="HCK92" s="45"/>
      <c r="HCL92" s="45"/>
      <c r="HCM92" s="45"/>
      <c r="HCN92" s="45"/>
      <c r="HCO92" s="45"/>
      <c r="HCP92" s="45"/>
      <c r="HCQ92" s="45"/>
      <c r="HCR92" s="45"/>
      <c r="HCS92" s="45"/>
      <c r="HCT92" s="45"/>
      <c r="HCU92" s="45"/>
      <c r="HCV92" s="45"/>
      <c r="HCW92" s="45"/>
      <c r="HCX92" s="45"/>
      <c r="HCY92" s="45"/>
      <c r="HCZ92" s="45"/>
      <c r="HDA92" s="45"/>
      <c r="HDB92" s="45"/>
      <c r="HDC92" s="45"/>
      <c r="HDD92" s="45"/>
      <c r="HDE92" s="45"/>
      <c r="HDF92" s="45"/>
      <c r="HDG92" s="45"/>
      <c r="HDH92" s="45"/>
      <c r="HDI92" s="45"/>
      <c r="HDJ92" s="45"/>
      <c r="HDK92" s="45"/>
      <c r="HDL92" s="45"/>
      <c r="HDM92" s="45"/>
      <c r="HDN92" s="45"/>
      <c r="HDO92" s="45"/>
      <c r="HDP92" s="45"/>
      <c r="HDQ92" s="45"/>
      <c r="HDR92" s="45"/>
      <c r="HDS92" s="45"/>
      <c r="HDT92" s="45"/>
      <c r="HDU92" s="45"/>
      <c r="HDV92" s="45"/>
      <c r="HDW92" s="45"/>
      <c r="HDX92" s="45"/>
      <c r="HDY92" s="45"/>
      <c r="HDZ92" s="45"/>
      <c r="HEA92" s="45"/>
      <c r="HEB92" s="45"/>
      <c r="HEC92" s="45"/>
      <c r="HED92" s="45"/>
      <c r="HEE92" s="45"/>
      <c r="HEF92" s="45"/>
      <c r="HEG92" s="45"/>
      <c r="HEH92" s="45"/>
      <c r="HEI92" s="45"/>
      <c r="HEJ92" s="45"/>
      <c r="HEK92" s="45"/>
      <c r="HEL92" s="45"/>
      <c r="HEM92" s="45"/>
      <c r="HEN92" s="45"/>
      <c r="HEO92" s="45"/>
      <c r="HEP92" s="45"/>
      <c r="HEQ92" s="45"/>
      <c r="HER92" s="45"/>
      <c r="HES92" s="45"/>
      <c r="HET92" s="45"/>
      <c r="HEU92" s="45"/>
      <c r="HEV92" s="45"/>
      <c r="HEW92" s="45"/>
      <c r="HEX92" s="45"/>
      <c r="HEY92" s="45"/>
      <c r="HEZ92" s="45"/>
      <c r="HFA92" s="45"/>
      <c r="HFB92" s="45"/>
      <c r="HFC92" s="45"/>
      <c r="HFD92" s="45"/>
      <c r="HFE92" s="45"/>
      <c r="HFF92" s="45"/>
      <c r="HFG92" s="45"/>
      <c r="HFH92" s="45"/>
      <c r="HFI92" s="45"/>
      <c r="HFJ92" s="45"/>
      <c r="HFK92" s="45"/>
      <c r="HFL92" s="45"/>
      <c r="HFM92" s="45"/>
      <c r="HFN92" s="45"/>
      <c r="HFO92" s="45"/>
      <c r="HFP92" s="45"/>
      <c r="HFQ92" s="45"/>
      <c r="HFR92" s="45"/>
      <c r="HFS92" s="45"/>
      <c r="HFT92" s="45"/>
      <c r="HFU92" s="45"/>
      <c r="HFV92" s="45"/>
      <c r="HFW92" s="45"/>
      <c r="HFX92" s="45"/>
      <c r="HFY92" s="45"/>
      <c r="HFZ92" s="45"/>
      <c r="HGA92" s="45"/>
      <c r="HGB92" s="45"/>
      <c r="HGC92" s="45"/>
      <c r="HGD92" s="45"/>
      <c r="HGE92" s="45"/>
      <c r="HGF92" s="45"/>
      <c r="HGG92" s="45"/>
      <c r="HGH92" s="45"/>
      <c r="HGI92" s="45"/>
      <c r="HGJ92" s="45"/>
      <c r="HGK92" s="45"/>
      <c r="HGL92" s="45"/>
      <c r="HGM92" s="45"/>
      <c r="HGN92" s="45"/>
      <c r="HGO92" s="45"/>
      <c r="HGP92" s="45"/>
      <c r="HGQ92" s="45"/>
      <c r="HGR92" s="45"/>
      <c r="HGS92" s="45"/>
      <c r="HGT92" s="45"/>
      <c r="HGU92" s="45"/>
      <c r="HGV92" s="45"/>
      <c r="HGW92" s="45"/>
      <c r="HGX92" s="45"/>
      <c r="HGY92" s="45"/>
      <c r="HGZ92" s="45"/>
      <c r="HHA92" s="45"/>
      <c r="HHB92" s="45"/>
      <c r="HHC92" s="45"/>
      <c r="HHD92" s="45"/>
      <c r="HHE92" s="45"/>
      <c r="HHF92" s="45"/>
      <c r="HHG92" s="45"/>
      <c r="HHH92" s="45"/>
      <c r="HHI92" s="45"/>
      <c r="HHJ92" s="45"/>
      <c r="HHK92" s="45"/>
      <c r="HHL92" s="45"/>
      <c r="HHM92" s="45"/>
      <c r="HHN92" s="45"/>
      <c r="HHO92" s="45"/>
      <c r="HHP92" s="45"/>
      <c r="HHQ92" s="45"/>
      <c r="HHR92" s="45"/>
      <c r="HHS92" s="45"/>
      <c r="HHT92" s="45"/>
      <c r="HHU92" s="45"/>
      <c r="HHV92" s="45"/>
      <c r="HHW92" s="45"/>
      <c r="HHX92" s="45"/>
      <c r="HHY92" s="45"/>
      <c r="HHZ92" s="45"/>
      <c r="HIA92" s="45"/>
      <c r="HIB92" s="45"/>
      <c r="HIC92" s="45"/>
      <c r="HID92" s="45"/>
      <c r="HIE92" s="45"/>
      <c r="HIF92" s="45"/>
      <c r="HIG92" s="45"/>
      <c r="HIH92" s="45"/>
      <c r="HII92" s="45"/>
      <c r="HIJ92" s="45"/>
      <c r="HIK92" s="45"/>
      <c r="HIL92" s="45"/>
      <c r="HIM92" s="45"/>
      <c r="HIN92" s="45"/>
      <c r="HIO92" s="45"/>
      <c r="HIP92" s="45"/>
      <c r="HIQ92" s="45"/>
      <c r="HIR92" s="45"/>
      <c r="HIS92" s="45"/>
      <c r="HIT92" s="45"/>
      <c r="HIU92" s="45"/>
      <c r="HIV92" s="45"/>
      <c r="HIW92" s="45"/>
      <c r="HIX92" s="45"/>
      <c r="HIY92" s="45"/>
      <c r="HIZ92" s="45"/>
      <c r="HJA92" s="45"/>
      <c r="HJB92" s="45"/>
      <c r="HJC92" s="45"/>
      <c r="HJD92" s="45"/>
      <c r="HJE92" s="45"/>
      <c r="HJF92" s="45"/>
      <c r="HJG92" s="45"/>
      <c r="HJH92" s="45"/>
      <c r="HJI92" s="45"/>
      <c r="HJJ92" s="45"/>
      <c r="HJK92" s="45"/>
      <c r="HJL92" s="45"/>
      <c r="HJM92" s="45"/>
      <c r="HJN92" s="45"/>
      <c r="HJO92" s="45"/>
      <c r="HJP92" s="45"/>
      <c r="HJQ92" s="45"/>
      <c r="HJR92" s="45"/>
      <c r="HJS92" s="45"/>
      <c r="HJT92" s="45"/>
      <c r="HJU92" s="45"/>
      <c r="HJV92" s="45"/>
      <c r="HJW92" s="45"/>
      <c r="HJX92" s="45"/>
      <c r="HJY92" s="45"/>
      <c r="HJZ92" s="45"/>
      <c r="HKA92" s="45"/>
      <c r="HKB92" s="45"/>
      <c r="HKC92" s="45"/>
      <c r="HKD92" s="45"/>
      <c r="HKE92" s="45"/>
      <c r="HKF92" s="45"/>
      <c r="HKG92" s="45"/>
      <c r="HKH92" s="45"/>
      <c r="HKI92" s="45"/>
      <c r="HKJ92" s="45"/>
      <c r="HKK92" s="45"/>
      <c r="HKL92" s="45"/>
      <c r="HKM92" s="45"/>
      <c r="HKN92" s="45"/>
      <c r="HKO92" s="45"/>
      <c r="HKP92" s="45"/>
      <c r="HKQ92" s="45"/>
      <c r="HKR92" s="45"/>
      <c r="HKS92" s="45"/>
      <c r="HKT92" s="45"/>
      <c r="HKU92" s="45"/>
      <c r="HKV92" s="45"/>
      <c r="HKW92" s="45"/>
      <c r="HKX92" s="45"/>
      <c r="HKY92" s="45"/>
      <c r="HKZ92" s="45"/>
      <c r="HLA92" s="45"/>
      <c r="HLB92" s="45"/>
      <c r="HLC92" s="45"/>
      <c r="HLD92" s="45"/>
      <c r="HLE92" s="45"/>
      <c r="HLF92" s="45"/>
      <c r="HLG92" s="45"/>
      <c r="HLH92" s="45"/>
      <c r="HLI92" s="45"/>
      <c r="HLJ92" s="45"/>
      <c r="HLK92" s="45"/>
      <c r="HLL92" s="45"/>
      <c r="HLM92" s="45"/>
      <c r="HLN92" s="45"/>
      <c r="HLO92" s="45"/>
      <c r="HLP92" s="45"/>
      <c r="HLQ92" s="45"/>
      <c r="HLR92" s="45"/>
      <c r="HLS92" s="45"/>
      <c r="HLT92" s="45"/>
      <c r="HLU92" s="45"/>
      <c r="HLV92" s="45"/>
      <c r="HLW92" s="45"/>
      <c r="HLX92" s="45"/>
      <c r="HLY92" s="45"/>
      <c r="HLZ92" s="45"/>
      <c r="HMA92" s="45"/>
      <c r="HMB92" s="45"/>
      <c r="HMC92" s="45"/>
      <c r="HMD92" s="45"/>
      <c r="HME92" s="45"/>
      <c r="HMF92" s="45"/>
      <c r="HMG92" s="45"/>
      <c r="HMH92" s="45"/>
      <c r="HMI92" s="45"/>
      <c r="HMJ92" s="45"/>
      <c r="HMK92" s="45"/>
      <c r="HML92" s="45"/>
      <c r="HMM92" s="45"/>
      <c r="HMN92" s="45"/>
      <c r="HMO92" s="45"/>
      <c r="HMP92" s="45"/>
      <c r="HMQ92" s="45"/>
      <c r="HMR92" s="45"/>
      <c r="HMS92" s="45"/>
      <c r="HMT92" s="45"/>
      <c r="HMU92" s="45"/>
      <c r="HMV92" s="45"/>
      <c r="HMW92" s="45"/>
      <c r="HMX92" s="45"/>
      <c r="HMY92" s="45"/>
      <c r="HMZ92" s="45"/>
      <c r="HNA92" s="45"/>
      <c r="HNB92" s="45"/>
      <c r="HNC92" s="45"/>
      <c r="HND92" s="45"/>
      <c r="HNE92" s="45"/>
      <c r="HNF92" s="45"/>
      <c r="HNG92" s="45"/>
      <c r="HNH92" s="45"/>
      <c r="HNI92" s="45"/>
      <c r="HNJ92" s="45"/>
      <c r="HNK92" s="45"/>
      <c r="HNL92" s="45"/>
      <c r="HNM92" s="45"/>
      <c r="HNN92" s="45"/>
      <c r="HNO92" s="45"/>
      <c r="HNP92" s="45"/>
      <c r="HNQ92" s="45"/>
      <c r="HNR92" s="45"/>
      <c r="HNS92" s="45"/>
      <c r="HNT92" s="45"/>
      <c r="HNU92" s="45"/>
      <c r="HNV92" s="45"/>
      <c r="HNW92" s="45"/>
      <c r="HNX92" s="45"/>
      <c r="HNY92" s="45"/>
      <c r="HNZ92" s="45"/>
      <c r="HOA92" s="45"/>
      <c r="HOB92" s="45"/>
      <c r="HOC92" s="45"/>
      <c r="HOD92" s="45"/>
      <c r="HOE92" s="45"/>
      <c r="HOF92" s="45"/>
      <c r="HOG92" s="45"/>
      <c r="HOH92" s="45"/>
      <c r="HOI92" s="45"/>
      <c r="HOJ92" s="45"/>
      <c r="HOK92" s="45"/>
      <c r="HOL92" s="45"/>
      <c r="HOM92" s="45"/>
      <c r="HON92" s="45"/>
      <c r="HOO92" s="45"/>
      <c r="HOP92" s="45"/>
      <c r="HOQ92" s="45"/>
      <c r="HOR92" s="45"/>
      <c r="HOS92" s="45"/>
      <c r="HOT92" s="45"/>
      <c r="HOU92" s="45"/>
      <c r="HOV92" s="45"/>
      <c r="HOW92" s="45"/>
      <c r="HOX92" s="45"/>
      <c r="HOY92" s="45"/>
      <c r="HOZ92" s="45"/>
      <c r="HPA92" s="45"/>
      <c r="HPB92" s="45"/>
      <c r="HPC92" s="45"/>
      <c r="HPD92" s="45"/>
      <c r="HPE92" s="45"/>
      <c r="HPF92" s="45"/>
      <c r="HPG92" s="45"/>
      <c r="HPH92" s="45"/>
      <c r="HPI92" s="45"/>
      <c r="HPJ92" s="45"/>
      <c r="HPK92" s="45"/>
      <c r="HPL92" s="45"/>
      <c r="HPM92" s="45"/>
      <c r="HPN92" s="45"/>
      <c r="HPO92" s="45"/>
      <c r="HPP92" s="45"/>
      <c r="HPQ92" s="45"/>
      <c r="HPR92" s="45"/>
      <c r="HPS92" s="45"/>
      <c r="HPT92" s="45"/>
      <c r="HPU92" s="45"/>
      <c r="HPV92" s="45"/>
      <c r="HPW92" s="45"/>
      <c r="HPX92" s="45"/>
      <c r="HPY92" s="45"/>
      <c r="HPZ92" s="45"/>
      <c r="HQA92" s="45"/>
      <c r="HQB92" s="45"/>
      <c r="HQC92" s="45"/>
      <c r="HQD92" s="45"/>
      <c r="HQE92" s="45"/>
      <c r="HQF92" s="45"/>
      <c r="HQG92" s="45"/>
      <c r="HQH92" s="45"/>
      <c r="HQI92" s="45"/>
      <c r="HQJ92" s="45"/>
      <c r="HQK92" s="45"/>
      <c r="HQL92" s="45"/>
      <c r="HQM92" s="45"/>
      <c r="HQN92" s="45"/>
      <c r="HQO92" s="45"/>
      <c r="HQP92" s="45"/>
      <c r="HQQ92" s="45"/>
      <c r="HQR92" s="45"/>
      <c r="HQS92" s="45"/>
      <c r="HQT92" s="45"/>
      <c r="HQU92" s="45"/>
      <c r="HQV92" s="45"/>
      <c r="HQW92" s="45"/>
      <c r="HQX92" s="45"/>
      <c r="HQY92" s="45"/>
      <c r="HQZ92" s="45"/>
      <c r="HRA92" s="45"/>
      <c r="HRB92" s="45"/>
      <c r="HRC92" s="45"/>
      <c r="HRD92" s="45"/>
      <c r="HRE92" s="45"/>
      <c r="HRF92" s="45"/>
      <c r="HRG92" s="45"/>
      <c r="HRH92" s="45"/>
      <c r="HRI92" s="45"/>
      <c r="HRJ92" s="45"/>
      <c r="HRK92" s="45"/>
      <c r="HRL92" s="45"/>
      <c r="HRM92" s="45"/>
      <c r="HRN92" s="45"/>
      <c r="HRO92" s="45"/>
      <c r="HRP92" s="45"/>
      <c r="HRQ92" s="45"/>
      <c r="HRR92" s="45"/>
      <c r="HRS92" s="45"/>
      <c r="HRT92" s="45"/>
      <c r="HRU92" s="45"/>
      <c r="HRV92" s="45"/>
      <c r="HRW92" s="45"/>
      <c r="HRX92" s="45"/>
      <c r="HRY92" s="45"/>
      <c r="HRZ92" s="45"/>
      <c r="HSA92" s="45"/>
      <c r="HSB92" s="45"/>
      <c r="HSC92" s="45"/>
      <c r="HSD92" s="45"/>
      <c r="HSE92" s="45"/>
      <c r="HSF92" s="45"/>
      <c r="HSG92" s="45"/>
      <c r="HSH92" s="45"/>
      <c r="HSI92" s="45"/>
      <c r="HSJ92" s="45"/>
      <c r="HSK92" s="45"/>
      <c r="HSL92" s="45"/>
      <c r="HSM92" s="45"/>
      <c r="HSN92" s="45"/>
      <c r="HSO92" s="45"/>
      <c r="HSP92" s="45"/>
      <c r="HSQ92" s="45"/>
      <c r="HSR92" s="45"/>
      <c r="HSS92" s="45"/>
      <c r="HST92" s="45"/>
      <c r="HSU92" s="45"/>
      <c r="HSV92" s="45"/>
      <c r="HSW92" s="45"/>
      <c r="HSX92" s="45"/>
      <c r="HSY92" s="45"/>
      <c r="HSZ92" s="45"/>
      <c r="HTA92" s="45"/>
      <c r="HTB92" s="45"/>
      <c r="HTC92" s="45"/>
      <c r="HTD92" s="45"/>
      <c r="HTE92" s="45"/>
      <c r="HTF92" s="45"/>
      <c r="HTG92" s="45"/>
      <c r="HTH92" s="45"/>
      <c r="HTI92" s="45"/>
      <c r="HTJ92" s="45"/>
      <c r="HTK92" s="45"/>
      <c r="HTL92" s="45"/>
      <c r="HTM92" s="45"/>
      <c r="HTN92" s="45"/>
      <c r="HTO92" s="45"/>
      <c r="HTP92" s="45"/>
      <c r="HTQ92" s="45"/>
      <c r="HTR92" s="45"/>
      <c r="HTS92" s="45"/>
      <c r="HTT92" s="45"/>
      <c r="HTU92" s="45"/>
      <c r="HTV92" s="45"/>
      <c r="HTW92" s="45"/>
      <c r="HTX92" s="45"/>
      <c r="HTY92" s="45"/>
      <c r="HTZ92" s="45"/>
      <c r="HUA92" s="45"/>
      <c r="HUB92" s="45"/>
      <c r="HUC92" s="45"/>
      <c r="HUD92" s="45"/>
      <c r="HUE92" s="45"/>
      <c r="HUF92" s="45"/>
      <c r="HUG92" s="45"/>
      <c r="HUH92" s="45"/>
      <c r="HUI92" s="45"/>
      <c r="HUJ92" s="45"/>
      <c r="HUK92" s="45"/>
      <c r="HUL92" s="45"/>
      <c r="HUM92" s="45"/>
      <c r="HUN92" s="45"/>
      <c r="HUO92" s="45"/>
      <c r="HUP92" s="45"/>
      <c r="HUQ92" s="45"/>
      <c r="HUR92" s="45"/>
      <c r="HUS92" s="45"/>
      <c r="HUT92" s="45"/>
      <c r="HUU92" s="45"/>
      <c r="HUV92" s="45"/>
      <c r="HUW92" s="45"/>
      <c r="HUX92" s="45"/>
      <c r="HUY92" s="45"/>
      <c r="HUZ92" s="45"/>
      <c r="HVA92" s="45"/>
      <c r="HVB92" s="45"/>
      <c r="HVC92" s="45"/>
      <c r="HVD92" s="45"/>
      <c r="HVE92" s="45"/>
      <c r="HVF92" s="45"/>
      <c r="HVG92" s="45"/>
      <c r="HVH92" s="45"/>
      <c r="HVI92" s="45"/>
      <c r="HVJ92" s="45"/>
      <c r="HVK92" s="45"/>
      <c r="HVL92" s="45"/>
      <c r="HVM92" s="45"/>
      <c r="HVN92" s="45"/>
      <c r="HVO92" s="45"/>
      <c r="HVP92" s="45"/>
      <c r="HVQ92" s="45"/>
      <c r="HVR92" s="45"/>
      <c r="HVS92" s="45"/>
      <c r="HVT92" s="45"/>
      <c r="HVU92" s="45"/>
      <c r="HVV92" s="45"/>
      <c r="HVW92" s="45"/>
      <c r="HVX92" s="45"/>
      <c r="HVY92" s="45"/>
      <c r="HVZ92" s="45"/>
      <c r="HWA92" s="45"/>
      <c r="HWB92" s="45"/>
      <c r="HWC92" s="45"/>
      <c r="HWD92" s="45"/>
      <c r="HWE92" s="45"/>
      <c r="HWF92" s="45"/>
      <c r="HWG92" s="45"/>
      <c r="HWH92" s="45"/>
      <c r="HWI92" s="45"/>
      <c r="HWJ92" s="45"/>
      <c r="HWK92" s="45"/>
      <c r="HWL92" s="45"/>
      <c r="HWM92" s="45"/>
      <c r="HWN92" s="45"/>
      <c r="HWO92" s="45"/>
      <c r="HWP92" s="45"/>
      <c r="HWQ92" s="45"/>
      <c r="HWR92" s="45"/>
      <c r="HWS92" s="45"/>
      <c r="HWT92" s="45"/>
      <c r="HWU92" s="45"/>
      <c r="HWV92" s="45"/>
      <c r="HWW92" s="45"/>
      <c r="HWX92" s="45"/>
      <c r="HWY92" s="45"/>
      <c r="HWZ92" s="45"/>
      <c r="HXA92" s="45"/>
      <c r="HXB92" s="45"/>
      <c r="HXC92" s="45"/>
      <c r="HXD92" s="45"/>
      <c r="HXE92" s="45"/>
      <c r="HXF92" s="45"/>
      <c r="HXG92" s="45"/>
      <c r="HXH92" s="45"/>
      <c r="HXI92" s="45"/>
      <c r="HXJ92" s="45"/>
      <c r="HXK92" s="45"/>
      <c r="HXL92" s="45"/>
      <c r="HXM92" s="45"/>
      <c r="HXN92" s="45"/>
      <c r="HXO92" s="45"/>
      <c r="HXP92" s="45"/>
      <c r="HXQ92" s="45"/>
      <c r="HXR92" s="45"/>
      <c r="HXS92" s="45"/>
      <c r="HXT92" s="45"/>
      <c r="HXU92" s="45"/>
      <c r="HXV92" s="45"/>
      <c r="HXW92" s="45"/>
      <c r="HXX92" s="45"/>
      <c r="HXY92" s="45"/>
      <c r="HXZ92" s="45"/>
      <c r="HYA92" s="45"/>
      <c r="HYB92" s="45"/>
      <c r="HYC92" s="45"/>
      <c r="HYD92" s="45"/>
      <c r="HYE92" s="45"/>
      <c r="HYF92" s="45"/>
      <c r="HYG92" s="45"/>
      <c r="HYH92" s="45"/>
      <c r="HYI92" s="45"/>
      <c r="HYJ92" s="45"/>
      <c r="HYK92" s="45"/>
      <c r="HYL92" s="45"/>
      <c r="HYM92" s="45"/>
      <c r="HYN92" s="45"/>
      <c r="HYO92" s="45"/>
      <c r="HYP92" s="45"/>
      <c r="HYQ92" s="45"/>
      <c r="HYR92" s="45"/>
      <c r="HYS92" s="45"/>
      <c r="HYT92" s="45"/>
      <c r="HYU92" s="45"/>
      <c r="HYV92" s="45"/>
      <c r="HYW92" s="45"/>
      <c r="HYX92" s="45"/>
      <c r="HYY92" s="45"/>
      <c r="HYZ92" s="45"/>
      <c r="HZA92" s="45"/>
      <c r="HZB92" s="45"/>
      <c r="HZC92" s="45"/>
      <c r="HZD92" s="45"/>
      <c r="HZE92" s="45"/>
      <c r="HZF92" s="45"/>
      <c r="HZG92" s="45"/>
      <c r="HZH92" s="45"/>
      <c r="HZI92" s="45"/>
      <c r="HZJ92" s="45"/>
      <c r="HZK92" s="45"/>
      <c r="HZL92" s="45"/>
      <c r="HZM92" s="45"/>
      <c r="HZN92" s="45"/>
      <c r="HZO92" s="45"/>
      <c r="HZP92" s="45"/>
      <c r="HZQ92" s="45"/>
      <c r="HZR92" s="45"/>
      <c r="HZS92" s="45"/>
      <c r="HZT92" s="45"/>
      <c r="HZU92" s="45"/>
      <c r="HZV92" s="45"/>
      <c r="HZW92" s="45"/>
      <c r="HZX92" s="45"/>
      <c r="HZY92" s="45"/>
      <c r="HZZ92" s="45"/>
      <c r="IAA92" s="45"/>
      <c r="IAB92" s="45"/>
      <c r="IAC92" s="45"/>
      <c r="IAD92" s="45"/>
      <c r="IAE92" s="45"/>
      <c r="IAF92" s="45"/>
      <c r="IAG92" s="45"/>
      <c r="IAH92" s="45"/>
      <c r="IAI92" s="45"/>
      <c r="IAJ92" s="45"/>
      <c r="IAK92" s="45"/>
      <c r="IAL92" s="45"/>
      <c r="IAM92" s="45"/>
      <c r="IAN92" s="45"/>
      <c r="IAO92" s="45"/>
      <c r="IAP92" s="45"/>
      <c r="IAQ92" s="45"/>
      <c r="IAR92" s="45"/>
      <c r="IAS92" s="45"/>
      <c r="IAT92" s="45"/>
      <c r="IAU92" s="45"/>
      <c r="IAV92" s="45"/>
      <c r="IAW92" s="45"/>
      <c r="IAX92" s="45"/>
      <c r="IAY92" s="45"/>
      <c r="IAZ92" s="45"/>
      <c r="IBA92" s="45"/>
      <c r="IBB92" s="45"/>
      <c r="IBC92" s="45"/>
      <c r="IBD92" s="45"/>
      <c r="IBE92" s="45"/>
      <c r="IBF92" s="45"/>
      <c r="IBG92" s="45"/>
      <c r="IBH92" s="45"/>
      <c r="IBI92" s="45"/>
      <c r="IBJ92" s="45"/>
      <c r="IBK92" s="45"/>
      <c r="IBL92" s="45"/>
      <c r="IBM92" s="45"/>
      <c r="IBN92" s="45"/>
      <c r="IBO92" s="45"/>
      <c r="IBP92" s="45"/>
      <c r="IBQ92" s="45"/>
      <c r="IBR92" s="45"/>
      <c r="IBS92" s="45"/>
      <c r="IBT92" s="45"/>
      <c r="IBU92" s="45"/>
      <c r="IBV92" s="45"/>
      <c r="IBW92" s="45"/>
      <c r="IBX92" s="45"/>
      <c r="IBY92" s="45"/>
      <c r="IBZ92" s="45"/>
      <c r="ICA92" s="45"/>
      <c r="ICB92" s="45"/>
      <c r="ICC92" s="45"/>
      <c r="ICD92" s="45"/>
      <c r="ICE92" s="45"/>
      <c r="ICF92" s="45"/>
      <c r="ICG92" s="45"/>
      <c r="ICH92" s="45"/>
      <c r="ICI92" s="45"/>
      <c r="ICJ92" s="45"/>
      <c r="ICK92" s="45"/>
      <c r="ICL92" s="45"/>
      <c r="ICM92" s="45"/>
      <c r="ICN92" s="45"/>
      <c r="ICO92" s="45"/>
      <c r="ICP92" s="45"/>
      <c r="ICQ92" s="45"/>
      <c r="ICR92" s="45"/>
      <c r="ICS92" s="45"/>
      <c r="ICT92" s="45"/>
      <c r="ICU92" s="45"/>
      <c r="ICV92" s="45"/>
      <c r="ICW92" s="45"/>
      <c r="ICX92" s="45"/>
      <c r="ICY92" s="45"/>
      <c r="ICZ92" s="45"/>
      <c r="IDA92" s="45"/>
      <c r="IDB92" s="45"/>
      <c r="IDC92" s="45"/>
      <c r="IDD92" s="45"/>
      <c r="IDE92" s="45"/>
      <c r="IDF92" s="45"/>
      <c r="IDG92" s="45"/>
      <c r="IDH92" s="45"/>
      <c r="IDI92" s="45"/>
      <c r="IDJ92" s="45"/>
      <c r="IDK92" s="45"/>
      <c r="IDL92" s="45"/>
      <c r="IDM92" s="45"/>
      <c r="IDN92" s="45"/>
      <c r="IDO92" s="45"/>
      <c r="IDP92" s="45"/>
      <c r="IDQ92" s="45"/>
      <c r="IDR92" s="45"/>
      <c r="IDS92" s="45"/>
      <c r="IDT92" s="45"/>
      <c r="IDU92" s="45"/>
      <c r="IDV92" s="45"/>
      <c r="IDW92" s="45"/>
      <c r="IDX92" s="45"/>
      <c r="IDY92" s="45"/>
      <c r="IDZ92" s="45"/>
      <c r="IEA92" s="45"/>
      <c r="IEB92" s="45"/>
      <c r="IEC92" s="45"/>
      <c r="IED92" s="45"/>
      <c r="IEE92" s="45"/>
      <c r="IEF92" s="45"/>
      <c r="IEG92" s="45"/>
      <c r="IEH92" s="45"/>
      <c r="IEI92" s="45"/>
      <c r="IEJ92" s="45"/>
      <c r="IEK92" s="45"/>
      <c r="IEL92" s="45"/>
      <c r="IEM92" s="45"/>
      <c r="IEN92" s="45"/>
      <c r="IEO92" s="45"/>
      <c r="IEP92" s="45"/>
      <c r="IEQ92" s="45"/>
      <c r="IER92" s="45"/>
      <c r="IES92" s="45"/>
      <c r="IET92" s="45"/>
      <c r="IEU92" s="45"/>
      <c r="IEV92" s="45"/>
      <c r="IEW92" s="45"/>
      <c r="IEX92" s="45"/>
      <c r="IEY92" s="45"/>
      <c r="IEZ92" s="45"/>
      <c r="IFA92" s="45"/>
      <c r="IFB92" s="45"/>
      <c r="IFC92" s="45"/>
      <c r="IFD92" s="45"/>
      <c r="IFE92" s="45"/>
      <c r="IFF92" s="45"/>
      <c r="IFG92" s="45"/>
      <c r="IFH92" s="45"/>
      <c r="IFI92" s="45"/>
      <c r="IFJ92" s="45"/>
      <c r="IFK92" s="45"/>
      <c r="IFL92" s="45"/>
      <c r="IFM92" s="45"/>
      <c r="IFN92" s="45"/>
      <c r="IFO92" s="45"/>
      <c r="IFP92" s="45"/>
      <c r="IFQ92" s="45"/>
      <c r="IFR92" s="45"/>
      <c r="IFS92" s="45"/>
      <c r="IFT92" s="45"/>
      <c r="IFU92" s="45"/>
      <c r="IFV92" s="45"/>
      <c r="IFW92" s="45"/>
      <c r="IFX92" s="45"/>
      <c r="IFY92" s="45"/>
      <c r="IFZ92" s="45"/>
      <c r="IGA92" s="45"/>
      <c r="IGB92" s="45"/>
      <c r="IGC92" s="45"/>
      <c r="IGD92" s="45"/>
      <c r="IGE92" s="45"/>
      <c r="IGF92" s="45"/>
      <c r="IGG92" s="45"/>
      <c r="IGH92" s="45"/>
      <c r="IGI92" s="45"/>
      <c r="IGJ92" s="45"/>
      <c r="IGK92" s="45"/>
      <c r="IGL92" s="45"/>
      <c r="IGM92" s="45"/>
      <c r="IGN92" s="45"/>
      <c r="IGO92" s="45"/>
      <c r="IGP92" s="45"/>
      <c r="IGQ92" s="45"/>
      <c r="IGR92" s="45"/>
      <c r="IGS92" s="45"/>
      <c r="IGT92" s="45"/>
      <c r="IGU92" s="45"/>
      <c r="IGV92" s="45"/>
      <c r="IGW92" s="45"/>
      <c r="IGX92" s="45"/>
      <c r="IGY92" s="45"/>
      <c r="IGZ92" s="45"/>
      <c r="IHA92" s="45"/>
      <c r="IHB92" s="45"/>
      <c r="IHC92" s="45"/>
      <c r="IHD92" s="45"/>
      <c r="IHE92" s="45"/>
      <c r="IHF92" s="45"/>
      <c r="IHG92" s="45"/>
      <c r="IHH92" s="45"/>
      <c r="IHI92" s="45"/>
      <c r="IHJ92" s="45"/>
      <c r="IHK92" s="45"/>
      <c r="IHL92" s="45"/>
      <c r="IHM92" s="45"/>
      <c r="IHN92" s="45"/>
      <c r="IHO92" s="45"/>
      <c r="IHP92" s="45"/>
      <c r="IHQ92" s="45"/>
      <c r="IHR92" s="45"/>
      <c r="IHS92" s="45"/>
      <c r="IHT92" s="45"/>
      <c r="IHU92" s="45"/>
      <c r="IHV92" s="45"/>
      <c r="IHW92" s="45"/>
      <c r="IHX92" s="45"/>
      <c r="IHY92" s="45"/>
      <c r="IHZ92" s="45"/>
      <c r="IIA92" s="45"/>
      <c r="IIB92" s="45"/>
      <c r="IIC92" s="45"/>
      <c r="IID92" s="45"/>
      <c r="IIE92" s="45"/>
      <c r="IIF92" s="45"/>
      <c r="IIG92" s="45"/>
      <c r="IIH92" s="45"/>
      <c r="III92" s="45"/>
      <c r="IIJ92" s="45"/>
      <c r="IIK92" s="45"/>
      <c r="IIL92" s="45"/>
      <c r="IIM92" s="45"/>
      <c r="IIN92" s="45"/>
      <c r="IIO92" s="45"/>
      <c r="IIP92" s="45"/>
      <c r="IIQ92" s="45"/>
      <c r="IIR92" s="45"/>
      <c r="IIS92" s="45"/>
      <c r="IIT92" s="45"/>
      <c r="IIU92" s="45"/>
      <c r="IIV92" s="45"/>
      <c r="IIW92" s="45"/>
      <c r="IIX92" s="45"/>
      <c r="IIY92" s="45"/>
      <c r="IIZ92" s="45"/>
      <c r="IJA92" s="45"/>
      <c r="IJB92" s="45"/>
      <c r="IJC92" s="45"/>
      <c r="IJD92" s="45"/>
      <c r="IJE92" s="45"/>
      <c r="IJF92" s="45"/>
      <c r="IJG92" s="45"/>
      <c r="IJH92" s="45"/>
      <c r="IJI92" s="45"/>
      <c r="IJJ92" s="45"/>
      <c r="IJK92" s="45"/>
      <c r="IJL92" s="45"/>
      <c r="IJM92" s="45"/>
      <c r="IJN92" s="45"/>
      <c r="IJO92" s="45"/>
      <c r="IJP92" s="45"/>
      <c r="IJQ92" s="45"/>
      <c r="IJR92" s="45"/>
      <c r="IJS92" s="45"/>
      <c r="IJT92" s="45"/>
      <c r="IJU92" s="45"/>
      <c r="IJV92" s="45"/>
      <c r="IJW92" s="45"/>
      <c r="IJX92" s="45"/>
      <c r="IJY92" s="45"/>
      <c r="IJZ92" s="45"/>
      <c r="IKA92" s="45"/>
      <c r="IKB92" s="45"/>
      <c r="IKC92" s="45"/>
      <c r="IKD92" s="45"/>
      <c r="IKE92" s="45"/>
      <c r="IKF92" s="45"/>
      <c r="IKG92" s="45"/>
      <c r="IKH92" s="45"/>
      <c r="IKI92" s="45"/>
      <c r="IKJ92" s="45"/>
      <c r="IKK92" s="45"/>
      <c r="IKL92" s="45"/>
      <c r="IKM92" s="45"/>
      <c r="IKN92" s="45"/>
      <c r="IKO92" s="45"/>
      <c r="IKP92" s="45"/>
      <c r="IKQ92" s="45"/>
      <c r="IKR92" s="45"/>
      <c r="IKS92" s="45"/>
      <c r="IKT92" s="45"/>
      <c r="IKU92" s="45"/>
      <c r="IKV92" s="45"/>
      <c r="IKW92" s="45"/>
      <c r="IKX92" s="45"/>
      <c r="IKY92" s="45"/>
      <c r="IKZ92" s="45"/>
      <c r="ILA92" s="45"/>
      <c r="ILB92" s="45"/>
      <c r="ILC92" s="45"/>
      <c r="ILD92" s="45"/>
      <c r="ILE92" s="45"/>
      <c r="ILF92" s="45"/>
      <c r="ILG92" s="45"/>
      <c r="ILH92" s="45"/>
      <c r="ILI92" s="45"/>
      <c r="ILJ92" s="45"/>
      <c r="ILK92" s="45"/>
      <c r="ILL92" s="45"/>
      <c r="ILM92" s="45"/>
      <c r="ILN92" s="45"/>
      <c r="ILO92" s="45"/>
      <c r="ILP92" s="45"/>
      <c r="ILQ92" s="45"/>
      <c r="ILR92" s="45"/>
      <c r="ILS92" s="45"/>
      <c r="ILT92" s="45"/>
      <c r="ILU92" s="45"/>
      <c r="ILV92" s="45"/>
      <c r="ILW92" s="45"/>
      <c r="ILX92" s="45"/>
      <c r="ILY92" s="45"/>
      <c r="ILZ92" s="45"/>
      <c r="IMA92" s="45"/>
      <c r="IMB92" s="45"/>
      <c r="IMC92" s="45"/>
      <c r="IMD92" s="45"/>
      <c r="IME92" s="45"/>
      <c r="IMF92" s="45"/>
      <c r="IMG92" s="45"/>
      <c r="IMH92" s="45"/>
      <c r="IMI92" s="45"/>
      <c r="IMJ92" s="45"/>
      <c r="IMK92" s="45"/>
      <c r="IML92" s="45"/>
      <c r="IMM92" s="45"/>
      <c r="IMN92" s="45"/>
      <c r="IMO92" s="45"/>
      <c r="IMP92" s="45"/>
      <c r="IMQ92" s="45"/>
      <c r="IMR92" s="45"/>
      <c r="IMS92" s="45"/>
      <c r="IMT92" s="45"/>
      <c r="IMU92" s="45"/>
      <c r="IMV92" s="45"/>
      <c r="IMW92" s="45"/>
      <c r="IMX92" s="45"/>
      <c r="IMY92" s="45"/>
      <c r="IMZ92" s="45"/>
      <c r="INA92" s="45"/>
      <c r="INB92" s="45"/>
      <c r="INC92" s="45"/>
      <c r="IND92" s="45"/>
      <c r="INE92" s="45"/>
      <c r="INF92" s="45"/>
      <c r="ING92" s="45"/>
      <c r="INH92" s="45"/>
      <c r="INI92" s="45"/>
      <c r="INJ92" s="45"/>
      <c r="INK92" s="45"/>
      <c r="INL92" s="45"/>
      <c r="INM92" s="45"/>
      <c r="INN92" s="45"/>
      <c r="INO92" s="45"/>
      <c r="INP92" s="45"/>
      <c r="INQ92" s="45"/>
      <c r="INR92" s="45"/>
      <c r="INS92" s="45"/>
      <c r="INT92" s="45"/>
      <c r="INU92" s="45"/>
      <c r="INV92" s="45"/>
      <c r="INW92" s="45"/>
      <c r="INX92" s="45"/>
      <c r="INY92" s="45"/>
      <c r="INZ92" s="45"/>
      <c r="IOA92" s="45"/>
      <c r="IOB92" s="45"/>
      <c r="IOC92" s="45"/>
      <c r="IOD92" s="45"/>
      <c r="IOE92" s="45"/>
      <c r="IOF92" s="45"/>
      <c r="IOG92" s="45"/>
      <c r="IOH92" s="45"/>
      <c r="IOI92" s="45"/>
      <c r="IOJ92" s="45"/>
      <c r="IOK92" s="45"/>
      <c r="IOL92" s="45"/>
      <c r="IOM92" s="45"/>
      <c r="ION92" s="45"/>
      <c r="IOO92" s="45"/>
      <c r="IOP92" s="45"/>
      <c r="IOQ92" s="45"/>
      <c r="IOR92" s="45"/>
      <c r="IOS92" s="45"/>
      <c r="IOT92" s="45"/>
      <c r="IOU92" s="45"/>
      <c r="IOV92" s="45"/>
      <c r="IOW92" s="45"/>
      <c r="IOX92" s="45"/>
      <c r="IOY92" s="45"/>
      <c r="IOZ92" s="45"/>
      <c r="IPA92" s="45"/>
      <c r="IPB92" s="45"/>
      <c r="IPC92" s="45"/>
      <c r="IPD92" s="45"/>
      <c r="IPE92" s="45"/>
      <c r="IPF92" s="45"/>
      <c r="IPG92" s="45"/>
      <c r="IPH92" s="45"/>
      <c r="IPI92" s="45"/>
      <c r="IPJ92" s="45"/>
      <c r="IPK92" s="45"/>
      <c r="IPL92" s="45"/>
      <c r="IPM92" s="45"/>
      <c r="IPN92" s="45"/>
      <c r="IPO92" s="45"/>
      <c r="IPP92" s="45"/>
      <c r="IPQ92" s="45"/>
      <c r="IPR92" s="45"/>
      <c r="IPS92" s="45"/>
      <c r="IPT92" s="45"/>
      <c r="IPU92" s="45"/>
      <c r="IPV92" s="45"/>
      <c r="IPW92" s="45"/>
      <c r="IPX92" s="45"/>
      <c r="IPY92" s="45"/>
      <c r="IPZ92" s="45"/>
      <c r="IQA92" s="45"/>
      <c r="IQB92" s="45"/>
      <c r="IQC92" s="45"/>
      <c r="IQD92" s="45"/>
      <c r="IQE92" s="45"/>
      <c r="IQF92" s="45"/>
      <c r="IQG92" s="45"/>
      <c r="IQH92" s="45"/>
      <c r="IQI92" s="45"/>
      <c r="IQJ92" s="45"/>
      <c r="IQK92" s="45"/>
      <c r="IQL92" s="45"/>
      <c r="IQM92" s="45"/>
      <c r="IQN92" s="45"/>
      <c r="IQO92" s="45"/>
      <c r="IQP92" s="45"/>
      <c r="IQQ92" s="45"/>
      <c r="IQR92" s="45"/>
      <c r="IQS92" s="45"/>
      <c r="IQT92" s="45"/>
      <c r="IQU92" s="45"/>
      <c r="IQV92" s="45"/>
      <c r="IQW92" s="45"/>
      <c r="IQX92" s="45"/>
      <c r="IQY92" s="45"/>
      <c r="IQZ92" s="45"/>
      <c r="IRA92" s="45"/>
      <c r="IRB92" s="45"/>
      <c r="IRC92" s="45"/>
      <c r="IRD92" s="45"/>
      <c r="IRE92" s="45"/>
      <c r="IRF92" s="45"/>
      <c r="IRG92" s="45"/>
      <c r="IRH92" s="45"/>
      <c r="IRI92" s="45"/>
      <c r="IRJ92" s="45"/>
      <c r="IRK92" s="45"/>
      <c r="IRL92" s="45"/>
      <c r="IRM92" s="45"/>
      <c r="IRN92" s="45"/>
      <c r="IRO92" s="45"/>
      <c r="IRP92" s="45"/>
      <c r="IRQ92" s="45"/>
      <c r="IRR92" s="45"/>
      <c r="IRS92" s="45"/>
      <c r="IRT92" s="45"/>
      <c r="IRU92" s="45"/>
      <c r="IRV92" s="45"/>
      <c r="IRW92" s="45"/>
      <c r="IRX92" s="45"/>
      <c r="IRY92" s="45"/>
      <c r="IRZ92" s="45"/>
      <c r="ISA92" s="45"/>
      <c r="ISB92" s="45"/>
      <c r="ISC92" s="45"/>
      <c r="ISD92" s="45"/>
      <c r="ISE92" s="45"/>
      <c r="ISF92" s="45"/>
      <c r="ISG92" s="45"/>
      <c r="ISH92" s="45"/>
      <c r="ISI92" s="45"/>
      <c r="ISJ92" s="45"/>
      <c r="ISK92" s="45"/>
      <c r="ISL92" s="45"/>
      <c r="ISM92" s="45"/>
      <c r="ISN92" s="45"/>
      <c r="ISO92" s="45"/>
      <c r="ISP92" s="45"/>
      <c r="ISQ92" s="45"/>
      <c r="ISR92" s="45"/>
      <c r="ISS92" s="45"/>
      <c r="IST92" s="45"/>
      <c r="ISU92" s="45"/>
      <c r="ISV92" s="45"/>
      <c r="ISW92" s="45"/>
      <c r="ISX92" s="45"/>
      <c r="ISY92" s="45"/>
      <c r="ISZ92" s="45"/>
      <c r="ITA92" s="45"/>
      <c r="ITB92" s="45"/>
      <c r="ITC92" s="45"/>
      <c r="ITD92" s="45"/>
      <c r="ITE92" s="45"/>
      <c r="ITF92" s="45"/>
      <c r="ITG92" s="45"/>
      <c r="ITH92" s="45"/>
      <c r="ITI92" s="45"/>
      <c r="ITJ92" s="45"/>
      <c r="ITK92" s="45"/>
      <c r="ITL92" s="45"/>
      <c r="ITM92" s="45"/>
      <c r="ITN92" s="45"/>
      <c r="ITO92" s="45"/>
      <c r="ITP92" s="45"/>
      <c r="ITQ92" s="45"/>
      <c r="ITR92" s="45"/>
      <c r="ITS92" s="45"/>
      <c r="ITT92" s="45"/>
      <c r="ITU92" s="45"/>
      <c r="ITV92" s="45"/>
      <c r="ITW92" s="45"/>
      <c r="ITX92" s="45"/>
      <c r="ITY92" s="45"/>
      <c r="ITZ92" s="45"/>
      <c r="IUA92" s="45"/>
      <c r="IUB92" s="45"/>
      <c r="IUC92" s="45"/>
      <c r="IUD92" s="45"/>
      <c r="IUE92" s="45"/>
      <c r="IUF92" s="45"/>
      <c r="IUG92" s="45"/>
      <c r="IUH92" s="45"/>
      <c r="IUI92" s="45"/>
      <c r="IUJ92" s="45"/>
      <c r="IUK92" s="45"/>
      <c r="IUL92" s="45"/>
      <c r="IUM92" s="45"/>
      <c r="IUN92" s="45"/>
      <c r="IUO92" s="45"/>
      <c r="IUP92" s="45"/>
      <c r="IUQ92" s="45"/>
      <c r="IUR92" s="45"/>
      <c r="IUS92" s="45"/>
      <c r="IUT92" s="45"/>
      <c r="IUU92" s="45"/>
      <c r="IUV92" s="45"/>
      <c r="IUW92" s="45"/>
      <c r="IUX92" s="45"/>
      <c r="IUY92" s="45"/>
      <c r="IUZ92" s="45"/>
      <c r="IVA92" s="45"/>
      <c r="IVB92" s="45"/>
      <c r="IVC92" s="45"/>
      <c r="IVD92" s="45"/>
      <c r="IVE92" s="45"/>
      <c r="IVF92" s="45"/>
      <c r="IVG92" s="45"/>
      <c r="IVH92" s="45"/>
      <c r="IVI92" s="45"/>
      <c r="IVJ92" s="45"/>
      <c r="IVK92" s="45"/>
      <c r="IVL92" s="45"/>
      <c r="IVM92" s="45"/>
      <c r="IVN92" s="45"/>
      <c r="IVO92" s="45"/>
      <c r="IVP92" s="45"/>
      <c r="IVQ92" s="45"/>
      <c r="IVR92" s="45"/>
      <c r="IVS92" s="45"/>
      <c r="IVT92" s="45"/>
      <c r="IVU92" s="45"/>
      <c r="IVV92" s="45"/>
      <c r="IVW92" s="45"/>
      <c r="IVX92" s="45"/>
      <c r="IVY92" s="45"/>
      <c r="IVZ92" s="45"/>
      <c r="IWA92" s="45"/>
      <c r="IWB92" s="45"/>
      <c r="IWC92" s="45"/>
      <c r="IWD92" s="45"/>
      <c r="IWE92" s="45"/>
      <c r="IWF92" s="45"/>
      <c r="IWG92" s="45"/>
      <c r="IWH92" s="45"/>
      <c r="IWI92" s="45"/>
      <c r="IWJ92" s="45"/>
      <c r="IWK92" s="45"/>
      <c r="IWL92" s="45"/>
      <c r="IWM92" s="45"/>
      <c r="IWN92" s="45"/>
      <c r="IWO92" s="45"/>
      <c r="IWP92" s="45"/>
      <c r="IWQ92" s="45"/>
      <c r="IWR92" s="45"/>
      <c r="IWS92" s="45"/>
      <c r="IWT92" s="45"/>
      <c r="IWU92" s="45"/>
      <c r="IWV92" s="45"/>
      <c r="IWW92" s="45"/>
      <c r="IWX92" s="45"/>
      <c r="IWY92" s="45"/>
      <c r="IWZ92" s="45"/>
      <c r="IXA92" s="45"/>
      <c r="IXB92" s="45"/>
      <c r="IXC92" s="45"/>
      <c r="IXD92" s="45"/>
      <c r="IXE92" s="45"/>
      <c r="IXF92" s="45"/>
      <c r="IXG92" s="45"/>
      <c r="IXH92" s="45"/>
      <c r="IXI92" s="45"/>
      <c r="IXJ92" s="45"/>
      <c r="IXK92" s="45"/>
      <c r="IXL92" s="45"/>
      <c r="IXM92" s="45"/>
      <c r="IXN92" s="45"/>
      <c r="IXO92" s="45"/>
      <c r="IXP92" s="45"/>
      <c r="IXQ92" s="45"/>
      <c r="IXR92" s="45"/>
      <c r="IXS92" s="45"/>
      <c r="IXT92" s="45"/>
      <c r="IXU92" s="45"/>
      <c r="IXV92" s="45"/>
      <c r="IXW92" s="45"/>
      <c r="IXX92" s="45"/>
      <c r="IXY92" s="45"/>
      <c r="IXZ92" s="45"/>
      <c r="IYA92" s="45"/>
      <c r="IYB92" s="45"/>
      <c r="IYC92" s="45"/>
      <c r="IYD92" s="45"/>
      <c r="IYE92" s="45"/>
      <c r="IYF92" s="45"/>
      <c r="IYG92" s="45"/>
      <c r="IYH92" s="45"/>
      <c r="IYI92" s="45"/>
      <c r="IYJ92" s="45"/>
      <c r="IYK92" s="45"/>
      <c r="IYL92" s="45"/>
      <c r="IYM92" s="45"/>
      <c r="IYN92" s="45"/>
      <c r="IYO92" s="45"/>
      <c r="IYP92" s="45"/>
      <c r="IYQ92" s="45"/>
      <c r="IYR92" s="45"/>
      <c r="IYS92" s="45"/>
      <c r="IYT92" s="45"/>
      <c r="IYU92" s="45"/>
      <c r="IYV92" s="45"/>
      <c r="IYW92" s="45"/>
      <c r="IYX92" s="45"/>
      <c r="IYY92" s="45"/>
      <c r="IYZ92" s="45"/>
      <c r="IZA92" s="45"/>
      <c r="IZB92" s="45"/>
      <c r="IZC92" s="45"/>
      <c r="IZD92" s="45"/>
      <c r="IZE92" s="45"/>
      <c r="IZF92" s="45"/>
      <c r="IZG92" s="45"/>
      <c r="IZH92" s="45"/>
      <c r="IZI92" s="45"/>
      <c r="IZJ92" s="45"/>
      <c r="IZK92" s="45"/>
      <c r="IZL92" s="45"/>
      <c r="IZM92" s="45"/>
      <c r="IZN92" s="45"/>
      <c r="IZO92" s="45"/>
      <c r="IZP92" s="45"/>
      <c r="IZQ92" s="45"/>
      <c r="IZR92" s="45"/>
      <c r="IZS92" s="45"/>
      <c r="IZT92" s="45"/>
      <c r="IZU92" s="45"/>
      <c r="IZV92" s="45"/>
      <c r="IZW92" s="45"/>
      <c r="IZX92" s="45"/>
      <c r="IZY92" s="45"/>
      <c r="IZZ92" s="45"/>
      <c r="JAA92" s="45"/>
      <c r="JAB92" s="45"/>
      <c r="JAC92" s="45"/>
      <c r="JAD92" s="45"/>
      <c r="JAE92" s="45"/>
      <c r="JAF92" s="45"/>
      <c r="JAG92" s="45"/>
      <c r="JAH92" s="45"/>
      <c r="JAI92" s="45"/>
      <c r="JAJ92" s="45"/>
      <c r="JAK92" s="45"/>
      <c r="JAL92" s="45"/>
      <c r="JAM92" s="45"/>
      <c r="JAN92" s="45"/>
      <c r="JAO92" s="45"/>
      <c r="JAP92" s="45"/>
      <c r="JAQ92" s="45"/>
      <c r="JAR92" s="45"/>
      <c r="JAS92" s="45"/>
      <c r="JAT92" s="45"/>
      <c r="JAU92" s="45"/>
      <c r="JAV92" s="45"/>
      <c r="JAW92" s="45"/>
      <c r="JAX92" s="45"/>
      <c r="JAY92" s="45"/>
      <c r="JAZ92" s="45"/>
      <c r="JBA92" s="45"/>
      <c r="JBB92" s="45"/>
      <c r="JBC92" s="45"/>
      <c r="JBD92" s="45"/>
      <c r="JBE92" s="45"/>
      <c r="JBF92" s="45"/>
      <c r="JBG92" s="45"/>
      <c r="JBH92" s="45"/>
      <c r="JBI92" s="45"/>
      <c r="JBJ92" s="45"/>
      <c r="JBK92" s="45"/>
      <c r="JBL92" s="45"/>
      <c r="JBM92" s="45"/>
      <c r="JBN92" s="45"/>
      <c r="JBO92" s="45"/>
      <c r="JBP92" s="45"/>
      <c r="JBQ92" s="45"/>
      <c r="JBR92" s="45"/>
      <c r="JBS92" s="45"/>
      <c r="JBT92" s="45"/>
      <c r="JBU92" s="45"/>
      <c r="JBV92" s="45"/>
      <c r="JBW92" s="45"/>
      <c r="JBX92" s="45"/>
      <c r="JBY92" s="45"/>
      <c r="JBZ92" s="45"/>
      <c r="JCA92" s="45"/>
      <c r="JCB92" s="45"/>
      <c r="JCC92" s="45"/>
      <c r="JCD92" s="45"/>
      <c r="JCE92" s="45"/>
      <c r="JCF92" s="45"/>
      <c r="JCG92" s="45"/>
      <c r="JCH92" s="45"/>
      <c r="JCI92" s="45"/>
      <c r="JCJ92" s="45"/>
      <c r="JCK92" s="45"/>
      <c r="JCL92" s="45"/>
      <c r="JCM92" s="45"/>
      <c r="JCN92" s="45"/>
      <c r="JCO92" s="45"/>
      <c r="JCP92" s="45"/>
      <c r="JCQ92" s="45"/>
      <c r="JCR92" s="45"/>
      <c r="JCS92" s="45"/>
      <c r="JCT92" s="45"/>
      <c r="JCU92" s="45"/>
      <c r="JCV92" s="45"/>
      <c r="JCW92" s="45"/>
      <c r="JCX92" s="45"/>
      <c r="JCY92" s="45"/>
      <c r="JCZ92" s="45"/>
      <c r="JDA92" s="45"/>
      <c r="JDB92" s="45"/>
      <c r="JDC92" s="45"/>
      <c r="JDD92" s="45"/>
      <c r="JDE92" s="45"/>
      <c r="JDF92" s="45"/>
      <c r="JDG92" s="45"/>
      <c r="JDH92" s="45"/>
      <c r="JDI92" s="45"/>
      <c r="JDJ92" s="45"/>
      <c r="JDK92" s="45"/>
      <c r="JDL92" s="45"/>
      <c r="JDM92" s="45"/>
      <c r="JDN92" s="45"/>
      <c r="JDO92" s="45"/>
      <c r="JDP92" s="45"/>
      <c r="JDQ92" s="45"/>
      <c r="JDR92" s="45"/>
      <c r="JDS92" s="45"/>
      <c r="JDT92" s="45"/>
      <c r="JDU92" s="45"/>
      <c r="JDV92" s="45"/>
      <c r="JDW92" s="45"/>
      <c r="JDX92" s="45"/>
      <c r="JDY92" s="45"/>
      <c r="JDZ92" s="45"/>
      <c r="JEA92" s="45"/>
      <c r="JEB92" s="45"/>
      <c r="JEC92" s="45"/>
      <c r="JED92" s="45"/>
      <c r="JEE92" s="45"/>
      <c r="JEF92" s="45"/>
      <c r="JEG92" s="45"/>
      <c r="JEH92" s="45"/>
      <c r="JEI92" s="45"/>
      <c r="JEJ92" s="45"/>
      <c r="JEK92" s="45"/>
      <c r="JEL92" s="45"/>
      <c r="JEM92" s="45"/>
      <c r="JEN92" s="45"/>
      <c r="JEO92" s="45"/>
      <c r="JEP92" s="45"/>
      <c r="JEQ92" s="45"/>
      <c r="JER92" s="45"/>
      <c r="JES92" s="45"/>
      <c r="JET92" s="45"/>
      <c r="JEU92" s="45"/>
      <c r="JEV92" s="45"/>
      <c r="JEW92" s="45"/>
      <c r="JEX92" s="45"/>
      <c r="JEY92" s="45"/>
      <c r="JEZ92" s="45"/>
      <c r="JFA92" s="45"/>
      <c r="JFB92" s="45"/>
      <c r="JFC92" s="45"/>
      <c r="JFD92" s="45"/>
      <c r="JFE92" s="45"/>
      <c r="JFF92" s="45"/>
      <c r="JFG92" s="45"/>
      <c r="JFH92" s="45"/>
      <c r="JFI92" s="45"/>
      <c r="JFJ92" s="45"/>
      <c r="JFK92" s="45"/>
      <c r="JFL92" s="45"/>
      <c r="JFM92" s="45"/>
      <c r="JFN92" s="45"/>
      <c r="JFO92" s="45"/>
      <c r="JFP92" s="45"/>
      <c r="JFQ92" s="45"/>
      <c r="JFR92" s="45"/>
      <c r="JFS92" s="45"/>
      <c r="JFT92" s="45"/>
      <c r="JFU92" s="45"/>
      <c r="JFV92" s="45"/>
      <c r="JFW92" s="45"/>
      <c r="JFX92" s="45"/>
      <c r="JFY92" s="45"/>
      <c r="JFZ92" s="45"/>
      <c r="JGA92" s="45"/>
      <c r="JGB92" s="45"/>
      <c r="JGC92" s="45"/>
      <c r="JGD92" s="45"/>
      <c r="JGE92" s="45"/>
      <c r="JGF92" s="45"/>
      <c r="JGG92" s="45"/>
      <c r="JGH92" s="45"/>
      <c r="JGI92" s="45"/>
      <c r="JGJ92" s="45"/>
      <c r="JGK92" s="45"/>
      <c r="JGL92" s="45"/>
      <c r="JGM92" s="45"/>
      <c r="JGN92" s="45"/>
      <c r="JGO92" s="45"/>
      <c r="JGP92" s="45"/>
      <c r="JGQ92" s="45"/>
      <c r="JGR92" s="45"/>
      <c r="JGS92" s="45"/>
      <c r="JGT92" s="45"/>
      <c r="JGU92" s="45"/>
      <c r="JGV92" s="45"/>
      <c r="JGW92" s="45"/>
      <c r="JGX92" s="45"/>
      <c r="JGY92" s="45"/>
      <c r="JGZ92" s="45"/>
      <c r="JHA92" s="45"/>
      <c r="JHB92" s="45"/>
      <c r="JHC92" s="45"/>
      <c r="JHD92" s="45"/>
      <c r="JHE92" s="45"/>
      <c r="JHF92" s="45"/>
      <c r="JHG92" s="45"/>
      <c r="JHH92" s="45"/>
      <c r="JHI92" s="45"/>
      <c r="JHJ92" s="45"/>
      <c r="JHK92" s="45"/>
      <c r="JHL92" s="45"/>
      <c r="JHM92" s="45"/>
      <c r="JHN92" s="45"/>
      <c r="JHO92" s="45"/>
      <c r="JHP92" s="45"/>
      <c r="JHQ92" s="45"/>
      <c r="JHR92" s="45"/>
      <c r="JHS92" s="45"/>
      <c r="JHT92" s="45"/>
      <c r="JHU92" s="45"/>
      <c r="JHV92" s="45"/>
      <c r="JHW92" s="45"/>
      <c r="JHX92" s="45"/>
      <c r="JHY92" s="45"/>
      <c r="JHZ92" s="45"/>
      <c r="JIA92" s="45"/>
      <c r="JIB92" s="45"/>
      <c r="JIC92" s="45"/>
      <c r="JID92" s="45"/>
      <c r="JIE92" s="45"/>
      <c r="JIF92" s="45"/>
      <c r="JIG92" s="45"/>
      <c r="JIH92" s="45"/>
      <c r="JII92" s="45"/>
      <c r="JIJ92" s="45"/>
      <c r="JIK92" s="45"/>
      <c r="JIL92" s="45"/>
      <c r="JIM92" s="45"/>
      <c r="JIN92" s="45"/>
      <c r="JIO92" s="45"/>
      <c r="JIP92" s="45"/>
      <c r="JIQ92" s="45"/>
      <c r="JIR92" s="45"/>
      <c r="JIS92" s="45"/>
      <c r="JIT92" s="45"/>
      <c r="JIU92" s="45"/>
      <c r="JIV92" s="45"/>
      <c r="JIW92" s="45"/>
      <c r="JIX92" s="45"/>
      <c r="JIY92" s="45"/>
      <c r="JIZ92" s="45"/>
      <c r="JJA92" s="45"/>
      <c r="JJB92" s="45"/>
      <c r="JJC92" s="45"/>
      <c r="JJD92" s="45"/>
      <c r="JJE92" s="45"/>
      <c r="JJF92" s="45"/>
      <c r="JJG92" s="45"/>
      <c r="JJH92" s="45"/>
      <c r="JJI92" s="45"/>
      <c r="JJJ92" s="45"/>
      <c r="JJK92" s="45"/>
      <c r="JJL92" s="45"/>
      <c r="JJM92" s="45"/>
      <c r="JJN92" s="45"/>
      <c r="JJO92" s="45"/>
      <c r="JJP92" s="45"/>
      <c r="JJQ92" s="45"/>
      <c r="JJR92" s="45"/>
      <c r="JJS92" s="45"/>
      <c r="JJT92" s="45"/>
      <c r="JJU92" s="45"/>
      <c r="JJV92" s="45"/>
      <c r="JJW92" s="45"/>
      <c r="JJX92" s="45"/>
      <c r="JJY92" s="45"/>
      <c r="JJZ92" s="45"/>
      <c r="JKA92" s="45"/>
      <c r="JKB92" s="45"/>
      <c r="JKC92" s="45"/>
      <c r="JKD92" s="45"/>
      <c r="JKE92" s="45"/>
      <c r="JKF92" s="45"/>
      <c r="JKG92" s="45"/>
      <c r="JKH92" s="45"/>
      <c r="JKI92" s="45"/>
      <c r="JKJ92" s="45"/>
      <c r="JKK92" s="45"/>
      <c r="JKL92" s="45"/>
      <c r="JKM92" s="45"/>
      <c r="JKN92" s="45"/>
      <c r="JKO92" s="45"/>
      <c r="JKP92" s="45"/>
      <c r="JKQ92" s="45"/>
      <c r="JKR92" s="45"/>
      <c r="JKS92" s="45"/>
      <c r="JKT92" s="45"/>
      <c r="JKU92" s="45"/>
      <c r="JKV92" s="45"/>
      <c r="JKW92" s="45"/>
      <c r="JKX92" s="45"/>
      <c r="JKY92" s="45"/>
      <c r="JKZ92" s="45"/>
      <c r="JLA92" s="45"/>
      <c r="JLB92" s="45"/>
      <c r="JLC92" s="45"/>
      <c r="JLD92" s="45"/>
      <c r="JLE92" s="45"/>
      <c r="JLF92" s="45"/>
      <c r="JLG92" s="45"/>
      <c r="JLH92" s="45"/>
      <c r="JLI92" s="45"/>
      <c r="JLJ92" s="45"/>
      <c r="JLK92" s="45"/>
      <c r="JLL92" s="45"/>
      <c r="JLM92" s="45"/>
      <c r="JLN92" s="45"/>
      <c r="JLO92" s="45"/>
      <c r="JLP92" s="45"/>
      <c r="JLQ92" s="45"/>
      <c r="JLR92" s="45"/>
      <c r="JLS92" s="45"/>
      <c r="JLT92" s="45"/>
      <c r="JLU92" s="45"/>
      <c r="JLV92" s="45"/>
      <c r="JLW92" s="45"/>
      <c r="JLX92" s="45"/>
      <c r="JLY92" s="45"/>
      <c r="JLZ92" s="45"/>
      <c r="JMA92" s="45"/>
      <c r="JMB92" s="45"/>
      <c r="JMC92" s="45"/>
      <c r="JMD92" s="45"/>
      <c r="JME92" s="45"/>
      <c r="JMF92" s="45"/>
      <c r="JMG92" s="45"/>
      <c r="JMH92" s="45"/>
      <c r="JMI92" s="45"/>
      <c r="JMJ92" s="45"/>
      <c r="JMK92" s="45"/>
      <c r="JML92" s="45"/>
      <c r="JMM92" s="45"/>
      <c r="JMN92" s="45"/>
      <c r="JMO92" s="45"/>
      <c r="JMP92" s="45"/>
      <c r="JMQ92" s="45"/>
      <c r="JMR92" s="45"/>
      <c r="JMS92" s="45"/>
      <c r="JMT92" s="45"/>
      <c r="JMU92" s="45"/>
      <c r="JMV92" s="45"/>
      <c r="JMW92" s="45"/>
      <c r="JMX92" s="45"/>
      <c r="JMY92" s="45"/>
      <c r="JMZ92" s="45"/>
      <c r="JNA92" s="45"/>
      <c r="JNB92" s="45"/>
      <c r="JNC92" s="45"/>
      <c r="JND92" s="45"/>
      <c r="JNE92" s="45"/>
      <c r="JNF92" s="45"/>
      <c r="JNG92" s="45"/>
      <c r="JNH92" s="45"/>
      <c r="JNI92" s="45"/>
      <c r="JNJ92" s="45"/>
      <c r="JNK92" s="45"/>
      <c r="JNL92" s="45"/>
      <c r="JNM92" s="45"/>
      <c r="JNN92" s="45"/>
      <c r="JNO92" s="45"/>
      <c r="JNP92" s="45"/>
      <c r="JNQ92" s="45"/>
      <c r="JNR92" s="45"/>
      <c r="JNS92" s="45"/>
      <c r="JNT92" s="45"/>
      <c r="JNU92" s="45"/>
      <c r="JNV92" s="45"/>
      <c r="JNW92" s="45"/>
      <c r="JNX92" s="45"/>
      <c r="JNY92" s="45"/>
      <c r="JNZ92" s="45"/>
      <c r="JOA92" s="45"/>
      <c r="JOB92" s="45"/>
      <c r="JOC92" s="45"/>
      <c r="JOD92" s="45"/>
      <c r="JOE92" s="45"/>
      <c r="JOF92" s="45"/>
      <c r="JOG92" s="45"/>
      <c r="JOH92" s="45"/>
      <c r="JOI92" s="45"/>
      <c r="JOJ92" s="45"/>
      <c r="JOK92" s="45"/>
      <c r="JOL92" s="45"/>
      <c r="JOM92" s="45"/>
      <c r="JON92" s="45"/>
      <c r="JOO92" s="45"/>
      <c r="JOP92" s="45"/>
      <c r="JOQ92" s="45"/>
      <c r="JOR92" s="45"/>
      <c r="JOS92" s="45"/>
      <c r="JOT92" s="45"/>
      <c r="JOU92" s="45"/>
      <c r="JOV92" s="45"/>
      <c r="JOW92" s="45"/>
      <c r="JOX92" s="45"/>
      <c r="JOY92" s="45"/>
      <c r="JOZ92" s="45"/>
      <c r="JPA92" s="45"/>
      <c r="JPB92" s="45"/>
      <c r="JPC92" s="45"/>
      <c r="JPD92" s="45"/>
      <c r="JPE92" s="45"/>
      <c r="JPF92" s="45"/>
      <c r="JPG92" s="45"/>
      <c r="JPH92" s="45"/>
      <c r="JPI92" s="45"/>
      <c r="JPJ92" s="45"/>
      <c r="JPK92" s="45"/>
      <c r="JPL92" s="45"/>
      <c r="JPM92" s="45"/>
      <c r="JPN92" s="45"/>
      <c r="JPO92" s="45"/>
      <c r="JPP92" s="45"/>
      <c r="JPQ92" s="45"/>
      <c r="JPR92" s="45"/>
      <c r="JPS92" s="45"/>
      <c r="JPT92" s="45"/>
      <c r="JPU92" s="45"/>
      <c r="JPV92" s="45"/>
      <c r="JPW92" s="45"/>
      <c r="JPX92" s="45"/>
      <c r="JPY92" s="45"/>
      <c r="JPZ92" s="45"/>
      <c r="JQA92" s="45"/>
      <c r="JQB92" s="45"/>
      <c r="JQC92" s="45"/>
      <c r="JQD92" s="45"/>
      <c r="JQE92" s="45"/>
      <c r="JQF92" s="45"/>
      <c r="JQG92" s="45"/>
      <c r="JQH92" s="45"/>
      <c r="JQI92" s="45"/>
      <c r="JQJ92" s="45"/>
      <c r="JQK92" s="45"/>
      <c r="JQL92" s="45"/>
      <c r="JQM92" s="45"/>
      <c r="JQN92" s="45"/>
      <c r="JQO92" s="45"/>
      <c r="JQP92" s="45"/>
      <c r="JQQ92" s="45"/>
      <c r="JQR92" s="45"/>
      <c r="JQS92" s="45"/>
      <c r="JQT92" s="45"/>
      <c r="JQU92" s="45"/>
      <c r="JQV92" s="45"/>
      <c r="JQW92" s="45"/>
      <c r="JQX92" s="45"/>
      <c r="JQY92" s="45"/>
      <c r="JQZ92" s="45"/>
      <c r="JRA92" s="45"/>
      <c r="JRB92" s="45"/>
      <c r="JRC92" s="45"/>
      <c r="JRD92" s="45"/>
      <c r="JRE92" s="45"/>
      <c r="JRF92" s="45"/>
      <c r="JRG92" s="45"/>
      <c r="JRH92" s="45"/>
      <c r="JRI92" s="45"/>
      <c r="JRJ92" s="45"/>
      <c r="JRK92" s="45"/>
      <c r="JRL92" s="45"/>
      <c r="JRM92" s="45"/>
      <c r="JRN92" s="45"/>
      <c r="JRO92" s="45"/>
      <c r="JRP92" s="45"/>
      <c r="JRQ92" s="45"/>
      <c r="JRR92" s="45"/>
      <c r="JRS92" s="45"/>
      <c r="JRT92" s="45"/>
      <c r="JRU92" s="45"/>
      <c r="JRV92" s="45"/>
      <c r="JRW92" s="45"/>
      <c r="JRX92" s="45"/>
      <c r="JRY92" s="45"/>
      <c r="JRZ92" s="45"/>
      <c r="JSA92" s="45"/>
      <c r="JSB92" s="45"/>
      <c r="JSC92" s="45"/>
      <c r="JSD92" s="45"/>
      <c r="JSE92" s="45"/>
      <c r="JSF92" s="45"/>
      <c r="JSG92" s="45"/>
      <c r="JSH92" s="45"/>
      <c r="JSI92" s="45"/>
      <c r="JSJ92" s="45"/>
      <c r="JSK92" s="45"/>
      <c r="JSL92" s="45"/>
      <c r="JSM92" s="45"/>
      <c r="JSN92" s="45"/>
      <c r="JSO92" s="45"/>
      <c r="JSP92" s="45"/>
      <c r="JSQ92" s="45"/>
      <c r="JSR92" s="45"/>
      <c r="JSS92" s="45"/>
      <c r="JST92" s="45"/>
      <c r="JSU92" s="45"/>
      <c r="JSV92" s="45"/>
      <c r="JSW92" s="45"/>
      <c r="JSX92" s="45"/>
      <c r="JSY92" s="45"/>
      <c r="JSZ92" s="45"/>
      <c r="JTA92" s="45"/>
      <c r="JTB92" s="45"/>
      <c r="JTC92" s="45"/>
      <c r="JTD92" s="45"/>
      <c r="JTE92" s="45"/>
      <c r="JTF92" s="45"/>
      <c r="JTG92" s="45"/>
      <c r="JTH92" s="45"/>
      <c r="JTI92" s="45"/>
      <c r="JTJ92" s="45"/>
      <c r="JTK92" s="45"/>
      <c r="JTL92" s="45"/>
      <c r="JTM92" s="45"/>
      <c r="JTN92" s="45"/>
      <c r="JTO92" s="45"/>
      <c r="JTP92" s="45"/>
      <c r="JTQ92" s="45"/>
      <c r="JTR92" s="45"/>
      <c r="JTS92" s="45"/>
      <c r="JTT92" s="45"/>
      <c r="JTU92" s="45"/>
      <c r="JTV92" s="45"/>
      <c r="JTW92" s="45"/>
      <c r="JTX92" s="45"/>
      <c r="JTY92" s="45"/>
      <c r="JTZ92" s="45"/>
      <c r="JUA92" s="45"/>
      <c r="JUB92" s="45"/>
      <c r="JUC92" s="45"/>
      <c r="JUD92" s="45"/>
      <c r="JUE92" s="45"/>
      <c r="JUF92" s="45"/>
      <c r="JUG92" s="45"/>
      <c r="JUH92" s="45"/>
      <c r="JUI92" s="45"/>
      <c r="JUJ92" s="45"/>
      <c r="JUK92" s="45"/>
      <c r="JUL92" s="45"/>
      <c r="JUM92" s="45"/>
      <c r="JUN92" s="45"/>
      <c r="JUO92" s="45"/>
      <c r="JUP92" s="45"/>
      <c r="JUQ92" s="45"/>
      <c r="JUR92" s="45"/>
      <c r="JUS92" s="45"/>
      <c r="JUT92" s="45"/>
      <c r="JUU92" s="45"/>
      <c r="JUV92" s="45"/>
      <c r="JUW92" s="45"/>
      <c r="JUX92" s="45"/>
      <c r="JUY92" s="45"/>
      <c r="JUZ92" s="45"/>
      <c r="JVA92" s="45"/>
      <c r="JVB92" s="45"/>
      <c r="JVC92" s="45"/>
      <c r="JVD92" s="45"/>
      <c r="JVE92" s="45"/>
      <c r="JVF92" s="45"/>
      <c r="JVG92" s="45"/>
      <c r="JVH92" s="45"/>
      <c r="JVI92" s="45"/>
      <c r="JVJ92" s="45"/>
      <c r="JVK92" s="45"/>
      <c r="JVL92" s="45"/>
      <c r="JVM92" s="45"/>
      <c r="JVN92" s="45"/>
      <c r="JVO92" s="45"/>
      <c r="JVP92" s="45"/>
      <c r="JVQ92" s="45"/>
      <c r="JVR92" s="45"/>
      <c r="JVS92" s="45"/>
      <c r="JVT92" s="45"/>
      <c r="JVU92" s="45"/>
      <c r="JVV92" s="45"/>
      <c r="JVW92" s="45"/>
      <c r="JVX92" s="45"/>
      <c r="JVY92" s="45"/>
      <c r="JVZ92" s="45"/>
      <c r="JWA92" s="45"/>
      <c r="JWB92" s="45"/>
      <c r="JWC92" s="45"/>
      <c r="JWD92" s="45"/>
      <c r="JWE92" s="45"/>
      <c r="JWF92" s="45"/>
      <c r="JWG92" s="45"/>
      <c r="JWH92" s="45"/>
      <c r="JWI92" s="45"/>
      <c r="JWJ92" s="45"/>
      <c r="JWK92" s="45"/>
      <c r="JWL92" s="45"/>
      <c r="JWM92" s="45"/>
      <c r="JWN92" s="45"/>
      <c r="JWO92" s="45"/>
      <c r="JWP92" s="45"/>
      <c r="JWQ92" s="45"/>
      <c r="JWR92" s="45"/>
      <c r="JWS92" s="45"/>
      <c r="JWT92" s="45"/>
      <c r="JWU92" s="45"/>
      <c r="JWV92" s="45"/>
      <c r="JWW92" s="45"/>
      <c r="JWX92" s="45"/>
      <c r="JWY92" s="45"/>
      <c r="JWZ92" s="45"/>
      <c r="JXA92" s="45"/>
      <c r="JXB92" s="45"/>
      <c r="JXC92" s="45"/>
      <c r="JXD92" s="45"/>
      <c r="JXE92" s="45"/>
      <c r="JXF92" s="45"/>
      <c r="JXG92" s="45"/>
      <c r="JXH92" s="45"/>
      <c r="JXI92" s="45"/>
      <c r="JXJ92" s="45"/>
      <c r="JXK92" s="45"/>
      <c r="JXL92" s="45"/>
      <c r="JXM92" s="45"/>
      <c r="JXN92" s="45"/>
      <c r="JXO92" s="45"/>
      <c r="JXP92" s="45"/>
      <c r="JXQ92" s="45"/>
      <c r="JXR92" s="45"/>
      <c r="JXS92" s="45"/>
      <c r="JXT92" s="45"/>
      <c r="JXU92" s="45"/>
      <c r="JXV92" s="45"/>
      <c r="JXW92" s="45"/>
      <c r="JXX92" s="45"/>
      <c r="JXY92" s="45"/>
      <c r="JXZ92" s="45"/>
      <c r="JYA92" s="45"/>
      <c r="JYB92" s="45"/>
      <c r="JYC92" s="45"/>
      <c r="JYD92" s="45"/>
      <c r="JYE92" s="45"/>
      <c r="JYF92" s="45"/>
      <c r="JYG92" s="45"/>
      <c r="JYH92" s="45"/>
      <c r="JYI92" s="45"/>
      <c r="JYJ92" s="45"/>
      <c r="JYK92" s="45"/>
      <c r="JYL92" s="45"/>
      <c r="JYM92" s="45"/>
      <c r="JYN92" s="45"/>
      <c r="JYO92" s="45"/>
      <c r="JYP92" s="45"/>
      <c r="JYQ92" s="45"/>
      <c r="JYR92" s="45"/>
      <c r="JYS92" s="45"/>
      <c r="JYT92" s="45"/>
      <c r="JYU92" s="45"/>
      <c r="JYV92" s="45"/>
      <c r="JYW92" s="45"/>
      <c r="JYX92" s="45"/>
      <c r="JYY92" s="45"/>
      <c r="JYZ92" s="45"/>
      <c r="JZA92" s="45"/>
      <c r="JZB92" s="45"/>
      <c r="JZC92" s="45"/>
      <c r="JZD92" s="45"/>
      <c r="JZE92" s="45"/>
      <c r="JZF92" s="45"/>
      <c r="JZG92" s="45"/>
      <c r="JZH92" s="45"/>
      <c r="JZI92" s="45"/>
      <c r="JZJ92" s="45"/>
      <c r="JZK92" s="45"/>
      <c r="JZL92" s="45"/>
      <c r="JZM92" s="45"/>
      <c r="JZN92" s="45"/>
      <c r="JZO92" s="45"/>
      <c r="JZP92" s="45"/>
      <c r="JZQ92" s="45"/>
      <c r="JZR92" s="45"/>
      <c r="JZS92" s="45"/>
      <c r="JZT92" s="45"/>
      <c r="JZU92" s="45"/>
      <c r="JZV92" s="45"/>
      <c r="JZW92" s="45"/>
      <c r="JZX92" s="45"/>
      <c r="JZY92" s="45"/>
      <c r="JZZ92" s="45"/>
      <c r="KAA92" s="45"/>
      <c r="KAB92" s="45"/>
      <c r="KAC92" s="45"/>
      <c r="KAD92" s="45"/>
      <c r="KAE92" s="45"/>
      <c r="KAF92" s="45"/>
      <c r="KAG92" s="45"/>
      <c r="KAH92" s="45"/>
      <c r="KAI92" s="45"/>
      <c r="KAJ92" s="45"/>
      <c r="KAK92" s="45"/>
      <c r="KAL92" s="45"/>
      <c r="KAM92" s="45"/>
      <c r="KAN92" s="45"/>
      <c r="KAO92" s="45"/>
      <c r="KAP92" s="45"/>
      <c r="KAQ92" s="45"/>
      <c r="KAR92" s="45"/>
      <c r="KAS92" s="45"/>
      <c r="KAT92" s="45"/>
      <c r="KAU92" s="45"/>
      <c r="KAV92" s="45"/>
      <c r="KAW92" s="45"/>
      <c r="KAX92" s="45"/>
      <c r="KAY92" s="45"/>
      <c r="KAZ92" s="45"/>
      <c r="KBA92" s="45"/>
      <c r="KBB92" s="45"/>
      <c r="KBC92" s="45"/>
      <c r="KBD92" s="45"/>
      <c r="KBE92" s="45"/>
      <c r="KBF92" s="45"/>
      <c r="KBG92" s="45"/>
      <c r="KBH92" s="45"/>
      <c r="KBI92" s="45"/>
      <c r="KBJ92" s="45"/>
      <c r="KBK92" s="45"/>
      <c r="KBL92" s="45"/>
      <c r="KBM92" s="45"/>
      <c r="KBN92" s="45"/>
      <c r="KBO92" s="45"/>
      <c r="KBP92" s="45"/>
      <c r="KBQ92" s="45"/>
      <c r="KBR92" s="45"/>
      <c r="KBS92" s="45"/>
      <c r="KBT92" s="45"/>
      <c r="KBU92" s="45"/>
      <c r="KBV92" s="45"/>
      <c r="KBW92" s="45"/>
      <c r="KBX92" s="45"/>
      <c r="KBY92" s="45"/>
      <c r="KBZ92" s="45"/>
      <c r="KCA92" s="45"/>
      <c r="KCB92" s="45"/>
      <c r="KCC92" s="45"/>
      <c r="KCD92" s="45"/>
      <c r="KCE92" s="45"/>
      <c r="KCF92" s="45"/>
      <c r="KCG92" s="45"/>
      <c r="KCH92" s="45"/>
      <c r="KCI92" s="45"/>
      <c r="KCJ92" s="45"/>
      <c r="KCK92" s="45"/>
      <c r="KCL92" s="45"/>
      <c r="KCM92" s="45"/>
      <c r="KCN92" s="45"/>
      <c r="KCO92" s="45"/>
      <c r="KCP92" s="45"/>
      <c r="KCQ92" s="45"/>
      <c r="KCR92" s="45"/>
      <c r="KCS92" s="45"/>
      <c r="KCT92" s="45"/>
      <c r="KCU92" s="45"/>
      <c r="KCV92" s="45"/>
      <c r="KCW92" s="45"/>
      <c r="KCX92" s="45"/>
      <c r="KCY92" s="45"/>
      <c r="KCZ92" s="45"/>
      <c r="KDA92" s="45"/>
      <c r="KDB92" s="45"/>
      <c r="KDC92" s="45"/>
      <c r="KDD92" s="45"/>
      <c r="KDE92" s="45"/>
      <c r="KDF92" s="45"/>
      <c r="KDG92" s="45"/>
      <c r="KDH92" s="45"/>
      <c r="KDI92" s="45"/>
      <c r="KDJ92" s="45"/>
      <c r="KDK92" s="45"/>
      <c r="KDL92" s="45"/>
      <c r="KDM92" s="45"/>
      <c r="KDN92" s="45"/>
      <c r="KDO92" s="45"/>
      <c r="KDP92" s="45"/>
      <c r="KDQ92" s="45"/>
      <c r="KDR92" s="45"/>
      <c r="KDS92" s="45"/>
      <c r="KDT92" s="45"/>
      <c r="KDU92" s="45"/>
      <c r="KDV92" s="45"/>
      <c r="KDW92" s="45"/>
      <c r="KDX92" s="45"/>
      <c r="KDY92" s="45"/>
      <c r="KDZ92" s="45"/>
      <c r="KEA92" s="45"/>
      <c r="KEB92" s="45"/>
      <c r="KEC92" s="45"/>
      <c r="KED92" s="45"/>
      <c r="KEE92" s="45"/>
      <c r="KEF92" s="45"/>
      <c r="KEG92" s="45"/>
      <c r="KEH92" s="45"/>
      <c r="KEI92" s="45"/>
      <c r="KEJ92" s="45"/>
      <c r="KEK92" s="45"/>
      <c r="KEL92" s="45"/>
      <c r="KEM92" s="45"/>
      <c r="KEN92" s="45"/>
      <c r="KEO92" s="45"/>
      <c r="KEP92" s="45"/>
      <c r="KEQ92" s="45"/>
      <c r="KER92" s="45"/>
      <c r="KES92" s="45"/>
      <c r="KET92" s="45"/>
      <c r="KEU92" s="45"/>
      <c r="KEV92" s="45"/>
      <c r="KEW92" s="45"/>
      <c r="KEX92" s="45"/>
      <c r="KEY92" s="45"/>
      <c r="KEZ92" s="45"/>
      <c r="KFA92" s="45"/>
      <c r="KFB92" s="45"/>
      <c r="KFC92" s="45"/>
      <c r="KFD92" s="45"/>
      <c r="KFE92" s="45"/>
      <c r="KFF92" s="45"/>
      <c r="KFG92" s="45"/>
      <c r="KFH92" s="45"/>
      <c r="KFI92" s="45"/>
      <c r="KFJ92" s="45"/>
      <c r="KFK92" s="45"/>
      <c r="KFL92" s="45"/>
      <c r="KFM92" s="45"/>
      <c r="KFN92" s="45"/>
      <c r="KFO92" s="45"/>
      <c r="KFP92" s="45"/>
      <c r="KFQ92" s="45"/>
      <c r="KFR92" s="45"/>
      <c r="KFS92" s="45"/>
      <c r="KFT92" s="45"/>
      <c r="KFU92" s="45"/>
      <c r="KFV92" s="45"/>
      <c r="KFW92" s="45"/>
      <c r="KFX92" s="45"/>
      <c r="KFY92" s="45"/>
      <c r="KFZ92" s="45"/>
      <c r="KGA92" s="45"/>
      <c r="KGB92" s="45"/>
      <c r="KGC92" s="45"/>
      <c r="KGD92" s="45"/>
      <c r="KGE92" s="45"/>
      <c r="KGF92" s="45"/>
      <c r="KGG92" s="45"/>
      <c r="KGH92" s="45"/>
      <c r="KGI92" s="45"/>
      <c r="KGJ92" s="45"/>
      <c r="KGK92" s="45"/>
      <c r="KGL92" s="45"/>
      <c r="KGM92" s="45"/>
      <c r="KGN92" s="45"/>
      <c r="KGO92" s="45"/>
      <c r="KGP92" s="45"/>
      <c r="KGQ92" s="45"/>
      <c r="KGR92" s="45"/>
      <c r="KGS92" s="45"/>
      <c r="KGT92" s="45"/>
      <c r="KGU92" s="45"/>
      <c r="KGV92" s="45"/>
      <c r="KGW92" s="45"/>
      <c r="KGX92" s="45"/>
      <c r="KGY92" s="45"/>
      <c r="KGZ92" s="45"/>
      <c r="KHA92" s="45"/>
      <c r="KHB92" s="45"/>
      <c r="KHC92" s="45"/>
      <c r="KHD92" s="45"/>
      <c r="KHE92" s="45"/>
      <c r="KHF92" s="45"/>
      <c r="KHG92" s="45"/>
      <c r="KHH92" s="45"/>
      <c r="KHI92" s="45"/>
      <c r="KHJ92" s="45"/>
      <c r="KHK92" s="45"/>
      <c r="KHL92" s="45"/>
      <c r="KHM92" s="45"/>
      <c r="KHN92" s="45"/>
      <c r="KHO92" s="45"/>
      <c r="KHP92" s="45"/>
      <c r="KHQ92" s="45"/>
      <c r="KHR92" s="45"/>
      <c r="KHS92" s="45"/>
      <c r="KHT92" s="45"/>
      <c r="KHU92" s="45"/>
      <c r="KHV92" s="45"/>
      <c r="KHW92" s="45"/>
      <c r="KHX92" s="45"/>
      <c r="KHY92" s="45"/>
      <c r="KHZ92" s="45"/>
      <c r="KIA92" s="45"/>
      <c r="KIB92" s="45"/>
      <c r="KIC92" s="45"/>
      <c r="KID92" s="45"/>
      <c r="KIE92" s="45"/>
      <c r="KIF92" s="45"/>
      <c r="KIG92" s="45"/>
      <c r="KIH92" s="45"/>
      <c r="KII92" s="45"/>
      <c r="KIJ92" s="45"/>
      <c r="KIK92" s="45"/>
      <c r="KIL92" s="45"/>
      <c r="KIM92" s="45"/>
      <c r="KIN92" s="45"/>
      <c r="KIO92" s="45"/>
      <c r="KIP92" s="45"/>
      <c r="KIQ92" s="45"/>
      <c r="KIR92" s="45"/>
      <c r="KIS92" s="45"/>
      <c r="KIT92" s="45"/>
      <c r="KIU92" s="45"/>
      <c r="KIV92" s="45"/>
      <c r="KIW92" s="45"/>
      <c r="KIX92" s="45"/>
      <c r="KIY92" s="45"/>
      <c r="KIZ92" s="45"/>
      <c r="KJA92" s="45"/>
      <c r="KJB92" s="45"/>
      <c r="KJC92" s="45"/>
      <c r="KJD92" s="45"/>
      <c r="KJE92" s="45"/>
      <c r="KJF92" s="45"/>
      <c r="KJG92" s="45"/>
      <c r="KJH92" s="45"/>
      <c r="KJI92" s="45"/>
      <c r="KJJ92" s="45"/>
      <c r="KJK92" s="45"/>
      <c r="KJL92" s="45"/>
      <c r="KJM92" s="45"/>
      <c r="KJN92" s="45"/>
      <c r="KJO92" s="45"/>
      <c r="KJP92" s="45"/>
      <c r="KJQ92" s="45"/>
      <c r="KJR92" s="45"/>
      <c r="KJS92" s="45"/>
      <c r="KJT92" s="45"/>
      <c r="KJU92" s="45"/>
      <c r="KJV92" s="45"/>
      <c r="KJW92" s="45"/>
      <c r="KJX92" s="45"/>
      <c r="KJY92" s="45"/>
      <c r="KJZ92" s="45"/>
      <c r="KKA92" s="45"/>
      <c r="KKB92" s="45"/>
      <c r="KKC92" s="45"/>
      <c r="KKD92" s="45"/>
      <c r="KKE92" s="45"/>
      <c r="KKF92" s="45"/>
      <c r="KKG92" s="45"/>
      <c r="KKH92" s="45"/>
      <c r="KKI92" s="45"/>
      <c r="KKJ92" s="45"/>
      <c r="KKK92" s="45"/>
      <c r="KKL92" s="45"/>
      <c r="KKM92" s="45"/>
      <c r="KKN92" s="45"/>
      <c r="KKO92" s="45"/>
      <c r="KKP92" s="45"/>
      <c r="KKQ92" s="45"/>
      <c r="KKR92" s="45"/>
      <c r="KKS92" s="45"/>
      <c r="KKT92" s="45"/>
      <c r="KKU92" s="45"/>
      <c r="KKV92" s="45"/>
      <c r="KKW92" s="45"/>
      <c r="KKX92" s="45"/>
      <c r="KKY92" s="45"/>
      <c r="KKZ92" s="45"/>
      <c r="KLA92" s="45"/>
      <c r="KLB92" s="45"/>
      <c r="KLC92" s="45"/>
      <c r="KLD92" s="45"/>
      <c r="KLE92" s="45"/>
      <c r="KLF92" s="45"/>
      <c r="KLG92" s="45"/>
      <c r="KLH92" s="45"/>
      <c r="KLI92" s="45"/>
      <c r="KLJ92" s="45"/>
      <c r="KLK92" s="45"/>
      <c r="KLL92" s="45"/>
      <c r="KLM92" s="45"/>
      <c r="KLN92" s="45"/>
      <c r="KLO92" s="45"/>
      <c r="KLP92" s="45"/>
      <c r="KLQ92" s="45"/>
      <c r="KLR92" s="45"/>
      <c r="KLS92" s="45"/>
      <c r="KLT92" s="45"/>
      <c r="KLU92" s="45"/>
      <c r="KLV92" s="45"/>
      <c r="KLW92" s="45"/>
      <c r="KLX92" s="45"/>
      <c r="KLY92" s="45"/>
      <c r="KLZ92" s="45"/>
      <c r="KMA92" s="45"/>
      <c r="KMB92" s="45"/>
      <c r="KMC92" s="45"/>
      <c r="KMD92" s="45"/>
      <c r="KME92" s="45"/>
      <c r="KMF92" s="45"/>
      <c r="KMG92" s="45"/>
      <c r="KMH92" s="45"/>
      <c r="KMI92" s="45"/>
      <c r="KMJ92" s="45"/>
      <c r="KMK92" s="45"/>
      <c r="KML92" s="45"/>
      <c r="KMM92" s="45"/>
      <c r="KMN92" s="45"/>
      <c r="KMO92" s="45"/>
      <c r="KMP92" s="45"/>
      <c r="KMQ92" s="45"/>
      <c r="KMR92" s="45"/>
      <c r="KMS92" s="45"/>
      <c r="KMT92" s="45"/>
      <c r="KMU92" s="45"/>
      <c r="KMV92" s="45"/>
      <c r="KMW92" s="45"/>
      <c r="KMX92" s="45"/>
      <c r="KMY92" s="45"/>
      <c r="KMZ92" s="45"/>
      <c r="KNA92" s="45"/>
      <c r="KNB92" s="45"/>
      <c r="KNC92" s="45"/>
      <c r="KND92" s="45"/>
      <c r="KNE92" s="45"/>
      <c r="KNF92" s="45"/>
      <c r="KNG92" s="45"/>
      <c r="KNH92" s="45"/>
      <c r="KNI92" s="45"/>
      <c r="KNJ92" s="45"/>
      <c r="KNK92" s="45"/>
      <c r="KNL92" s="45"/>
      <c r="KNM92" s="45"/>
      <c r="KNN92" s="45"/>
      <c r="KNO92" s="45"/>
      <c r="KNP92" s="45"/>
      <c r="KNQ92" s="45"/>
      <c r="KNR92" s="45"/>
      <c r="KNS92" s="45"/>
      <c r="KNT92" s="45"/>
      <c r="KNU92" s="45"/>
      <c r="KNV92" s="45"/>
      <c r="KNW92" s="45"/>
      <c r="KNX92" s="45"/>
      <c r="KNY92" s="45"/>
      <c r="KNZ92" s="45"/>
      <c r="KOA92" s="45"/>
      <c r="KOB92" s="45"/>
      <c r="KOC92" s="45"/>
      <c r="KOD92" s="45"/>
      <c r="KOE92" s="45"/>
      <c r="KOF92" s="45"/>
      <c r="KOG92" s="45"/>
      <c r="KOH92" s="45"/>
      <c r="KOI92" s="45"/>
      <c r="KOJ92" s="45"/>
      <c r="KOK92" s="45"/>
      <c r="KOL92" s="45"/>
      <c r="KOM92" s="45"/>
      <c r="KON92" s="45"/>
      <c r="KOO92" s="45"/>
      <c r="KOP92" s="45"/>
      <c r="KOQ92" s="45"/>
      <c r="KOR92" s="45"/>
      <c r="KOS92" s="45"/>
      <c r="KOT92" s="45"/>
      <c r="KOU92" s="45"/>
      <c r="KOV92" s="45"/>
      <c r="KOW92" s="45"/>
      <c r="KOX92" s="45"/>
      <c r="KOY92" s="45"/>
      <c r="KOZ92" s="45"/>
      <c r="KPA92" s="45"/>
      <c r="KPB92" s="45"/>
      <c r="KPC92" s="45"/>
      <c r="KPD92" s="45"/>
      <c r="KPE92" s="45"/>
      <c r="KPF92" s="45"/>
      <c r="KPG92" s="45"/>
      <c r="KPH92" s="45"/>
      <c r="KPI92" s="45"/>
      <c r="KPJ92" s="45"/>
      <c r="KPK92" s="45"/>
      <c r="KPL92" s="45"/>
      <c r="KPM92" s="45"/>
      <c r="KPN92" s="45"/>
      <c r="KPO92" s="45"/>
      <c r="KPP92" s="45"/>
      <c r="KPQ92" s="45"/>
      <c r="KPR92" s="45"/>
      <c r="KPS92" s="45"/>
      <c r="KPT92" s="45"/>
      <c r="KPU92" s="45"/>
      <c r="KPV92" s="45"/>
      <c r="KPW92" s="45"/>
      <c r="KPX92" s="45"/>
      <c r="KPY92" s="45"/>
      <c r="KPZ92" s="45"/>
      <c r="KQA92" s="45"/>
      <c r="KQB92" s="45"/>
      <c r="KQC92" s="45"/>
      <c r="KQD92" s="45"/>
      <c r="KQE92" s="45"/>
      <c r="KQF92" s="45"/>
      <c r="KQG92" s="45"/>
      <c r="KQH92" s="45"/>
      <c r="KQI92" s="45"/>
      <c r="KQJ92" s="45"/>
      <c r="KQK92" s="45"/>
      <c r="KQL92" s="45"/>
      <c r="KQM92" s="45"/>
      <c r="KQN92" s="45"/>
      <c r="KQO92" s="45"/>
      <c r="KQP92" s="45"/>
      <c r="KQQ92" s="45"/>
      <c r="KQR92" s="45"/>
      <c r="KQS92" s="45"/>
      <c r="KQT92" s="45"/>
      <c r="KQU92" s="45"/>
      <c r="KQV92" s="45"/>
      <c r="KQW92" s="45"/>
      <c r="KQX92" s="45"/>
      <c r="KQY92" s="45"/>
      <c r="KQZ92" s="45"/>
      <c r="KRA92" s="45"/>
      <c r="KRB92" s="45"/>
      <c r="KRC92" s="45"/>
      <c r="KRD92" s="45"/>
      <c r="KRE92" s="45"/>
      <c r="KRF92" s="45"/>
      <c r="KRG92" s="45"/>
      <c r="KRH92" s="45"/>
      <c r="KRI92" s="45"/>
      <c r="KRJ92" s="45"/>
      <c r="KRK92" s="45"/>
      <c r="KRL92" s="45"/>
      <c r="KRM92" s="45"/>
      <c r="KRN92" s="45"/>
      <c r="KRO92" s="45"/>
      <c r="KRP92" s="45"/>
      <c r="KRQ92" s="45"/>
      <c r="KRR92" s="45"/>
      <c r="KRS92" s="45"/>
      <c r="KRT92" s="45"/>
      <c r="KRU92" s="45"/>
      <c r="KRV92" s="45"/>
      <c r="KRW92" s="45"/>
      <c r="KRX92" s="45"/>
      <c r="KRY92" s="45"/>
      <c r="KRZ92" s="45"/>
      <c r="KSA92" s="45"/>
      <c r="KSB92" s="45"/>
      <c r="KSC92" s="45"/>
      <c r="KSD92" s="45"/>
      <c r="KSE92" s="45"/>
      <c r="KSF92" s="45"/>
      <c r="KSG92" s="45"/>
      <c r="KSH92" s="45"/>
      <c r="KSI92" s="45"/>
      <c r="KSJ92" s="45"/>
      <c r="KSK92" s="45"/>
      <c r="KSL92" s="45"/>
      <c r="KSM92" s="45"/>
      <c r="KSN92" s="45"/>
      <c r="KSO92" s="45"/>
      <c r="KSP92" s="45"/>
      <c r="KSQ92" s="45"/>
      <c r="KSR92" s="45"/>
      <c r="KSS92" s="45"/>
      <c r="KST92" s="45"/>
      <c r="KSU92" s="45"/>
      <c r="KSV92" s="45"/>
      <c r="KSW92" s="45"/>
      <c r="KSX92" s="45"/>
      <c r="KSY92" s="45"/>
      <c r="KSZ92" s="45"/>
      <c r="KTA92" s="45"/>
      <c r="KTB92" s="45"/>
      <c r="KTC92" s="45"/>
      <c r="KTD92" s="45"/>
      <c r="KTE92" s="45"/>
      <c r="KTF92" s="45"/>
      <c r="KTG92" s="45"/>
      <c r="KTH92" s="45"/>
      <c r="KTI92" s="45"/>
      <c r="KTJ92" s="45"/>
      <c r="KTK92" s="45"/>
      <c r="KTL92" s="45"/>
      <c r="KTM92" s="45"/>
      <c r="KTN92" s="45"/>
      <c r="KTO92" s="45"/>
      <c r="KTP92" s="45"/>
      <c r="KTQ92" s="45"/>
      <c r="KTR92" s="45"/>
      <c r="KTS92" s="45"/>
      <c r="KTT92" s="45"/>
      <c r="KTU92" s="45"/>
      <c r="KTV92" s="45"/>
      <c r="KTW92" s="45"/>
      <c r="KTX92" s="45"/>
      <c r="KTY92" s="45"/>
      <c r="KTZ92" s="45"/>
      <c r="KUA92" s="45"/>
      <c r="KUB92" s="45"/>
      <c r="KUC92" s="45"/>
      <c r="KUD92" s="45"/>
      <c r="KUE92" s="45"/>
      <c r="KUF92" s="45"/>
      <c r="KUG92" s="45"/>
      <c r="KUH92" s="45"/>
      <c r="KUI92" s="45"/>
      <c r="KUJ92" s="45"/>
      <c r="KUK92" s="45"/>
      <c r="KUL92" s="45"/>
      <c r="KUM92" s="45"/>
      <c r="KUN92" s="45"/>
      <c r="KUO92" s="45"/>
      <c r="KUP92" s="45"/>
      <c r="KUQ92" s="45"/>
      <c r="KUR92" s="45"/>
      <c r="KUS92" s="45"/>
      <c r="KUT92" s="45"/>
      <c r="KUU92" s="45"/>
      <c r="KUV92" s="45"/>
      <c r="KUW92" s="45"/>
      <c r="KUX92" s="45"/>
      <c r="KUY92" s="45"/>
      <c r="KUZ92" s="45"/>
      <c r="KVA92" s="45"/>
      <c r="KVB92" s="45"/>
      <c r="KVC92" s="45"/>
      <c r="KVD92" s="45"/>
      <c r="KVE92" s="45"/>
      <c r="KVF92" s="45"/>
      <c r="KVG92" s="45"/>
      <c r="KVH92" s="45"/>
      <c r="KVI92" s="45"/>
      <c r="KVJ92" s="45"/>
      <c r="KVK92" s="45"/>
      <c r="KVL92" s="45"/>
      <c r="KVM92" s="45"/>
      <c r="KVN92" s="45"/>
      <c r="KVO92" s="45"/>
      <c r="KVP92" s="45"/>
      <c r="KVQ92" s="45"/>
      <c r="KVR92" s="45"/>
      <c r="KVS92" s="45"/>
      <c r="KVT92" s="45"/>
      <c r="KVU92" s="45"/>
      <c r="KVV92" s="45"/>
      <c r="KVW92" s="45"/>
      <c r="KVX92" s="45"/>
      <c r="KVY92" s="45"/>
      <c r="KVZ92" s="45"/>
      <c r="KWA92" s="45"/>
      <c r="KWB92" s="45"/>
      <c r="KWC92" s="45"/>
      <c r="KWD92" s="45"/>
      <c r="KWE92" s="45"/>
      <c r="KWF92" s="45"/>
      <c r="KWG92" s="45"/>
      <c r="KWH92" s="45"/>
      <c r="KWI92" s="45"/>
      <c r="KWJ92" s="45"/>
      <c r="KWK92" s="45"/>
      <c r="KWL92" s="45"/>
      <c r="KWM92" s="45"/>
      <c r="KWN92" s="45"/>
      <c r="KWO92" s="45"/>
      <c r="KWP92" s="45"/>
      <c r="KWQ92" s="45"/>
      <c r="KWR92" s="45"/>
      <c r="KWS92" s="45"/>
      <c r="KWT92" s="45"/>
      <c r="KWU92" s="45"/>
      <c r="KWV92" s="45"/>
      <c r="KWW92" s="45"/>
      <c r="KWX92" s="45"/>
      <c r="KWY92" s="45"/>
      <c r="KWZ92" s="45"/>
      <c r="KXA92" s="45"/>
      <c r="KXB92" s="45"/>
      <c r="KXC92" s="45"/>
      <c r="KXD92" s="45"/>
      <c r="KXE92" s="45"/>
      <c r="KXF92" s="45"/>
      <c r="KXG92" s="45"/>
      <c r="KXH92" s="45"/>
      <c r="KXI92" s="45"/>
      <c r="KXJ92" s="45"/>
      <c r="KXK92" s="45"/>
      <c r="KXL92" s="45"/>
      <c r="KXM92" s="45"/>
      <c r="KXN92" s="45"/>
      <c r="KXO92" s="45"/>
      <c r="KXP92" s="45"/>
      <c r="KXQ92" s="45"/>
      <c r="KXR92" s="45"/>
      <c r="KXS92" s="45"/>
      <c r="KXT92" s="45"/>
      <c r="KXU92" s="45"/>
      <c r="KXV92" s="45"/>
      <c r="KXW92" s="45"/>
      <c r="KXX92" s="45"/>
      <c r="KXY92" s="45"/>
      <c r="KXZ92" s="45"/>
      <c r="KYA92" s="45"/>
      <c r="KYB92" s="45"/>
      <c r="KYC92" s="45"/>
      <c r="KYD92" s="45"/>
      <c r="KYE92" s="45"/>
      <c r="KYF92" s="45"/>
      <c r="KYG92" s="45"/>
      <c r="KYH92" s="45"/>
      <c r="KYI92" s="45"/>
      <c r="KYJ92" s="45"/>
      <c r="KYK92" s="45"/>
      <c r="KYL92" s="45"/>
      <c r="KYM92" s="45"/>
      <c r="KYN92" s="45"/>
      <c r="KYO92" s="45"/>
      <c r="KYP92" s="45"/>
      <c r="KYQ92" s="45"/>
      <c r="KYR92" s="45"/>
      <c r="KYS92" s="45"/>
      <c r="KYT92" s="45"/>
      <c r="KYU92" s="45"/>
      <c r="KYV92" s="45"/>
      <c r="KYW92" s="45"/>
      <c r="KYX92" s="45"/>
      <c r="KYY92" s="45"/>
      <c r="KYZ92" s="45"/>
      <c r="KZA92" s="45"/>
      <c r="KZB92" s="45"/>
      <c r="KZC92" s="45"/>
      <c r="KZD92" s="45"/>
      <c r="KZE92" s="45"/>
      <c r="KZF92" s="45"/>
      <c r="KZG92" s="45"/>
      <c r="KZH92" s="45"/>
      <c r="KZI92" s="45"/>
      <c r="KZJ92" s="45"/>
      <c r="KZK92" s="45"/>
      <c r="KZL92" s="45"/>
      <c r="KZM92" s="45"/>
      <c r="KZN92" s="45"/>
      <c r="KZO92" s="45"/>
      <c r="KZP92" s="45"/>
      <c r="KZQ92" s="45"/>
      <c r="KZR92" s="45"/>
      <c r="KZS92" s="45"/>
      <c r="KZT92" s="45"/>
      <c r="KZU92" s="45"/>
      <c r="KZV92" s="45"/>
      <c r="KZW92" s="45"/>
      <c r="KZX92" s="45"/>
      <c r="KZY92" s="45"/>
      <c r="KZZ92" s="45"/>
      <c r="LAA92" s="45"/>
      <c r="LAB92" s="45"/>
      <c r="LAC92" s="45"/>
      <c r="LAD92" s="45"/>
      <c r="LAE92" s="45"/>
      <c r="LAF92" s="45"/>
      <c r="LAG92" s="45"/>
      <c r="LAH92" s="45"/>
      <c r="LAI92" s="45"/>
      <c r="LAJ92" s="45"/>
      <c r="LAK92" s="45"/>
      <c r="LAL92" s="45"/>
      <c r="LAM92" s="45"/>
      <c r="LAN92" s="45"/>
      <c r="LAO92" s="45"/>
      <c r="LAP92" s="45"/>
      <c r="LAQ92" s="45"/>
      <c r="LAR92" s="45"/>
      <c r="LAS92" s="45"/>
      <c r="LAT92" s="45"/>
      <c r="LAU92" s="45"/>
      <c r="LAV92" s="45"/>
      <c r="LAW92" s="45"/>
      <c r="LAX92" s="45"/>
      <c r="LAY92" s="45"/>
      <c r="LAZ92" s="45"/>
      <c r="LBA92" s="45"/>
      <c r="LBB92" s="45"/>
      <c r="LBC92" s="45"/>
      <c r="LBD92" s="45"/>
      <c r="LBE92" s="45"/>
      <c r="LBF92" s="45"/>
      <c r="LBG92" s="45"/>
      <c r="LBH92" s="45"/>
      <c r="LBI92" s="45"/>
      <c r="LBJ92" s="45"/>
      <c r="LBK92" s="45"/>
      <c r="LBL92" s="45"/>
      <c r="LBM92" s="45"/>
      <c r="LBN92" s="45"/>
      <c r="LBO92" s="45"/>
      <c r="LBP92" s="45"/>
      <c r="LBQ92" s="45"/>
      <c r="LBR92" s="45"/>
      <c r="LBS92" s="45"/>
      <c r="LBT92" s="45"/>
      <c r="LBU92" s="45"/>
      <c r="LBV92" s="45"/>
      <c r="LBW92" s="45"/>
      <c r="LBX92" s="45"/>
      <c r="LBY92" s="45"/>
      <c r="LBZ92" s="45"/>
      <c r="LCA92" s="45"/>
      <c r="LCB92" s="45"/>
      <c r="LCC92" s="45"/>
      <c r="LCD92" s="45"/>
      <c r="LCE92" s="45"/>
      <c r="LCF92" s="45"/>
      <c r="LCG92" s="45"/>
      <c r="LCH92" s="45"/>
      <c r="LCI92" s="45"/>
      <c r="LCJ92" s="45"/>
      <c r="LCK92" s="45"/>
      <c r="LCL92" s="45"/>
      <c r="LCM92" s="45"/>
      <c r="LCN92" s="45"/>
      <c r="LCO92" s="45"/>
      <c r="LCP92" s="45"/>
      <c r="LCQ92" s="45"/>
      <c r="LCR92" s="45"/>
      <c r="LCS92" s="45"/>
      <c r="LCT92" s="45"/>
      <c r="LCU92" s="45"/>
      <c r="LCV92" s="45"/>
      <c r="LCW92" s="45"/>
      <c r="LCX92" s="45"/>
      <c r="LCY92" s="45"/>
      <c r="LCZ92" s="45"/>
      <c r="LDA92" s="45"/>
      <c r="LDB92" s="45"/>
      <c r="LDC92" s="45"/>
      <c r="LDD92" s="45"/>
      <c r="LDE92" s="45"/>
      <c r="LDF92" s="45"/>
      <c r="LDG92" s="45"/>
      <c r="LDH92" s="45"/>
      <c r="LDI92" s="45"/>
      <c r="LDJ92" s="45"/>
      <c r="LDK92" s="45"/>
      <c r="LDL92" s="45"/>
      <c r="LDM92" s="45"/>
      <c r="LDN92" s="45"/>
      <c r="LDO92" s="45"/>
      <c r="LDP92" s="45"/>
      <c r="LDQ92" s="45"/>
      <c r="LDR92" s="45"/>
      <c r="LDS92" s="45"/>
      <c r="LDT92" s="45"/>
      <c r="LDU92" s="45"/>
      <c r="LDV92" s="45"/>
      <c r="LDW92" s="45"/>
      <c r="LDX92" s="45"/>
      <c r="LDY92" s="45"/>
      <c r="LDZ92" s="45"/>
      <c r="LEA92" s="45"/>
      <c r="LEB92" s="45"/>
      <c r="LEC92" s="45"/>
      <c r="LED92" s="45"/>
      <c r="LEE92" s="45"/>
      <c r="LEF92" s="45"/>
      <c r="LEG92" s="45"/>
      <c r="LEH92" s="45"/>
      <c r="LEI92" s="45"/>
      <c r="LEJ92" s="45"/>
      <c r="LEK92" s="45"/>
      <c r="LEL92" s="45"/>
      <c r="LEM92" s="45"/>
      <c r="LEN92" s="45"/>
      <c r="LEO92" s="45"/>
      <c r="LEP92" s="45"/>
      <c r="LEQ92" s="45"/>
      <c r="LER92" s="45"/>
      <c r="LES92" s="45"/>
      <c r="LET92" s="45"/>
      <c r="LEU92" s="45"/>
      <c r="LEV92" s="45"/>
      <c r="LEW92" s="45"/>
      <c r="LEX92" s="45"/>
      <c r="LEY92" s="45"/>
      <c r="LEZ92" s="45"/>
      <c r="LFA92" s="45"/>
      <c r="LFB92" s="45"/>
      <c r="LFC92" s="45"/>
      <c r="LFD92" s="45"/>
      <c r="LFE92" s="45"/>
      <c r="LFF92" s="45"/>
      <c r="LFG92" s="45"/>
      <c r="LFH92" s="45"/>
      <c r="LFI92" s="45"/>
      <c r="LFJ92" s="45"/>
      <c r="LFK92" s="45"/>
      <c r="LFL92" s="45"/>
      <c r="LFM92" s="45"/>
      <c r="LFN92" s="45"/>
      <c r="LFO92" s="45"/>
      <c r="LFP92" s="45"/>
      <c r="LFQ92" s="45"/>
      <c r="LFR92" s="45"/>
      <c r="LFS92" s="45"/>
      <c r="LFT92" s="45"/>
      <c r="LFU92" s="45"/>
      <c r="LFV92" s="45"/>
      <c r="LFW92" s="45"/>
      <c r="LFX92" s="45"/>
      <c r="LFY92" s="45"/>
      <c r="LFZ92" s="45"/>
      <c r="LGA92" s="45"/>
      <c r="LGB92" s="45"/>
      <c r="LGC92" s="45"/>
      <c r="LGD92" s="45"/>
      <c r="LGE92" s="45"/>
      <c r="LGF92" s="45"/>
      <c r="LGG92" s="45"/>
      <c r="LGH92" s="45"/>
      <c r="LGI92" s="45"/>
      <c r="LGJ92" s="45"/>
      <c r="LGK92" s="45"/>
      <c r="LGL92" s="45"/>
      <c r="LGM92" s="45"/>
      <c r="LGN92" s="45"/>
      <c r="LGO92" s="45"/>
      <c r="LGP92" s="45"/>
      <c r="LGQ92" s="45"/>
      <c r="LGR92" s="45"/>
      <c r="LGS92" s="45"/>
      <c r="LGT92" s="45"/>
      <c r="LGU92" s="45"/>
      <c r="LGV92" s="45"/>
      <c r="LGW92" s="45"/>
      <c r="LGX92" s="45"/>
      <c r="LGY92" s="45"/>
      <c r="LGZ92" s="45"/>
      <c r="LHA92" s="45"/>
      <c r="LHB92" s="45"/>
      <c r="LHC92" s="45"/>
      <c r="LHD92" s="45"/>
      <c r="LHE92" s="45"/>
      <c r="LHF92" s="45"/>
      <c r="LHG92" s="45"/>
      <c r="LHH92" s="45"/>
      <c r="LHI92" s="45"/>
      <c r="LHJ92" s="45"/>
      <c r="LHK92" s="45"/>
      <c r="LHL92" s="45"/>
      <c r="LHM92" s="45"/>
      <c r="LHN92" s="45"/>
      <c r="LHO92" s="45"/>
      <c r="LHP92" s="45"/>
      <c r="LHQ92" s="45"/>
      <c r="LHR92" s="45"/>
      <c r="LHS92" s="45"/>
      <c r="LHT92" s="45"/>
      <c r="LHU92" s="45"/>
      <c r="LHV92" s="45"/>
      <c r="LHW92" s="45"/>
      <c r="LHX92" s="45"/>
      <c r="LHY92" s="45"/>
      <c r="LHZ92" s="45"/>
      <c r="LIA92" s="45"/>
      <c r="LIB92" s="45"/>
      <c r="LIC92" s="45"/>
      <c r="LID92" s="45"/>
      <c r="LIE92" s="45"/>
      <c r="LIF92" s="45"/>
      <c r="LIG92" s="45"/>
      <c r="LIH92" s="45"/>
      <c r="LII92" s="45"/>
      <c r="LIJ92" s="45"/>
      <c r="LIK92" s="45"/>
      <c r="LIL92" s="45"/>
      <c r="LIM92" s="45"/>
      <c r="LIN92" s="45"/>
      <c r="LIO92" s="45"/>
      <c r="LIP92" s="45"/>
      <c r="LIQ92" s="45"/>
      <c r="LIR92" s="45"/>
      <c r="LIS92" s="45"/>
      <c r="LIT92" s="45"/>
      <c r="LIU92" s="45"/>
      <c r="LIV92" s="45"/>
      <c r="LIW92" s="45"/>
      <c r="LIX92" s="45"/>
      <c r="LIY92" s="45"/>
      <c r="LIZ92" s="45"/>
      <c r="LJA92" s="45"/>
      <c r="LJB92" s="45"/>
      <c r="LJC92" s="45"/>
      <c r="LJD92" s="45"/>
      <c r="LJE92" s="45"/>
      <c r="LJF92" s="45"/>
      <c r="LJG92" s="45"/>
      <c r="LJH92" s="45"/>
      <c r="LJI92" s="45"/>
      <c r="LJJ92" s="45"/>
      <c r="LJK92" s="45"/>
      <c r="LJL92" s="45"/>
      <c r="LJM92" s="45"/>
      <c r="LJN92" s="45"/>
      <c r="LJO92" s="45"/>
      <c r="LJP92" s="45"/>
      <c r="LJQ92" s="45"/>
      <c r="LJR92" s="45"/>
      <c r="LJS92" s="45"/>
      <c r="LJT92" s="45"/>
      <c r="LJU92" s="45"/>
      <c r="LJV92" s="45"/>
      <c r="LJW92" s="45"/>
      <c r="LJX92" s="45"/>
      <c r="LJY92" s="45"/>
      <c r="LJZ92" s="45"/>
      <c r="LKA92" s="45"/>
      <c r="LKB92" s="45"/>
      <c r="LKC92" s="45"/>
      <c r="LKD92" s="45"/>
      <c r="LKE92" s="45"/>
      <c r="LKF92" s="45"/>
      <c r="LKG92" s="45"/>
      <c r="LKH92" s="45"/>
      <c r="LKI92" s="45"/>
      <c r="LKJ92" s="45"/>
      <c r="LKK92" s="45"/>
      <c r="LKL92" s="45"/>
      <c r="LKM92" s="45"/>
      <c r="LKN92" s="45"/>
      <c r="LKO92" s="45"/>
      <c r="LKP92" s="45"/>
      <c r="LKQ92" s="45"/>
      <c r="LKR92" s="45"/>
      <c r="LKS92" s="45"/>
      <c r="LKT92" s="45"/>
      <c r="LKU92" s="45"/>
      <c r="LKV92" s="45"/>
      <c r="LKW92" s="45"/>
      <c r="LKX92" s="45"/>
      <c r="LKY92" s="45"/>
      <c r="LKZ92" s="45"/>
      <c r="LLA92" s="45"/>
      <c r="LLB92" s="45"/>
      <c r="LLC92" s="45"/>
      <c r="LLD92" s="45"/>
      <c r="LLE92" s="45"/>
      <c r="LLF92" s="45"/>
      <c r="LLG92" s="45"/>
      <c r="LLH92" s="45"/>
      <c r="LLI92" s="45"/>
      <c r="LLJ92" s="45"/>
      <c r="LLK92" s="45"/>
      <c r="LLL92" s="45"/>
      <c r="LLM92" s="45"/>
      <c r="LLN92" s="45"/>
      <c r="LLO92" s="45"/>
      <c r="LLP92" s="45"/>
      <c r="LLQ92" s="45"/>
      <c r="LLR92" s="45"/>
      <c r="LLS92" s="45"/>
      <c r="LLT92" s="45"/>
      <c r="LLU92" s="45"/>
      <c r="LLV92" s="45"/>
      <c r="LLW92" s="45"/>
      <c r="LLX92" s="45"/>
      <c r="LLY92" s="45"/>
      <c r="LLZ92" s="45"/>
      <c r="LMA92" s="45"/>
      <c r="LMB92" s="45"/>
      <c r="LMC92" s="45"/>
      <c r="LMD92" s="45"/>
      <c r="LME92" s="45"/>
      <c r="LMF92" s="45"/>
      <c r="LMG92" s="45"/>
      <c r="LMH92" s="45"/>
      <c r="LMI92" s="45"/>
      <c r="LMJ92" s="45"/>
      <c r="LMK92" s="45"/>
      <c r="LML92" s="45"/>
      <c r="LMM92" s="45"/>
      <c r="LMN92" s="45"/>
      <c r="LMO92" s="45"/>
      <c r="LMP92" s="45"/>
      <c r="LMQ92" s="45"/>
      <c r="LMR92" s="45"/>
      <c r="LMS92" s="45"/>
      <c r="LMT92" s="45"/>
      <c r="LMU92" s="45"/>
      <c r="LMV92" s="45"/>
      <c r="LMW92" s="45"/>
      <c r="LMX92" s="45"/>
      <c r="LMY92" s="45"/>
      <c r="LMZ92" s="45"/>
      <c r="LNA92" s="45"/>
      <c r="LNB92" s="45"/>
      <c r="LNC92" s="45"/>
      <c r="LND92" s="45"/>
      <c r="LNE92" s="45"/>
      <c r="LNF92" s="45"/>
      <c r="LNG92" s="45"/>
      <c r="LNH92" s="45"/>
      <c r="LNI92" s="45"/>
      <c r="LNJ92" s="45"/>
      <c r="LNK92" s="45"/>
      <c r="LNL92" s="45"/>
      <c r="LNM92" s="45"/>
      <c r="LNN92" s="45"/>
      <c r="LNO92" s="45"/>
      <c r="LNP92" s="45"/>
      <c r="LNQ92" s="45"/>
      <c r="LNR92" s="45"/>
      <c r="LNS92" s="45"/>
      <c r="LNT92" s="45"/>
      <c r="LNU92" s="45"/>
      <c r="LNV92" s="45"/>
      <c r="LNW92" s="45"/>
      <c r="LNX92" s="45"/>
      <c r="LNY92" s="45"/>
      <c r="LNZ92" s="45"/>
      <c r="LOA92" s="45"/>
      <c r="LOB92" s="45"/>
      <c r="LOC92" s="45"/>
      <c r="LOD92" s="45"/>
      <c r="LOE92" s="45"/>
      <c r="LOF92" s="45"/>
      <c r="LOG92" s="45"/>
      <c r="LOH92" s="45"/>
      <c r="LOI92" s="45"/>
      <c r="LOJ92" s="45"/>
      <c r="LOK92" s="45"/>
      <c r="LOL92" s="45"/>
      <c r="LOM92" s="45"/>
      <c r="LON92" s="45"/>
      <c r="LOO92" s="45"/>
      <c r="LOP92" s="45"/>
      <c r="LOQ92" s="45"/>
      <c r="LOR92" s="45"/>
      <c r="LOS92" s="45"/>
      <c r="LOT92" s="45"/>
      <c r="LOU92" s="45"/>
      <c r="LOV92" s="45"/>
      <c r="LOW92" s="45"/>
      <c r="LOX92" s="45"/>
      <c r="LOY92" s="45"/>
      <c r="LOZ92" s="45"/>
      <c r="LPA92" s="45"/>
      <c r="LPB92" s="45"/>
      <c r="LPC92" s="45"/>
      <c r="LPD92" s="45"/>
      <c r="LPE92" s="45"/>
      <c r="LPF92" s="45"/>
      <c r="LPG92" s="45"/>
      <c r="LPH92" s="45"/>
      <c r="LPI92" s="45"/>
      <c r="LPJ92" s="45"/>
      <c r="LPK92" s="45"/>
      <c r="LPL92" s="45"/>
      <c r="LPM92" s="45"/>
      <c r="LPN92" s="45"/>
      <c r="LPO92" s="45"/>
      <c r="LPP92" s="45"/>
      <c r="LPQ92" s="45"/>
      <c r="LPR92" s="45"/>
      <c r="LPS92" s="45"/>
      <c r="LPT92" s="45"/>
      <c r="LPU92" s="45"/>
      <c r="LPV92" s="45"/>
      <c r="LPW92" s="45"/>
      <c r="LPX92" s="45"/>
      <c r="LPY92" s="45"/>
      <c r="LPZ92" s="45"/>
      <c r="LQA92" s="45"/>
      <c r="LQB92" s="45"/>
      <c r="LQC92" s="45"/>
      <c r="LQD92" s="45"/>
      <c r="LQE92" s="45"/>
      <c r="LQF92" s="45"/>
      <c r="LQG92" s="45"/>
      <c r="LQH92" s="45"/>
      <c r="LQI92" s="45"/>
      <c r="LQJ92" s="45"/>
      <c r="LQK92" s="45"/>
      <c r="LQL92" s="45"/>
      <c r="LQM92" s="45"/>
      <c r="LQN92" s="45"/>
      <c r="LQO92" s="45"/>
      <c r="LQP92" s="45"/>
      <c r="LQQ92" s="45"/>
      <c r="LQR92" s="45"/>
      <c r="LQS92" s="45"/>
      <c r="LQT92" s="45"/>
      <c r="LQU92" s="45"/>
      <c r="LQV92" s="45"/>
      <c r="LQW92" s="45"/>
      <c r="LQX92" s="45"/>
      <c r="LQY92" s="45"/>
      <c r="LQZ92" s="45"/>
      <c r="LRA92" s="45"/>
      <c r="LRB92" s="45"/>
      <c r="LRC92" s="45"/>
      <c r="LRD92" s="45"/>
      <c r="LRE92" s="45"/>
      <c r="LRF92" s="45"/>
      <c r="LRG92" s="45"/>
      <c r="LRH92" s="45"/>
      <c r="LRI92" s="45"/>
      <c r="LRJ92" s="45"/>
      <c r="LRK92" s="45"/>
      <c r="LRL92" s="45"/>
      <c r="LRM92" s="45"/>
      <c r="LRN92" s="45"/>
      <c r="LRO92" s="45"/>
      <c r="LRP92" s="45"/>
      <c r="LRQ92" s="45"/>
      <c r="LRR92" s="45"/>
      <c r="LRS92" s="45"/>
      <c r="LRT92" s="45"/>
      <c r="LRU92" s="45"/>
      <c r="LRV92" s="45"/>
      <c r="LRW92" s="45"/>
      <c r="LRX92" s="45"/>
      <c r="LRY92" s="45"/>
      <c r="LRZ92" s="45"/>
      <c r="LSA92" s="45"/>
      <c r="LSB92" s="45"/>
      <c r="LSC92" s="45"/>
      <c r="LSD92" s="45"/>
      <c r="LSE92" s="45"/>
      <c r="LSF92" s="45"/>
      <c r="LSG92" s="45"/>
      <c r="LSH92" s="45"/>
      <c r="LSI92" s="45"/>
      <c r="LSJ92" s="45"/>
      <c r="LSK92" s="45"/>
      <c r="LSL92" s="45"/>
      <c r="LSM92" s="45"/>
      <c r="LSN92" s="45"/>
      <c r="LSO92" s="45"/>
      <c r="LSP92" s="45"/>
      <c r="LSQ92" s="45"/>
      <c r="LSR92" s="45"/>
      <c r="LSS92" s="45"/>
      <c r="LST92" s="45"/>
      <c r="LSU92" s="45"/>
      <c r="LSV92" s="45"/>
      <c r="LSW92" s="45"/>
      <c r="LSX92" s="45"/>
      <c r="LSY92" s="45"/>
      <c r="LSZ92" s="45"/>
      <c r="LTA92" s="45"/>
      <c r="LTB92" s="45"/>
      <c r="LTC92" s="45"/>
      <c r="LTD92" s="45"/>
      <c r="LTE92" s="45"/>
      <c r="LTF92" s="45"/>
      <c r="LTG92" s="45"/>
      <c r="LTH92" s="45"/>
      <c r="LTI92" s="45"/>
      <c r="LTJ92" s="45"/>
      <c r="LTK92" s="45"/>
      <c r="LTL92" s="45"/>
      <c r="LTM92" s="45"/>
      <c r="LTN92" s="45"/>
      <c r="LTO92" s="45"/>
      <c r="LTP92" s="45"/>
      <c r="LTQ92" s="45"/>
      <c r="LTR92" s="45"/>
      <c r="LTS92" s="45"/>
      <c r="LTT92" s="45"/>
      <c r="LTU92" s="45"/>
      <c r="LTV92" s="45"/>
      <c r="LTW92" s="45"/>
      <c r="LTX92" s="45"/>
      <c r="LTY92" s="45"/>
      <c r="LTZ92" s="45"/>
      <c r="LUA92" s="45"/>
      <c r="LUB92" s="45"/>
      <c r="LUC92" s="45"/>
      <c r="LUD92" s="45"/>
      <c r="LUE92" s="45"/>
      <c r="LUF92" s="45"/>
      <c r="LUG92" s="45"/>
      <c r="LUH92" s="45"/>
      <c r="LUI92" s="45"/>
      <c r="LUJ92" s="45"/>
      <c r="LUK92" s="45"/>
      <c r="LUL92" s="45"/>
      <c r="LUM92" s="45"/>
      <c r="LUN92" s="45"/>
      <c r="LUO92" s="45"/>
      <c r="LUP92" s="45"/>
      <c r="LUQ92" s="45"/>
      <c r="LUR92" s="45"/>
      <c r="LUS92" s="45"/>
      <c r="LUT92" s="45"/>
      <c r="LUU92" s="45"/>
      <c r="LUV92" s="45"/>
      <c r="LUW92" s="45"/>
      <c r="LUX92" s="45"/>
      <c r="LUY92" s="45"/>
      <c r="LUZ92" s="45"/>
      <c r="LVA92" s="45"/>
      <c r="LVB92" s="45"/>
      <c r="LVC92" s="45"/>
      <c r="LVD92" s="45"/>
      <c r="LVE92" s="45"/>
      <c r="LVF92" s="45"/>
      <c r="LVG92" s="45"/>
      <c r="LVH92" s="45"/>
      <c r="LVI92" s="45"/>
      <c r="LVJ92" s="45"/>
      <c r="LVK92" s="45"/>
      <c r="LVL92" s="45"/>
      <c r="LVM92" s="45"/>
      <c r="LVN92" s="45"/>
      <c r="LVO92" s="45"/>
      <c r="LVP92" s="45"/>
      <c r="LVQ92" s="45"/>
      <c r="LVR92" s="45"/>
      <c r="LVS92" s="45"/>
      <c r="LVT92" s="45"/>
      <c r="LVU92" s="45"/>
      <c r="LVV92" s="45"/>
      <c r="LVW92" s="45"/>
      <c r="LVX92" s="45"/>
      <c r="LVY92" s="45"/>
      <c r="LVZ92" s="45"/>
      <c r="LWA92" s="45"/>
      <c r="LWB92" s="45"/>
      <c r="LWC92" s="45"/>
      <c r="LWD92" s="45"/>
      <c r="LWE92" s="45"/>
      <c r="LWF92" s="45"/>
      <c r="LWG92" s="45"/>
      <c r="LWH92" s="45"/>
      <c r="LWI92" s="45"/>
      <c r="LWJ92" s="45"/>
      <c r="LWK92" s="45"/>
      <c r="LWL92" s="45"/>
      <c r="LWM92" s="45"/>
      <c r="LWN92" s="45"/>
      <c r="LWO92" s="45"/>
      <c r="LWP92" s="45"/>
      <c r="LWQ92" s="45"/>
      <c r="LWR92" s="45"/>
      <c r="LWS92" s="45"/>
      <c r="LWT92" s="45"/>
      <c r="LWU92" s="45"/>
      <c r="LWV92" s="45"/>
      <c r="LWW92" s="45"/>
      <c r="LWX92" s="45"/>
      <c r="LWY92" s="45"/>
      <c r="LWZ92" s="45"/>
      <c r="LXA92" s="45"/>
      <c r="LXB92" s="45"/>
      <c r="LXC92" s="45"/>
      <c r="LXD92" s="45"/>
      <c r="LXE92" s="45"/>
      <c r="LXF92" s="45"/>
      <c r="LXG92" s="45"/>
      <c r="LXH92" s="45"/>
      <c r="LXI92" s="45"/>
      <c r="LXJ92" s="45"/>
      <c r="LXK92" s="45"/>
      <c r="LXL92" s="45"/>
      <c r="LXM92" s="45"/>
      <c r="LXN92" s="45"/>
      <c r="LXO92" s="45"/>
      <c r="LXP92" s="45"/>
      <c r="LXQ92" s="45"/>
      <c r="LXR92" s="45"/>
      <c r="LXS92" s="45"/>
      <c r="LXT92" s="45"/>
      <c r="LXU92" s="45"/>
      <c r="LXV92" s="45"/>
      <c r="LXW92" s="45"/>
      <c r="LXX92" s="45"/>
      <c r="LXY92" s="45"/>
      <c r="LXZ92" s="45"/>
      <c r="LYA92" s="45"/>
      <c r="LYB92" s="45"/>
      <c r="LYC92" s="45"/>
      <c r="LYD92" s="45"/>
      <c r="LYE92" s="45"/>
      <c r="LYF92" s="45"/>
      <c r="LYG92" s="45"/>
      <c r="LYH92" s="45"/>
      <c r="LYI92" s="45"/>
      <c r="LYJ92" s="45"/>
      <c r="LYK92" s="45"/>
      <c r="LYL92" s="45"/>
      <c r="LYM92" s="45"/>
      <c r="LYN92" s="45"/>
      <c r="LYO92" s="45"/>
      <c r="LYP92" s="45"/>
      <c r="LYQ92" s="45"/>
      <c r="LYR92" s="45"/>
      <c r="LYS92" s="45"/>
      <c r="LYT92" s="45"/>
      <c r="LYU92" s="45"/>
      <c r="LYV92" s="45"/>
      <c r="LYW92" s="45"/>
      <c r="LYX92" s="45"/>
      <c r="LYY92" s="45"/>
      <c r="LYZ92" s="45"/>
      <c r="LZA92" s="45"/>
      <c r="LZB92" s="45"/>
      <c r="LZC92" s="45"/>
      <c r="LZD92" s="45"/>
      <c r="LZE92" s="45"/>
      <c r="LZF92" s="45"/>
      <c r="LZG92" s="45"/>
      <c r="LZH92" s="45"/>
      <c r="LZI92" s="45"/>
      <c r="LZJ92" s="45"/>
      <c r="LZK92" s="45"/>
      <c r="LZL92" s="45"/>
      <c r="LZM92" s="45"/>
      <c r="LZN92" s="45"/>
      <c r="LZO92" s="45"/>
      <c r="LZP92" s="45"/>
      <c r="LZQ92" s="45"/>
      <c r="LZR92" s="45"/>
      <c r="LZS92" s="45"/>
      <c r="LZT92" s="45"/>
      <c r="LZU92" s="45"/>
      <c r="LZV92" s="45"/>
      <c r="LZW92" s="45"/>
      <c r="LZX92" s="45"/>
      <c r="LZY92" s="45"/>
      <c r="LZZ92" s="45"/>
      <c r="MAA92" s="45"/>
      <c r="MAB92" s="45"/>
      <c r="MAC92" s="45"/>
      <c r="MAD92" s="45"/>
      <c r="MAE92" s="45"/>
      <c r="MAF92" s="45"/>
      <c r="MAG92" s="45"/>
      <c r="MAH92" s="45"/>
      <c r="MAI92" s="45"/>
      <c r="MAJ92" s="45"/>
      <c r="MAK92" s="45"/>
      <c r="MAL92" s="45"/>
      <c r="MAM92" s="45"/>
      <c r="MAN92" s="45"/>
      <c r="MAO92" s="45"/>
      <c r="MAP92" s="45"/>
      <c r="MAQ92" s="45"/>
      <c r="MAR92" s="45"/>
      <c r="MAS92" s="45"/>
      <c r="MAT92" s="45"/>
      <c r="MAU92" s="45"/>
      <c r="MAV92" s="45"/>
      <c r="MAW92" s="45"/>
      <c r="MAX92" s="45"/>
      <c r="MAY92" s="45"/>
      <c r="MAZ92" s="45"/>
      <c r="MBA92" s="45"/>
      <c r="MBB92" s="45"/>
      <c r="MBC92" s="45"/>
      <c r="MBD92" s="45"/>
      <c r="MBE92" s="45"/>
      <c r="MBF92" s="45"/>
      <c r="MBG92" s="45"/>
      <c r="MBH92" s="45"/>
      <c r="MBI92" s="45"/>
      <c r="MBJ92" s="45"/>
      <c r="MBK92" s="45"/>
      <c r="MBL92" s="45"/>
      <c r="MBM92" s="45"/>
      <c r="MBN92" s="45"/>
      <c r="MBO92" s="45"/>
      <c r="MBP92" s="45"/>
      <c r="MBQ92" s="45"/>
      <c r="MBR92" s="45"/>
      <c r="MBS92" s="45"/>
      <c r="MBT92" s="45"/>
      <c r="MBU92" s="45"/>
      <c r="MBV92" s="45"/>
      <c r="MBW92" s="45"/>
      <c r="MBX92" s="45"/>
      <c r="MBY92" s="45"/>
      <c r="MBZ92" s="45"/>
      <c r="MCA92" s="45"/>
      <c r="MCB92" s="45"/>
      <c r="MCC92" s="45"/>
      <c r="MCD92" s="45"/>
      <c r="MCE92" s="45"/>
      <c r="MCF92" s="45"/>
      <c r="MCG92" s="45"/>
      <c r="MCH92" s="45"/>
      <c r="MCI92" s="45"/>
      <c r="MCJ92" s="45"/>
      <c r="MCK92" s="45"/>
      <c r="MCL92" s="45"/>
      <c r="MCM92" s="45"/>
      <c r="MCN92" s="45"/>
      <c r="MCO92" s="45"/>
      <c r="MCP92" s="45"/>
      <c r="MCQ92" s="45"/>
      <c r="MCR92" s="45"/>
      <c r="MCS92" s="45"/>
      <c r="MCT92" s="45"/>
      <c r="MCU92" s="45"/>
      <c r="MCV92" s="45"/>
      <c r="MCW92" s="45"/>
      <c r="MCX92" s="45"/>
      <c r="MCY92" s="45"/>
      <c r="MCZ92" s="45"/>
      <c r="MDA92" s="45"/>
      <c r="MDB92" s="45"/>
      <c r="MDC92" s="45"/>
      <c r="MDD92" s="45"/>
      <c r="MDE92" s="45"/>
      <c r="MDF92" s="45"/>
      <c r="MDG92" s="45"/>
      <c r="MDH92" s="45"/>
      <c r="MDI92" s="45"/>
      <c r="MDJ92" s="45"/>
      <c r="MDK92" s="45"/>
      <c r="MDL92" s="45"/>
      <c r="MDM92" s="45"/>
      <c r="MDN92" s="45"/>
      <c r="MDO92" s="45"/>
      <c r="MDP92" s="45"/>
      <c r="MDQ92" s="45"/>
      <c r="MDR92" s="45"/>
      <c r="MDS92" s="45"/>
      <c r="MDT92" s="45"/>
      <c r="MDU92" s="45"/>
      <c r="MDV92" s="45"/>
      <c r="MDW92" s="45"/>
      <c r="MDX92" s="45"/>
      <c r="MDY92" s="45"/>
      <c r="MDZ92" s="45"/>
      <c r="MEA92" s="45"/>
      <c r="MEB92" s="45"/>
      <c r="MEC92" s="45"/>
      <c r="MED92" s="45"/>
      <c r="MEE92" s="45"/>
      <c r="MEF92" s="45"/>
      <c r="MEG92" s="45"/>
      <c r="MEH92" s="45"/>
      <c r="MEI92" s="45"/>
      <c r="MEJ92" s="45"/>
      <c r="MEK92" s="45"/>
      <c r="MEL92" s="45"/>
      <c r="MEM92" s="45"/>
      <c r="MEN92" s="45"/>
      <c r="MEO92" s="45"/>
      <c r="MEP92" s="45"/>
      <c r="MEQ92" s="45"/>
      <c r="MER92" s="45"/>
      <c r="MES92" s="45"/>
      <c r="MET92" s="45"/>
      <c r="MEU92" s="45"/>
      <c r="MEV92" s="45"/>
      <c r="MEW92" s="45"/>
      <c r="MEX92" s="45"/>
      <c r="MEY92" s="45"/>
      <c r="MEZ92" s="45"/>
      <c r="MFA92" s="45"/>
      <c r="MFB92" s="45"/>
      <c r="MFC92" s="45"/>
      <c r="MFD92" s="45"/>
      <c r="MFE92" s="45"/>
      <c r="MFF92" s="45"/>
      <c r="MFG92" s="45"/>
      <c r="MFH92" s="45"/>
      <c r="MFI92" s="45"/>
      <c r="MFJ92" s="45"/>
      <c r="MFK92" s="45"/>
      <c r="MFL92" s="45"/>
      <c r="MFM92" s="45"/>
      <c r="MFN92" s="45"/>
      <c r="MFO92" s="45"/>
      <c r="MFP92" s="45"/>
      <c r="MFQ92" s="45"/>
      <c r="MFR92" s="45"/>
      <c r="MFS92" s="45"/>
      <c r="MFT92" s="45"/>
      <c r="MFU92" s="45"/>
      <c r="MFV92" s="45"/>
      <c r="MFW92" s="45"/>
      <c r="MFX92" s="45"/>
      <c r="MFY92" s="45"/>
      <c r="MFZ92" s="45"/>
      <c r="MGA92" s="45"/>
      <c r="MGB92" s="45"/>
      <c r="MGC92" s="45"/>
      <c r="MGD92" s="45"/>
      <c r="MGE92" s="45"/>
      <c r="MGF92" s="45"/>
      <c r="MGG92" s="45"/>
      <c r="MGH92" s="45"/>
      <c r="MGI92" s="45"/>
      <c r="MGJ92" s="45"/>
      <c r="MGK92" s="45"/>
      <c r="MGL92" s="45"/>
      <c r="MGM92" s="45"/>
      <c r="MGN92" s="45"/>
      <c r="MGO92" s="45"/>
      <c r="MGP92" s="45"/>
      <c r="MGQ92" s="45"/>
      <c r="MGR92" s="45"/>
      <c r="MGS92" s="45"/>
      <c r="MGT92" s="45"/>
      <c r="MGU92" s="45"/>
      <c r="MGV92" s="45"/>
      <c r="MGW92" s="45"/>
      <c r="MGX92" s="45"/>
      <c r="MGY92" s="45"/>
      <c r="MGZ92" s="45"/>
      <c r="MHA92" s="45"/>
      <c r="MHB92" s="45"/>
      <c r="MHC92" s="45"/>
      <c r="MHD92" s="45"/>
      <c r="MHE92" s="45"/>
      <c r="MHF92" s="45"/>
      <c r="MHG92" s="45"/>
      <c r="MHH92" s="45"/>
      <c r="MHI92" s="45"/>
      <c r="MHJ92" s="45"/>
      <c r="MHK92" s="45"/>
      <c r="MHL92" s="45"/>
      <c r="MHM92" s="45"/>
      <c r="MHN92" s="45"/>
      <c r="MHO92" s="45"/>
      <c r="MHP92" s="45"/>
      <c r="MHQ92" s="45"/>
      <c r="MHR92" s="45"/>
      <c r="MHS92" s="45"/>
      <c r="MHT92" s="45"/>
      <c r="MHU92" s="45"/>
      <c r="MHV92" s="45"/>
      <c r="MHW92" s="45"/>
      <c r="MHX92" s="45"/>
      <c r="MHY92" s="45"/>
      <c r="MHZ92" s="45"/>
      <c r="MIA92" s="45"/>
      <c r="MIB92" s="45"/>
      <c r="MIC92" s="45"/>
      <c r="MID92" s="45"/>
      <c r="MIE92" s="45"/>
      <c r="MIF92" s="45"/>
      <c r="MIG92" s="45"/>
      <c r="MIH92" s="45"/>
      <c r="MII92" s="45"/>
      <c r="MIJ92" s="45"/>
      <c r="MIK92" s="45"/>
      <c r="MIL92" s="45"/>
      <c r="MIM92" s="45"/>
      <c r="MIN92" s="45"/>
      <c r="MIO92" s="45"/>
      <c r="MIP92" s="45"/>
      <c r="MIQ92" s="45"/>
      <c r="MIR92" s="45"/>
      <c r="MIS92" s="45"/>
      <c r="MIT92" s="45"/>
      <c r="MIU92" s="45"/>
      <c r="MIV92" s="45"/>
      <c r="MIW92" s="45"/>
      <c r="MIX92" s="45"/>
      <c r="MIY92" s="45"/>
      <c r="MIZ92" s="45"/>
      <c r="MJA92" s="45"/>
      <c r="MJB92" s="45"/>
      <c r="MJC92" s="45"/>
      <c r="MJD92" s="45"/>
      <c r="MJE92" s="45"/>
      <c r="MJF92" s="45"/>
      <c r="MJG92" s="45"/>
      <c r="MJH92" s="45"/>
      <c r="MJI92" s="45"/>
      <c r="MJJ92" s="45"/>
      <c r="MJK92" s="45"/>
      <c r="MJL92" s="45"/>
      <c r="MJM92" s="45"/>
      <c r="MJN92" s="45"/>
      <c r="MJO92" s="45"/>
      <c r="MJP92" s="45"/>
      <c r="MJQ92" s="45"/>
      <c r="MJR92" s="45"/>
      <c r="MJS92" s="45"/>
      <c r="MJT92" s="45"/>
      <c r="MJU92" s="45"/>
      <c r="MJV92" s="45"/>
      <c r="MJW92" s="45"/>
      <c r="MJX92" s="45"/>
      <c r="MJY92" s="45"/>
      <c r="MJZ92" s="45"/>
      <c r="MKA92" s="45"/>
      <c r="MKB92" s="45"/>
      <c r="MKC92" s="45"/>
      <c r="MKD92" s="45"/>
      <c r="MKE92" s="45"/>
      <c r="MKF92" s="45"/>
      <c r="MKG92" s="45"/>
      <c r="MKH92" s="45"/>
      <c r="MKI92" s="45"/>
      <c r="MKJ92" s="45"/>
      <c r="MKK92" s="45"/>
      <c r="MKL92" s="45"/>
      <c r="MKM92" s="45"/>
      <c r="MKN92" s="45"/>
      <c r="MKO92" s="45"/>
      <c r="MKP92" s="45"/>
      <c r="MKQ92" s="45"/>
      <c r="MKR92" s="45"/>
      <c r="MKS92" s="45"/>
      <c r="MKT92" s="45"/>
      <c r="MKU92" s="45"/>
      <c r="MKV92" s="45"/>
      <c r="MKW92" s="45"/>
      <c r="MKX92" s="45"/>
      <c r="MKY92" s="45"/>
      <c r="MKZ92" s="45"/>
      <c r="MLA92" s="45"/>
      <c r="MLB92" s="45"/>
      <c r="MLC92" s="45"/>
      <c r="MLD92" s="45"/>
      <c r="MLE92" s="45"/>
      <c r="MLF92" s="45"/>
      <c r="MLG92" s="45"/>
      <c r="MLH92" s="45"/>
      <c r="MLI92" s="45"/>
      <c r="MLJ92" s="45"/>
      <c r="MLK92" s="45"/>
      <c r="MLL92" s="45"/>
      <c r="MLM92" s="45"/>
      <c r="MLN92" s="45"/>
      <c r="MLO92" s="45"/>
      <c r="MLP92" s="45"/>
      <c r="MLQ92" s="45"/>
      <c r="MLR92" s="45"/>
      <c r="MLS92" s="45"/>
      <c r="MLT92" s="45"/>
      <c r="MLU92" s="45"/>
      <c r="MLV92" s="45"/>
      <c r="MLW92" s="45"/>
      <c r="MLX92" s="45"/>
      <c r="MLY92" s="45"/>
      <c r="MLZ92" s="45"/>
      <c r="MMA92" s="45"/>
      <c r="MMB92" s="45"/>
      <c r="MMC92" s="45"/>
      <c r="MMD92" s="45"/>
      <c r="MME92" s="45"/>
      <c r="MMF92" s="45"/>
      <c r="MMG92" s="45"/>
      <c r="MMH92" s="45"/>
      <c r="MMI92" s="45"/>
      <c r="MMJ92" s="45"/>
      <c r="MMK92" s="45"/>
      <c r="MML92" s="45"/>
      <c r="MMM92" s="45"/>
      <c r="MMN92" s="45"/>
      <c r="MMO92" s="45"/>
      <c r="MMP92" s="45"/>
      <c r="MMQ92" s="45"/>
      <c r="MMR92" s="45"/>
      <c r="MMS92" s="45"/>
      <c r="MMT92" s="45"/>
      <c r="MMU92" s="45"/>
      <c r="MMV92" s="45"/>
      <c r="MMW92" s="45"/>
      <c r="MMX92" s="45"/>
      <c r="MMY92" s="45"/>
      <c r="MMZ92" s="45"/>
      <c r="MNA92" s="45"/>
      <c r="MNB92" s="45"/>
      <c r="MNC92" s="45"/>
      <c r="MND92" s="45"/>
      <c r="MNE92" s="45"/>
      <c r="MNF92" s="45"/>
      <c r="MNG92" s="45"/>
      <c r="MNH92" s="45"/>
      <c r="MNI92" s="45"/>
      <c r="MNJ92" s="45"/>
      <c r="MNK92" s="45"/>
      <c r="MNL92" s="45"/>
      <c r="MNM92" s="45"/>
      <c r="MNN92" s="45"/>
      <c r="MNO92" s="45"/>
      <c r="MNP92" s="45"/>
      <c r="MNQ92" s="45"/>
      <c r="MNR92" s="45"/>
      <c r="MNS92" s="45"/>
      <c r="MNT92" s="45"/>
      <c r="MNU92" s="45"/>
      <c r="MNV92" s="45"/>
      <c r="MNW92" s="45"/>
      <c r="MNX92" s="45"/>
      <c r="MNY92" s="45"/>
      <c r="MNZ92" s="45"/>
      <c r="MOA92" s="45"/>
      <c r="MOB92" s="45"/>
      <c r="MOC92" s="45"/>
      <c r="MOD92" s="45"/>
      <c r="MOE92" s="45"/>
      <c r="MOF92" s="45"/>
      <c r="MOG92" s="45"/>
      <c r="MOH92" s="45"/>
      <c r="MOI92" s="45"/>
      <c r="MOJ92" s="45"/>
      <c r="MOK92" s="45"/>
      <c r="MOL92" s="45"/>
      <c r="MOM92" s="45"/>
      <c r="MON92" s="45"/>
      <c r="MOO92" s="45"/>
      <c r="MOP92" s="45"/>
      <c r="MOQ92" s="45"/>
      <c r="MOR92" s="45"/>
      <c r="MOS92" s="45"/>
      <c r="MOT92" s="45"/>
      <c r="MOU92" s="45"/>
      <c r="MOV92" s="45"/>
      <c r="MOW92" s="45"/>
      <c r="MOX92" s="45"/>
      <c r="MOY92" s="45"/>
      <c r="MOZ92" s="45"/>
      <c r="MPA92" s="45"/>
      <c r="MPB92" s="45"/>
      <c r="MPC92" s="45"/>
      <c r="MPD92" s="45"/>
      <c r="MPE92" s="45"/>
      <c r="MPF92" s="45"/>
      <c r="MPG92" s="45"/>
      <c r="MPH92" s="45"/>
      <c r="MPI92" s="45"/>
      <c r="MPJ92" s="45"/>
      <c r="MPK92" s="45"/>
      <c r="MPL92" s="45"/>
      <c r="MPM92" s="45"/>
      <c r="MPN92" s="45"/>
      <c r="MPO92" s="45"/>
      <c r="MPP92" s="45"/>
      <c r="MPQ92" s="45"/>
      <c r="MPR92" s="45"/>
      <c r="MPS92" s="45"/>
      <c r="MPT92" s="45"/>
      <c r="MPU92" s="45"/>
      <c r="MPV92" s="45"/>
      <c r="MPW92" s="45"/>
      <c r="MPX92" s="45"/>
      <c r="MPY92" s="45"/>
      <c r="MPZ92" s="45"/>
      <c r="MQA92" s="45"/>
      <c r="MQB92" s="45"/>
      <c r="MQC92" s="45"/>
      <c r="MQD92" s="45"/>
      <c r="MQE92" s="45"/>
      <c r="MQF92" s="45"/>
      <c r="MQG92" s="45"/>
      <c r="MQH92" s="45"/>
      <c r="MQI92" s="45"/>
      <c r="MQJ92" s="45"/>
      <c r="MQK92" s="45"/>
      <c r="MQL92" s="45"/>
      <c r="MQM92" s="45"/>
      <c r="MQN92" s="45"/>
      <c r="MQO92" s="45"/>
      <c r="MQP92" s="45"/>
      <c r="MQQ92" s="45"/>
      <c r="MQR92" s="45"/>
      <c r="MQS92" s="45"/>
      <c r="MQT92" s="45"/>
      <c r="MQU92" s="45"/>
      <c r="MQV92" s="45"/>
      <c r="MQW92" s="45"/>
      <c r="MQX92" s="45"/>
      <c r="MQY92" s="45"/>
      <c r="MQZ92" s="45"/>
      <c r="MRA92" s="45"/>
      <c r="MRB92" s="45"/>
      <c r="MRC92" s="45"/>
      <c r="MRD92" s="45"/>
      <c r="MRE92" s="45"/>
      <c r="MRF92" s="45"/>
      <c r="MRG92" s="45"/>
      <c r="MRH92" s="45"/>
      <c r="MRI92" s="45"/>
      <c r="MRJ92" s="45"/>
      <c r="MRK92" s="45"/>
      <c r="MRL92" s="45"/>
      <c r="MRM92" s="45"/>
      <c r="MRN92" s="45"/>
      <c r="MRO92" s="45"/>
      <c r="MRP92" s="45"/>
      <c r="MRQ92" s="45"/>
      <c r="MRR92" s="45"/>
      <c r="MRS92" s="45"/>
      <c r="MRT92" s="45"/>
      <c r="MRU92" s="45"/>
      <c r="MRV92" s="45"/>
      <c r="MRW92" s="45"/>
      <c r="MRX92" s="45"/>
      <c r="MRY92" s="45"/>
      <c r="MRZ92" s="45"/>
      <c r="MSA92" s="45"/>
      <c r="MSB92" s="45"/>
      <c r="MSC92" s="45"/>
      <c r="MSD92" s="45"/>
      <c r="MSE92" s="45"/>
      <c r="MSF92" s="45"/>
      <c r="MSG92" s="45"/>
      <c r="MSH92" s="45"/>
      <c r="MSI92" s="45"/>
      <c r="MSJ92" s="45"/>
      <c r="MSK92" s="45"/>
      <c r="MSL92" s="45"/>
      <c r="MSM92" s="45"/>
      <c r="MSN92" s="45"/>
      <c r="MSO92" s="45"/>
      <c r="MSP92" s="45"/>
      <c r="MSQ92" s="45"/>
      <c r="MSR92" s="45"/>
      <c r="MSS92" s="45"/>
      <c r="MST92" s="45"/>
      <c r="MSU92" s="45"/>
      <c r="MSV92" s="45"/>
      <c r="MSW92" s="45"/>
      <c r="MSX92" s="45"/>
      <c r="MSY92" s="45"/>
      <c r="MSZ92" s="45"/>
      <c r="MTA92" s="45"/>
      <c r="MTB92" s="45"/>
      <c r="MTC92" s="45"/>
      <c r="MTD92" s="45"/>
      <c r="MTE92" s="45"/>
      <c r="MTF92" s="45"/>
      <c r="MTG92" s="45"/>
      <c r="MTH92" s="45"/>
      <c r="MTI92" s="45"/>
      <c r="MTJ92" s="45"/>
      <c r="MTK92" s="45"/>
      <c r="MTL92" s="45"/>
      <c r="MTM92" s="45"/>
      <c r="MTN92" s="45"/>
      <c r="MTO92" s="45"/>
      <c r="MTP92" s="45"/>
      <c r="MTQ92" s="45"/>
      <c r="MTR92" s="45"/>
      <c r="MTS92" s="45"/>
      <c r="MTT92" s="45"/>
      <c r="MTU92" s="45"/>
      <c r="MTV92" s="45"/>
      <c r="MTW92" s="45"/>
      <c r="MTX92" s="45"/>
      <c r="MTY92" s="45"/>
      <c r="MTZ92" s="45"/>
      <c r="MUA92" s="45"/>
      <c r="MUB92" s="45"/>
      <c r="MUC92" s="45"/>
      <c r="MUD92" s="45"/>
      <c r="MUE92" s="45"/>
      <c r="MUF92" s="45"/>
      <c r="MUG92" s="45"/>
      <c r="MUH92" s="45"/>
      <c r="MUI92" s="45"/>
      <c r="MUJ92" s="45"/>
      <c r="MUK92" s="45"/>
      <c r="MUL92" s="45"/>
      <c r="MUM92" s="45"/>
      <c r="MUN92" s="45"/>
      <c r="MUO92" s="45"/>
      <c r="MUP92" s="45"/>
      <c r="MUQ92" s="45"/>
      <c r="MUR92" s="45"/>
      <c r="MUS92" s="45"/>
      <c r="MUT92" s="45"/>
      <c r="MUU92" s="45"/>
      <c r="MUV92" s="45"/>
      <c r="MUW92" s="45"/>
      <c r="MUX92" s="45"/>
      <c r="MUY92" s="45"/>
      <c r="MUZ92" s="45"/>
      <c r="MVA92" s="45"/>
      <c r="MVB92" s="45"/>
      <c r="MVC92" s="45"/>
      <c r="MVD92" s="45"/>
      <c r="MVE92" s="45"/>
      <c r="MVF92" s="45"/>
      <c r="MVG92" s="45"/>
      <c r="MVH92" s="45"/>
      <c r="MVI92" s="45"/>
      <c r="MVJ92" s="45"/>
      <c r="MVK92" s="45"/>
      <c r="MVL92" s="45"/>
      <c r="MVM92" s="45"/>
      <c r="MVN92" s="45"/>
      <c r="MVO92" s="45"/>
      <c r="MVP92" s="45"/>
      <c r="MVQ92" s="45"/>
      <c r="MVR92" s="45"/>
      <c r="MVS92" s="45"/>
      <c r="MVT92" s="45"/>
      <c r="MVU92" s="45"/>
      <c r="MVV92" s="45"/>
      <c r="MVW92" s="45"/>
      <c r="MVX92" s="45"/>
      <c r="MVY92" s="45"/>
      <c r="MVZ92" s="45"/>
      <c r="MWA92" s="45"/>
      <c r="MWB92" s="45"/>
      <c r="MWC92" s="45"/>
      <c r="MWD92" s="45"/>
      <c r="MWE92" s="45"/>
      <c r="MWF92" s="45"/>
      <c r="MWG92" s="45"/>
      <c r="MWH92" s="45"/>
      <c r="MWI92" s="45"/>
      <c r="MWJ92" s="45"/>
      <c r="MWK92" s="45"/>
      <c r="MWL92" s="45"/>
      <c r="MWM92" s="45"/>
      <c r="MWN92" s="45"/>
      <c r="MWO92" s="45"/>
      <c r="MWP92" s="45"/>
      <c r="MWQ92" s="45"/>
      <c r="MWR92" s="45"/>
      <c r="MWS92" s="45"/>
      <c r="MWT92" s="45"/>
      <c r="MWU92" s="45"/>
      <c r="MWV92" s="45"/>
      <c r="MWW92" s="45"/>
      <c r="MWX92" s="45"/>
      <c r="MWY92" s="45"/>
      <c r="MWZ92" s="45"/>
      <c r="MXA92" s="45"/>
      <c r="MXB92" s="45"/>
      <c r="MXC92" s="45"/>
      <c r="MXD92" s="45"/>
      <c r="MXE92" s="45"/>
      <c r="MXF92" s="45"/>
      <c r="MXG92" s="45"/>
      <c r="MXH92" s="45"/>
      <c r="MXI92" s="45"/>
      <c r="MXJ92" s="45"/>
      <c r="MXK92" s="45"/>
      <c r="MXL92" s="45"/>
      <c r="MXM92" s="45"/>
      <c r="MXN92" s="45"/>
      <c r="MXO92" s="45"/>
      <c r="MXP92" s="45"/>
      <c r="MXQ92" s="45"/>
      <c r="MXR92" s="45"/>
      <c r="MXS92" s="45"/>
      <c r="MXT92" s="45"/>
      <c r="MXU92" s="45"/>
      <c r="MXV92" s="45"/>
      <c r="MXW92" s="45"/>
      <c r="MXX92" s="45"/>
      <c r="MXY92" s="45"/>
      <c r="MXZ92" s="45"/>
      <c r="MYA92" s="45"/>
      <c r="MYB92" s="45"/>
      <c r="MYC92" s="45"/>
      <c r="MYD92" s="45"/>
      <c r="MYE92" s="45"/>
      <c r="MYF92" s="45"/>
      <c r="MYG92" s="45"/>
      <c r="MYH92" s="45"/>
      <c r="MYI92" s="45"/>
      <c r="MYJ92" s="45"/>
      <c r="MYK92" s="45"/>
      <c r="MYL92" s="45"/>
      <c r="MYM92" s="45"/>
      <c r="MYN92" s="45"/>
      <c r="MYO92" s="45"/>
      <c r="MYP92" s="45"/>
      <c r="MYQ92" s="45"/>
      <c r="MYR92" s="45"/>
      <c r="MYS92" s="45"/>
      <c r="MYT92" s="45"/>
      <c r="MYU92" s="45"/>
      <c r="MYV92" s="45"/>
      <c r="MYW92" s="45"/>
      <c r="MYX92" s="45"/>
      <c r="MYY92" s="45"/>
      <c r="MYZ92" s="45"/>
      <c r="MZA92" s="45"/>
      <c r="MZB92" s="45"/>
      <c r="MZC92" s="45"/>
      <c r="MZD92" s="45"/>
      <c r="MZE92" s="45"/>
      <c r="MZF92" s="45"/>
      <c r="MZG92" s="45"/>
      <c r="MZH92" s="45"/>
      <c r="MZI92" s="45"/>
      <c r="MZJ92" s="45"/>
      <c r="MZK92" s="45"/>
      <c r="MZL92" s="45"/>
      <c r="MZM92" s="45"/>
      <c r="MZN92" s="45"/>
      <c r="MZO92" s="45"/>
      <c r="MZP92" s="45"/>
      <c r="MZQ92" s="45"/>
      <c r="MZR92" s="45"/>
      <c r="MZS92" s="45"/>
      <c r="MZT92" s="45"/>
      <c r="MZU92" s="45"/>
      <c r="MZV92" s="45"/>
      <c r="MZW92" s="45"/>
      <c r="MZX92" s="45"/>
      <c r="MZY92" s="45"/>
      <c r="MZZ92" s="45"/>
      <c r="NAA92" s="45"/>
      <c r="NAB92" s="45"/>
      <c r="NAC92" s="45"/>
      <c r="NAD92" s="45"/>
      <c r="NAE92" s="45"/>
      <c r="NAF92" s="45"/>
      <c r="NAG92" s="45"/>
      <c r="NAH92" s="45"/>
      <c r="NAI92" s="45"/>
      <c r="NAJ92" s="45"/>
      <c r="NAK92" s="45"/>
      <c r="NAL92" s="45"/>
      <c r="NAM92" s="45"/>
      <c r="NAN92" s="45"/>
      <c r="NAO92" s="45"/>
      <c r="NAP92" s="45"/>
      <c r="NAQ92" s="45"/>
      <c r="NAR92" s="45"/>
      <c r="NAS92" s="45"/>
      <c r="NAT92" s="45"/>
      <c r="NAU92" s="45"/>
      <c r="NAV92" s="45"/>
      <c r="NAW92" s="45"/>
      <c r="NAX92" s="45"/>
      <c r="NAY92" s="45"/>
      <c r="NAZ92" s="45"/>
      <c r="NBA92" s="45"/>
      <c r="NBB92" s="45"/>
      <c r="NBC92" s="45"/>
      <c r="NBD92" s="45"/>
      <c r="NBE92" s="45"/>
      <c r="NBF92" s="45"/>
      <c r="NBG92" s="45"/>
      <c r="NBH92" s="45"/>
      <c r="NBI92" s="45"/>
      <c r="NBJ92" s="45"/>
      <c r="NBK92" s="45"/>
      <c r="NBL92" s="45"/>
      <c r="NBM92" s="45"/>
      <c r="NBN92" s="45"/>
      <c r="NBO92" s="45"/>
      <c r="NBP92" s="45"/>
      <c r="NBQ92" s="45"/>
      <c r="NBR92" s="45"/>
      <c r="NBS92" s="45"/>
      <c r="NBT92" s="45"/>
      <c r="NBU92" s="45"/>
      <c r="NBV92" s="45"/>
      <c r="NBW92" s="45"/>
      <c r="NBX92" s="45"/>
      <c r="NBY92" s="45"/>
      <c r="NBZ92" s="45"/>
      <c r="NCA92" s="45"/>
      <c r="NCB92" s="45"/>
      <c r="NCC92" s="45"/>
      <c r="NCD92" s="45"/>
      <c r="NCE92" s="45"/>
      <c r="NCF92" s="45"/>
      <c r="NCG92" s="45"/>
      <c r="NCH92" s="45"/>
      <c r="NCI92" s="45"/>
      <c r="NCJ92" s="45"/>
      <c r="NCK92" s="45"/>
      <c r="NCL92" s="45"/>
      <c r="NCM92" s="45"/>
      <c r="NCN92" s="45"/>
      <c r="NCO92" s="45"/>
      <c r="NCP92" s="45"/>
      <c r="NCQ92" s="45"/>
      <c r="NCR92" s="45"/>
      <c r="NCS92" s="45"/>
      <c r="NCT92" s="45"/>
      <c r="NCU92" s="45"/>
      <c r="NCV92" s="45"/>
      <c r="NCW92" s="45"/>
      <c r="NCX92" s="45"/>
      <c r="NCY92" s="45"/>
      <c r="NCZ92" s="45"/>
      <c r="NDA92" s="45"/>
      <c r="NDB92" s="45"/>
      <c r="NDC92" s="45"/>
      <c r="NDD92" s="45"/>
      <c r="NDE92" s="45"/>
      <c r="NDF92" s="45"/>
      <c r="NDG92" s="45"/>
      <c r="NDH92" s="45"/>
      <c r="NDI92" s="45"/>
      <c r="NDJ92" s="45"/>
      <c r="NDK92" s="45"/>
      <c r="NDL92" s="45"/>
      <c r="NDM92" s="45"/>
      <c r="NDN92" s="45"/>
      <c r="NDO92" s="45"/>
      <c r="NDP92" s="45"/>
      <c r="NDQ92" s="45"/>
      <c r="NDR92" s="45"/>
      <c r="NDS92" s="45"/>
      <c r="NDT92" s="45"/>
      <c r="NDU92" s="45"/>
      <c r="NDV92" s="45"/>
      <c r="NDW92" s="45"/>
      <c r="NDX92" s="45"/>
      <c r="NDY92" s="45"/>
      <c r="NDZ92" s="45"/>
      <c r="NEA92" s="45"/>
      <c r="NEB92" s="45"/>
      <c r="NEC92" s="45"/>
      <c r="NED92" s="45"/>
      <c r="NEE92" s="45"/>
      <c r="NEF92" s="45"/>
      <c r="NEG92" s="45"/>
      <c r="NEH92" s="45"/>
      <c r="NEI92" s="45"/>
      <c r="NEJ92" s="45"/>
      <c r="NEK92" s="45"/>
      <c r="NEL92" s="45"/>
      <c r="NEM92" s="45"/>
      <c r="NEN92" s="45"/>
      <c r="NEO92" s="45"/>
      <c r="NEP92" s="45"/>
      <c r="NEQ92" s="45"/>
      <c r="NER92" s="45"/>
      <c r="NES92" s="45"/>
      <c r="NET92" s="45"/>
      <c r="NEU92" s="45"/>
      <c r="NEV92" s="45"/>
      <c r="NEW92" s="45"/>
      <c r="NEX92" s="45"/>
      <c r="NEY92" s="45"/>
      <c r="NEZ92" s="45"/>
      <c r="NFA92" s="45"/>
      <c r="NFB92" s="45"/>
      <c r="NFC92" s="45"/>
      <c r="NFD92" s="45"/>
      <c r="NFE92" s="45"/>
      <c r="NFF92" s="45"/>
      <c r="NFG92" s="45"/>
      <c r="NFH92" s="45"/>
      <c r="NFI92" s="45"/>
      <c r="NFJ92" s="45"/>
      <c r="NFK92" s="45"/>
      <c r="NFL92" s="45"/>
      <c r="NFM92" s="45"/>
      <c r="NFN92" s="45"/>
      <c r="NFO92" s="45"/>
      <c r="NFP92" s="45"/>
      <c r="NFQ92" s="45"/>
      <c r="NFR92" s="45"/>
      <c r="NFS92" s="45"/>
      <c r="NFT92" s="45"/>
      <c r="NFU92" s="45"/>
      <c r="NFV92" s="45"/>
      <c r="NFW92" s="45"/>
      <c r="NFX92" s="45"/>
      <c r="NFY92" s="45"/>
      <c r="NFZ92" s="45"/>
      <c r="NGA92" s="45"/>
      <c r="NGB92" s="45"/>
      <c r="NGC92" s="45"/>
      <c r="NGD92" s="45"/>
      <c r="NGE92" s="45"/>
      <c r="NGF92" s="45"/>
      <c r="NGG92" s="45"/>
      <c r="NGH92" s="45"/>
      <c r="NGI92" s="45"/>
      <c r="NGJ92" s="45"/>
      <c r="NGK92" s="45"/>
      <c r="NGL92" s="45"/>
      <c r="NGM92" s="45"/>
      <c r="NGN92" s="45"/>
      <c r="NGO92" s="45"/>
      <c r="NGP92" s="45"/>
      <c r="NGQ92" s="45"/>
      <c r="NGR92" s="45"/>
      <c r="NGS92" s="45"/>
      <c r="NGT92" s="45"/>
      <c r="NGU92" s="45"/>
      <c r="NGV92" s="45"/>
      <c r="NGW92" s="45"/>
      <c r="NGX92" s="45"/>
      <c r="NGY92" s="45"/>
      <c r="NGZ92" s="45"/>
      <c r="NHA92" s="45"/>
      <c r="NHB92" s="45"/>
      <c r="NHC92" s="45"/>
      <c r="NHD92" s="45"/>
      <c r="NHE92" s="45"/>
      <c r="NHF92" s="45"/>
      <c r="NHG92" s="45"/>
      <c r="NHH92" s="45"/>
      <c r="NHI92" s="45"/>
      <c r="NHJ92" s="45"/>
      <c r="NHK92" s="45"/>
      <c r="NHL92" s="45"/>
      <c r="NHM92" s="45"/>
      <c r="NHN92" s="45"/>
      <c r="NHO92" s="45"/>
      <c r="NHP92" s="45"/>
      <c r="NHQ92" s="45"/>
      <c r="NHR92" s="45"/>
      <c r="NHS92" s="45"/>
      <c r="NHT92" s="45"/>
      <c r="NHU92" s="45"/>
      <c r="NHV92" s="45"/>
      <c r="NHW92" s="45"/>
      <c r="NHX92" s="45"/>
      <c r="NHY92" s="45"/>
      <c r="NHZ92" s="45"/>
      <c r="NIA92" s="45"/>
      <c r="NIB92" s="45"/>
      <c r="NIC92" s="45"/>
      <c r="NID92" s="45"/>
      <c r="NIE92" s="45"/>
      <c r="NIF92" s="45"/>
      <c r="NIG92" s="45"/>
      <c r="NIH92" s="45"/>
      <c r="NII92" s="45"/>
      <c r="NIJ92" s="45"/>
      <c r="NIK92" s="45"/>
      <c r="NIL92" s="45"/>
      <c r="NIM92" s="45"/>
      <c r="NIN92" s="45"/>
      <c r="NIO92" s="45"/>
      <c r="NIP92" s="45"/>
      <c r="NIQ92" s="45"/>
      <c r="NIR92" s="45"/>
      <c r="NIS92" s="45"/>
      <c r="NIT92" s="45"/>
      <c r="NIU92" s="45"/>
      <c r="NIV92" s="45"/>
      <c r="NIW92" s="45"/>
      <c r="NIX92" s="45"/>
      <c r="NIY92" s="45"/>
      <c r="NIZ92" s="45"/>
      <c r="NJA92" s="45"/>
      <c r="NJB92" s="45"/>
      <c r="NJC92" s="45"/>
      <c r="NJD92" s="45"/>
      <c r="NJE92" s="45"/>
      <c r="NJF92" s="45"/>
      <c r="NJG92" s="45"/>
      <c r="NJH92" s="45"/>
      <c r="NJI92" s="45"/>
      <c r="NJJ92" s="45"/>
      <c r="NJK92" s="45"/>
      <c r="NJL92" s="45"/>
      <c r="NJM92" s="45"/>
      <c r="NJN92" s="45"/>
      <c r="NJO92" s="45"/>
      <c r="NJP92" s="45"/>
      <c r="NJQ92" s="45"/>
      <c r="NJR92" s="45"/>
      <c r="NJS92" s="45"/>
      <c r="NJT92" s="45"/>
      <c r="NJU92" s="45"/>
      <c r="NJV92" s="45"/>
      <c r="NJW92" s="45"/>
      <c r="NJX92" s="45"/>
      <c r="NJY92" s="45"/>
      <c r="NJZ92" s="45"/>
      <c r="NKA92" s="45"/>
      <c r="NKB92" s="45"/>
      <c r="NKC92" s="45"/>
      <c r="NKD92" s="45"/>
      <c r="NKE92" s="45"/>
      <c r="NKF92" s="45"/>
      <c r="NKG92" s="45"/>
      <c r="NKH92" s="45"/>
      <c r="NKI92" s="45"/>
      <c r="NKJ92" s="45"/>
      <c r="NKK92" s="45"/>
      <c r="NKL92" s="45"/>
      <c r="NKM92" s="45"/>
      <c r="NKN92" s="45"/>
      <c r="NKO92" s="45"/>
      <c r="NKP92" s="45"/>
      <c r="NKQ92" s="45"/>
      <c r="NKR92" s="45"/>
      <c r="NKS92" s="45"/>
      <c r="NKT92" s="45"/>
      <c r="NKU92" s="45"/>
      <c r="NKV92" s="45"/>
      <c r="NKW92" s="45"/>
      <c r="NKX92" s="45"/>
      <c r="NKY92" s="45"/>
      <c r="NKZ92" s="45"/>
      <c r="NLA92" s="45"/>
      <c r="NLB92" s="45"/>
      <c r="NLC92" s="45"/>
      <c r="NLD92" s="45"/>
      <c r="NLE92" s="45"/>
      <c r="NLF92" s="45"/>
      <c r="NLG92" s="45"/>
      <c r="NLH92" s="45"/>
      <c r="NLI92" s="45"/>
      <c r="NLJ92" s="45"/>
      <c r="NLK92" s="45"/>
      <c r="NLL92" s="45"/>
      <c r="NLM92" s="45"/>
      <c r="NLN92" s="45"/>
      <c r="NLO92" s="45"/>
      <c r="NLP92" s="45"/>
      <c r="NLQ92" s="45"/>
      <c r="NLR92" s="45"/>
      <c r="NLS92" s="45"/>
      <c r="NLT92" s="45"/>
      <c r="NLU92" s="45"/>
      <c r="NLV92" s="45"/>
      <c r="NLW92" s="45"/>
      <c r="NLX92" s="45"/>
      <c r="NLY92" s="45"/>
      <c r="NLZ92" s="45"/>
      <c r="NMA92" s="45"/>
      <c r="NMB92" s="45"/>
      <c r="NMC92" s="45"/>
      <c r="NMD92" s="45"/>
      <c r="NME92" s="45"/>
      <c r="NMF92" s="45"/>
      <c r="NMG92" s="45"/>
      <c r="NMH92" s="45"/>
      <c r="NMI92" s="45"/>
      <c r="NMJ92" s="45"/>
      <c r="NMK92" s="45"/>
      <c r="NML92" s="45"/>
      <c r="NMM92" s="45"/>
      <c r="NMN92" s="45"/>
      <c r="NMO92" s="45"/>
      <c r="NMP92" s="45"/>
      <c r="NMQ92" s="45"/>
      <c r="NMR92" s="45"/>
      <c r="NMS92" s="45"/>
      <c r="NMT92" s="45"/>
      <c r="NMU92" s="45"/>
      <c r="NMV92" s="45"/>
      <c r="NMW92" s="45"/>
      <c r="NMX92" s="45"/>
      <c r="NMY92" s="45"/>
      <c r="NMZ92" s="45"/>
      <c r="NNA92" s="45"/>
      <c r="NNB92" s="45"/>
      <c r="NNC92" s="45"/>
      <c r="NND92" s="45"/>
      <c r="NNE92" s="45"/>
      <c r="NNF92" s="45"/>
      <c r="NNG92" s="45"/>
      <c r="NNH92" s="45"/>
      <c r="NNI92" s="45"/>
      <c r="NNJ92" s="45"/>
      <c r="NNK92" s="45"/>
      <c r="NNL92" s="45"/>
      <c r="NNM92" s="45"/>
      <c r="NNN92" s="45"/>
      <c r="NNO92" s="45"/>
      <c r="NNP92" s="45"/>
      <c r="NNQ92" s="45"/>
      <c r="NNR92" s="45"/>
      <c r="NNS92" s="45"/>
      <c r="NNT92" s="45"/>
      <c r="NNU92" s="45"/>
      <c r="NNV92" s="45"/>
      <c r="NNW92" s="45"/>
      <c r="NNX92" s="45"/>
      <c r="NNY92" s="45"/>
      <c r="NNZ92" s="45"/>
      <c r="NOA92" s="45"/>
      <c r="NOB92" s="45"/>
      <c r="NOC92" s="45"/>
      <c r="NOD92" s="45"/>
      <c r="NOE92" s="45"/>
      <c r="NOF92" s="45"/>
      <c r="NOG92" s="45"/>
      <c r="NOH92" s="45"/>
      <c r="NOI92" s="45"/>
      <c r="NOJ92" s="45"/>
      <c r="NOK92" s="45"/>
      <c r="NOL92" s="45"/>
      <c r="NOM92" s="45"/>
      <c r="NON92" s="45"/>
      <c r="NOO92" s="45"/>
      <c r="NOP92" s="45"/>
      <c r="NOQ92" s="45"/>
      <c r="NOR92" s="45"/>
      <c r="NOS92" s="45"/>
      <c r="NOT92" s="45"/>
      <c r="NOU92" s="45"/>
      <c r="NOV92" s="45"/>
      <c r="NOW92" s="45"/>
      <c r="NOX92" s="45"/>
      <c r="NOY92" s="45"/>
      <c r="NOZ92" s="45"/>
      <c r="NPA92" s="45"/>
      <c r="NPB92" s="45"/>
      <c r="NPC92" s="45"/>
      <c r="NPD92" s="45"/>
      <c r="NPE92" s="45"/>
      <c r="NPF92" s="45"/>
      <c r="NPG92" s="45"/>
      <c r="NPH92" s="45"/>
      <c r="NPI92" s="45"/>
      <c r="NPJ92" s="45"/>
      <c r="NPK92" s="45"/>
      <c r="NPL92" s="45"/>
      <c r="NPM92" s="45"/>
      <c r="NPN92" s="45"/>
      <c r="NPO92" s="45"/>
      <c r="NPP92" s="45"/>
      <c r="NPQ92" s="45"/>
      <c r="NPR92" s="45"/>
      <c r="NPS92" s="45"/>
      <c r="NPT92" s="45"/>
      <c r="NPU92" s="45"/>
      <c r="NPV92" s="45"/>
      <c r="NPW92" s="45"/>
      <c r="NPX92" s="45"/>
      <c r="NPY92" s="45"/>
      <c r="NPZ92" s="45"/>
      <c r="NQA92" s="45"/>
      <c r="NQB92" s="45"/>
      <c r="NQC92" s="45"/>
      <c r="NQD92" s="45"/>
      <c r="NQE92" s="45"/>
      <c r="NQF92" s="45"/>
      <c r="NQG92" s="45"/>
      <c r="NQH92" s="45"/>
      <c r="NQI92" s="45"/>
      <c r="NQJ92" s="45"/>
      <c r="NQK92" s="45"/>
      <c r="NQL92" s="45"/>
      <c r="NQM92" s="45"/>
      <c r="NQN92" s="45"/>
      <c r="NQO92" s="45"/>
      <c r="NQP92" s="45"/>
      <c r="NQQ92" s="45"/>
      <c r="NQR92" s="45"/>
      <c r="NQS92" s="45"/>
      <c r="NQT92" s="45"/>
      <c r="NQU92" s="45"/>
      <c r="NQV92" s="45"/>
      <c r="NQW92" s="45"/>
      <c r="NQX92" s="45"/>
      <c r="NQY92" s="45"/>
      <c r="NQZ92" s="45"/>
      <c r="NRA92" s="45"/>
      <c r="NRB92" s="45"/>
      <c r="NRC92" s="45"/>
      <c r="NRD92" s="45"/>
      <c r="NRE92" s="45"/>
      <c r="NRF92" s="45"/>
      <c r="NRG92" s="45"/>
      <c r="NRH92" s="45"/>
      <c r="NRI92" s="45"/>
      <c r="NRJ92" s="45"/>
      <c r="NRK92" s="45"/>
      <c r="NRL92" s="45"/>
      <c r="NRM92" s="45"/>
      <c r="NRN92" s="45"/>
      <c r="NRO92" s="45"/>
      <c r="NRP92" s="45"/>
      <c r="NRQ92" s="45"/>
      <c r="NRR92" s="45"/>
      <c r="NRS92" s="45"/>
      <c r="NRT92" s="45"/>
      <c r="NRU92" s="45"/>
      <c r="NRV92" s="45"/>
      <c r="NRW92" s="45"/>
      <c r="NRX92" s="45"/>
      <c r="NRY92" s="45"/>
      <c r="NRZ92" s="45"/>
      <c r="NSA92" s="45"/>
      <c r="NSB92" s="45"/>
      <c r="NSC92" s="45"/>
      <c r="NSD92" s="45"/>
      <c r="NSE92" s="45"/>
      <c r="NSF92" s="45"/>
      <c r="NSG92" s="45"/>
      <c r="NSH92" s="45"/>
      <c r="NSI92" s="45"/>
      <c r="NSJ92" s="45"/>
      <c r="NSK92" s="45"/>
      <c r="NSL92" s="45"/>
      <c r="NSM92" s="45"/>
      <c r="NSN92" s="45"/>
      <c r="NSO92" s="45"/>
      <c r="NSP92" s="45"/>
      <c r="NSQ92" s="45"/>
      <c r="NSR92" s="45"/>
      <c r="NSS92" s="45"/>
      <c r="NST92" s="45"/>
      <c r="NSU92" s="45"/>
      <c r="NSV92" s="45"/>
      <c r="NSW92" s="45"/>
      <c r="NSX92" s="45"/>
      <c r="NSY92" s="45"/>
      <c r="NSZ92" s="45"/>
      <c r="NTA92" s="45"/>
      <c r="NTB92" s="45"/>
      <c r="NTC92" s="45"/>
      <c r="NTD92" s="45"/>
      <c r="NTE92" s="45"/>
      <c r="NTF92" s="45"/>
      <c r="NTG92" s="45"/>
      <c r="NTH92" s="45"/>
      <c r="NTI92" s="45"/>
      <c r="NTJ92" s="45"/>
      <c r="NTK92" s="45"/>
      <c r="NTL92" s="45"/>
      <c r="NTM92" s="45"/>
      <c r="NTN92" s="45"/>
      <c r="NTO92" s="45"/>
      <c r="NTP92" s="45"/>
      <c r="NTQ92" s="45"/>
      <c r="NTR92" s="45"/>
      <c r="NTS92" s="45"/>
      <c r="NTT92" s="45"/>
      <c r="NTU92" s="45"/>
      <c r="NTV92" s="45"/>
      <c r="NTW92" s="45"/>
      <c r="NTX92" s="45"/>
      <c r="NTY92" s="45"/>
      <c r="NTZ92" s="45"/>
      <c r="NUA92" s="45"/>
      <c r="NUB92" s="45"/>
      <c r="NUC92" s="45"/>
      <c r="NUD92" s="45"/>
      <c r="NUE92" s="45"/>
      <c r="NUF92" s="45"/>
      <c r="NUG92" s="45"/>
      <c r="NUH92" s="45"/>
      <c r="NUI92" s="45"/>
      <c r="NUJ92" s="45"/>
      <c r="NUK92" s="45"/>
      <c r="NUL92" s="45"/>
      <c r="NUM92" s="45"/>
      <c r="NUN92" s="45"/>
      <c r="NUO92" s="45"/>
      <c r="NUP92" s="45"/>
      <c r="NUQ92" s="45"/>
      <c r="NUR92" s="45"/>
      <c r="NUS92" s="45"/>
      <c r="NUT92" s="45"/>
      <c r="NUU92" s="45"/>
      <c r="NUV92" s="45"/>
      <c r="NUW92" s="45"/>
      <c r="NUX92" s="45"/>
      <c r="NUY92" s="45"/>
      <c r="NUZ92" s="45"/>
      <c r="NVA92" s="45"/>
      <c r="NVB92" s="45"/>
      <c r="NVC92" s="45"/>
      <c r="NVD92" s="45"/>
      <c r="NVE92" s="45"/>
      <c r="NVF92" s="45"/>
      <c r="NVG92" s="45"/>
      <c r="NVH92" s="45"/>
      <c r="NVI92" s="45"/>
      <c r="NVJ92" s="45"/>
      <c r="NVK92" s="45"/>
      <c r="NVL92" s="45"/>
      <c r="NVM92" s="45"/>
      <c r="NVN92" s="45"/>
      <c r="NVO92" s="45"/>
      <c r="NVP92" s="45"/>
      <c r="NVQ92" s="45"/>
      <c r="NVR92" s="45"/>
      <c r="NVS92" s="45"/>
      <c r="NVT92" s="45"/>
      <c r="NVU92" s="45"/>
      <c r="NVV92" s="45"/>
      <c r="NVW92" s="45"/>
      <c r="NVX92" s="45"/>
      <c r="NVY92" s="45"/>
      <c r="NVZ92" s="45"/>
      <c r="NWA92" s="45"/>
      <c r="NWB92" s="45"/>
      <c r="NWC92" s="45"/>
      <c r="NWD92" s="45"/>
      <c r="NWE92" s="45"/>
      <c r="NWF92" s="45"/>
      <c r="NWG92" s="45"/>
      <c r="NWH92" s="45"/>
      <c r="NWI92" s="45"/>
      <c r="NWJ92" s="45"/>
      <c r="NWK92" s="45"/>
      <c r="NWL92" s="45"/>
      <c r="NWM92" s="45"/>
      <c r="NWN92" s="45"/>
      <c r="NWO92" s="45"/>
      <c r="NWP92" s="45"/>
      <c r="NWQ92" s="45"/>
      <c r="NWR92" s="45"/>
      <c r="NWS92" s="45"/>
      <c r="NWT92" s="45"/>
      <c r="NWU92" s="45"/>
      <c r="NWV92" s="45"/>
      <c r="NWW92" s="45"/>
      <c r="NWX92" s="45"/>
      <c r="NWY92" s="45"/>
      <c r="NWZ92" s="45"/>
      <c r="NXA92" s="45"/>
      <c r="NXB92" s="45"/>
      <c r="NXC92" s="45"/>
      <c r="NXD92" s="45"/>
      <c r="NXE92" s="45"/>
      <c r="NXF92" s="45"/>
      <c r="NXG92" s="45"/>
      <c r="NXH92" s="45"/>
      <c r="NXI92" s="45"/>
      <c r="NXJ92" s="45"/>
      <c r="NXK92" s="45"/>
      <c r="NXL92" s="45"/>
      <c r="NXM92" s="45"/>
      <c r="NXN92" s="45"/>
      <c r="NXO92" s="45"/>
      <c r="NXP92" s="45"/>
      <c r="NXQ92" s="45"/>
      <c r="NXR92" s="45"/>
      <c r="NXS92" s="45"/>
      <c r="NXT92" s="45"/>
      <c r="NXU92" s="45"/>
      <c r="NXV92" s="45"/>
      <c r="NXW92" s="45"/>
      <c r="NXX92" s="45"/>
      <c r="NXY92" s="45"/>
      <c r="NXZ92" s="45"/>
      <c r="NYA92" s="45"/>
      <c r="NYB92" s="45"/>
      <c r="NYC92" s="45"/>
      <c r="NYD92" s="45"/>
      <c r="NYE92" s="45"/>
      <c r="NYF92" s="45"/>
      <c r="NYG92" s="45"/>
      <c r="NYH92" s="45"/>
      <c r="NYI92" s="45"/>
      <c r="NYJ92" s="45"/>
      <c r="NYK92" s="45"/>
      <c r="NYL92" s="45"/>
      <c r="NYM92" s="45"/>
      <c r="NYN92" s="45"/>
      <c r="NYO92" s="45"/>
      <c r="NYP92" s="45"/>
      <c r="NYQ92" s="45"/>
      <c r="NYR92" s="45"/>
      <c r="NYS92" s="45"/>
      <c r="NYT92" s="45"/>
      <c r="NYU92" s="45"/>
      <c r="NYV92" s="45"/>
      <c r="NYW92" s="45"/>
      <c r="NYX92" s="45"/>
      <c r="NYY92" s="45"/>
      <c r="NYZ92" s="45"/>
      <c r="NZA92" s="45"/>
      <c r="NZB92" s="45"/>
      <c r="NZC92" s="45"/>
      <c r="NZD92" s="45"/>
      <c r="NZE92" s="45"/>
      <c r="NZF92" s="45"/>
      <c r="NZG92" s="45"/>
      <c r="NZH92" s="45"/>
      <c r="NZI92" s="45"/>
      <c r="NZJ92" s="45"/>
      <c r="NZK92" s="45"/>
      <c r="NZL92" s="45"/>
      <c r="NZM92" s="45"/>
      <c r="NZN92" s="45"/>
      <c r="NZO92" s="45"/>
      <c r="NZP92" s="45"/>
      <c r="NZQ92" s="45"/>
      <c r="NZR92" s="45"/>
      <c r="NZS92" s="45"/>
      <c r="NZT92" s="45"/>
      <c r="NZU92" s="45"/>
      <c r="NZV92" s="45"/>
      <c r="NZW92" s="45"/>
      <c r="NZX92" s="45"/>
      <c r="NZY92" s="45"/>
      <c r="NZZ92" s="45"/>
      <c r="OAA92" s="45"/>
      <c r="OAB92" s="45"/>
      <c r="OAC92" s="45"/>
      <c r="OAD92" s="45"/>
      <c r="OAE92" s="45"/>
      <c r="OAF92" s="45"/>
      <c r="OAG92" s="45"/>
      <c r="OAH92" s="45"/>
      <c r="OAI92" s="45"/>
      <c r="OAJ92" s="45"/>
      <c r="OAK92" s="45"/>
      <c r="OAL92" s="45"/>
      <c r="OAM92" s="45"/>
      <c r="OAN92" s="45"/>
      <c r="OAO92" s="45"/>
      <c r="OAP92" s="45"/>
      <c r="OAQ92" s="45"/>
      <c r="OAR92" s="45"/>
      <c r="OAS92" s="45"/>
      <c r="OAT92" s="45"/>
      <c r="OAU92" s="45"/>
      <c r="OAV92" s="45"/>
      <c r="OAW92" s="45"/>
      <c r="OAX92" s="45"/>
      <c r="OAY92" s="45"/>
      <c r="OAZ92" s="45"/>
      <c r="OBA92" s="45"/>
      <c r="OBB92" s="45"/>
      <c r="OBC92" s="45"/>
      <c r="OBD92" s="45"/>
      <c r="OBE92" s="45"/>
      <c r="OBF92" s="45"/>
      <c r="OBG92" s="45"/>
      <c r="OBH92" s="45"/>
      <c r="OBI92" s="45"/>
      <c r="OBJ92" s="45"/>
      <c r="OBK92" s="45"/>
      <c r="OBL92" s="45"/>
      <c r="OBM92" s="45"/>
      <c r="OBN92" s="45"/>
      <c r="OBO92" s="45"/>
      <c r="OBP92" s="45"/>
      <c r="OBQ92" s="45"/>
      <c r="OBR92" s="45"/>
      <c r="OBS92" s="45"/>
      <c r="OBT92" s="45"/>
      <c r="OBU92" s="45"/>
      <c r="OBV92" s="45"/>
      <c r="OBW92" s="45"/>
      <c r="OBX92" s="45"/>
      <c r="OBY92" s="45"/>
      <c r="OBZ92" s="45"/>
      <c r="OCA92" s="45"/>
      <c r="OCB92" s="45"/>
      <c r="OCC92" s="45"/>
      <c r="OCD92" s="45"/>
      <c r="OCE92" s="45"/>
      <c r="OCF92" s="45"/>
      <c r="OCG92" s="45"/>
      <c r="OCH92" s="45"/>
      <c r="OCI92" s="45"/>
      <c r="OCJ92" s="45"/>
      <c r="OCK92" s="45"/>
      <c r="OCL92" s="45"/>
      <c r="OCM92" s="45"/>
      <c r="OCN92" s="45"/>
      <c r="OCO92" s="45"/>
      <c r="OCP92" s="45"/>
      <c r="OCQ92" s="45"/>
      <c r="OCR92" s="45"/>
      <c r="OCS92" s="45"/>
      <c r="OCT92" s="45"/>
      <c r="OCU92" s="45"/>
      <c r="OCV92" s="45"/>
      <c r="OCW92" s="45"/>
      <c r="OCX92" s="45"/>
      <c r="OCY92" s="45"/>
      <c r="OCZ92" s="45"/>
      <c r="ODA92" s="45"/>
      <c r="ODB92" s="45"/>
      <c r="ODC92" s="45"/>
      <c r="ODD92" s="45"/>
      <c r="ODE92" s="45"/>
      <c r="ODF92" s="45"/>
      <c r="ODG92" s="45"/>
      <c r="ODH92" s="45"/>
      <c r="ODI92" s="45"/>
      <c r="ODJ92" s="45"/>
      <c r="ODK92" s="45"/>
      <c r="ODL92" s="45"/>
      <c r="ODM92" s="45"/>
      <c r="ODN92" s="45"/>
      <c r="ODO92" s="45"/>
      <c r="ODP92" s="45"/>
      <c r="ODQ92" s="45"/>
      <c r="ODR92" s="45"/>
      <c r="ODS92" s="45"/>
      <c r="ODT92" s="45"/>
      <c r="ODU92" s="45"/>
      <c r="ODV92" s="45"/>
      <c r="ODW92" s="45"/>
      <c r="ODX92" s="45"/>
      <c r="ODY92" s="45"/>
      <c r="ODZ92" s="45"/>
      <c r="OEA92" s="45"/>
      <c r="OEB92" s="45"/>
      <c r="OEC92" s="45"/>
      <c r="OED92" s="45"/>
      <c r="OEE92" s="45"/>
      <c r="OEF92" s="45"/>
      <c r="OEG92" s="45"/>
      <c r="OEH92" s="45"/>
      <c r="OEI92" s="45"/>
      <c r="OEJ92" s="45"/>
      <c r="OEK92" s="45"/>
      <c r="OEL92" s="45"/>
      <c r="OEM92" s="45"/>
      <c r="OEN92" s="45"/>
      <c r="OEO92" s="45"/>
      <c r="OEP92" s="45"/>
      <c r="OEQ92" s="45"/>
      <c r="OER92" s="45"/>
      <c r="OES92" s="45"/>
      <c r="OET92" s="45"/>
      <c r="OEU92" s="45"/>
      <c r="OEV92" s="45"/>
      <c r="OEW92" s="45"/>
      <c r="OEX92" s="45"/>
      <c r="OEY92" s="45"/>
      <c r="OEZ92" s="45"/>
      <c r="OFA92" s="45"/>
      <c r="OFB92" s="45"/>
      <c r="OFC92" s="45"/>
      <c r="OFD92" s="45"/>
      <c r="OFE92" s="45"/>
      <c r="OFF92" s="45"/>
      <c r="OFG92" s="45"/>
      <c r="OFH92" s="45"/>
      <c r="OFI92" s="45"/>
      <c r="OFJ92" s="45"/>
      <c r="OFK92" s="45"/>
      <c r="OFL92" s="45"/>
      <c r="OFM92" s="45"/>
      <c r="OFN92" s="45"/>
      <c r="OFO92" s="45"/>
      <c r="OFP92" s="45"/>
      <c r="OFQ92" s="45"/>
      <c r="OFR92" s="45"/>
      <c r="OFS92" s="45"/>
      <c r="OFT92" s="45"/>
      <c r="OFU92" s="45"/>
      <c r="OFV92" s="45"/>
      <c r="OFW92" s="45"/>
      <c r="OFX92" s="45"/>
      <c r="OFY92" s="45"/>
      <c r="OFZ92" s="45"/>
      <c r="OGA92" s="45"/>
      <c r="OGB92" s="45"/>
      <c r="OGC92" s="45"/>
      <c r="OGD92" s="45"/>
      <c r="OGE92" s="45"/>
      <c r="OGF92" s="45"/>
      <c r="OGG92" s="45"/>
      <c r="OGH92" s="45"/>
      <c r="OGI92" s="45"/>
      <c r="OGJ92" s="45"/>
      <c r="OGK92" s="45"/>
      <c r="OGL92" s="45"/>
      <c r="OGM92" s="45"/>
      <c r="OGN92" s="45"/>
      <c r="OGO92" s="45"/>
      <c r="OGP92" s="45"/>
      <c r="OGQ92" s="45"/>
      <c r="OGR92" s="45"/>
      <c r="OGS92" s="45"/>
      <c r="OGT92" s="45"/>
      <c r="OGU92" s="45"/>
      <c r="OGV92" s="45"/>
      <c r="OGW92" s="45"/>
      <c r="OGX92" s="45"/>
      <c r="OGY92" s="45"/>
      <c r="OGZ92" s="45"/>
      <c r="OHA92" s="45"/>
      <c r="OHB92" s="45"/>
      <c r="OHC92" s="45"/>
      <c r="OHD92" s="45"/>
      <c r="OHE92" s="45"/>
      <c r="OHF92" s="45"/>
      <c r="OHG92" s="45"/>
      <c r="OHH92" s="45"/>
      <c r="OHI92" s="45"/>
      <c r="OHJ92" s="45"/>
      <c r="OHK92" s="45"/>
      <c r="OHL92" s="45"/>
      <c r="OHM92" s="45"/>
      <c r="OHN92" s="45"/>
      <c r="OHO92" s="45"/>
      <c r="OHP92" s="45"/>
      <c r="OHQ92" s="45"/>
      <c r="OHR92" s="45"/>
      <c r="OHS92" s="45"/>
      <c r="OHT92" s="45"/>
      <c r="OHU92" s="45"/>
      <c r="OHV92" s="45"/>
      <c r="OHW92" s="45"/>
      <c r="OHX92" s="45"/>
      <c r="OHY92" s="45"/>
      <c r="OHZ92" s="45"/>
      <c r="OIA92" s="45"/>
      <c r="OIB92" s="45"/>
      <c r="OIC92" s="45"/>
      <c r="OID92" s="45"/>
      <c r="OIE92" s="45"/>
      <c r="OIF92" s="45"/>
      <c r="OIG92" s="45"/>
      <c r="OIH92" s="45"/>
      <c r="OII92" s="45"/>
      <c r="OIJ92" s="45"/>
      <c r="OIK92" s="45"/>
      <c r="OIL92" s="45"/>
      <c r="OIM92" s="45"/>
      <c r="OIN92" s="45"/>
      <c r="OIO92" s="45"/>
      <c r="OIP92" s="45"/>
      <c r="OIQ92" s="45"/>
      <c r="OIR92" s="45"/>
      <c r="OIS92" s="45"/>
      <c r="OIT92" s="45"/>
      <c r="OIU92" s="45"/>
      <c r="OIV92" s="45"/>
      <c r="OIW92" s="45"/>
      <c r="OIX92" s="45"/>
      <c r="OIY92" s="45"/>
      <c r="OIZ92" s="45"/>
      <c r="OJA92" s="45"/>
      <c r="OJB92" s="45"/>
      <c r="OJC92" s="45"/>
      <c r="OJD92" s="45"/>
      <c r="OJE92" s="45"/>
      <c r="OJF92" s="45"/>
      <c r="OJG92" s="45"/>
      <c r="OJH92" s="45"/>
      <c r="OJI92" s="45"/>
      <c r="OJJ92" s="45"/>
      <c r="OJK92" s="45"/>
      <c r="OJL92" s="45"/>
      <c r="OJM92" s="45"/>
      <c r="OJN92" s="45"/>
      <c r="OJO92" s="45"/>
      <c r="OJP92" s="45"/>
      <c r="OJQ92" s="45"/>
      <c r="OJR92" s="45"/>
      <c r="OJS92" s="45"/>
      <c r="OJT92" s="45"/>
      <c r="OJU92" s="45"/>
      <c r="OJV92" s="45"/>
      <c r="OJW92" s="45"/>
      <c r="OJX92" s="45"/>
      <c r="OJY92" s="45"/>
      <c r="OJZ92" s="45"/>
      <c r="OKA92" s="45"/>
      <c r="OKB92" s="45"/>
      <c r="OKC92" s="45"/>
      <c r="OKD92" s="45"/>
      <c r="OKE92" s="45"/>
      <c r="OKF92" s="45"/>
      <c r="OKG92" s="45"/>
      <c r="OKH92" s="45"/>
      <c r="OKI92" s="45"/>
      <c r="OKJ92" s="45"/>
      <c r="OKK92" s="45"/>
      <c r="OKL92" s="45"/>
      <c r="OKM92" s="45"/>
      <c r="OKN92" s="45"/>
      <c r="OKO92" s="45"/>
      <c r="OKP92" s="45"/>
      <c r="OKQ92" s="45"/>
      <c r="OKR92" s="45"/>
      <c r="OKS92" s="45"/>
      <c r="OKT92" s="45"/>
      <c r="OKU92" s="45"/>
      <c r="OKV92" s="45"/>
      <c r="OKW92" s="45"/>
      <c r="OKX92" s="45"/>
      <c r="OKY92" s="45"/>
      <c r="OKZ92" s="45"/>
      <c r="OLA92" s="45"/>
      <c r="OLB92" s="45"/>
      <c r="OLC92" s="45"/>
      <c r="OLD92" s="45"/>
      <c r="OLE92" s="45"/>
      <c r="OLF92" s="45"/>
      <c r="OLG92" s="45"/>
      <c r="OLH92" s="45"/>
      <c r="OLI92" s="45"/>
      <c r="OLJ92" s="45"/>
      <c r="OLK92" s="45"/>
      <c r="OLL92" s="45"/>
      <c r="OLM92" s="45"/>
      <c r="OLN92" s="45"/>
      <c r="OLO92" s="45"/>
      <c r="OLP92" s="45"/>
      <c r="OLQ92" s="45"/>
      <c r="OLR92" s="45"/>
      <c r="OLS92" s="45"/>
      <c r="OLT92" s="45"/>
      <c r="OLU92" s="45"/>
      <c r="OLV92" s="45"/>
      <c r="OLW92" s="45"/>
      <c r="OLX92" s="45"/>
      <c r="OLY92" s="45"/>
      <c r="OLZ92" s="45"/>
      <c r="OMA92" s="45"/>
      <c r="OMB92" s="45"/>
      <c r="OMC92" s="45"/>
      <c r="OMD92" s="45"/>
      <c r="OME92" s="45"/>
      <c r="OMF92" s="45"/>
      <c r="OMG92" s="45"/>
      <c r="OMH92" s="45"/>
      <c r="OMI92" s="45"/>
      <c r="OMJ92" s="45"/>
      <c r="OMK92" s="45"/>
      <c r="OML92" s="45"/>
      <c r="OMM92" s="45"/>
      <c r="OMN92" s="45"/>
      <c r="OMO92" s="45"/>
      <c r="OMP92" s="45"/>
      <c r="OMQ92" s="45"/>
      <c r="OMR92" s="45"/>
      <c r="OMS92" s="45"/>
      <c r="OMT92" s="45"/>
      <c r="OMU92" s="45"/>
      <c r="OMV92" s="45"/>
      <c r="OMW92" s="45"/>
      <c r="OMX92" s="45"/>
      <c r="OMY92" s="45"/>
      <c r="OMZ92" s="45"/>
      <c r="ONA92" s="45"/>
      <c r="ONB92" s="45"/>
      <c r="ONC92" s="45"/>
      <c r="OND92" s="45"/>
      <c r="ONE92" s="45"/>
      <c r="ONF92" s="45"/>
      <c r="ONG92" s="45"/>
      <c r="ONH92" s="45"/>
      <c r="ONI92" s="45"/>
      <c r="ONJ92" s="45"/>
      <c r="ONK92" s="45"/>
      <c r="ONL92" s="45"/>
      <c r="ONM92" s="45"/>
      <c r="ONN92" s="45"/>
      <c r="ONO92" s="45"/>
      <c r="ONP92" s="45"/>
      <c r="ONQ92" s="45"/>
      <c r="ONR92" s="45"/>
      <c r="ONS92" s="45"/>
      <c r="ONT92" s="45"/>
      <c r="ONU92" s="45"/>
      <c r="ONV92" s="45"/>
      <c r="ONW92" s="45"/>
      <c r="ONX92" s="45"/>
      <c r="ONY92" s="45"/>
      <c r="ONZ92" s="45"/>
      <c r="OOA92" s="45"/>
      <c r="OOB92" s="45"/>
      <c r="OOC92" s="45"/>
      <c r="OOD92" s="45"/>
      <c r="OOE92" s="45"/>
      <c r="OOF92" s="45"/>
      <c r="OOG92" s="45"/>
      <c r="OOH92" s="45"/>
      <c r="OOI92" s="45"/>
      <c r="OOJ92" s="45"/>
      <c r="OOK92" s="45"/>
      <c r="OOL92" s="45"/>
      <c r="OOM92" s="45"/>
      <c r="OON92" s="45"/>
      <c r="OOO92" s="45"/>
      <c r="OOP92" s="45"/>
      <c r="OOQ92" s="45"/>
      <c r="OOR92" s="45"/>
      <c r="OOS92" s="45"/>
      <c r="OOT92" s="45"/>
      <c r="OOU92" s="45"/>
      <c r="OOV92" s="45"/>
      <c r="OOW92" s="45"/>
      <c r="OOX92" s="45"/>
      <c r="OOY92" s="45"/>
      <c r="OOZ92" s="45"/>
      <c r="OPA92" s="45"/>
      <c r="OPB92" s="45"/>
      <c r="OPC92" s="45"/>
      <c r="OPD92" s="45"/>
      <c r="OPE92" s="45"/>
      <c r="OPF92" s="45"/>
      <c r="OPG92" s="45"/>
      <c r="OPH92" s="45"/>
      <c r="OPI92" s="45"/>
      <c r="OPJ92" s="45"/>
      <c r="OPK92" s="45"/>
      <c r="OPL92" s="45"/>
      <c r="OPM92" s="45"/>
      <c r="OPN92" s="45"/>
      <c r="OPO92" s="45"/>
      <c r="OPP92" s="45"/>
      <c r="OPQ92" s="45"/>
      <c r="OPR92" s="45"/>
      <c r="OPS92" s="45"/>
      <c r="OPT92" s="45"/>
      <c r="OPU92" s="45"/>
      <c r="OPV92" s="45"/>
      <c r="OPW92" s="45"/>
      <c r="OPX92" s="45"/>
      <c r="OPY92" s="45"/>
      <c r="OPZ92" s="45"/>
      <c r="OQA92" s="45"/>
      <c r="OQB92" s="45"/>
      <c r="OQC92" s="45"/>
      <c r="OQD92" s="45"/>
      <c r="OQE92" s="45"/>
      <c r="OQF92" s="45"/>
      <c r="OQG92" s="45"/>
      <c r="OQH92" s="45"/>
      <c r="OQI92" s="45"/>
      <c r="OQJ92" s="45"/>
      <c r="OQK92" s="45"/>
      <c r="OQL92" s="45"/>
      <c r="OQM92" s="45"/>
      <c r="OQN92" s="45"/>
      <c r="OQO92" s="45"/>
      <c r="OQP92" s="45"/>
      <c r="OQQ92" s="45"/>
      <c r="OQR92" s="45"/>
      <c r="OQS92" s="45"/>
      <c r="OQT92" s="45"/>
      <c r="OQU92" s="45"/>
      <c r="OQV92" s="45"/>
      <c r="OQW92" s="45"/>
      <c r="OQX92" s="45"/>
      <c r="OQY92" s="45"/>
      <c r="OQZ92" s="45"/>
      <c r="ORA92" s="45"/>
      <c r="ORB92" s="45"/>
      <c r="ORC92" s="45"/>
      <c r="ORD92" s="45"/>
      <c r="ORE92" s="45"/>
      <c r="ORF92" s="45"/>
      <c r="ORG92" s="45"/>
      <c r="ORH92" s="45"/>
      <c r="ORI92" s="45"/>
      <c r="ORJ92" s="45"/>
      <c r="ORK92" s="45"/>
      <c r="ORL92" s="45"/>
      <c r="ORM92" s="45"/>
      <c r="ORN92" s="45"/>
      <c r="ORO92" s="45"/>
      <c r="ORP92" s="45"/>
      <c r="ORQ92" s="45"/>
      <c r="ORR92" s="45"/>
      <c r="ORS92" s="45"/>
      <c r="ORT92" s="45"/>
      <c r="ORU92" s="45"/>
      <c r="ORV92" s="45"/>
      <c r="ORW92" s="45"/>
      <c r="ORX92" s="45"/>
      <c r="ORY92" s="45"/>
      <c r="ORZ92" s="45"/>
      <c r="OSA92" s="45"/>
      <c r="OSB92" s="45"/>
      <c r="OSC92" s="45"/>
      <c r="OSD92" s="45"/>
      <c r="OSE92" s="45"/>
      <c r="OSF92" s="45"/>
      <c r="OSG92" s="45"/>
      <c r="OSH92" s="45"/>
      <c r="OSI92" s="45"/>
      <c r="OSJ92" s="45"/>
      <c r="OSK92" s="45"/>
      <c r="OSL92" s="45"/>
      <c r="OSM92" s="45"/>
      <c r="OSN92" s="45"/>
      <c r="OSO92" s="45"/>
      <c r="OSP92" s="45"/>
      <c r="OSQ92" s="45"/>
      <c r="OSR92" s="45"/>
      <c r="OSS92" s="45"/>
      <c r="OST92" s="45"/>
      <c r="OSU92" s="45"/>
      <c r="OSV92" s="45"/>
      <c r="OSW92" s="45"/>
      <c r="OSX92" s="45"/>
      <c r="OSY92" s="45"/>
      <c r="OSZ92" s="45"/>
      <c r="OTA92" s="45"/>
      <c r="OTB92" s="45"/>
      <c r="OTC92" s="45"/>
      <c r="OTD92" s="45"/>
      <c r="OTE92" s="45"/>
      <c r="OTF92" s="45"/>
      <c r="OTG92" s="45"/>
      <c r="OTH92" s="45"/>
      <c r="OTI92" s="45"/>
      <c r="OTJ92" s="45"/>
      <c r="OTK92" s="45"/>
      <c r="OTL92" s="45"/>
      <c r="OTM92" s="45"/>
      <c r="OTN92" s="45"/>
      <c r="OTO92" s="45"/>
      <c r="OTP92" s="45"/>
      <c r="OTQ92" s="45"/>
      <c r="OTR92" s="45"/>
      <c r="OTS92" s="45"/>
      <c r="OTT92" s="45"/>
      <c r="OTU92" s="45"/>
      <c r="OTV92" s="45"/>
      <c r="OTW92" s="45"/>
      <c r="OTX92" s="45"/>
      <c r="OTY92" s="45"/>
      <c r="OTZ92" s="45"/>
      <c r="OUA92" s="45"/>
      <c r="OUB92" s="45"/>
      <c r="OUC92" s="45"/>
      <c r="OUD92" s="45"/>
      <c r="OUE92" s="45"/>
      <c r="OUF92" s="45"/>
      <c r="OUG92" s="45"/>
      <c r="OUH92" s="45"/>
      <c r="OUI92" s="45"/>
      <c r="OUJ92" s="45"/>
      <c r="OUK92" s="45"/>
      <c r="OUL92" s="45"/>
      <c r="OUM92" s="45"/>
      <c r="OUN92" s="45"/>
      <c r="OUO92" s="45"/>
      <c r="OUP92" s="45"/>
      <c r="OUQ92" s="45"/>
      <c r="OUR92" s="45"/>
      <c r="OUS92" s="45"/>
      <c r="OUT92" s="45"/>
      <c r="OUU92" s="45"/>
      <c r="OUV92" s="45"/>
      <c r="OUW92" s="45"/>
      <c r="OUX92" s="45"/>
      <c r="OUY92" s="45"/>
      <c r="OUZ92" s="45"/>
      <c r="OVA92" s="45"/>
      <c r="OVB92" s="45"/>
      <c r="OVC92" s="45"/>
      <c r="OVD92" s="45"/>
      <c r="OVE92" s="45"/>
      <c r="OVF92" s="45"/>
      <c r="OVG92" s="45"/>
      <c r="OVH92" s="45"/>
      <c r="OVI92" s="45"/>
      <c r="OVJ92" s="45"/>
      <c r="OVK92" s="45"/>
      <c r="OVL92" s="45"/>
      <c r="OVM92" s="45"/>
      <c r="OVN92" s="45"/>
      <c r="OVO92" s="45"/>
      <c r="OVP92" s="45"/>
      <c r="OVQ92" s="45"/>
      <c r="OVR92" s="45"/>
      <c r="OVS92" s="45"/>
      <c r="OVT92" s="45"/>
      <c r="OVU92" s="45"/>
      <c r="OVV92" s="45"/>
      <c r="OVW92" s="45"/>
      <c r="OVX92" s="45"/>
      <c r="OVY92" s="45"/>
      <c r="OVZ92" s="45"/>
      <c r="OWA92" s="45"/>
      <c r="OWB92" s="45"/>
      <c r="OWC92" s="45"/>
      <c r="OWD92" s="45"/>
      <c r="OWE92" s="45"/>
      <c r="OWF92" s="45"/>
      <c r="OWG92" s="45"/>
      <c r="OWH92" s="45"/>
      <c r="OWI92" s="45"/>
      <c r="OWJ92" s="45"/>
      <c r="OWK92" s="45"/>
      <c r="OWL92" s="45"/>
      <c r="OWM92" s="45"/>
      <c r="OWN92" s="45"/>
      <c r="OWO92" s="45"/>
      <c r="OWP92" s="45"/>
      <c r="OWQ92" s="45"/>
      <c r="OWR92" s="45"/>
      <c r="OWS92" s="45"/>
      <c r="OWT92" s="45"/>
      <c r="OWU92" s="45"/>
      <c r="OWV92" s="45"/>
      <c r="OWW92" s="45"/>
      <c r="OWX92" s="45"/>
      <c r="OWY92" s="45"/>
      <c r="OWZ92" s="45"/>
      <c r="OXA92" s="45"/>
      <c r="OXB92" s="45"/>
      <c r="OXC92" s="45"/>
      <c r="OXD92" s="45"/>
      <c r="OXE92" s="45"/>
      <c r="OXF92" s="45"/>
      <c r="OXG92" s="45"/>
      <c r="OXH92" s="45"/>
      <c r="OXI92" s="45"/>
      <c r="OXJ92" s="45"/>
      <c r="OXK92" s="45"/>
      <c r="OXL92" s="45"/>
      <c r="OXM92" s="45"/>
      <c r="OXN92" s="45"/>
      <c r="OXO92" s="45"/>
      <c r="OXP92" s="45"/>
      <c r="OXQ92" s="45"/>
      <c r="OXR92" s="45"/>
      <c r="OXS92" s="45"/>
      <c r="OXT92" s="45"/>
      <c r="OXU92" s="45"/>
      <c r="OXV92" s="45"/>
      <c r="OXW92" s="45"/>
      <c r="OXX92" s="45"/>
      <c r="OXY92" s="45"/>
      <c r="OXZ92" s="45"/>
      <c r="OYA92" s="45"/>
      <c r="OYB92" s="45"/>
      <c r="OYC92" s="45"/>
      <c r="OYD92" s="45"/>
      <c r="OYE92" s="45"/>
      <c r="OYF92" s="45"/>
      <c r="OYG92" s="45"/>
      <c r="OYH92" s="45"/>
      <c r="OYI92" s="45"/>
      <c r="OYJ92" s="45"/>
      <c r="OYK92" s="45"/>
      <c r="OYL92" s="45"/>
      <c r="OYM92" s="45"/>
      <c r="OYN92" s="45"/>
      <c r="OYO92" s="45"/>
      <c r="OYP92" s="45"/>
      <c r="OYQ92" s="45"/>
      <c r="OYR92" s="45"/>
      <c r="OYS92" s="45"/>
      <c r="OYT92" s="45"/>
      <c r="OYU92" s="45"/>
      <c r="OYV92" s="45"/>
      <c r="OYW92" s="45"/>
      <c r="OYX92" s="45"/>
      <c r="OYY92" s="45"/>
      <c r="OYZ92" s="45"/>
      <c r="OZA92" s="45"/>
      <c r="OZB92" s="45"/>
      <c r="OZC92" s="45"/>
      <c r="OZD92" s="45"/>
      <c r="OZE92" s="45"/>
      <c r="OZF92" s="45"/>
      <c r="OZG92" s="45"/>
      <c r="OZH92" s="45"/>
      <c r="OZI92" s="45"/>
      <c r="OZJ92" s="45"/>
      <c r="OZK92" s="45"/>
      <c r="OZL92" s="45"/>
      <c r="OZM92" s="45"/>
      <c r="OZN92" s="45"/>
      <c r="OZO92" s="45"/>
      <c r="OZP92" s="45"/>
      <c r="OZQ92" s="45"/>
      <c r="OZR92" s="45"/>
      <c r="OZS92" s="45"/>
      <c r="OZT92" s="45"/>
      <c r="OZU92" s="45"/>
      <c r="OZV92" s="45"/>
      <c r="OZW92" s="45"/>
      <c r="OZX92" s="45"/>
      <c r="OZY92" s="45"/>
      <c r="OZZ92" s="45"/>
      <c r="PAA92" s="45"/>
      <c r="PAB92" s="45"/>
      <c r="PAC92" s="45"/>
      <c r="PAD92" s="45"/>
      <c r="PAE92" s="45"/>
      <c r="PAF92" s="45"/>
      <c r="PAG92" s="45"/>
      <c r="PAH92" s="45"/>
      <c r="PAI92" s="45"/>
      <c r="PAJ92" s="45"/>
      <c r="PAK92" s="45"/>
      <c r="PAL92" s="45"/>
      <c r="PAM92" s="45"/>
      <c r="PAN92" s="45"/>
      <c r="PAO92" s="45"/>
      <c r="PAP92" s="45"/>
      <c r="PAQ92" s="45"/>
      <c r="PAR92" s="45"/>
      <c r="PAS92" s="45"/>
      <c r="PAT92" s="45"/>
      <c r="PAU92" s="45"/>
      <c r="PAV92" s="45"/>
      <c r="PAW92" s="45"/>
      <c r="PAX92" s="45"/>
      <c r="PAY92" s="45"/>
      <c r="PAZ92" s="45"/>
      <c r="PBA92" s="45"/>
      <c r="PBB92" s="45"/>
      <c r="PBC92" s="45"/>
      <c r="PBD92" s="45"/>
      <c r="PBE92" s="45"/>
      <c r="PBF92" s="45"/>
      <c r="PBG92" s="45"/>
      <c r="PBH92" s="45"/>
      <c r="PBI92" s="45"/>
      <c r="PBJ92" s="45"/>
      <c r="PBK92" s="45"/>
      <c r="PBL92" s="45"/>
      <c r="PBM92" s="45"/>
      <c r="PBN92" s="45"/>
      <c r="PBO92" s="45"/>
      <c r="PBP92" s="45"/>
      <c r="PBQ92" s="45"/>
      <c r="PBR92" s="45"/>
      <c r="PBS92" s="45"/>
      <c r="PBT92" s="45"/>
      <c r="PBU92" s="45"/>
      <c r="PBV92" s="45"/>
      <c r="PBW92" s="45"/>
      <c r="PBX92" s="45"/>
      <c r="PBY92" s="45"/>
      <c r="PBZ92" s="45"/>
      <c r="PCA92" s="45"/>
      <c r="PCB92" s="45"/>
      <c r="PCC92" s="45"/>
      <c r="PCD92" s="45"/>
      <c r="PCE92" s="45"/>
      <c r="PCF92" s="45"/>
      <c r="PCG92" s="45"/>
      <c r="PCH92" s="45"/>
      <c r="PCI92" s="45"/>
      <c r="PCJ92" s="45"/>
      <c r="PCK92" s="45"/>
      <c r="PCL92" s="45"/>
      <c r="PCM92" s="45"/>
      <c r="PCN92" s="45"/>
      <c r="PCO92" s="45"/>
      <c r="PCP92" s="45"/>
      <c r="PCQ92" s="45"/>
      <c r="PCR92" s="45"/>
      <c r="PCS92" s="45"/>
      <c r="PCT92" s="45"/>
      <c r="PCU92" s="45"/>
      <c r="PCV92" s="45"/>
      <c r="PCW92" s="45"/>
      <c r="PCX92" s="45"/>
      <c r="PCY92" s="45"/>
      <c r="PCZ92" s="45"/>
      <c r="PDA92" s="45"/>
      <c r="PDB92" s="45"/>
      <c r="PDC92" s="45"/>
      <c r="PDD92" s="45"/>
      <c r="PDE92" s="45"/>
      <c r="PDF92" s="45"/>
      <c r="PDG92" s="45"/>
      <c r="PDH92" s="45"/>
      <c r="PDI92" s="45"/>
      <c r="PDJ92" s="45"/>
      <c r="PDK92" s="45"/>
      <c r="PDL92" s="45"/>
      <c r="PDM92" s="45"/>
      <c r="PDN92" s="45"/>
      <c r="PDO92" s="45"/>
      <c r="PDP92" s="45"/>
      <c r="PDQ92" s="45"/>
      <c r="PDR92" s="45"/>
      <c r="PDS92" s="45"/>
      <c r="PDT92" s="45"/>
      <c r="PDU92" s="45"/>
      <c r="PDV92" s="45"/>
      <c r="PDW92" s="45"/>
      <c r="PDX92" s="45"/>
      <c r="PDY92" s="45"/>
      <c r="PDZ92" s="45"/>
      <c r="PEA92" s="45"/>
      <c r="PEB92" s="45"/>
      <c r="PEC92" s="45"/>
      <c r="PED92" s="45"/>
      <c r="PEE92" s="45"/>
      <c r="PEF92" s="45"/>
      <c r="PEG92" s="45"/>
      <c r="PEH92" s="45"/>
      <c r="PEI92" s="45"/>
      <c r="PEJ92" s="45"/>
      <c r="PEK92" s="45"/>
      <c r="PEL92" s="45"/>
      <c r="PEM92" s="45"/>
      <c r="PEN92" s="45"/>
      <c r="PEO92" s="45"/>
      <c r="PEP92" s="45"/>
      <c r="PEQ92" s="45"/>
      <c r="PER92" s="45"/>
      <c r="PES92" s="45"/>
      <c r="PET92" s="45"/>
      <c r="PEU92" s="45"/>
      <c r="PEV92" s="45"/>
      <c r="PEW92" s="45"/>
      <c r="PEX92" s="45"/>
      <c r="PEY92" s="45"/>
      <c r="PEZ92" s="45"/>
      <c r="PFA92" s="45"/>
      <c r="PFB92" s="45"/>
      <c r="PFC92" s="45"/>
      <c r="PFD92" s="45"/>
      <c r="PFE92" s="45"/>
      <c r="PFF92" s="45"/>
      <c r="PFG92" s="45"/>
      <c r="PFH92" s="45"/>
      <c r="PFI92" s="45"/>
      <c r="PFJ92" s="45"/>
      <c r="PFK92" s="45"/>
      <c r="PFL92" s="45"/>
      <c r="PFM92" s="45"/>
      <c r="PFN92" s="45"/>
      <c r="PFO92" s="45"/>
      <c r="PFP92" s="45"/>
      <c r="PFQ92" s="45"/>
      <c r="PFR92" s="45"/>
      <c r="PFS92" s="45"/>
      <c r="PFT92" s="45"/>
      <c r="PFU92" s="45"/>
      <c r="PFV92" s="45"/>
      <c r="PFW92" s="45"/>
      <c r="PFX92" s="45"/>
      <c r="PFY92" s="45"/>
      <c r="PFZ92" s="45"/>
      <c r="PGA92" s="45"/>
      <c r="PGB92" s="45"/>
      <c r="PGC92" s="45"/>
      <c r="PGD92" s="45"/>
      <c r="PGE92" s="45"/>
      <c r="PGF92" s="45"/>
      <c r="PGG92" s="45"/>
      <c r="PGH92" s="45"/>
      <c r="PGI92" s="45"/>
      <c r="PGJ92" s="45"/>
      <c r="PGK92" s="45"/>
      <c r="PGL92" s="45"/>
      <c r="PGM92" s="45"/>
      <c r="PGN92" s="45"/>
      <c r="PGO92" s="45"/>
      <c r="PGP92" s="45"/>
      <c r="PGQ92" s="45"/>
      <c r="PGR92" s="45"/>
      <c r="PGS92" s="45"/>
      <c r="PGT92" s="45"/>
      <c r="PGU92" s="45"/>
      <c r="PGV92" s="45"/>
      <c r="PGW92" s="45"/>
      <c r="PGX92" s="45"/>
      <c r="PGY92" s="45"/>
      <c r="PGZ92" s="45"/>
      <c r="PHA92" s="45"/>
      <c r="PHB92" s="45"/>
      <c r="PHC92" s="45"/>
      <c r="PHD92" s="45"/>
      <c r="PHE92" s="45"/>
      <c r="PHF92" s="45"/>
      <c r="PHG92" s="45"/>
      <c r="PHH92" s="45"/>
      <c r="PHI92" s="45"/>
      <c r="PHJ92" s="45"/>
      <c r="PHK92" s="45"/>
      <c r="PHL92" s="45"/>
      <c r="PHM92" s="45"/>
      <c r="PHN92" s="45"/>
      <c r="PHO92" s="45"/>
      <c r="PHP92" s="45"/>
      <c r="PHQ92" s="45"/>
      <c r="PHR92" s="45"/>
      <c r="PHS92" s="45"/>
      <c r="PHT92" s="45"/>
      <c r="PHU92" s="45"/>
      <c r="PHV92" s="45"/>
      <c r="PHW92" s="45"/>
      <c r="PHX92" s="45"/>
      <c r="PHY92" s="45"/>
      <c r="PHZ92" s="45"/>
      <c r="PIA92" s="45"/>
      <c r="PIB92" s="45"/>
      <c r="PIC92" s="45"/>
      <c r="PID92" s="45"/>
      <c r="PIE92" s="45"/>
      <c r="PIF92" s="45"/>
      <c r="PIG92" s="45"/>
      <c r="PIH92" s="45"/>
      <c r="PII92" s="45"/>
      <c r="PIJ92" s="45"/>
      <c r="PIK92" s="45"/>
      <c r="PIL92" s="45"/>
      <c r="PIM92" s="45"/>
      <c r="PIN92" s="45"/>
      <c r="PIO92" s="45"/>
      <c r="PIP92" s="45"/>
      <c r="PIQ92" s="45"/>
      <c r="PIR92" s="45"/>
      <c r="PIS92" s="45"/>
      <c r="PIT92" s="45"/>
      <c r="PIU92" s="45"/>
      <c r="PIV92" s="45"/>
      <c r="PIW92" s="45"/>
      <c r="PIX92" s="45"/>
      <c r="PIY92" s="45"/>
      <c r="PIZ92" s="45"/>
      <c r="PJA92" s="45"/>
      <c r="PJB92" s="45"/>
      <c r="PJC92" s="45"/>
      <c r="PJD92" s="45"/>
      <c r="PJE92" s="45"/>
      <c r="PJF92" s="45"/>
      <c r="PJG92" s="45"/>
      <c r="PJH92" s="45"/>
      <c r="PJI92" s="45"/>
      <c r="PJJ92" s="45"/>
      <c r="PJK92" s="45"/>
      <c r="PJL92" s="45"/>
      <c r="PJM92" s="45"/>
      <c r="PJN92" s="45"/>
      <c r="PJO92" s="45"/>
      <c r="PJP92" s="45"/>
      <c r="PJQ92" s="45"/>
      <c r="PJR92" s="45"/>
      <c r="PJS92" s="45"/>
      <c r="PJT92" s="45"/>
      <c r="PJU92" s="45"/>
      <c r="PJV92" s="45"/>
      <c r="PJW92" s="45"/>
      <c r="PJX92" s="45"/>
      <c r="PJY92" s="45"/>
      <c r="PJZ92" s="45"/>
      <c r="PKA92" s="45"/>
      <c r="PKB92" s="45"/>
      <c r="PKC92" s="45"/>
      <c r="PKD92" s="45"/>
      <c r="PKE92" s="45"/>
      <c r="PKF92" s="45"/>
      <c r="PKG92" s="45"/>
      <c r="PKH92" s="45"/>
      <c r="PKI92" s="45"/>
      <c r="PKJ92" s="45"/>
      <c r="PKK92" s="45"/>
      <c r="PKL92" s="45"/>
      <c r="PKM92" s="45"/>
      <c r="PKN92" s="45"/>
      <c r="PKO92" s="45"/>
      <c r="PKP92" s="45"/>
      <c r="PKQ92" s="45"/>
      <c r="PKR92" s="45"/>
      <c r="PKS92" s="45"/>
      <c r="PKT92" s="45"/>
      <c r="PKU92" s="45"/>
      <c r="PKV92" s="45"/>
      <c r="PKW92" s="45"/>
      <c r="PKX92" s="45"/>
      <c r="PKY92" s="45"/>
      <c r="PKZ92" s="45"/>
      <c r="PLA92" s="45"/>
      <c r="PLB92" s="45"/>
      <c r="PLC92" s="45"/>
      <c r="PLD92" s="45"/>
      <c r="PLE92" s="45"/>
      <c r="PLF92" s="45"/>
      <c r="PLG92" s="45"/>
      <c r="PLH92" s="45"/>
      <c r="PLI92" s="45"/>
      <c r="PLJ92" s="45"/>
      <c r="PLK92" s="45"/>
      <c r="PLL92" s="45"/>
      <c r="PLM92" s="45"/>
      <c r="PLN92" s="45"/>
      <c r="PLO92" s="45"/>
      <c r="PLP92" s="45"/>
      <c r="PLQ92" s="45"/>
      <c r="PLR92" s="45"/>
      <c r="PLS92" s="45"/>
      <c r="PLT92" s="45"/>
      <c r="PLU92" s="45"/>
      <c r="PLV92" s="45"/>
      <c r="PLW92" s="45"/>
      <c r="PLX92" s="45"/>
      <c r="PLY92" s="45"/>
      <c r="PLZ92" s="45"/>
      <c r="PMA92" s="45"/>
      <c r="PMB92" s="45"/>
      <c r="PMC92" s="45"/>
      <c r="PMD92" s="45"/>
      <c r="PME92" s="45"/>
      <c r="PMF92" s="45"/>
      <c r="PMG92" s="45"/>
      <c r="PMH92" s="45"/>
      <c r="PMI92" s="45"/>
      <c r="PMJ92" s="45"/>
      <c r="PMK92" s="45"/>
      <c r="PML92" s="45"/>
      <c r="PMM92" s="45"/>
      <c r="PMN92" s="45"/>
      <c r="PMO92" s="45"/>
      <c r="PMP92" s="45"/>
      <c r="PMQ92" s="45"/>
      <c r="PMR92" s="45"/>
      <c r="PMS92" s="45"/>
      <c r="PMT92" s="45"/>
      <c r="PMU92" s="45"/>
      <c r="PMV92" s="45"/>
      <c r="PMW92" s="45"/>
      <c r="PMX92" s="45"/>
      <c r="PMY92" s="45"/>
      <c r="PMZ92" s="45"/>
      <c r="PNA92" s="45"/>
      <c r="PNB92" s="45"/>
      <c r="PNC92" s="45"/>
      <c r="PND92" s="45"/>
      <c r="PNE92" s="45"/>
      <c r="PNF92" s="45"/>
      <c r="PNG92" s="45"/>
      <c r="PNH92" s="45"/>
      <c r="PNI92" s="45"/>
      <c r="PNJ92" s="45"/>
      <c r="PNK92" s="45"/>
      <c r="PNL92" s="45"/>
      <c r="PNM92" s="45"/>
      <c r="PNN92" s="45"/>
      <c r="PNO92" s="45"/>
      <c r="PNP92" s="45"/>
      <c r="PNQ92" s="45"/>
      <c r="PNR92" s="45"/>
      <c r="PNS92" s="45"/>
      <c r="PNT92" s="45"/>
      <c r="PNU92" s="45"/>
      <c r="PNV92" s="45"/>
      <c r="PNW92" s="45"/>
      <c r="PNX92" s="45"/>
      <c r="PNY92" s="45"/>
      <c r="PNZ92" s="45"/>
      <c r="POA92" s="45"/>
      <c r="POB92" s="45"/>
      <c r="POC92" s="45"/>
      <c r="POD92" s="45"/>
      <c r="POE92" s="45"/>
      <c r="POF92" s="45"/>
      <c r="POG92" s="45"/>
      <c r="POH92" s="45"/>
      <c r="POI92" s="45"/>
      <c r="POJ92" s="45"/>
      <c r="POK92" s="45"/>
      <c r="POL92" s="45"/>
      <c r="POM92" s="45"/>
      <c r="PON92" s="45"/>
      <c r="POO92" s="45"/>
      <c r="POP92" s="45"/>
      <c r="POQ92" s="45"/>
      <c r="POR92" s="45"/>
      <c r="POS92" s="45"/>
      <c r="POT92" s="45"/>
      <c r="POU92" s="45"/>
      <c r="POV92" s="45"/>
      <c r="POW92" s="45"/>
      <c r="POX92" s="45"/>
      <c r="POY92" s="45"/>
      <c r="POZ92" s="45"/>
      <c r="PPA92" s="45"/>
      <c r="PPB92" s="45"/>
      <c r="PPC92" s="45"/>
      <c r="PPD92" s="45"/>
      <c r="PPE92" s="45"/>
      <c r="PPF92" s="45"/>
      <c r="PPG92" s="45"/>
      <c r="PPH92" s="45"/>
      <c r="PPI92" s="45"/>
      <c r="PPJ92" s="45"/>
      <c r="PPK92" s="45"/>
      <c r="PPL92" s="45"/>
      <c r="PPM92" s="45"/>
      <c r="PPN92" s="45"/>
      <c r="PPO92" s="45"/>
      <c r="PPP92" s="45"/>
      <c r="PPQ92" s="45"/>
      <c r="PPR92" s="45"/>
      <c r="PPS92" s="45"/>
      <c r="PPT92" s="45"/>
      <c r="PPU92" s="45"/>
      <c r="PPV92" s="45"/>
      <c r="PPW92" s="45"/>
      <c r="PPX92" s="45"/>
      <c r="PPY92" s="45"/>
      <c r="PPZ92" s="45"/>
      <c r="PQA92" s="45"/>
      <c r="PQB92" s="45"/>
      <c r="PQC92" s="45"/>
      <c r="PQD92" s="45"/>
      <c r="PQE92" s="45"/>
      <c r="PQF92" s="45"/>
      <c r="PQG92" s="45"/>
      <c r="PQH92" s="45"/>
      <c r="PQI92" s="45"/>
      <c r="PQJ92" s="45"/>
      <c r="PQK92" s="45"/>
      <c r="PQL92" s="45"/>
      <c r="PQM92" s="45"/>
      <c r="PQN92" s="45"/>
      <c r="PQO92" s="45"/>
      <c r="PQP92" s="45"/>
      <c r="PQQ92" s="45"/>
      <c r="PQR92" s="45"/>
      <c r="PQS92" s="45"/>
      <c r="PQT92" s="45"/>
      <c r="PQU92" s="45"/>
      <c r="PQV92" s="45"/>
      <c r="PQW92" s="45"/>
      <c r="PQX92" s="45"/>
      <c r="PQY92" s="45"/>
      <c r="PQZ92" s="45"/>
      <c r="PRA92" s="45"/>
      <c r="PRB92" s="45"/>
      <c r="PRC92" s="45"/>
      <c r="PRD92" s="45"/>
      <c r="PRE92" s="45"/>
      <c r="PRF92" s="45"/>
      <c r="PRG92" s="45"/>
      <c r="PRH92" s="45"/>
      <c r="PRI92" s="45"/>
      <c r="PRJ92" s="45"/>
      <c r="PRK92" s="45"/>
      <c r="PRL92" s="45"/>
      <c r="PRM92" s="45"/>
      <c r="PRN92" s="45"/>
      <c r="PRO92" s="45"/>
      <c r="PRP92" s="45"/>
      <c r="PRQ92" s="45"/>
      <c r="PRR92" s="45"/>
      <c r="PRS92" s="45"/>
      <c r="PRT92" s="45"/>
      <c r="PRU92" s="45"/>
      <c r="PRV92" s="45"/>
      <c r="PRW92" s="45"/>
      <c r="PRX92" s="45"/>
      <c r="PRY92" s="45"/>
      <c r="PRZ92" s="45"/>
      <c r="PSA92" s="45"/>
      <c r="PSB92" s="45"/>
      <c r="PSC92" s="45"/>
      <c r="PSD92" s="45"/>
      <c r="PSE92" s="45"/>
      <c r="PSF92" s="45"/>
      <c r="PSG92" s="45"/>
      <c r="PSH92" s="45"/>
      <c r="PSI92" s="45"/>
      <c r="PSJ92" s="45"/>
      <c r="PSK92" s="45"/>
      <c r="PSL92" s="45"/>
      <c r="PSM92" s="45"/>
      <c r="PSN92" s="45"/>
      <c r="PSO92" s="45"/>
      <c r="PSP92" s="45"/>
      <c r="PSQ92" s="45"/>
      <c r="PSR92" s="45"/>
      <c r="PSS92" s="45"/>
      <c r="PST92" s="45"/>
      <c r="PSU92" s="45"/>
      <c r="PSV92" s="45"/>
      <c r="PSW92" s="45"/>
      <c r="PSX92" s="45"/>
      <c r="PSY92" s="45"/>
      <c r="PSZ92" s="45"/>
      <c r="PTA92" s="45"/>
      <c r="PTB92" s="45"/>
      <c r="PTC92" s="45"/>
      <c r="PTD92" s="45"/>
      <c r="PTE92" s="45"/>
      <c r="PTF92" s="45"/>
      <c r="PTG92" s="45"/>
      <c r="PTH92" s="45"/>
      <c r="PTI92" s="45"/>
      <c r="PTJ92" s="45"/>
      <c r="PTK92" s="45"/>
      <c r="PTL92" s="45"/>
      <c r="PTM92" s="45"/>
      <c r="PTN92" s="45"/>
      <c r="PTO92" s="45"/>
      <c r="PTP92" s="45"/>
      <c r="PTQ92" s="45"/>
      <c r="PTR92" s="45"/>
      <c r="PTS92" s="45"/>
      <c r="PTT92" s="45"/>
      <c r="PTU92" s="45"/>
      <c r="PTV92" s="45"/>
      <c r="PTW92" s="45"/>
      <c r="PTX92" s="45"/>
      <c r="PTY92" s="45"/>
      <c r="PTZ92" s="45"/>
      <c r="PUA92" s="45"/>
      <c r="PUB92" s="45"/>
      <c r="PUC92" s="45"/>
      <c r="PUD92" s="45"/>
      <c r="PUE92" s="45"/>
      <c r="PUF92" s="45"/>
      <c r="PUG92" s="45"/>
      <c r="PUH92" s="45"/>
      <c r="PUI92" s="45"/>
      <c r="PUJ92" s="45"/>
      <c r="PUK92" s="45"/>
      <c r="PUL92" s="45"/>
      <c r="PUM92" s="45"/>
      <c r="PUN92" s="45"/>
      <c r="PUO92" s="45"/>
      <c r="PUP92" s="45"/>
      <c r="PUQ92" s="45"/>
      <c r="PUR92" s="45"/>
      <c r="PUS92" s="45"/>
      <c r="PUT92" s="45"/>
      <c r="PUU92" s="45"/>
      <c r="PUV92" s="45"/>
      <c r="PUW92" s="45"/>
      <c r="PUX92" s="45"/>
      <c r="PUY92" s="45"/>
      <c r="PUZ92" s="45"/>
      <c r="PVA92" s="45"/>
      <c r="PVB92" s="45"/>
      <c r="PVC92" s="45"/>
      <c r="PVD92" s="45"/>
      <c r="PVE92" s="45"/>
      <c r="PVF92" s="45"/>
      <c r="PVG92" s="45"/>
      <c r="PVH92" s="45"/>
      <c r="PVI92" s="45"/>
      <c r="PVJ92" s="45"/>
      <c r="PVK92" s="45"/>
      <c r="PVL92" s="45"/>
      <c r="PVM92" s="45"/>
      <c r="PVN92" s="45"/>
      <c r="PVO92" s="45"/>
      <c r="PVP92" s="45"/>
      <c r="PVQ92" s="45"/>
      <c r="PVR92" s="45"/>
      <c r="PVS92" s="45"/>
      <c r="PVT92" s="45"/>
      <c r="PVU92" s="45"/>
      <c r="PVV92" s="45"/>
      <c r="PVW92" s="45"/>
      <c r="PVX92" s="45"/>
      <c r="PVY92" s="45"/>
      <c r="PVZ92" s="45"/>
      <c r="PWA92" s="45"/>
      <c r="PWB92" s="45"/>
      <c r="PWC92" s="45"/>
      <c r="PWD92" s="45"/>
      <c r="PWE92" s="45"/>
      <c r="PWF92" s="45"/>
      <c r="PWG92" s="45"/>
      <c r="PWH92" s="45"/>
      <c r="PWI92" s="45"/>
      <c r="PWJ92" s="45"/>
      <c r="PWK92" s="45"/>
      <c r="PWL92" s="45"/>
      <c r="PWM92" s="45"/>
      <c r="PWN92" s="45"/>
      <c r="PWO92" s="45"/>
      <c r="PWP92" s="45"/>
      <c r="PWQ92" s="45"/>
      <c r="PWR92" s="45"/>
      <c r="PWS92" s="45"/>
      <c r="PWT92" s="45"/>
      <c r="PWU92" s="45"/>
      <c r="PWV92" s="45"/>
      <c r="PWW92" s="45"/>
      <c r="PWX92" s="45"/>
      <c r="PWY92" s="45"/>
      <c r="PWZ92" s="45"/>
      <c r="PXA92" s="45"/>
      <c r="PXB92" s="45"/>
      <c r="PXC92" s="45"/>
      <c r="PXD92" s="45"/>
      <c r="PXE92" s="45"/>
      <c r="PXF92" s="45"/>
      <c r="PXG92" s="45"/>
      <c r="PXH92" s="45"/>
      <c r="PXI92" s="45"/>
      <c r="PXJ92" s="45"/>
      <c r="PXK92" s="45"/>
      <c r="PXL92" s="45"/>
      <c r="PXM92" s="45"/>
      <c r="PXN92" s="45"/>
      <c r="PXO92" s="45"/>
      <c r="PXP92" s="45"/>
      <c r="PXQ92" s="45"/>
      <c r="PXR92" s="45"/>
      <c r="PXS92" s="45"/>
      <c r="PXT92" s="45"/>
      <c r="PXU92" s="45"/>
      <c r="PXV92" s="45"/>
      <c r="PXW92" s="45"/>
      <c r="PXX92" s="45"/>
      <c r="PXY92" s="45"/>
      <c r="PXZ92" s="45"/>
      <c r="PYA92" s="45"/>
      <c r="PYB92" s="45"/>
      <c r="PYC92" s="45"/>
      <c r="PYD92" s="45"/>
      <c r="PYE92" s="45"/>
      <c r="PYF92" s="45"/>
      <c r="PYG92" s="45"/>
      <c r="PYH92" s="45"/>
      <c r="PYI92" s="45"/>
      <c r="PYJ92" s="45"/>
      <c r="PYK92" s="45"/>
      <c r="PYL92" s="45"/>
      <c r="PYM92" s="45"/>
      <c r="PYN92" s="45"/>
      <c r="PYO92" s="45"/>
      <c r="PYP92" s="45"/>
      <c r="PYQ92" s="45"/>
      <c r="PYR92" s="45"/>
      <c r="PYS92" s="45"/>
      <c r="PYT92" s="45"/>
      <c r="PYU92" s="45"/>
      <c r="PYV92" s="45"/>
      <c r="PYW92" s="45"/>
      <c r="PYX92" s="45"/>
      <c r="PYY92" s="45"/>
      <c r="PYZ92" s="45"/>
      <c r="PZA92" s="45"/>
      <c r="PZB92" s="45"/>
      <c r="PZC92" s="45"/>
      <c r="PZD92" s="45"/>
      <c r="PZE92" s="45"/>
      <c r="PZF92" s="45"/>
      <c r="PZG92" s="45"/>
      <c r="PZH92" s="45"/>
      <c r="PZI92" s="45"/>
      <c r="PZJ92" s="45"/>
      <c r="PZK92" s="45"/>
      <c r="PZL92" s="45"/>
      <c r="PZM92" s="45"/>
      <c r="PZN92" s="45"/>
      <c r="PZO92" s="45"/>
      <c r="PZP92" s="45"/>
      <c r="PZQ92" s="45"/>
      <c r="PZR92" s="45"/>
      <c r="PZS92" s="45"/>
      <c r="PZT92" s="45"/>
      <c r="PZU92" s="45"/>
      <c r="PZV92" s="45"/>
      <c r="PZW92" s="45"/>
      <c r="PZX92" s="45"/>
      <c r="PZY92" s="45"/>
      <c r="PZZ92" s="45"/>
      <c r="QAA92" s="45"/>
      <c r="QAB92" s="45"/>
      <c r="QAC92" s="45"/>
      <c r="QAD92" s="45"/>
      <c r="QAE92" s="45"/>
      <c r="QAF92" s="45"/>
      <c r="QAG92" s="45"/>
      <c r="QAH92" s="45"/>
      <c r="QAI92" s="45"/>
      <c r="QAJ92" s="45"/>
      <c r="QAK92" s="45"/>
      <c r="QAL92" s="45"/>
      <c r="QAM92" s="45"/>
      <c r="QAN92" s="45"/>
      <c r="QAO92" s="45"/>
      <c r="QAP92" s="45"/>
      <c r="QAQ92" s="45"/>
      <c r="QAR92" s="45"/>
      <c r="QAS92" s="45"/>
      <c r="QAT92" s="45"/>
      <c r="QAU92" s="45"/>
      <c r="QAV92" s="45"/>
      <c r="QAW92" s="45"/>
      <c r="QAX92" s="45"/>
      <c r="QAY92" s="45"/>
      <c r="QAZ92" s="45"/>
      <c r="QBA92" s="45"/>
      <c r="QBB92" s="45"/>
      <c r="QBC92" s="45"/>
      <c r="QBD92" s="45"/>
      <c r="QBE92" s="45"/>
      <c r="QBF92" s="45"/>
      <c r="QBG92" s="45"/>
      <c r="QBH92" s="45"/>
      <c r="QBI92" s="45"/>
      <c r="QBJ92" s="45"/>
      <c r="QBK92" s="45"/>
      <c r="QBL92" s="45"/>
      <c r="QBM92" s="45"/>
      <c r="QBN92" s="45"/>
      <c r="QBO92" s="45"/>
      <c r="QBP92" s="45"/>
      <c r="QBQ92" s="45"/>
      <c r="QBR92" s="45"/>
      <c r="QBS92" s="45"/>
      <c r="QBT92" s="45"/>
      <c r="QBU92" s="45"/>
      <c r="QBV92" s="45"/>
      <c r="QBW92" s="45"/>
      <c r="QBX92" s="45"/>
      <c r="QBY92" s="45"/>
      <c r="QBZ92" s="45"/>
      <c r="QCA92" s="45"/>
      <c r="QCB92" s="45"/>
      <c r="QCC92" s="45"/>
      <c r="QCD92" s="45"/>
      <c r="QCE92" s="45"/>
      <c r="QCF92" s="45"/>
      <c r="QCG92" s="45"/>
      <c r="QCH92" s="45"/>
      <c r="QCI92" s="45"/>
      <c r="QCJ92" s="45"/>
      <c r="QCK92" s="45"/>
      <c r="QCL92" s="45"/>
      <c r="QCM92" s="45"/>
      <c r="QCN92" s="45"/>
      <c r="QCO92" s="45"/>
      <c r="QCP92" s="45"/>
      <c r="QCQ92" s="45"/>
      <c r="QCR92" s="45"/>
      <c r="QCS92" s="45"/>
      <c r="QCT92" s="45"/>
      <c r="QCU92" s="45"/>
      <c r="QCV92" s="45"/>
      <c r="QCW92" s="45"/>
      <c r="QCX92" s="45"/>
      <c r="QCY92" s="45"/>
      <c r="QCZ92" s="45"/>
      <c r="QDA92" s="45"/>
      <c r="QDB92" s="45"/>
      <c r="QDC92" s="45"/>
      <c r="QDD92" s="45"/>
      <c r="QDE92" s="45"/>
      <c r="QDF92" s="45"/>
      <c r="QDG92" s="45"/>
      <c r="QDH92" s="45"/>
      <c r="QDI92" s="45"/>
      <c r="QDJ92" s="45"/>
      <c r="QDK92" s="45"/>
      <c r="QDL92" s="45"/>
      <c r="QDM92" s="45"/>
      <c r="QDN92" s="45"/>
      <c r="QDO92" s="45"/>
      <c r="QDP92" s="45"/>
      <c r="QDQ92" s="45"/>
      <c r="QDR92" s="45"/>
      <c r="QDS92" s="45"/>
      <c r="QDT92" s="45"/>
      <c r="QDU92" s="45"/>
      <c r="QDV92" s="45"/>
      <c r="QDW92" s="45"/>
      <c r="QDX92" s="45"/>
      <c r="QDY92" s="45"/>
      <c r="QDZ92" s="45"/>
      <c r="QEA92" s="45"/>
      <c r="QEB92" s="45"/>
      <c r="QEC92" s="45"/>
      <c r="QED92" s="45"/>
      <c r="QEE92" s="45"/>
      <c r="QEF92" s="45"/>
      <c r="QEG92" s="45"/>
      <c r="QEH92" s="45"/>
      <c r="QEI92" s="45"/>
      <c r="QEJ92" s="45"/>
      <c r="QEK92" s="45"/>
      <c r="QEL92" s="45"/>
      <c r="QEM92" s="45"/>
      <c r="QEN92" s="45"/>
      <c r="QEO92" s="45"/>
      <c r="QEP92" s="45"/>
      <c r="QEQ92" s="45"/>
      <c r="QER92" s="45"/>
      <c r="QES92" s="45"/>
      <c r="QET92" s="45"/>
      <c r="QEU92" s="45"/>
      <c r="QEV92" s="45"/>
      <c r="QEW92" s="45"/>
      <c r="QEX92" s="45"/>
      <c r="QEY92" s="45"/>
      <c r="QEZ92" s="45"/>
      <c r="QFA92" s="45"/>
      <c r="QFB92" s="45"/>
      <c r="QFC92" s="45"/>
      <c r="QFD92" s="45"/>
      <c r="QFE92" s="45"/>
      <c r="QFF92" s="45"/>
      <c r="QFG92" s="45"/>
      <c r="QFH92" s="45"/>
      <c r="QFI92" s="45"/>
      <c r="QFJ92" s="45"/>
      <c r="QFK92" s="45"/>
      <c r="QFL92" s="45"/>
      <c r="QFM92" s="45"/>
      <c r="QFN92" s="45"/>
      <c r="QFO92" s="45"/>
      <c r="QFP92" s="45"/>
      <c r="QFQ92" s="45"/>
      <c r="QFR92" s="45"/>
      <c r="QFS92" s="45"/>
      <c r="QFT92" s="45"/>
      <c r="QFU92" s="45"/>
      <c r="QFV92" s="45"/>
      <c r="QFW92" s="45"/>
      <c r="QFX92" s="45"/>
      <c r="QFY92" s="45"/>
      <c r="QFZ92" s="45"/>
      <c r="QGA92" s="45"/>
      <c r="QGB92" s="45"/>
      <c r="QGC92" s="45"/>
      <c r="QGD92" s="45"/>
      <c r="QGE92" s="45"/>
      <c r="QGF92" s="45"/>
      <c r="QGG92" s="45"/>
      <c r="QGH92" s="45"/>
      <c r="QGI92" s="45"/>
      <c r="QGJ92" s="45"/>
      <c r="QGK92" s="45"/>
      <c r="QGL92" s="45"/>
      <c r="QGM92" s="45"/>
      <c r="QGN92" s="45"/>
      <c r="QGO92" s="45"/>
      <c r="QGP92" s="45"/>
      <c r="QGQ92" s="45"/>
      <c r="QGR92" s="45"/>
      <c r="QGS92" s="45"/>
      <c r="QGT92" s="45"/>
      <c r="QGU92" s="45"/>
      <c r="QGV92" s="45"/>
      <c r="QGW92" s="45"/>
      <c r="QGX92" s="45"/>
      <c r="QGY92" s="45"/>
      <c r="QGZ92" s="45"/>
      <c r="QHA92" s="45"/>
      <c r="QHB92" s="45"/>
      <c r="QHC92" s="45"/>
      <c r="QHD92" s="45"/>
      <c r="QHE92" s="45"/>
      <c r="QHF92" s="45"/>
      <c r="QHG92" s="45"/>
      <c r="QHH92" s="45"/>
      <c r="QHI92" s="45"/>
      <c r="QHJ92" s="45"/>
      <c r="QHK92" s="45"/>
      <c r="QHL92" s="45"/>
      <c r="QHM92" s="45"/>
      <c r="QHN92" s="45"/>
      <c r="QHO92" s="45"/>
      <c r="QHP92" s="45"/>
      <c r="QHQ92" s="45"/>
      <c r="QHR92" s="45"/>
      <c r="QHS92" s="45"/>
      <c r="QHT92" s="45"/>
      <c r="QHU92" s="45"/>
      <c r="QHV92" s="45"/>
      <c r="QHW92" s="45"/>
      <c r="QHX92" s="45"/>
      <c r="QHY92" s="45"/>
      <c r="QHZ92" s="45"/>
      <c r="QIA92" s="45"/>
      <c r="QIB92" s="45"/>
      <c r="QIC92" s="45"/>
      <c r="QID92" s="45"/>
      <c r="QIE92" s="45"/>
      <c r="QIF92" s="45"/>
      <c r="QIG92" s="45"/>
      <c r="QIH92" s="45"/>
      <c r="QII92" s="45"/>
      <c r="QIJ92" s="45"/>
      <c r="QIK92" s="45"/>
      <c r="QIL92" s="45"/>
      <c r="QIM92" s="45"/>
      <c r="QIN92" s="45"/>
      <c r="QIO92" s="45"/>
      <c r="QIP92" s="45"/>
      <c r="QIQ92" s="45"/>
      <c r="QIR92" s="45"/>
      <c r="QIS92" s="45"/>
      <c r="QIT92" s="45"/>
      <c r="QIU92" s="45"/>
      <c r="QIV92" s="45"/>
      <c r="QIW92" s="45"/>
      <c r="QIX92" s="45"/>
      <c r="QIY92" s="45"/>
      <c r="QIZ92" s="45"/>
      <c r="QJA92" s="45"/>
      <c r="QJB92" s="45"/>
      <c r="QJC92" s="45"/>
      <c r="QJD92" s="45"/>
      <c r="QJE92" s="45"/>
      <c r="QJF92" s="45"/>
      <c r="QJG92" s="45"/>
      <c r="QJH92" s="45"/>
      <c r="QJI92" s="45"/>
      <c r="QJJ92" s="45"/>
      <c r="QJK92" s="45"/>
      <c r="QJL92" s="45"/>
      <c r="QJM92" s="45"/>
      <c r="QJN92" s="45"/>
      <c r="QJO92" s="45"/>
      <c r="QJP92" s="45"/>
      <c r="QJQ92" s="45"/>
      <c r="QJR92" s="45"/>
      <c r="QJS92" s="45"/>
      <c r="QJT92" s="45"/>
      <c r="QJU92" s="45"/>
      <c r="QJV92" s="45"/>
      <c r="QJW92" s="45"/>
      <c r="QJX92" s="45"/>
      <c r="QJY92" s="45"/>
      <c r="QJZ92" s="45"/>
      <c r="QKA92" s="45"/>
      <c r="QKB92" s="45"/>
      <c r="QKC92" s="45"/>
      <c r="QKD92" s="45"/>
      <c r="QKE92" s="45"/>
      <c r="QKF92" s="45"/>
      <c r="QKG92" s="45"/>
      <c r="QKH92" s="45"/>
      <c r="QKI92" s="45"/>
      <c r="QKJ92" s="45"/>
      <c r="QKK92" s="45"/>
      <c r="QKL92" s="45"/>
      <c r="QKM92" s="45"/>
      <c r="QKN92" s="45"/>
      <c r="QKO92" s="45"/>
      <c r="QKP92" s="45"/>
      <c r="QKQ92" s="45"/>
      <c r="QKR92" s="45"/>
      <c r="QKS92" s="45"/>
      <c r="QKT92" s="45"/>
      <c r="QKU92" s="45"/>
      <c r="QKV92" s="45"/>
      <c r="QKW92" s="45"/>
      <c r="QKX92" s="45"/>
      <c r="QKY92" s="45"/>
      <c r="QKZ92" s="45"/>
      <c r="QLA92" s="45"/>
      <c r="QLB92" s="45"/>
      <c r="QLC92" s="45"/>
      <c r="QLD92" s="45"/>
      <c r="QLE92" s="45"/>
      <c r="QLF92" s="45"/>
      <c r="QLG92" s="45"/>
      <c r="QLH92" s="45"/>
      <c r="QLI92" s="45"/>
      <c r="QLJ92" s="45"/>
      <c r="QLK92" s="45"/>
      <c r="QLL92" s="45"/>
      <c r="QLM92" s="45"/>
      <c r="QLN92" s="45"/>
      <c r="QLO92" s="45"/>
      <c r="QLP92" s="45"/>
      <c r="QLQ92" s="45"/>
      <c r="QLR92" s="45"/>
      <c r="QLS92" s="45"/>
      <c r="QLT92" s="45"/>
      <c r="QLU92" s="45"/>
      <c r="QLV92" s="45"/>
      <c r="QLW92" s="45"/>
      <c r="QLX92" s="45"/>
      <c r="QLY92" s="45"/>
      <c r="QLZ92" s="45"/>
      <c r="QMA92" s="45"/>
      <c r="QMB92" s="45"/>
      <c r="QMC92" s="45"/>
      <c r="QMD92" s="45"/>
      <c r="QME92" s="45"/>
      <c r="QMF92" s="45"/>
      <c r="QMG92" s="45"/>
      <c r="QMH92" s="45"/>
      <c r="QMI92" s="45"/>
      <c r="QMJ92" s="45"/>
      <c r="QMK92" s="45"/>
      <c r="QML92" s="45"/>
      <c r="QMM92" s="45"/>
      <c r="QMN92" s="45"/>
      <c r="QMO92" s="45"/>
      <c r="QMP92" s="45"/>
      <c r="QMQ92" s="45"/>
      <c r="QMR92" s="45"/>
      <c r="QMS92" s="45"/>
      <c r="QMT92" s="45"/>
      <c r="QMU92" s="45"/>
      <c r="QMV92" s="45"/>
      <c r="QMW92" s="45"/>
      <c r="QMX92" s="45"/>
      <c r="QMY92" s="45"/>
      <c r="QMZ92" s="45"/>
      <c r="QNA92" s="45"/>
      <c r="QNB92" s="45"/>
      <c r="QNC92" s="45"/>
      <c r="QND92" s="45"/>
      <c r="QNE92" s="45"/>
      <c r="QNF92" s="45"/>
      <c r="QNG92" s="45"/>
      <c r="QNH92" s="45"/>
      <c r="QNI92" s="45"/>
      <c r="QNJ92" s="45"/>
      <c r="QNK92" s="45"/>
      <c r="QNL92" s="45"/>
      <c r="QNM92" s="45"/>
      <c r="QNN92" s="45"/>
      <c r="QNO92" s="45"/>
      <c r="QNP92" s="45"/>
      <c r="QNQ92" s="45"/>
      <c r="QNR92" s="45"/>
      <c r="QNS92" s="45"/>
      <c r="QNT92" s="45"/>
      <c r="QNU92" s="45"/>
      <c r="QNV92" s="45"/>
      <c r="QNW92" s="45"/>
      <c r="QNX92" s="45"/>
      <c r="QNY92" s="45"/>
      <c r="QNZ92" s="45"/>
      <c r="QOA92" s="45"/>
      <c r="QOB92" s="45"/>
      <c r="QOC92" s="45"/>
      <c r="QOD92" s="45"/>
      <c r="QOE92" s="45"/>
      <c r="QOF92" s="45"/>
      <c r="QOG92" s="45"/>
      <c r="QOH92" s="45"/>
      <c r="QOI92" s="45"/>
      <c r="QOJ92" s="45"/>
      <c r="QOK92" s="45"/>
      <c r="QOL92" s="45"/>
      <c r="QOM92" s="45"/>
      <c r="QON92" s="45"/>
      <c r="QOO92" s="45"/>
      <c r="QOP92" s="45"/>
      <c r="QOQ92" s="45"/>
      <c r="QOR92" s="45"/>
      <c r="QOS92" s="45"/>
      <c r="QOT92" s="45"/>
      <c r="QOU92" s="45"/>
      <c r="QOV92" s="45"/>
      <c r="QOW92" s="45"/>
      <c r="QOX92" s="45"/>
      <c r="QOY92" s="45"/>
      <c r="QOZ92" s="45"/>
      <c r="QPA92" s="45"/>
      <c r="QPB92" s="45"/>
      <c r="QPC92" s="45"/>
      <c r="QPD92" s="45"/>
      <c r="QPE92" s="45"/>
      <c r="QPF92" s="45"/>
      <c r="QPG92" s="45"/>
      <c r="QPH92" s="45"/>
      <c r="QPI92" s="45"/>
      <c r="QPJ92" s="45"/>
      <c r="QPK92" s="45"/>
      <c r="QPL92" s="45"/>
      <c r="QPM92" s="45"/>
      <c r="QPN92" s="45"/>
      <c r="QPO92" s="45"/>
      <c r="QPP92" s="45"/>
      <c r="QPQ92" s="45"/>
      <c r="QPR92" s="45"/>
      <c r="QPS92" s="45"/>
      <c r="QPT92" s="45"/>
      <c r="QPU92" s="45"/>
      <c r="QPV92" s="45"/>
      <c r="QPW92" s="45"/>
      <c r="QPX92" s="45"/>
      <c r="QPY92" s="45"/>
      <c r="QPZ92" s="45"/>
      <c r="QQA92" s="45"/>
      <c r="QQB92" s="45"/>
      <c r="QQC92" s="45"/>
      <c r="QQD92" s="45"/>
      <c r="QQE92" s="45"/>
      <c r="QQF92" s="45"/>
      <c r="QQG92" s="45"/>
      <c r="QQH92" s="45"/>
      <c r="QQI92" s="45"/>
      <c r="QQJ92" s="45"/>
      <c r="QQK92" s="45"/>
      <c r="QQL92" s="45"/>
      <c r="QQM92" s="45"/>
      <c r="QQN92" s="45"/>
      <c r="QQO92" s="45"/>
      <c r="QQP92" s="45"/>
      <c r="QQQ92" s="45"/>
      <c r="QQR92" s="45"/>
      <c r="QQS92" s="45"/>
      <c r="QQT92" s="45"/>
      <c r="QQU92" s="45"/>
      <c r="QQV92" s="45"/>
      <c r="QQW92" s="45"/>
      <c r="QQX92" s="45"/>
      <c r="QQY92" s="45"/>
      <c r="QQZ92" s="45"/>
      <c r="QRA92" s="45"/>
      <c r="QRB92" s="45"/>
      <c r="QRC92" s="45"/>
      <c r="QRD92" s="45"/>
      <c r="QRE92" s="45"/>
      <c r="QRF92" s="45"/>
      <c r="QRG92" s="45"/>
      <c r="QRH92" s="45"/>
      <c r="QRI92" s="45"/>
      <c r="QRJ92" s="45"/>
      <c r="QRK92" s="45"/>
      <c r="QRL92" s="45"/>
      <c r="QRM92" s="45"/>
      <c r="QRN92" s="45"/>
      <c r="QRO92" s="45"/>
      <c r="QRP92" s="45"/>
      <c r="QRQ92" s="45"/>
      <c r="QRR92" s="45"/>
      <c r="QRS92" s="45"/>
      <c r="QRT92" s="45"/>
      <c r="QRU92" s="45"/>
      <c r="QRV92" s="45"/>
      <c r="QRW92" s="45"/>
      <c r="QRX92" s="45"/>
      <c r="QRY92" s="45"/>
      <c r="QRZ92" s="45"/>
      <c r="QSA92" s="45"/>
      <c r="QSB92" s="45"/>
      <c r="QSC92" s="45"/>
      <c r="QSD92" s="45"/>
      <c r="QSE92" s="45"/>
      <c r="QSF92" s="45"/>
      <c r="QSG92" s="45"/>
      <c r="QSH92" s="45"/>
      <c r="QSI92" s="45"/>
      <c r="QSJ92" s="45"/>
      <c r="QSK92" s="45"/>
      <c r="QSL92" s="45"/>
      <c r="QSM92" s="45"/>
      <c r="QSN92" s="45"/>
      <c r="QSO92" s="45"/>
      <c r="QSP92" s="45"/>
      <c r="QSQ92" s="45"/>
      <c r="QSR92" s="45"/>
      <c r="QSS92" s="45"/>
      <c r="QST92" s="45"/>
      <c r="QSU92" s="45"/>
      <c r="QSV92" s="45"/>
      <c r="QSW92" s="45"/>
      <c r="QSX92" s="45"/>
      <c r="QSY92" s="45"/>
      <c r="QSZ92" s="45"/>
      <c r="QTA92" s="45"/>
      <c r="QTB92" s="45"/>
      <c r="QTC92" s="45"/>
      <c r="QTD92" s="45"/>
      <c r="QTE92" s="45"/>
      <c r="QTF92" s="45"/>
      <c r="QTG92" s="45"/>
      <c r="QTH92" s="45"/>
      <c r="QTI92" s="45"/>
      <c r="QTJ92" s="45"/>
      <c r="QTK92" s="45"/>
      <c r="QTL92" s="45"/>
      <c r="QTM92" s="45"/>
      <c r="QTN92" s="45"/>
      <c r="QTO92" s="45"/>
      <c r="QTP92" s="45"/>
      <c r="QTQ92" s="45"/>
      <c r="QTR92" s="45"/>
      <c r="QTS92" s="45"/>
      <c r="QTT92" s="45"/>
      <c r="QTU92" s="45"/>
      <c r="QTV92" s="45"/>
      <c r="QTW92" s="45"/>
      <c r="QTX92" s="45"/>
      <c r="QTY92" s="45"/>
      <c r="QTZ92" s="45"/>
      <c r="QUA92" s="45"/>
      <c r="QUB92" s="45"/>
      <c r="QUC92" s="45"/>
      <c r="QUD92" s="45"/>
      <c r="QUE92" s="45"/>
      <c r="QUF92" s="45"/>
      <c r="QUG92" s="45"/>
      <c r="QUH92" s="45"/>
      <c r="QUI92" s="45"/>
      <c r="QUJ92" s="45"/>
      <c r="QUK92" s="45"/>
      <c r="QUL92" s="45"/>
      <c r="QUM92" s="45"/>
      <c r="QUN92" s="45"/>
      <c r="QUO92" s="45"/>
      <c r="QUP92" s="45"/>
      <c r="QUQ92" s="45"/>
      <c r="QUR92" s="45"/>
      <c r="QUS92" s="45"/>
      <c r="QUT92" s="45"/>
      <c r="QUU92" s="45"/>
      <c r="QUV92" s="45"/>
      <c r="QUW92" s="45"/>
      <c r="QUX92" s="45"/>
      <c r="QUY92" s="45"/>
      <c r="QUZ92" s="45"/>
      <c r="QVA92" s="45"/>
      <c r="QVB92" s="45"/>
      <c r="QVC92" s="45"/>
      <c r="QVD92" s="45"/>
      <c r="QVE92" s="45"/>
      <c r="QVF92" s="45"/>
      <c r="QVG92" s="45"/>
      <c r="QVH92" s="45"/>
      <c r="QVI92" s="45"/>
      <c r="QVJ92" s="45"/>
      <c r="QVK92" s="45"/>
      <c r="QVL92" s="45"/>
      <c r="QVM92" s="45"/>
      <c r="QVN92" s="45"/>
      <c r="QVO92" s="45"/>
      <c r="QVP92" s="45"/>
      <c r="QVQ92" s="45"/>
      <c r="QVR92" s="45"/>
      <c r="QVS92" s="45"/>
      <c r="QVT92" s="45"/>
      <c r="QVU92" s="45"/>
      <c r="QVV92" s="45"/>
      <c r="QVW92" s="45"/>
      <c r="QVX92" s="45"/>
      <c r="QVY92" s="45"/>
      <c r="QVZ92" s="45"/>
      <c r="QWA92" s="45"/>
      <c r="QWB92" s="45"/>
      <c r="QWC92" s="45"/>
      <c r="QWD92" s="45"/>
      <c r="QWE92" s="45"/>
      <c r="QWF92" s="45"/>
      <c r="QWG92" s="45"/>
      <c r="QWH92" s="45"/>
      <c r="QWI92" s="45"/>
      <c r="QWJ92" s="45"/>
      <c r="QWK92" s="45"/>
      <c r="QWL92" s="45"/>
      <c r="QWM92" s="45"/>
      <c r="QWN92" s="45"/>
      <c r="QWO92" s="45"/>
      <c r="QWP92" s="45"/>
      <c r="QWQ92" s="45"/>
      <c r="QWR92" s="45"/>
      <c r="QWS92" s="45"/>
      <c r="QWT92" s="45"/>
      <c r="QWU92" s="45"/>
      <c r="QWV92" s="45"/>
      <c r="QWW92" s="45"/>
      <c r="QWX92" s="45"/>
      <c r="QWY92" s="45"/>
      <c r="QWZ92" s="45"/>
      <c r="QXA92" s="45"/>
      <c r="QXB92" s="45"/>
      <c r="QXC92" s="45"/>
      <c r="QXD92" s="45"/>
      <c r="QXE92" s="45"/>
      <c r="QXF92" s="45"/>
      <c r="QXG92" s="45"/>
      <c r="QXH92" s="45"/>
      <c r="QXI92" s="45"/>
      <c r="QXJ92" s="45"/>
      <c r="QXK92" s="45"/>
      <c r="QXL92" s="45"/>
      <c r="QXM92" s="45"/>
      <c r="QXN92" s="45"/>
      <c r="QXO92" s="45"/>
      <c r="QXP92" s="45"/>
      <c r="QXQ92" s="45"/>
      <c r="QXR92" s="45"/>
      <c r="QXS92" s="45"/>
      <c r="QXT92" s="45"/>
      <c r="QXU92" s="45"/>
      <c r="QXV92" s="45"/>
      <c r="QXW92" s="45"/>
      <c r="QXX92" s="45"/>
      <c r="QXY92" s="45"/>
      <c r="QXZ92" s="45"/>
      <c r="QYA92" s="45"/>
      <c r="QYB92" s="45"/>
      <c r="QYC92" s="45"/>
      <c r="QYD92" s="45"/>
      <c r="QYE92" s="45"/>
      <c r="QYF92" s="45"/>
      <c r="QYG92" s="45"/>
      <c r="QYH92" s="45"/>
      <c r="QYI92" s="45"/>
      <c r="QYJ92" s="45"/>
      <c r="QYK92" s="45"/>
      <c r="QYL92" s="45"/>
      <c r="QYM92" s="45"/>
      <c r="QYN92" s="45"/>
      <c r="QYO92" s="45"/>
      <c r="QYP92" s="45"/>
      <c r="QYQ92" s="45"/>
      <c r="QYR92" s="45"/>
      <c r="QYS92" s="45"/>
      <c r="QYT92" s="45"/>
      <c r="QYU92" s="45"/>
      <c r="QYV92" s="45"/>
      <c r="QYW92" s="45"/>
      <c r="QYX92" s="45"/>
      <c r="QYY92" s="45"/>
      <c r="QYZ92" s="45"/>
      <c r="QZA92" s="45"/>
      <c r="QZB92" s="45"/>
      <c r="QZC92" s="45"/>
      <c r="QZD92" s="45"/>
      <c r="QZE92" s="45"/>
      <c r="QZF92" s="45"/>
      <c r="QZG92" s="45"/>
      <c r="QZH92" s="45"/>
      <c r="QZI92" s="45"/>
      <c r="QZJ92" s="45"/>
      <c r="QZK92" s="45"/>
      <c r="QZL92" s="45"/>
      <c r="QZM92" s="45"/>
      <c r="QZN92" s="45"/>
      <c r="QZO92" s="45"/>
      <c r="QZP92" s="45"/>
      <c r="QZQ92" s="45"/>
      <c r="QZR92" s="45"/>
      <c r="QZS92" s="45"/>
      <c r="QZT92" s="45"/>
      <c r="QZU92" s="45"/>
      <c r="QZV92" s="45"/>
      <c r="QZW92" s="45"/>
      <c r="QZX92" s="45"/>
      <c r="QZY92" s="45"/>
      <c r="QZZ92" s="45"/>
      <c r="RAA92" s="45"/>
      <c r="RAB92" s="45"/>
      <c r="RAC92" s="45"/>
      <c r="RAD92" s="45"/>
      <c r="RAE92" s="45"/>
      <c r="RAF92" s="45"/>
      <c r="RAG92" s="45"/>
      <c r="RAH92" s="45"/>
      <c r="RAI92" s="45"/>
      <c r="RAJ92" s="45"/>
      <c r="RAK92" s="45"/>
      <c r="RAL92" s="45"/>
      <c r="RAM92" s="45"/>
      <c r="RAN92" s="45"/>
      <c r="RAO92" s="45"/>
      <c r="RAP92" s="45"/>
      <c r="RAQ92" s="45"/>
      <c r="RAR92" s="45"/>
      <c r="RAS92" s="45"/>
      <c r="RAT92" s="45"/>
      <c r="RAU92" s="45"/>
      <c r="RAV92" s="45"/>
      <c r="RAW92" s="45"/>
      <c r="RAX92" s="45"/>
      <c r="RAY92" s="45"/>
      <c r="RAZ92" s="45"/>
      <c r="RBA92" s="45"/>
      <c r="RBB92" s="45"/>
      <c r="RBC92" s="45"/>
      <c r="RBD92" s="45"/>
      <c r="RBE92" s="45"/>
      <c r="RBF92" s="45"/>
      <c r="RBG92" s="45"/>
      <c r="RBH92" s="45"/>
      <c r="RBI92" s="45"/>
      <c r="RBJ92" s="45"/>
      <c r="RBK92" s="45"/>
      <c r="RBL92" s="45"/>
      <c r="RBM92" s="45"/>
      <c r="RBN92" s="45"/>
      <c r="RBO92" s="45"/>
      <c r="RBP92" s="45"/>
      <c r="RBQ92" s="45"/>
      <c r="RBR92" s="45"/>
      <c r="RBS92" s="45"/>
      <c r="RBT92" s="45"/>
      <c r="RBU92" s="45"/>
      <c r="RBV92" s="45"/>
      <c r="RBW92" s="45"/>
      <c r="RBX92" s="45"/>
      <c r="RBY92" s="45"/>
      <c r="RBZ92" s="45"/>
      <c r="RCA92" s="45"/>
      <c r="RCB92" s="45"/>
      <c r="RCC92" s="45"/>
      <c r="RCD92" s="45"/>
      <c r="RCE92" s="45"/>
      <c r="RCF92" s="45"/>
      <c r="RCG92" s="45"/>
      <c r="RCH92" s="45"/>
      <c r="RCI92" s="45"/>
      <c r="RCJ92" s="45"/>
      <c r="RCK92" s="45"/>
      <c r="RCL92" s="45"/>
      <c r="RCM92" s="45"/>
      <c r="RCN92" s="45"/>
      <c r="RCO92" s="45"/>
      <c r="RCP92" s="45"/>
      <c r="RCQ92" s="45"/>
      <c r="RCR92" s="45"/>
      <c r="RCS92" s="45"/>
      <c r="RCT92" s="45"/>
      <c r="RCU92" s="45"/>
      <c r="RCV92" s="45"/>
      <c r="RCW92" s="45"/>
      <c r="RCX92" s="45"/>
      <c r="RCY92" s="45"/>
      <c r="RCZ92" s="45"/>
      <c r="RDA92" s="45"/>
      <c r="RDB92" s="45"/>
      <c r="RDC92" s="45"/>
      <c r="RDD92" s="45"/>
      <c r="RDE92" s="45"/>
      <c r="RDF92" s="45"/>
      <c r="RDG92" s="45"/>
      <c r="RDH92" s="45"/>
      <c r="RDI92" s="45"/>
      <c r="RDJ92" s="45"/>
      <c r="RDK92" s="45"/>
      <c r="RDL92" s="45"/>
      <c r="RDM92" s="45"/>
      <c r="RDN92" s="45"/>
      <c r="RDO92" s="45"/>
      <c r="RDP92" s="45"/>
      <c r="RDQ92" s="45"/>
      <c r="RDR92" s="45"/>
      <c r="RDS92" s="45"/>
      <c r="RDT92" s="45"/>
      <c r="RDU92" s="45"/>
      <c r="RDV92" s="45"/>
      <c r="RDW92" s="45"/>
      <c r="RDX92" s="45"/>
      <c r="RDY92" s="45"/>
      <c r="RDZ92" s="45"/>
      <c r="REA92" s="45"/>
      <c r="REB92" s="45"/>
      <c r="REC92" s="45"/>
      <c r="RED92" s="45"/>
      <c r="REE92" s="45"/>
      <c r="REF92" s="45"/>
      <c r="REG92" s="45"/>
      <c r="REH92" s="45"/>
      <c r="REI92" s="45"/>
      <c r="REJ92" s="45"/>
      <c r="REK92" s="45"/>
      <c r="REL92" s="45"/>
      <c r="REM92" s="45"/>
      <c r="REN92" s="45"/>
      <c r="REO92" s="45"/>
      <c r="REP92" s="45"/>
      <c r="REQ92" s="45"/>
      <c r="RER92" s="45"/>
      <c r="RES92" s="45"/>
      <c r="RET92" s="45"/>
      <c r="REU92" s="45"/>
      <c r="REV92" s="45"/>
      <c r="REW92" s="45"/>
      <c r="REX92" s="45"/>
      <c r="REY92" s="45"/>
      <c r="REZ92" s="45"/>
      <c r="RFA92" s="45"/>
      <c r="RFB92" s="45"/>
      <c r="RFC92" s="45"/>
      <c r="RFD92" s="45"/>
      <c r="RFE92" s="45"/>
      <c r="RFF92" s="45"/>
      <c r="RFG92" s="45"/>
      <c r="RFH92" s="45"/>
      <c r="RFI92" s="45"/>
      <c r="RFJ92" s="45"/>
      <c r="RFK92" s="45"/>
      <c r="RFL92" s="45"/>
      <c r="RFM92" s="45"/>
      <c r="RFN92" s="45"/>
      <c r="RFO92" s="45"/>
      <c r="RFP92" s="45"/>
      <c r="RFQ92" s="45"/>
      <c r="RFR92" s="45"/>
      <c r="RFS92" s="45"/>
      <c r="RFT92" s="45"/>
      <c r="RFU92" s="45"/>
      <c r="RFV92" s="45"/>
      <c r="RFW92" s="45"/>
      <c r="RFX92" s="45"/>
      <c r="RFY92" s="45"/>
      <c r="RFZ92" s="45"/>
      <c r="RGA92" s="45"/>
      <c r="RGB92" s="45"/>
      <c r="RGC92" s="45"/>
      <c r="RGD92" s="45"/>
      <c r="RGE92" s="45"/>
      <c r="RGF92" s="45"/>
      <c r="RGG92" s="45"/>
      <c r="RGH92" s="45"/>
      <c r="RGI92" s="45"/>
      <c r="RGJ92" s="45"/>
      <c r="RGK92" s="45"/>
      <c r="RGL92" s="45"/>
      <c r="RGM92" s="45"/>
      <c r="RGN92" s="45"/>
      <c r="RGO92" s="45"/>
      <c r="RGP92" s="45"/>
      <c r="RGQ92" s="45"/>
      <c r="RGR92" s="45"/>
      <c r="RGS92" s="45"/>
      <c r="RGT92" s="45"/>
      <c r="RGU92" s="45"/>
      <c r="RGV92" s="45"/>
      <c r="RGW92" s="45"/>
      <c r="RGX92" s="45"/>
      <c r="RGY92" s="45"/>
      <c r="RGZ92" s="45"/>
      <c r="RHA92" s="45"/>
      <c r="RHB92" s="45"/>
      <c r="RHC92" s="45"/>
      <c r="RHD92" s="45"/>
      <c r="RHE92" s="45"/>
      <c r="RHF92" s="45"/>
      <c r="RHG92" s="45"/>
      <c r="RHH92" s="45"/>
      <c r="RHI92" s="45"/>
      <c r="RHJ92" s="45"/>
      <c r="RHK92" s="45"/>
      <c r="RHL92" s="45"/>
      <c r="RHM92" s="45"/>
      <c r="RHN92" s="45"/>
      <c r="RHO92" s="45"/>
      <c r="RHP92" s="45"/>
      <c r="RHQ92" s="45"/>
      <c r="RHR92" s="45"/>
      <c r="RHS92" s="45"/>
      <c r="RHT92" s="45"/>
      <c r="RHU92" s="45"/>
      <c r="RHV92" s="45"/>
      <c r="RHW92" s="45"/>
      <c r="RHX92" s="45"/>
      <c r="RHY92" s="45"/>
      <c r="RHZ92" s="45"/>
      <c r="RIA92" s="45"/>
      <c r="RIB92" s="45"/>
      <c r="RIC92" s="45"/>
      <c r="RID92" s="45"/>
      <c r="RIE92" s="45"/>
      <c r="RIF92" s="45"/>
      <c r="RIG92" s="45"/>
      <c r="RIH92" s="45"/>
      <c r="RII92" s="45"/>
      <c r="RIJ92" s="45"/>
      <c r="RIK92" s="45"/>
      <c r="RIL92" s="45"/>
      <c r="RIM92" s="45"/>
      <c r="RIN92" s="45"/>
      <c r="RIO92" s="45"/>
      <c r="RIP92" s="45"/>
      <c r="RIQ92" s="45"/>
      <c r="RIR92" s="45"/>
      <c r="RIS92" s="45"/>
      <c r="RIT92" s="45"/>
      <c r="RIU92" s="45"/>
      <c r="RIV92" s="45"/>
      <c r="RIW92" s="45"/>
      <c r="RIX92" s="45"/>
      <c r="RIY92" s="45"/>
      <c r="RIZ92" s="45"/>
      <c r="RJA92" s="45"/>
      <c r="RJB92" s="45"/>
      <c r="RJC92" s="45"/>
      <c r="RJD92" s="45"/>
      <c r="RJE92" s="45"/>
      <c r="RJF92" s="45"/>
      <c r="RJG92" s="45"/>
      <c r="RJH92" s="45"/>
      <c r="RJI92" s="45"/>
      <c r="RJJ92" s="45"/>
      <c r="RJK92" s="45"/>
      <c r="RJL92" s="45"/>
      <c r="RJM92" s="45"/>
      <c r="RJN92" s="45"/>
      <c r="RJO92" s="45"/>
      <c r="RJP92" s="45"/>
      <c r="RJQ92" s="45"/>
      <c r="RJR92" s="45"/>
      <c r="RJS92" s="45"/>
      <c r="RJT92" s="45"/>
      <c r="RJU92" s="45"/>
      <c r="RJV92" s="45"/>
      <c r="RJW92" s="45"/>
      <c r="RJX92" s="45"/>
      <c r="RJY92" s="45"/>
      <c r="RJZ92" s="45"/>
      <c r="RKA92" s="45"/>
      <c r="RKB92" s="45"/>
      <c r="RKC92" s="45"/>
      <c r="RKD92" s="45"/>
      <c r="RKE92" s="45"/>
      <c r="RKF92" s="45"/>
      <c r="RKG92" s="45"/>
      <c r="RKH92" s="45"/>
      <c r="RKI92" s="45"/>
      <c r="RKJ92" s="45"/>
      <c r="RKK92" s="45"/>
      <c r="RKL92" s="45"/>
      <c r="RKM92" s="45"/>
      <c r="RKN92" s="45"/>
      <c r="RKO92" s="45"/>
      <c r="RKP92" s="45"/>
      <c r="RKQ92" s="45"/>
      <c r="RKR92" s="45"/>
      <c r="RKS92" s="45"/>
      <c r="RKT92" s="45"/>
      <c r="RKU92" s="45"/>
      <c r="RKV92" s="45"/>
      <c r="RKW92" s="45"/>
      <c r="RKX92" s="45"/>
      <c r="RKY92" s="45"/>
      <c r="RKZ92" s="45"/>
      <c r="RLA92" s="45"/>
      <c r="RLB92" s="45"/>
      <c r="RLC92" s="45"/>
      <c r="RLD92" s="45"/>
      <c r="RLE92" s="45"/>
      <c r="RLF92" s="45"/>
      <c r="RLG92" s="45"/>
      <c r="RLH92" s="45"/>
      <c r="RLI92" s="45"/>
      <c r="RLJ92" s="45"/>
      <c r="RLK92" s="45"/>
      <c r="RLL92" s="45"/>
      <c r="RLM92" s="45"/>
      <c r="RLN92" s="45"/>
      <c r="RLO92" s="45"/>
      <c r="RLP92" s="45"/>
      <c r="RLQ92" s="45"/>
      <c r="RLR92" s="45"/>
      <c r="RLS92" s="45"/>
      <c r="RLT92" s="45"/>
      <c r="RLU92" s="45"/>
      <c r="RLV92" s="45"/>
      <c r="RLW92" s="45"/>
      <c r="RLX92" s="45"/>
      <c r="RLY92" s="45"/>
      <c r="RLZ92" s="45"/>
      <c r="RMA92" s="45"/>
      <c r="RMB92" s="45"/>
      <c r="RMC92" s="45"/>
      <c r="RMD92" s="45"/>
      <c r="RME92" s="45"/>
      <c r="RMF92" s="45"/>
      <c r="RMG92" s="45"/>
      <c r="RMH92" s="45"/>
      <c r="RMI92" s="45"/>
      <c r="RMJ92" s="45"/>
      <c r="RMK92" s="45"/>
      <c r="RML92" s="45"/>
      <c r="RMM92" s="45"/>
      <c r="RMN92" s="45"/>
      <c r="RMO92" s="45"/>
      <c r="RMP92" s="45"/>
      <c r="RMQ92" s="45"/>
      <c r="RMR92" s="45"/>
      <c r="RMS92" s="45"/>
      <c r="RMT92" s="45"/>
      <c r="RMU92" s="45"/>
      <c r="RMV92" s="45"/>
      <c r="RMW92" s="45"/>
      <c r="RMX92" s="45"/>
      <c r="RMY92" s="45"/>
      <c r="RMZ92" s="45"/>
      <c r="RNA92" s="45"/>
      <c r="RNB92" s="45"/>
      <c r="RNC92" s="45"/>
      <c r="RND92" s="45"/>
      <c r="RNE92" s="45"/>
      <c r="RNF92" s="45"/>
      <c r="RNG92" s="45"/>
      <c r="RNH92" s="45"/>
      <c r="RNI92" s="45"/>
      <c r="RNJ92" s="45"/>
      <c r="RNK92" s="45"/>
      <c r="RNL92" s="45"/>
      <c r="RNM92" s="45"/>
      <c r="RNN92" s="45"/>
      <c r="RNO92" s="45"/>
      <c r="RNP92" s="45"/>
      <c r="RNQ92" s="45"/>
      <c r="RNR92" s="45"/>
      <c r="RNS92" s="45"/>
      <c r="RNT92" s="45"/>
      <c r="RNU92" s="45"/>
      <c r="RNV92" s="45"/>
      <c r="RNW92" s="45"/>
      <c r="RNX92" s="45"/>
      <c r="RNY92" s="45"/>
      <c r="RNZ92" s="45"/>
      <c r="ROA92" s="45"/>
      <c r="ROB92" s="45"/>
      <c r="ROC92" s="45"/>
      <c r="ROD92" s="45"/>
      <c r="ROE92" s="45"/>
      <c r="ROF92" s="45"/>
      <c r="ROG92" s="45"/>
      <c r="ROH92" s="45"/>
      <c r="ROI92" s="45"/>
      <c r="ROJ92" s="45"/>
      <c r="ROK92" s="45"/>
      <c r="ROL92" s="45"/>
      <c r="ROM92" s="45"/>
      <c r="RON92" s="45"/>
      <c r="ROO92" s="45"/>
      <c r="ROP92" s="45"/>
      <c r="ROQ92" s="45"/>
      <c r="ROR92" s="45"/>
      <c r="ROS92" s="45"/>
      <c r="ROT92" s="45"/>
      <c r="ROU92" s="45"/>
      <c r="ROV92" s="45"/>
      <c r="ROW92" s="45"/>
      <c r="ROX92" s="45"/>
      <c r="ROY92" s="45"/>
      <c r="ROZ92" s="45"/>
      <c r="RPA92" s="45"/>
      <c r="RPB92" s="45"/>
      <c r="RPC92" s="45"/>
      <c r="RPD92" s="45"/>
      <c r="RPE92" s="45"/>
      <c r="RPF92" s="45"/>
      <c r="RPG92" s="45"/>
      <c r="RPH92" s="45"/>
      <c r="RPI92" s="45"/>
      <c r="RPJ92" s="45"/>
      <c r="RPK92" s="45"/>
      <c r="RPL92" s="45"/>
      <c r="RPM92" s="45"/>
      <c r="RPN92" s="45"/>
      <c r="RPO92" s="45"/>
      <c r="RPP92" s="45"/>
      <c r="RPQ92" s="45"/>
      <c r="RPR92" s="45"/>
      <c r="RPS92" s="45"/>
      <c r="RPT92" s="45"/>
      <c r="RPU92" s="45"/>
      <c r="RPV92" s="45"/>
      <c r="RPW92" s="45"/>
      <c r="RPX92" s="45"/>
      <c r="RPY92" s="45"/>
      <c r="RPZ92" s="45"/>
      <c r="RQA92" s="45"/>
      <c r="RQB92" s="45"/>
      <c r="RQC92" s="45"/>
      <c r="RQD92" s="45"/>
      <c r="RQE92" s="45"/>
      <c r="RQF92" s="45"/>
      <c r="RQG92" s="45"/>
      <c r="RQH92" s="45"/>
      <c r="RQI92" s="45"/>
      <c r="RQJ92" s="45"/>
      <c r="RQK92" s="45"/>
      <c r="RQL92" s="45"/>
      <c r="RQM92" s="45"/>
      <c r="RQN92" s="45"/>
      <c r="RQO92" s="45"/>
      <c r="RQP92" s="45"/>
      <c r="RQQ92" s="45"/>
      <c r="RQR92" s="45"/>
      <c r="RQS92" s="45"/>
      <c r="RQT92" s="45"/>
      <c r="RQU92" s="45"/>
      <c r="RQV92" s="45"/>
      <c r="RQW92" s="45"/>
      <c r="RQX92" s="45"/>
      <c r="RQY92" s="45"/>
      <c r="RQZ92" s="45"/>
      <c r="RRA92" s="45"/>
      <c r="RRB92" s="45"/>
      <c r="RRC92" s="45"/>
      <c r="RRD92" s="45"/>
      <c r="RRE92" s="45"/>
      <c r="RRF92" s="45"/>
      <c r="RRG92" s="45"/>
      <c r="RRH92" s="45"/>
      <c r="RRI92" s="45"/>
      <c r="RRJ92" s="45"/>
      <c r="RRK92" s="45"/>
      <c r="RRL92" s="45"/>
      <c r="RRM92" s="45"/>
      <c r="RRN92" s="45"/>
      <c r="RRO92" s="45"/>
      <c r="RRP92" s="45"/>
      <c r="RRQ92" s="45"/>
      <c r="RRR92" s="45"/>
      <c r="RRS92" s="45"/>
      <c r="RRT92" s="45"/>
      <c r="RRU92" s="45"/>
      <c r="RRV92" s="45"/>
      <c r="RRW92" s="45"/>
      <c r="RRX92" s="45"/>
      <c r="RRY92" s="45"/>
      <c r="RRZ92" s="45"/>
      <c r="RSA92" s="45"/>
      <c r="RSB92" s="45"/>
      <c r="RSC92" s="45"/>
      <c r="RSD92" s="45"/>
      <c r="RSE92" s="45"/>
      <c r="RSF92" s="45"/>
      <c r="RSG92" s="45"/>
      <c r="RSH92" s="45"/>
      <c r="RSI92" s="45"/>
      <c r="RSJ92" s="45"/>
      <c r="RSK92" s="45"/>
      <c r="RSL92" s="45"/>
      <c r="RSM92" s="45"/>
      <c r="RSN92" s="45"/>
      <c r="RSO92" s="45"/>
      <c r="RSP92" s="45"/>
      <c r="RSQ92" s="45"/>
      <c r="RSR92" s="45"/>
      <c r="RSS92" s="45"/>
      <c r="RST92" s="45"/>
      <c r="RSU92" s="45"/>
      <c r="RSV92" s="45"/>
      <c r="RSW92" s="45"/>
      <c r="RSX92" s="45"/>
      <c r="RSY92" s="45"/>
      <c r="RSZ92" s="45"/>
      <c r="RTA92" s="45"/>
      <c r="RTB92" s="45"/>
      <c r="RTC92" s="45"/>
      <c r="RTD92" s="45"/>
      <c r="RTE92" s="45"/>
      <c r="RTF92" s="45"/>
      <c r="RTG92" s="45"/>
      <c r="RTH92" s="45"/>
      <c r="RTI92" s="45"/>
      <c r="RTJ92" s="45"/>
      <c r="RTK92" s="45"/>
      <c r="RTL92" s="45"/>
      <c r="RTM92" s="45"/>
      <c r="RTN92" s="45"/>
      <c r="RTO92" s="45"/>
      <c r="RTP92" s="45"/>
      <c r="RTQ92" s="45"/>
      <c r="RTR92" s="45"/>
      <c r="RTS92" s="45"/>
      <c r="RTT92" s="45"/>
      <c r="RTU92" s="45"/>
      <c r="RTV92" s="45"/>
      <c r="RTW92" s="45"/>
      <c r="RTX92" s="45"/>
      <c r="RTY92" s="45"/>
      <c r="RTZ92" s="45"/>
      <c r="RUA92" s="45"/>
      <c r="RUB92" s="45"/>
      <c r="RUC92" s="45"/>
      <c r="RUD92" s="45"/>
      <c r="RUE92" s="45"/>
      <c r="RUF92" s="45"/>
      <c r="RUG92" s="45"/>
      <c r="RUH92" s="45"/>
      <c r="RUI92" s="45"/>
      <c r="RUJ92" s="45"/>
      <c r="RUK92" s="45"/>
      <c r="RUL92" s="45"/>
      <c r="RUM92" s="45"/>
      <c r="RUN92" s="45"/>
      <c r="RUO92" s="45"/>
      <c r="RUP92" s="45"/>
      <c r="RUQ92" s="45"/>
      <c r="RUR92" s="45"/>
      <c r="RUS92" s="45"/>
      <c r="RUT92" s="45"/>
      <c r="RUU92" s="45"/>
      <c r="RUV92" s="45"/>
      <c r="RUW92" s="45"/>
      <c r="RUX92" s="45"/>
      <c r="RUY92" s="45"/>
      <c r="RUZ92" s="45"/>
      <c r="RVA92" s="45"/>
      <c r="RVB92" s="45"/>
      <c r="RVC92" s="45"/>
      <c r="RVD92" s="45"/>
      <c r="RVE92" s="45"/>
      <c r="RVF92" s="45"/>
      <c r="RVG92" s="45"/>
      <c r="RVH92" s="45"/>
      <c r="RVI92" s="45"/>
      <c r="RVJ92" s="45"/>
      <c r="RVK92" s="45"/>
      <c r="RVL92" s="45"/>
      <c r="RVM92" s="45"/>
      <c r="RVN92" s="45"/>
      <c r="RVO92" s="45"/>
      <c r="RVP92" s="45"/>
      <c r="RVQ92" s="45"/>
      <c r="RVR92" s="45"/>
      <c r="RVS92" s="45"/>
      <c r="RVT92" s="45"/>
      <c r="RVU92" s="45"/>
      <c r="RVV92" s="45"/>
      <c r="RVW92" s="45"/>
      <c r="RVX92" s="45"/>
      <c r="RVY92" s="45"/>
      <c r="RVZ92" s="45"/>
      <c r="RWA92" s="45"/>
      <c r="RWB92" s="45"/>
      <c r="RWC92" s="45"/>
      <c r="RWD92" s="45"/>
      <c r="RWE92" s="45"/>
      <c r="RWF92" s="45"/>
      <c r="RWG92" s="45"/>
      <c r="RWH92" s="45"/>
      <c r="RWI92" s="45"/>
      <c r="RWJ92" s="45"/>
      <c r="RWK92" s="45"/>
      <c r="RWL92" s="45"/>
      <c r="RWM92" s="45"/>
      <c r="RWN92" s="45"/>
      <c r="RWO92" s="45"/>
      <c r="RWP92" s="45"/>
      <c r="RWQ92" s="45"/>
      <c r="RWR92" s="45"/>
      <c r="RWS92" s="45"/>
      <c r="RWT92" s="45"/>
      <c r="RWU92" s="45"/>
      <c r="RWV92" s="45"/>
      <c r="RWW92" s="45"/>
      <c r="RWX92" s="45"/>
      <c r="RWY92" s="45"/>
      <c r="RWZ92" s="45"/>
      <c r="RXA92" s="45"/>
      <c r="RXB92" s="45"/>
      <c r="RXC92" s="45"/>
      <c r="RXD92" s="45"/>
      <c r="RXE92" s="45"/>
      <c r="RXF92" s="45"/>
      <c r="RXG92" s="45"/>
      <c r="RXH92" s="45"/>
      <c r="RXI92" s="45"/>
      <c r="RXJ92" s="45"/>
      <c r="RXK92" s="45"/>
      <c r="RXL92" s="45"/>
      <c r="RXM92" s="45"/>
      <c r="RXN92" s="45"/>
      <c r="RXO92" s="45"/>
      <c r="RXP92" s="45"/>
      <c r="RXQ92" s="45"/>
      <c r="RXR92" s="45"/>
      <c r="RXS92" s="45"/>
      <c r="RXT92" s="45"/>
      <c r="RXU92" s="45"/>
      <c r="RXV92" s="45"/>
      <c r="RXW92" s="45"/>
      <c r="RXX92" s="45"/>
      <c r="RXY92" s="45"/>
      <c r="RXZ92" s="45"/>
      <c r="RYA92" s="45"/>
      <c r="RYB92" s="45"/>
      <c r="RYC92" s="45"/>
      <c r="RYD92" s="45"/>
      <c r="RYE92" s="45"/>
      <c r="RYF92" s="45"/>
      <c r="RYG92" s="45"/>
      <c r="RYH92" s="45"/>
      <c r="RYI92" s="45"/>
      <c r="RYJ92" s="45"/>
      <c r="RYK92" s="45"/>
      <c r="RYL92" s="45"/>
      <c r="RYM92" s="45"/>
      <c r="RYN92" s="45"/>
      <c r="RYO92" s="45"/>
      <c r="RYP92" s="45"/>
      <c r="RYQ92" s="45"/>
      <c r="RYR92" s="45"/>
      <c r="RYS92" s="45"/>
      <c r="RYT92" s="45"/>
      <c r="RYU92" s="45"/>
      <c r="RYV92" s="45"/>
      <c r="RYW92" s="45"/>
      <c r="RYX92" s="45"/>
      <c r="RYY92" s="45"/>
      <c r="RYZ92" s="45"/>
      <c r="RZA92" s="45"/>
      <c r="RZB92" s="45"/>
      <c r="RZC92" s="45"/>
      <c r="RZD92" s="45"/>
      <c r="RZE92" s="45"/>
      <c r="RZF92" s="45"/>
      <c r="RZG92" s="45"/>
      <c r="RZH92" s="45"/>
      <c r="RZI92" s="45"/>
      <c r="RZJ92" s="45"/>
      <c r="RZK92" s="45"/>
      <c r="RZL92" s="45"/>
      <c r="RZM92" s="45"/>
      <c r="RZN92" s="45"/>
      <c r="RZO92" s="45"/>
      <c r="RZP92" s="45"/>
      <c r="RZQ92" s="45"/>
      <c r="RZR92" s="45"/>
      <c r="RZS92" s="45"/>
      <c r="RZT92" s="45"/>
      <c r="RZU92" s="45"/>
      <c r="RZV92" s="45"/>
      <c r="RZW92" s="45"/>
      <c r="RZX92" s="45"/>
      <c r="RZY92" s="45"/>
      <c r="RZZ92" s="45"/>
      <c r="SAA92" s="45"/>
      <c r="SAB92" s="45"/>
      <c r="SAC92" s="45"/>
      <c r="SAD92" s="45"/>
      <c r="SAE92" s="45"/>
      <c r="SAF92" s="45"/>
      <c r="SAG92" s="45"/>
      <c r="SAH92" s="45"/>
      <c r="SAI92" s="45"/>
      <c r="SAJ92" s="45"/>
      <c r="SAK92" s="45"/>
      <c r="SAL92" s="45"/>
      <c r="SAM92" s="45"/>
      <c r="SAN92" s="45"/>
      <c r="SAO92" s="45"/>
      <c r="SAP92" s="45"/>
      <c r="SAQ92" s="45"/>
      <c r="SAR92" s="45"/>
      <c r="SAS92" s="45"/>
      <c r="SAT92" s="45"/>
      <c r="SAU92" s="45"/>
      <c r="SAV92" s="45"/>
      <c r="SAW92" s="45"/>
      <c r="SAX92" s="45"/>
      <c r="SAY92" s="45"/>
      <c r="SAZ92" s="45"/>
      <c r="SBA92" s="45"/>
      <c r="SBB92" s="45"/>
      <c r="SBC92" s="45"/>
      <c r="SBD92" s="45"/>
      <c r="SBE92" s="45"/>
      <c r="SBF92" s="45"/>
      <c r="SBG92" s="45"/>
      <c r="SBH92" s="45"/>
      <c r="SBI92" s="45"/>
      <c r="SBJ92" s="45"/>
      <c r="SBK92" s="45"/>
      <c r="SBL92" s="45"/>
      <c r="SBM92" s="45"/>
      <c r="SBN92" s="45"/>
      <c r="SBO92" s="45"/>
      <c r="SBP92" s="45"/>
      <c r="SBQ92" s="45"/>
      <c r="SBR92" s="45"/>
      <c r="SBS92" s="45"/>
      <c r="SBT92" s="45"/>
      <c r="SBU92" s="45"/>
      <c r="SBV92" s="45"/>
      <c r="SBW92" s="45"/>
      <c r="SBX92" s="45"/>
      <c r="SBY92" s="45"/>
      <c r="SBZ92" s="45"/>
      <c r="SCA92" s="45"/>
      <c r="SCB92" s="45"/>
      <c r="SCC92" s="45"/>
      <c r="SCD92" s="45"/>
      <c r="SCE92" s="45"/>
      <c r="SCF92" s="45"/>
      <c r="SCG92" s="45"/>
      <c r="SCH92" s="45"/>
      <c r="SCI92" s="45"/>
      <c r="SCJ92" s="45"/>
      <c r="SCK92" s="45"/>
      <c r="SCL92" s="45"/>
      <c r="SCM92" s="45"/>
      <c r="SCN92" s="45"/>
      <c r="SCO92" s="45"/>
      <c r="SCP92" s="45"/>
      <c r="SCQ92" s="45"/>
      <c r="SCR92" s="45"/>
      <c r="SCS92" s="45"/>
      <c r="SCT92" s="45"/>
      <c r="SCU92" s="45"/>
      <c r="SCV92" s="45"/>
      <c r="SCW92" s="45"/>
      <c r="SCX92" s="45"/>
      <c r="SCY92" s="45"/>
      <c r="SCZ92" s="45"/>
      <c r="SDA92" s="45"/>
      <c r="SDB92" s="45"/>
      <c r="SDC92" s="45"/>
      <c r="SDD92" s="45"/>
      <c r="SDE92" s="45"/>
      <c r="SDF92" s="45"/>
      <c r="SDG92" s="45"/>
      <c r="SDH92" s="45"/>
      <c r="SDI92" s="45"/>
      <c r="SDJ92" s="45"/>
      <c r="SDK92" s="45"/>
      <c r="SDL92" s="45"/>
      <c r="SDM92" s="45"/>
      <c r="SDN92" s="45"/>
      <c r="SDO92" s="45"/>
      <c r="SDP92" s="45"/>
      <c r="SDQ92" s="45"/>
      <c r="SDR92" s="45"/>
      <c r="SDS92" s="45"/>
      <c r="SDT92" s="45"/>
      <c r="SDU92" s="45"/>
      <c r="SDV92" s="45"/>
      <c r="SDW92" s="45"/>
      <c r="SDX92" s="45"/>
      <c r="SDY92" s="45"/>
      <c r="SDZ92" s="45"/>
      <c r="SEA92" s="45"/>
      <c r="SEB92" s="45"/>
      <c r="SEC92" s="45"/>
      <c r="SED92" s="45"/>
      <c r="SEE92" s="45"/>
      <c r="SEF92" s="45"/>
      <c r="SEG92" s="45"/>
      <c r="SEH92" s="45"/>
      <c r="SEI92" s="45"/>
      <c r="SEJ92" s="45"/>
      <c r="SEK92" s="45"/>
      <c r="SEL92" s="45"/>
      <c r="SEM92" s="45"/>
      <c r="SEN92" s="45"/>
      <c r="SEO92" s="45"/>
      <c r="SEP92" s="45"/>
      <c r="SEQ92" s="45"/>
      <c r="SER92" s="45"/>
      <c r="SES92" s="45"/>
      <c r="SET92" s="45"/>
      <c r="SEU92" s="45"/>
      <c r="SEV92" s="45"/>
      <c r="SEW92" s="45"/>
      <c r="SEX92" s="45"/>
      <c r="SEY92" s="45"/>
      <c r="SEZ92" s="45"/>
      <c r="SFA92" s="45"/>
      <c r="SFB92" s="45"/>
      <c r="SFC92" s="45"/>
      <c r="SFD92" s="45"/>
      <c r="SFE92" s="45"/>
      <c r="SFF92" s="45"/>
      <c r="SFG92" s="45"/>
      <c r="SFH92" s="45"/>
      <c r="SFI92" s="45"/>
      <c r="SFJ92" s="45"/>
      <c r="SFK92" s="45"/>
      <c r="SFL92" s="45"/>
      <c r="SFM92" s="45"/>
      <c r="SFN92" s="45"/>
      <c r="SFO92" s="45"/>
      <c r="SFP92" s="45"/>
      <c r="SFQ92" s="45"/>
      <c r="SFR92" s="45"/>
      <c r="SFS92" s="45"/>
      <c r="SFT92" s="45"/>
      <c r="SFU92" s="45"/>
      <c r="SFV92" s="45"/>
      <c r="SFW92" s="45"/>
      <c r="SFX92" s="45"/>
      <c r="SFY92" s="45"/>
      <c r="SFZ92" s="45"/>
      <c r="SGA92" s="45"/>
      <c r="SGB92" s="45"/>
      <c r="SGC92" s="45"/>
      <c r="SGD92" s="45"/>
      <c r="SGE92" s="45"/>
      <c r="SGF92" s="45"/>
      <c r="SGG92" s="45"/>
      <c r="SGH92" s="45"/>
      <c r="SGI92" s="45"/>
      <c r="SGJ92" s="45"/>
      <c r="SGK92" s="45"/>
      <c r="SGL92" s="45"/>
      <c r="SGM92" s="45"/>
      <c r="SGN92" s="45"/>
      <c r="SGO92" s="45"/>
      <c r="SGP92" s="45"/>
      <c r="SGQ92" s="45"/>
      <c r="SGR92" s="45"/>
      <c r="SGS92" s="45"/>
      <c r="SGT92" s="45"/>
      <c r="SGU92" s="45"/>
      <c r="SGV92" s="45"/>
      <c r="SGW92" s="45"/>
      <c r="SGX92" s="45"/>
      <c r="SGY92" s="45"/>
      <c r="SGZ92" s="45"/>
      <c r="SHA92" s="45"/>
      <c r="SHB92" s="45"/>
      <c r="SHC92" s="45"/>
      <c r="SHD92" s="45"/>
      <c r="SHE92" s="45"/>
      <c r="SHF92" s="45"/>
      <c r="SHG92" s="45"/>
      <c r="SHH92" s="45"/>
      <c r="SHI92" s="45"/>
      <c r="SHJ92" s="45"/>
      <c r="SHK92" s="45"/>
      <c r="SHL92" s="45"/>
      <c r="SHM92" s="45"/>
      <c r="SHN92" s="45"/>
      <c r="SHO92" s="45"/>
      <c r="SHP92" s="45"/>
      <c r="SHQ92" s="45"/>
      <c r="SHR92" s="45"/>
      <c r="SHS92" s="45"/>
      <c r="SHT92" s="45"/>
      <c r="SHU92" s="45"/>
      <c r="SHV92" s="45"/>
      <c r="SHW92" s="45"/>
      <c r="SHX92" s="45"/>
      <c r="SHY92" s="45"/>
      <c r="SHZ92" s="45"/>
      <c r="SIA92" s="45"/>
      <c r="SIB92" s="45"/>
      <c r="SIC92" s="45"/>
      <c r="SID92" s="45"/>
      <c r="SIE92" s="45"/>
      <c r="SIF92" s="45"/>
      <c r="SIG92" s="45"/>
      <c r="SIH92" s="45"/>
      <c r="SII92" s="45"/>
      <c r="SIJ92" s="45"/>
      <c r="SIK92" s="45"/>
      <c r="SIL92" s="45"/>
      <c r="SIM92" s="45"/>
      <c r="SIN92" s="45"/>
      <c r="SIO92" s="45"/>
      <c r="SIP92" s="45"/>
      <c r="SIQ92" s="45"/>
      <c r="SIR92" s="45"/>
      <c r="SIS92" s="45"/>
      <c r="SIT92" s="45"/>
      <c r="SIU92" s="45"/>
      <c r="SIV92" s="45"/>
      <c r="SIW92" s="45"/>
      <c r="SIX92" s="45"/>
      <c r="SIY92" s="45"/>
      <c r="SIZ92" s="45"/>
      <c r="SJA92" s="45"/>
      <c r="SJB92" s="45"/>
      <c r="SJC92" s="45"/>
      <c r="SJD92" s="45"/>
      <c r="SJE92" s="45"/>
      <c r="SJF92" s="45"/>
      <c r="SJG92" s="45"/>
      <c r="SJH92" s="45"/>
      <c r="SJI92" s="45"/>
      <c r="SJJ92" s="45"/>
      <c r="SJK92" s="45"/>
      <c r="SJL92" s="45"/>
      <c r="SJM92" s="45"/>
      <c r="SJN92" s="45"/>
      <c r="SJO92" s="45"/>
      <c r="SJP92" s="45"/>
      <c r="SJQ92" s="45"/>
      <c r="SJR92" s="45"/>
      <c r="SJS92" s="45"/>
      <c r="SJT92" s="45"/>
      <c r="SJU92" s="45"/>
      <c r="SJV92" s="45"/>
      <c r="SJW92" s="45"/>
      <c r="SJX92" s="45"/>
      <c r="SJY92" s="45"/>
      <c r="SJZ92" s="45"/>
      <c r="SKA92" s="45"/>
      <c r="SKB92" s="45"/>
      <c r="SKC92" s="45"/>
      <c r="SKD92" s="45"/>
      <c r="SKE92" s="45"/>
      <c r="SKF92" s="45"/>
      <c r="SKG92" s="45"/>
      <c r="SKH92" s="45"/>
      <c r="SKI92" s="45"/>
      <c r="SKJ92" s="45"/>
      <c r="SKK92" s="45"/>
      <c r="SKL92" s="45"/>
      <c r="SKM92" s="45"/>
      <c r="SKN92" s="45"/>
      <c r="SKO92" s="45"/>
      <c r="SKP92" s="45"/>
      <c r="SKQ92" s="45"/>
      <c r="SKR92" s="45"/>
      <c r="SKS92" s="45"/>
      <c r="SKT92" s="45"/>
      <c r="SKU92" s="45"/>
      <c r="SKV92" s="45"/>
      <c r="SKW92" s="45"/>
      <c r="SKX92" s="45"/>
      <c r="SKY92" s="45"/>
      <c r="SKZ92" s="45"/>
      <c r="SLA92" s="45"/>
      <c r="SLB92" s="45"/>
      <c r="SLC92" s="45"/>
      <c r="SLD92" s="45"/>
      <c r="SLE92" s="45"/>
      <c r="SLF92" s="45"/>
      <c r="SLG92" s="45"/>
      <c r="SLH92" s="45"/>
      <c r="SLI92" s="45"/>
      <c r="SLJ92" s="45"/>
      <c r="SLK92" s="45"/>
      <c r="SLL92" s="45"/>
      <c r="SLM92" s="45"/>
      <c r="SLN92" s="45"/>
      <c r="SLO92" s="45"/>
      <c r="SLP92" s="45"/>
      <c r="SLQ92" s="45"/>
      <c r="SLR92" s="45"/>
      <c r="SLS92" s="45"/>
      <c r="SLT92" s="45"/>
      <c r="SLU92" s="45"/>
      <c r="SLV92" s="45"/>
      <c r="SLW92" s="45"/>
      <c r="SLX92" s="45"/>
      <c r="SLY92" s="45"/>
      <c r="SLZ92" s="45"/>
      <c r="SMA92" s="45"/>
      <c r="SMB92" s="45"/>
      <c r="SMC92" s="45"/>
      <c r="SMD92" s="45"/>
      <c r="SME92" s="45"/>
      <c r="SMF92" s="45"/>
      <c r="SMG92" s="45"/>
      <c r="SMH92" s="45"/>
      <c r="SMI92" s="45"/>
      <c r="SMJ92" s="45"/>
      <c r="SMK92" s="45"/>
      <c r="SML92" s="45"/>
      <c r="SMM92" s="45"/>
      <c r="SMN92" s="45"/>
      <c r="SMO92" s="45"/>
      <c r="SMP92" s="45"/>
      <c r="SMQ92" s="45"/>
      <c r="SMR92" s="45"/>
      <c r="SMS92" s="45"/>
      <c r="SMT92" s="45"/>
      <c r="SMU92" s="45"/>
      <c r="SMV92" s="45"/>
      <c r="SMW92" s="45"/>
      <c r="SMX92" s="45"/>
      <c r="SMY92" s="45"/>
      <c r="SMZ92" s="45"/>
      <c r="SNA92" s="45"/>
      <c r="SNB92" s="45"/>
      <c r="SNC92" s="45"/>
      <c r="SND92" s="45"/>
      <c r="SNE92" s="45"/>
      <c r="SNF92" s="45"/>
      <c r="SNG92" s="45"/>
      <c r="SNH92" s="45"/>
      <c r="SNI92" s="45"/>
      <c r="SNJ92" s="45"/>
      <c r="SNK92" s="45"/>
      <c r="SNL92" s="45"/>
      <c r="SNM92" s="45"/>
      <c r="SNN92" s="45"/>
      <c r="SNO92" s="45"/>
      <c r="SNP92" s="45"/>
      <c r="SNQ92" s="45"/>
      <c r="SNR92" s="45"/>
      <c r="SNS92" s="45"/>
      <c r="SNT92" s="45"/>
      <c r="SNU92" s="45"/>
      <c r="SNV92" s="45"/>
      <c r="SNW92" s="45"/>
      <c r="SNX92" s="45"/>
      <c r="SNY92" s="45"/>
      <c r="SNZ92" s="45"/>
      <c r="SOA92" s="45"/>
      <c r="SOB92" s="45"/>
      <c r="SOC92" s="45"/>
      <c r="SOD92" s="45"/>
      <c r="SOE92" s="45"/>
      <c r="SOF92" s="45"/>
      <c r="SOG92" s="45"/>
      <c r="SOH92" s="45"/>
      <c r="SOI92" s="45"/>
      <c r="SOJ92" s="45"/>
      <c r="SOK92" s="45"/>
      <c r="SOL92" s="45"/>
      <c r="SOM92" s="45"/>
      <c r="SON92" s="45"/>
      <c r="SOO92" s="45"/>
      <c r="SOP92" s="45"/>
      <c r="SOQ92" s="45"/>
      <c r="SOR92" s="45"/>
      <c r="SOS92" s="45"/>
      <c r="SOT92" s="45"/>
      <c r="SOU92" s="45"/>
      <c r="SOV92" s="45"/>
      <c r="SOW92" s="45"/>
      <c r="SOX92" s="45"/>
      <c r="SOY92" s="45"/>
      <c r="SOZ92" s="45"/>
      <c r="SPA92" s="45"/>
      <c r="SPB92" s="45"/>
      <c r="SPC92" s="45"/>
      <c r="SPD92" s="45"/>
      <c r="SPE92" s="45"/>
      <c r="SPF92" s="45"/>
      <c r="SPG92" s="45"/>
      <c r="SPH92" s="45"/>
      <c r="SPI92" s="45"/>
      <c r="SPJ92" s="45"/>
      <c r="SPK92" s="45"/>
      <c r="SPL92" s="45"/>
      <c r="SPM92" s="45"/>
      <c r="SPN92" s="45"/>
      <c r="SPO92" s="45"/>
      <c r="SPP92" s="45"/>
      <c r="SPQ92" s="45"/>
      <c r="SPR92" s="45"/>
      <c r="SPS92" s="45"/>
      <c r="SPT92" s="45"/>
      <c r="SPU92" s="45"/>
      <c r="SPV92" s="45"/>
      <c r="SPW92" s="45"/>
      <c r="SPX92" s="45"/>
      <c r="SPY92" s="45"/>
      <c r="SPZ92" s="45"/>
      <c r="SQA92" s="45"/>
      <c r="SQB92" s="45"/>
      <c r="SQC92" s="45"/>
      <c r="SQD92" s="45"/>
      <c r="SQE92" s="45"/>
      <c r="SQF92" s="45"/>
      <c r="SQG92" s="45"/>
      <c r="SQH92" s="45"/>
      <c r="SQI92" s="45"/>
      <c r="SQJ92" s="45"/>
      <c r="SQK92" s="45"/>
      <c r="SQL92" s="45"/>
      <c r="SQM92" s="45"/>
      <c r="SQN92" s="45"/>
      <c r="SQO92" s="45"/>
      <c r="SQP92" s="45"/>
      <c r="SQQ92" s="45"/>
      <c r="SQR92" s="45"/>
      <c r="SQS92" s="45"/>
      <c r="SQT92" s="45"/>
      <c r="SQU92" s="45"/>
      <c r="SQV92" s="45"/>
      <c r="SQW92" s="45"/>
      <c r="SQX92" s="45"/>
      <c r="SQY92" s="45"/>
      <c r="SQZ92" s="45"/>
      <c r="SRA92" s="45"/>
      <c r="SRB92" s="45"/>
      <c r="SRC92" s="45"/>
      <c r="SRD92" s="45"/>
      <c r="SRE92" s="45"/>
      <c r="SRF92" s="45"/>
      <c r="SRG92" s="45"/>
      <c r="SRH92" s="45"/>
      <c r="SRI92" s="45"/>
      <c r="SRJ92" s="45"/>
      <c r="SRK92" s="45"/>
      <c r="SRL92" s="45"/>
      <c r="SRM92" s="45"/>
      <c r="SRN92" s="45"/>
      <c r="SRO92" s="45"/>
      <c r="SRP92" s="45"/>
      <c r="SRQ92" s="45"/>
      <c r="SRR92" s="45"/>
      <c r="SRS92" s="45"/>
      <c r="SRT92" s="45"/>
      <c r="SRU92" s="45"/>
      <c r="SRV92" s="45"/>
      <c r="SRW92" s="45"/>
      <c r="SRX92" s="45"/>
      <c r="SRY92" s="45"/>
      <c r="SRZ92" s="45"/>
      <c r="SSA92" s="45"/>
      <c r="SSB92" s="45"/>
      <c r="SSC92" s="45"/>
      <c r="SSD92" s="45"/>
      <c r="SSE92" s="45"/>
      <c r="SSF92" s="45"/>
      <c r="SSG92" s="45"/>
      <c r="SSH92" s="45"/>
      <c r="SSI92" s="45"/>
      <c r="SSJ92" s="45"/>
      <c r="SSK92" s="45"/>
      <c r="SSL92" s="45"/>
      <c r="SSM92" s="45"/>
      <c r="SSN92" s="45"/>
      <c r="SSO92" s="45"/>
      <c r="SSP92" s="45"/>
      <c r="SSQ92" s="45"/>
      <c r="SSR92" s="45"/>
      <c r="SSS92" s="45"/>
      <c r="SST92" s="45"/>
      <c r="SSU92" s="45"/>
      <c r="SSV92" s="45"/>
      <c r="SSW92" s="45"/>
      <c r="SSX92" s="45"/>
      <c r="SSY92" s="45"/>
      <c r="SSZ92" s="45"/>
      <c r="STA92" s="45"/>
      <c r="STB92" s="45"/>
      <c r="STC92" s="45"/>
      <c r="STD92" s="45"/>
      <c r="STE92" s="45"/>
      <c r="STF92" s="45"/>
      <c r="STG92" s="45"/>
      <c r="STH92" s="45"/>
      <c r="STI92" s="45"/>
      <c r="STJ92" s="45"/>
      <c r="STK92" s="45"/>
      <c r="STL92" s="45"/>
      <c r="STM92" s="45"/>
      <c r="STN92" s="45"/>
      <c r="STO92" s="45"/>
      <c r="STP92" s="45"/>
      <c r="STQ92" s="45"/>
      <c r="STR92" s="45"/>
      <c r="STS92" s="45"/>
      <c r="STT92" s="45"/>
      <c r="STU92" s="45"/>
      <c r="STV92" s="45"/>
      <c r="STW92" s="45"/>
      <c r="STX92" s="45"/>
      <c r="STY92" s="45"/>
      <c r="STZ92" s="45"/>
      <c r="SUA92" s="45"/>
      <c r="SUB92" s="45"/>
      <c r="SUC92" s="45"/>
      <c r="SUD92" s="45"/>
      <c r="SUE92" s="45"/>
      <c r="SUF92" s="45"/>
      <c r="SUG92" s="45"/>
      <c r="SUH92" s="45"/>
      <c r="SUI92" s="45"/>
      <c r="SUJ92" s="45"/>
      <c r="SUK92" s="45"/>
      <c r="SUL92" s="45"/>
      <c r="SUM92" s="45"/>
      <c r="SUN92" s="45"/>
      <c r="SUO92" s="45"/>
      <c r="SUP92" s="45"/>
      <c r="SUQ92" s="45"/>
      <c r="SUR92" s="45"/>
      <c r="SUS92" s="45"/>
      <c r="SUT92" s="45"/>
      <c r="SUU92" s="45"/>
      <c r="SUV92" s="45"/>
      <c r="SUW92" s="45"/>
      <c r="SUX92" s="45"/>
      <c r="SUY92" s="45"/>
      <c r="SUZ92" s="45"/>
      <c r="SVA92" s="45"/>
      <c r="SVB92" s="45"/>
      <c r="SVC92" s="45"/>
      <c r="SVD92" s="45"/>
      <c r="SVE92" s="45"/>
      <c r="SVF92" s="45"/>
      <c r="SVG92" s="45"/>
      <c r="SVH92" s="45"/>
      <c r="SVI92" s="45"/>
      <c r="SVJ92" s="45"/>
      <c r="SVK92" s="45"/>
      <c r="SVL92" s="45"/>
      <c r="SVM92" s="45"/>
      <c r="SVN92" s="45"/>
      <c r="SVO92" s="45"/>
      <c r="SVP92" s="45"/>
      <c r="SVQ92" s="45"/>
      <c r="SVR92" s="45"/>
      <c r="SVS92" s="45"/>
      <c r="SVT92" s="45"/>
      <c r="SVU92" s="45"/>
      <c r="SVV92" s="45"/>
      <c r="SVW92" s="45"/>
      <c r="SVX92" s="45"/>
      <c r="SVY92" s="45"/>
      <c r="SVZ92" s="45"/>
      <c r="SWA92" s="45"/>
      <c r="SWB92" s="45"/>
      <c r="SWC92" s="45"/>
      <c r="SWD92" s="45"/>
      <c r="SWE92" s="45"/>
      <c r="SWF92" s="45"/>
      <c r="SWG92" s="45"/>
      <c r="SWH92" s="45"/>
      <c r="SWI92" s="45"/>
      <c r="SWJ92" s="45"/>
      <c r="SWK92" s="45"/>
      <c r="SWL92" s="45"/>
      <c r="SWM92" s="45"/>
      <c r="SWN92" s="45"/>
      <c r="SWO92" s="45"/>
      <c r="SWP92" s="45"/>
      <c r="SWQ92" s="45"/>
      <c r="SWR92" s="45"/>
      <c r="SWS92" s="45"/>
      <c r="SWT92" s="45"/>
      <c r="SWU92" s="45"/>
      <c r="SWV92" s="45"/>
      <c r="SWW92" s="45"/>
      <c r="SWX92" s="45"/>
      <c r="SWY92" s="45"/>
      <c r="SWZ92" s="45"/>
      <c r="SXA92" s="45"/>
      <c r="SXB92" s="45"/>
      <c r="SXC92" s="45"/>
      <c r="SXD92" s="45"/>
      <c r="SXE92" s="45"/>
      <c r="SXF92" s="45"/>
      <c r="SXG92" s="45"/>
      <c r="SXH92" s="45"/>
      <c r="SXI92" s="45"/>
      <c r="SXJ92" s="45"/>
      <c r="SXK92" s="45"/>
      <c r="SXL92" s="45"/>
      <c r="SXM92" s="45"/>
      <c r="SXN92" s="45"/>
      <c r="SXO92" s="45"/>
      <c r="SXP92" s="45"/>
      <c r="SXQ92" s="45"/>
      <c r="SXR92" s="45"/>
      <c r="SXS92" s="45"/>
      <c r="SXT92" s="45"/>
      <c r="SXU92" s="45"/>
      <c r="SXV92" s="45"/>
      <c r="SXW92" s="45"/>
      <c r="SXX92" s="45"/>
      <c r="SXY92" s="45"/>
      <c r="SXZ92" s="45"/>
      <c r="SYA92" s="45"/>
      <c r="SYB92" s="45"/>
      <c r="SYC92" s="45"/>
      <c r="SYD92" s="45"/>
      <c r="SYE92" s="45"/>
      <c r="SYF92" s="45"/>
      <c r="SYG92" s="45"/>
      <c r="SYH92" s="45"/>
      <c r="SYI92" s="45"/>
      <c r="SYJ92" s="45"/>
      <c r="SYK92" s="45"/>
      <c r="SYL92" s="45"/>
      <c r="SYM92" s="45"/>
      <c r="SYN92" s="45"/>
      <c r="SYO92" s="45"/>
      <c r="SYP92" s="45"/>
      <c r="SYQ92" s="45"/>
      <c r="SYR92" s="45"/>
      <c r="SYS92" s="45"/>
      <c r="SYT92" s="45"/>
      <c r="SYU92" s="45"/>
      <c r="SYV92" s="45"/>
      <c r="SYW92" s="45"/>
      <c r="SYX92" s="45"/>
      <c r="SYY92" s="45"/>
      <c r="SYZ92" s="45"/>
      <c r="SZA92" s="45"/>
      <c r="SZB92" s="45"/>
      <c r="SZC92" s="45"/>
      <c r="SZD92" s="45"/>
      <c r="SZE92" s="45"/>
      <c r="SZF92" s="45"/>
      <c r="SZG92" s="45"/>
      <c r="SZH92" s="45"/>
      <c r="SZI92" s="45"/>
      <c r="SZJ92" s="45"/>
      <c r="SZK92" s="45"/>
      <c r="SZL92" s="45"/>
      <c r="SZM92" s="45"/>
      <c r="SZN92" s="45"/>
      <c r="SZO92" s="45"/>
      <c r="SZP92" s="45"/>
      <c r="SZQ92" s="45"/>
      <c r="SZR92" s="45"/>
      <c r="SZS92" s="45"/>
      <c r="SZT92" s="45"/>
      <c r="SZU92" s="45"/>
      <c r="SZV92" s="45"/>
      <c r="SZW92" s="45"/>
      <c r="SZX92" s="45"/>
      <c r="SZY92" s="45"/>
      <c r="SZZ92" s="45"/>
      <c r="TAA92" s="45"/>
      <c r="TAB92" s="45"/>
      <c r="TAC92" s="45"/>
      <c r="TAD92" s="45"/>
      <c r="TAE92" s="45"/>
      <c r="TAF92" s="45"/>
      <c r="TAG92" s="45"/>
      <c r="TAH92" s="45"/>
      <c r="TAI92" s="45"/>
      <c r="TAJ92" s="45"/>
      <c r="TAK92" s="45"/>
      <c r="TAL92" s="45"/>
      <c r="TAM92" s="45"/>
      <c r="TAN92" s="45"/>
      <c r="TAO92" s="45"/>
      <c r="TAP92" s="45"/>
      <c r="TAQ92" s="45"/>
      <c r="TAR92" s="45"/>
      <c r="TAS92" s="45"/>
      <c r="TAT92" s="45"/>
      <c r="TAU92" s="45"/>
      <c r="TAV92" s="45"/>
      <c r="TAW92" s="45"/>
      <c r="TAX92" s="45"/>
      <c r="TAY92" s="45"/>
      <c r="TAZ92" s="45"/>
      <c r="TBA92" s="45"/>
      <c r="TBB92" s="45"/>
      <c r="TBC92" s="45"/>
      <c r="TBD92" s="45"/>
      <c r="TBE92" s="45"/>
      <c r="TBF92" s="45"/>
      <c r="TBG92" s="45"/>
      <c r="TBH92" s="45"/>
      <c r="TBI92" s="45"/>
      <c r="TBJ92" s="45"/>
      <c r="TBK92" s="45"/>
      <c r="TBL92" s="45"/>
      <c r="TBM92" s="45"/>
      <c r="TBN92" s="45"/>
      <c r="TBO92" s="45"/>
      <c r="TBP92" s="45"/>
      <c r="TBQ92" s="45"/>
      <c r="TBR92" s="45"/>
      <c r="TBS92" s="45"/>
      <c r="TBT92" s="45"/>
      <c r="TBU92" s="45"/>
      <c r="TBV92" s="45"/>
      <c r="TBW92" s="45"/>
      <c r="TBX92" s="45"/>
      <c r="TBY92" s="45"/>
      <c r="TBZ92" s="45"/>
      <c r="TCA92" s="45"/>
      <c r="TCB92" s="45"/>
      <c r="TCC92" s="45"/>
      <c r="TCD92" s="45"/>
      <c r="TCE92" s="45"/>
      <c r="TCF92" s="45"/>
      <c r="TCG92" s="45"/>
      <c r="TCH92" s="45"/>
      <c r="TCI92" s="45"/>
      <c r="TCJ92" s="45"/>
      <c r="TCK92" s="45"/>
      <c r="TCL92" s="45"/>
      <c r="TCM92" s="45"/>
      <c r="TCN92" s="45"/>
      <c r="TCO92" s="45"/>
      <c r="TCP92" s="45"/>
      <c r="TCQ92" s="45"/>
      <c r="TCR92" s="45"/>
      <c r="TCS92" s="45"/>
      <c r="TCT92" s="45"/>
      <c r="TCU92" s="45"/>
      <c r="TCV92" s="45"/>
      <c r="TCW92" s="45"/>
      <c r="TCX92" s="45"/>
      <c r="TCY92" s="45"/>
      <c r="TCZ92" s="45"/>
      <c r="TDA92" s="45"/>
      <c r="TDB92" s="45"/>
      <c r="TDC92" s="45"/>
      <c r="TDD92" s="45"/>
      <c r="TDE92" s="45"/>
      <c r="TDF92" s="45"/>
      <c r="TDG92" s="45"/>
      <c r="TDH92" s="45"/>
      <c r="TDI92" s="45"/>
      <c r="TDJ92" s="45"/>
      <c r="TDK92" s="45"/>
      <c r="TDL92" s="45"/>
      <c r="TDM92" s="45"/>
      <c r="TDN92" s="45"/>
      <c r="TDO92" s="45"/>
      <c r="TDP92" s="45"/>
      <c r="TDQ92" s="45"/>
      <c r="TDR92" s="45"/>
      <c r="TDS92" s="45"/>
      <c r="TDT92" s="45"/>
      <c r="TDU92" s="45"/>
      <c r="TDV92" s="45"/>
      <c r="TDW92" s="45"/>
      <c r="TDX92" s="45"/>
      <c r="TDY92" s="45"/>
      <c r="TDZ92" s="45"/>
      <c r="TEA92" s="45"/>
      <c r="TEB92" s="45"/>
      <c r="TEC92" s="45"/>
      <c r="TED92" s="45"/>
      <c r="TEE92" s="45"/>
      <c r="TEF92" s="45"/>
      <c r="TEG92" s="45"/>
      <c r="TEH92" s="45"/>
      <c r="TEI92" s="45"/>
      <c r="TEJ92" s="45"/>
      <c r="TEK92" s="45"/>
      <c r="TEL92" s="45"/>
      <c r="TEM92" s="45"/>
      <c r="TEN92" s="45"/>
      <c r="TEO92" s="45"/>
      <c r="TEP92" s="45"/>
      <c r="TEQ92" s="45"/>
      <c r="TER92" s="45"/>
      <c r="TES92" s="45"/>
      <c r="TET92" s="45"/>
      <c r="TEU92" s="45"/>
      <c r="TEV92" s="45"/>
      <c r="TEW92" s="45"/>
      <c r="TEX92" s="45"/>
      <c r="TEY92" s="45"/>
      <c r="TEZ92" s="45"/>
      <c r="TFA92" s="45"/>
      <c r="TFB92" s="45"/>
      <c r="TFC92" s="45"/>
      <c r="TFD92" s="45"/>
      <c r="TFE92" s="45"/>
      <c r="TFF92" s="45"/>
      <c r="TFG92" s="45"/>
      <c r="TFH92" s="45"/>
      <c r="TFI92" s="45"/>
      <c r="TFJ92" s="45"/>
      <c r="TFK92" s="45"/>
      <c r="TFL92" s="45"/>
      <c r="TFM92" s="45"/>
      <c r="TFN92" s="45"/>
      <c r="TFO92" s="45"/>
      <c r="TFP92" s="45"/>
      <c r="TFQ92" s="45"/>
      <c r="TFR92" s="45"/>
      <c r="TFS92" s="45"/>
      <c r="TFT92" s="45"/>
      <c r="TFU92" s="45"/>
      <c r="TFV92" s="45"/>
      <c r="TFW92" s="45"/>
      <c r="TFX92" s="45"/>
      <c r="TFY92" s="45"/>
      <c r="TFZ92" s="45"/>
      <c r="TGA92" s="45"/>
      <c r="TGB92" s="45"/>
      <c r="TGC92" s="45"/>
      <c r="TGD92" s="45"/>
      <c r="TGE92" s="45"/>
      <c r="TGF92" s="45"/>
      <c r="TGG92" s="45"/>
      <c r="TGH92" s="45"/>
      <c r="TGI92" s="45"/>
      <c r="TGJ92" s="45"/>
      <c r="TGK92" s="45"/>
      <c r="TGL92" s="45"/>
      <c r="TGM92" s="45"/>
      <c r="TGN92" s="45"/>
      <c r="TGO92" s="45"/>
      <c r="TGP92" s="45"/>
      <c r="TGQ92" s="45"/>
      <c r="TGR92" s="45"/>
      <c r="TGS92" s="45"/>
      <c r="TGT92" s="45"/>
      <c r="TGU92" s="45"/>
      <c r="TGV92" s="45"/>
      <c r="TGW92" s="45"/>
      <c r="TGX92" s="45"/>
      <c r="TGY92" s="45"/>
      <c r="TGZ92" s="45"/>
      <c r="THA92" s="45"/>
      <c r="THB92" s="45"/>
      <c r="THC92" s="45"/>
      <c r="THD92" s="45"/>
      <c r="THE92" s="45"/>
      <c r="THF92" s="45"/>
      <c r="THG92" s="45"/>
      <c r="THH92" s="45"/>
      <c r="THI92" s="45"/>
      <c r="THJ92" s="45"/>
      <c r="THK92" s="45"/>
      <c r="THL92" s="45"/>
      <c r="THM92" s="45"/>
      <c r="THN92" s="45"/>
      <c r="THO92" s="45"/>
      <c r="THP92" s="45"/>
      <c r="THQ92" s="45"/>
      <c r="THR92" s="45"/>
      <c r="THS92" s="45"/>
      <c r="THT92" s="45"/>
      <c r="THU92" s="45"/>
      <c r="THV92" s="45"/>
      <c r="THW92" s="45"/>
      <c r="THX92" s="45"/>
      <c r="THY92" s="45"/>
      <c r="THZ92" s="45"/>
      <c r="TIA92" s="45"/>
      <c r="TIB92" s="45"/>
      <c r="TIC92" s="45"/>
      <c r="TID92" s="45"/>
      <c r="TIE92" s="45"/>
      <c r="TIF92" s="45"/>
      <c r="TIG92" s="45"/>
      <c r="TIH92" s="45"/>
      <c r="TII92" s="45"/>
      <c r="TIJ92" s="45"/>
      <c r="TIK92" s="45"/>
      <c r="TIL92" s="45"/>
      <c r="TIM92" s="45"/>
      <c r="TIN92" s="45"/>
      <c r="TIO92" s="45"/>
      <c r="TIP92" s="45"/>
      <c r="TIQ92" s="45"/>
      <c r="TIR92" s="45"/>
      <c r="TIS92" s="45"/>
      <c r="TIT92" s="45"/>
      <c r="TIU92" s="45"/>
      <c r="TIV92" s="45"/>
      <c r="TIW92" s="45"/>
      <c r="TIX92" s="45"/>
      <c r="TIY92" s="45"/>
      <c r="TIZ92" s="45"/>
      <c r="TJA92" s="45"/>
      <c r="TJB92" s="45"/>
      <c r="TJC92" s="45"/>
      <c r="TJD92" s="45"/>
      <c r="TJE92" s="45"/>
      <c r="TJF92" s="45"/>
      <c r="TJG92" s="45"/>
      <c r="TJH92" s="45"/>
      <c r="TJI92" s="45"/>
      <c r="TJJ92" s="45"/>
      <c r="TJK92" s="45"/>
      <c r="TJL92" s="45"/>
      <c r="TJM92" s="45"/>
      <c r="TJN92" s="45"/>
      <c r="TJO92" s="45"/>
      <c r="TJP92" s="45"/>
      <c r="TJQ92" s="45"/>
      <c r="TJR92" s="45"/>
      <c r="TJS92" s="45"/>
      <c r="TJT92" s="45"/>
      <c r="TJU92" s="45"/>
      <c r="TJV92" s="45"/>
      <c r="TJW92" s="45"/>
      <c r="TJX92" s="45"/>
      <c r="TJY92" s="45"/>
      <c r="TJZ92" s="45"/>
      <c r="TKA92" s="45"/>
      <c r="TKB92" s="45"/>
      <c r="TKC92" s="45"/>
      <c r="TKD92" s="45"/>
      <c r="TKE92" s="45"/>
      <c r="TKF92" s="45"/>
      <c r="TKG92" s="45"/>
      <c r="TKH92" s="45"/>
      <c r="TKI92" s="45"/>
      <c r="TKJ92" s="45"/>
      <c r="TKK92" s="45"/>
      <c r="TKL92" s="45"/>
      <c r="TKM92" s="45"/>
      <c r="TKN92" s="45"/>
      <c r="TKO92" s="45"/>
      <c r="TKP92" s="45"/>
      <c r="TKQ92" s="45"/>
      <c r="TKR92" s="45"/>
      <c r="TKS92" s="45"/>
      <c r="TKT92" s="45"/>
      <c r="TKU92" s="45"/>
      <c r="TKV92" s="45"/>
      <c r="TKW92" s="45"/>
      <c r="TKX92" s="45"/>
      <c r="TKY92" s="45"/>
      <c r="TKZ92" s="45"/>
      <c r="TLA92" s="45"/>
      <c r="TLB92" s="45"/>
      <c r="TLC92" s="45"/>
      <c r="TLD92" s="45"/>
      <c r="TLE92" s="45"/>
      <c r="TLF92" s="45"/>
      <c r="TLG92" s="45"/>
      <c r="TLH92" s="45"/>
      <c r="TLI92" s="45"/>
      <c r="TLJ92" s="45"/>
      <c r="TLK92" s="45"/>
      <c r="TLL92" s="45"/>
      <c r="TLM92" s="45"/>
      <c r="TLN92" s="45"/>
      <c r="TLO92" s="45"/>
      <c r="TLP92" s="45"/>
      <c r="TLQ92" s="45"/>
      <c r="TLR92" s="45"/>
      <c r="TLS92" s="45"/>
      <c r="TLT92" s="45"/>
      <c r="TLU92" s="45"/>
      <c r="TLV92" s="45"/>
      <c r="TLW92" s="45"/>
      <c r="TLX92" s="45"/>
      <c r="TLY92" s="45"/>
      <c r="TLZ92" s="45"/>
      <c r="TMA92" s="45"/>
      <c r="TMB92" s="45"/>
      <c r="TMC92" s="45"/>
      <c r="TMD92" s="45"/>
      <c r="TME92" s="45"/>
      <c r="TMF92" s="45"/>
      <c r="TMG92" s="45"/>
      <c r="TMH92" s="45"/>
      <c r="TMI92" s="45"/>
      <c r="TMJ92" s="45"/>
      <c r="TMK92" s="45"/>
      <c r="TML92" s="45"/>
      <c r="TMM92" s="45"/>
      <c r="TMN92" s="45"/>
      <c r="TMO92" s="45"/>
      <c r="TMP92" s="45"/>
      <c r="TMQ92" s="45"/>
      <c r="TMR92" s="45"/>
      <c r="TMS92" s="45"/>
      <c r="TMT92" s="45"/>
      <c r="TMU92" s="45"/>
      <c r="TMV92" s="45"/>
      <c r="TMW92" s="45"/>
      <c r="TMX92" s="45"/>
      <c r="TMY92" s="45"/>
      <c r="TMZ92" s="45"/>
      <c r="TNA92" s="45"/>
      <c r="TNB92" s="45"/>
      <c r="TNC92" s="45"/>
      <c r="TND92" s="45"/>
      <c r="TNE92" s="45"/>
      <c r="TNF92" s="45"/>
      <c r="TNG92" s="45"/>
      <c r="TNH92" s="45"/>
      <c r="TNI92" s="45"/>
      <c r="TNJ92" s="45"/>
      <c r="TNK92" s="45"/>
      <c r="TNL92" s="45"/>
      <c r="TNM92" s="45"/>
      <c r="TNN92" s="45"/>
      <c r="TNO92" s="45"/>
      <c r="TNP92" s="45"/>
      <c r="TNQ92" s="45"/>
      <c r="TNR92" s="45"/>
      <c r="TNS92" s="45"/>
      <c r="TNT92" s="45"/>
      <c r="TNU92" s="45"/>
      <c r="TNV92" s="45"/>
      <c r="TNW92" s="45"/>
      <c r="TNX92" s="45"/>
      <c r="TNY92" s="45"/>
      <c r="TNZ92" s="45"/>
      <c r="TOA92" s="45"/>
      <c r="TOB92" s="45"/>
      <c r="TOC92" s="45"/>
      <c r="TOD92" s="45"/>
      <c r="TOE92" s="45"/>
      <c r="TOF92" s="45"/>
      <c r="TOG92" s="45"/>
      <c r="TOH92" s="45"/>
      <c r="TOI92" s="45"/>
      <c r="TOJ92" s="45"/>
      <c r="TOK92" s="45"/>
      <c r="TOL92" s="45"/>
      <c r="TOM92" s="45"/>
      <c r="TON92" s="45"/>
      <c r="TOO92" s="45"/>
      <c r="TOP92" s="45"/>
      <c r="TOQ92" s="45"/>
      <c r="TOR92" s="45"/>
      <c r="TOS92" s="45"/>
      <c r="TOT92" s="45"/>
      <c r="TOU92" s="45"/>
      <c r="TOV92" s="45"/>
      <c r="TOW92" s="45"/>
      <c r="TOX92" s="45"/>
      <c r="TOY92" s="45"/>
      <c r="TOZ92" s="45"/>
      <c r="TPA92" s="45"/>
      <c r="TPB92" s="45"/>
      <c r="TPC92" s="45"/>
      <c r="TPD92" s="45"/>
      <c r="TPE92" s="45"/>
      <c r="TPF92" s="45"/>
      <c r="TPG92" s="45"/>
      <c r="TPH92" s="45"/>
      <c r="TPI92" s="45"/>
      <c r="TPJ92" s="45"/>
      <c r="TPK92" s="45"/>
      <c r="TPL92" s="45"/>
      <c r="TPM92" s="45"/>
      <c r="TPN92" s="45"/>
      <c r="TPO92" s="45"/>
      <c r="TPP92" s="45"/>
      <c r="TPQ92" s="45"/>
      <c r="TPR92" s="45"/>
      <c r="TPS92" s="45"/>
      <c r="TPT92" s="45"/>
      <c r="TPU92" s="45"/>
      <c r="TPV92" s="45"/>
      <c r="TPW92" s="45"/>
      <c r="TPX92" s="45"/>
      <c r="TPY92" s="45"/>
      <c r="TPZ92" s="45"/>
      <c r="TQA92" s="45"/>
      <c r="TQB92" s="45"/>
      <c r="TQC92" s="45"/>
      <c r="TQD92" s="45"/>
      <c r="TQE92" s="45"/>
      <c r="TQF92" s="45"/>
      <c r="TQG92" s="45"/>
      <c r="TQH92" s="45"/>
      <c r="TQI92" s="45"/>
      <c r="TQJ92" s="45"/>
      <c r="TQK92" s="45"/>
      <c r="TQL92" s="45"/>
      <c r="TQM92" s="45"/>
      <c r="TQN92" s="45"/>
      <c r="TQO92" s="45"/>
      <c r="TQP92" s="45"/>
      <c r="TQQ92" s="45"/>
      <c r="TQR92" s="45"/>
      <c r="TQS92" s="45"/>
      <c r="TQT92" s="45"/>
      <c r="TQU92" s="45"/>
      <c r="TQV92" s="45"/>
      <c r="TQW92" s="45"/>
      <c r="TQX92" s="45"/>
      <c r="TQY92" s="45"/>
      <c r="TQZ92" s="45"/>
      <c r="TRA92" s="45"/>
      <c r="TRB92" s="45"/>
      <c r="TRC92" s="45"/>
      <c r="TRD92" s="45"/>
      <c r="TRE92" s="45"/>
      <c r="TRF92" s="45"/>
      <c r="TRG92" s="45"/>
      <c r="TRH92" s="45"/>
      <c r="TRI92" s="45"/>
      <c r="TRJ92" s="45"/>
      <c r="TRK92" s="45"/>
      <c r="TRL92" s="45"/>
      <c r="TRM92" s="45"/>
      <c r="TRN92" s="45"/>
      <c r="TRO92" s="45"/>
      <c r="TRP92" s="45"/>
      <c r="TRQ92" s="45"/>
      <c r="TRR92" s="45"/>
      <c r="TRS92" s="45"/>
      <c r="TRT92" s="45"/>
      <c r="TRU92" s="45"/>
      <c r="TRV92" s="45"/>
      <c r="TRW92" s="45"/>
      <c r="TRX92" s="45"/>
      <c r="TRY92" s="45"/>
      <c r="TRZ92" s="45"/>
      <c r="TSA92" s="45"/>
      <c r="TSB92" s="45"/>
      <c r="TSC92" s="45"/>
      <c r="TSD92" s="45"/>
      <c r="TSE92" s="45"/>
      <c r="TSF92" s="45"/>
      <c r="TSG92" s="45"/>
      <c r="TSH92" s="45"/>
      <c r="TSI92" s="45"/>
      <c r="TSJ92" s="45"/>
      <c r="TSK92" s="45"/>
      <c r="TSL92" s="45"/>
      <c r="TSM92" s="45"/>
      <c r="TSN92" s="45"/>
      <c r="TSO92" s="45"/>
      <c r="TSP92" s="45"/>
      <c r="TSQ92" s="45"/>
      <c r="TSR92" s="45"/>
      <c r="TSS92" s="45"/>
      <c r="TST92" s="45"/>
      <c r="TSU92" s="45"/>
      <c r="TSV92" s="45"/>
      <c r="TSW92" s="45"/>
      <c r="TSX92" s="45"/>
      <c r="TSY92" s="45"/>
      <c r="TSZ92" s="45"/>
      <c r="TTA92" s="45"/>
      <c r="TTB92" s="45"/>
      <c r="TTC92" s="45"/>
      <c r="TTD92" s="45"/>
      <c r="TTE92" s="45"/>
      <c r="TTF92" s="45"/>
      <c r="TTG92" s="45"/>
      <c r="TTH92" s="45"/>
      <c r="TTI92" s="45"/>
      <c r="TTJ92" s="45"/>
      <c r="TTK92" s="45"/>
      <c r="TTL92" s="45"/>
      <c r="TTM92" s="45"/>
      <c r="TTN92" s="45"/>
      <c r="TTO92" s="45"/>
      <c r="TTP92" s="45"/>
      <c r="TTQ92" s="45"/>
      <c r="TTR92" s="45"/>
      <c r="TTS92" s="45"/>
      <c r="TTT92" s="45"/>
      <c r="TTU92" s="45"/>
      <c r="TTV92" s="45"/>
      <c r="TTW92" s="45"/>
      <c r="TTX92" s="45"/>
      <c r="TTY92" s="45"/>
      <c r="TTZ92" s="45"/>
      <c r="TUA92" s="45"/>
      <c r="TUB92" s="45"/>
      <c r="TUC92" s="45"/>
      <c r="TUD92" s="45"/>
      <c r="TUE92" s="45"/>
      <c r="TUF92" s="45"/>
      <c r="TUG92" s="45"/>
      <c r="TUH92" s="45"/>
      <c r="TUI92" s="45"/>
      <c r="TUJ92" s="45"/>
      <c r="TUK92" s="45"/>
      <c r="TUL92" s="45"/>
      <c r="TUM92" s="45"/>
      <c r="TUN92" s="45"/>
      <c r="TUO92" s="45"/>
      <c r="TUP92" s="45"/>
      <c r="TUQ92" s="45"/>
      <c r="TUR92" s="45"/>
      <c r="TUS92" s="45"/>
      <c r="TUT92" s="45"/>
      <c r="TUU92" s="45"/>
      <c r="TUV92" s="45"/>
      <c r="TUW92" s="45"/>
      <c r="TUX92" s="45"/>
      <c r="TUY92" s="45"/>
      <c r="TUZ92" s="45"/>
      <c r="TVA92" s="45"/>
      <c r="TVB92" s="45"/>
      <c r="TVC92" s="45"/>
      <c r="TVD92" s="45"/>
      <c r="TVE92" s="45"/>
      <c r="TVF92" s="45"/>
      <c r="TVG92" s="45"/>
      <c r="TVH92" s="45"/>
      <c r="TVI92" s="45"/>
      <c r="TVJ92" s="45"/>
      <c r="TVK92" s="45"/>
      <c r="TVL92" s="45"/>
      <c r="TVM92" s="45"/>
      <c r="TVN92" s="45"/>
      <c r="TVO92" s="45"/>
      <c r="TVP92" s="45"/>
      <c r="TVQ92" s="45"/>
      <c r="TVR92" s="45"/>
      <c r="TVS92" s="45"/>
      <c r="TVT92" s="45"/>
      <c r="TVU92" s="45"/>
      <c r="TVV92" s="45"/>
      <c r="TVW92" s="45"/>
      <c r="TVX92" s="45"/>
      <c r="TVY92" s="45"/>
      <c r="TVZ92" s="45"/>
      <c r="TWA92" s="45"/>
      <c r="TWB92" s="45"/>
      <c r="TWC92" s="45"/>
      <c r="TWD92" s="45"/>
      <c r="TWE92" s="45"/>
      <c r="TWF92" s="45"/>
      <c r="TWG92" s="45"/>
      <c r="TWH92" s="45"/>
      <c r="TWI92" s="45"/>
      <c r="TWJ92" s="45"/>
      <c r="TWK92" s="45"/>
      <c r="TWL92" s="45"/>
      <c r="TWM92" s="45"/>
      <c r="TWN92" s="45"/>
      <c r="TWO92" s="45"/>
      <c r="TWP92" s="45"/>
      <c r="TWQ92" s="45"/>
      <c r="TWR92" s="45"/>
      <c r="TWS92" s="45"/>
      <c r="TWT92" s="45"/>
      <c r="TWU92" s="45"/>
      <c r="TWV92" s="45"/>
      <c r="TWW92" s="45"/>
      <c r="TWX92" s="45"/>
      <c r="TWY92" s="45"/>
      <c r="TWZ92" s="45"/>
      <c r="TXA92" s="45"/>
      <c r="TXB92" s="45"/>
      <c r="TXC92" s="45"/>
      <c r="TXD92" s="45"/>
      <c r="TXE92" s="45"/>
      <c r="TXF92" s="45"/>
      <c r="TXG92" s="45"/>
      <c r="TXH92" s="45"/>
      <c r="TXI92" s="45"/>
      <c r="TXJ92" s="45"/>
      <c r="TXK92" s="45"/>
      <c r="TXL92" s="45"/>
      <c r="TXM92" s="45"/>
      <c r="TXN92" s="45"/>
      <c r="TXO92" s="45"/>
      <c r="TXP92" s="45"/>
      <c r="TXQ92" s="45"/>
      <c r="TXR92" s="45"/>
      <c r="TXS92" s="45"/>
      <c r="TXT92" s="45"/>
      <c r="TXU92" s="45"/>
      <c r="TXV92" s="45"/>
      <c r="TXW92" s="45"/>
      <c r="TXX92" s="45"/>
      <c r="TXY92" s="45"/>
      <c r="TXZ92" s="45"/>
      <c r="TYA92" s="45"/>
      <c r="TYB92" s="45"/>
      <c r="TYC92" s="45"/>
      <c r="TYD92" s="45"/>
      <c r="TYE92" s="45"/>
      <c r="TYF92" s="45"/>
      <c r="TYG92" s="45"/>
      <c r="TYH92" s="45"/>
      <c r="TYI92" s="45"/>
      <c r="TYJ92" s="45"/>
      <c r="TYK92" s="45"/>
      <c r="TYL92" s="45"/>
      <c r="TYM92" s="45"/>
      <c r="TYN92" s="45"/>
      <c r="TYO92" s="45"/>
      <c r="TYP92" s="45"/>
      <c r="TYQ92" s="45"/>
      <c r="TYR92" s="45"/>
      <c r="TYS92" s="45"/>
      <c r="TYT92" s="45"/>
      <c r="TYU92" s="45"/>
      <c r="TYV92" s="45"/>
      <c r="TYW92" s="45"/>
      <c r="TYX92" s="45"/>
      <c r="TYY92" s="45"/>
      <c r="TYZ92" s="45"/>
      <c r="TZA92" s="45"/>
      <c r="TZB92" s="45"/>
      <c r="TZC92" s="45"/>
      <c r="TZD92" s="45"/>
      <c r="TZE92" s="45"/>
      <c r="TZF92" s="45"/>
      <c r="TZG92" s="45"/>
      <c r="TZH92" s="45"/>
      <c r="TZI92" s="45"/>
      <c r="TZJ92" s="45"/>
      <c r="TZK92" s="45"/>
      <c r="TZL92" s="45"/>
      <c r="TZM92" s="45"/>
      <c r="TZN92" s="45"/>
      <c r="TZO92" s="45"/>
      <c r="TZP92" s="45"/>
      <c r="TZQ92" s="45"/>
      <c r="TZR92" s="45"/>
      <c r="TZS92" s="45"/>
      <c r="TZT92" s="45"/>
      <c r="TZU92" s="45"/>
      <c r="TZV92" s="45"/>
      <c r="TZW92" s="45"/>
      <c r="TZX92" s="45"/>
      <c r="TZY92" s="45"/>
      <c r="TZZ92" s="45"/>
      <c r="UAA92" s="45"/>
      <c r="UAB92" s="45"/>
      <c r="UAC92" s="45"/>
      <c r="UAD92" s="45"/>
      <c r="UAE92" s="45"/>
      <c r="UAF92" s="45"/>
      <c r="UAG92" s="45"/>
      <c r="UAH92" s="45"/>
      <c r="UAI92" s="45"/>
      <c r="UAJ92" s="45"/>
      <c r="UAK92" s="45"/>
      <c r="UAL92" s="45"/>
      <c r="UAM92" s="45"/>
      <c r="UAN92" s="45"/>
      <c r="UAO92" s="45"/>
      <c r="UAP92" s="45"/>
      <c r="UAQ92" s="45"/>
      <c r="UAR92" s="45"/>
      <c r="UAS92" s="45"/>
      <c r="UAT92" s="45"/>
      <c r="UAU92" s="45"/>
      <c r="UAV92" s="45"/>
      <c r="UAW92" s="45"/>
      <c r="UAX92" s="45"/>
      <c r="UAY92" s="45"/>
      <c r="UAZ92" s="45"/>
      <c r="UBA92" s="45"/>
      <c r="UBB92" s="45"/>
      <c r="UBC92" s="45"/>
      <c r="UBD92" s="45"/>
      <c r="UBE92" s="45"/>
      <c r="UBF92" s="45"/>
      <c r="UBG92" s="45"/>
      <c r="UBH92" s="45"/>
      <c r="UBI92" s="45"/>
      <c r="UBJ92" s="45"/>
      <c r="UBK92" s="45"/>
      <c r="UBL92" s="45"/>
      <c r="UBM92" s="45"/>
      <c r="UBN92" s="45"/>
      <c r="UBO92" s="45"/>
      <c r="UBP92" s="45"/>
      <c r="UBQ92" s="45"/>
      <c r="UBR92" s="45"/>
      <c r="UBS92" s="45"/>
      <c r="UBT92" s="45"/>
      <c r="UBU92" s="45"/>
      <c r="UBV92" s="45"/>
      <c r="UBW92" s="45"/>
      <c r="UBX92" s="45"/>
      <c r="UBY92" s="45"/>
      <c r="UBZ92" s="45"/>
      <c r="UCA92" s="45"/>
      <c r="UCB92" s="45"/>
      <c r="UCC92" s="45"/>
      <c r="UCD92" s="45"/>
      <c r="UCE92" s="45"/>
      <c r="UCF92" s="45"/>
      <c r="UCG92" s="45"/>
      <c r="UCH92" s="45"/>
      <c r="UCI92" s="45"/>
      <c r="UCJ92" s="45"/>
      <c r="UCK92" s="45"/>
      <c r="UCL92" s="45"/>
      <c r="UCM92" s="45"/>
      <c r="UCN92" s="45"/>
      <c r="UCO92" s="45"/>
      <c r="UCP92" s="45"/>
      <c r="UCQ92" s="45"/>
      <c r="UCR92" s="45"/>
      <c r="UCS92" s="45"/>
      <c r="UCT92" s="45"/>
      <c r="UCU92" s="45"/>
      <c r="UCV92" s="45"/>
      <c r="UCW92" s="45"/>
      <c r="UCX92" s="45"/>
      <c r="UCY92" s="45"/>
      <c r="UCZ92" s="45"/>
      <c r="UDA92" s="45"/>
      <c r="UDB92" s="45"/>
      <c r="UDC92" s="45"/>
      <c r="UDD92" s="45"/>
      <c r="UDE92" s="45"/>
      <c r="UDF92" s="45"/>
      <c r="UDG92" s="45"/>
      <c r="UDH92" s="45"/>
      <c r="UDI92" s="45"/>
      <c r="UDJ92" s="45"/>
      <c r="UDK92" s="45"/>
      <c r="UDL92" s="45"/>
      <c r="UDM92" s="45"/>
      <c r="UDN92" s="45"/>
      <c r="UDO92" s="45"/>
      <c r="UDP92" s="45"/>
      <c r="UDQ92" s="45"/>
      <c r="UDR92" s="45"/>
      <c r="UDS92" s="45"/>
      <c r="UDT92" s="45"/>
      <c r="UDU92" s="45"/>
      <c r="UDV92" s="45"/>
      <c r="UDW92" s="45"/>
      <c r="UDX92" s="45"/>
      <c r="UDY92" s="45"/>
      <c r="UDZ92" s="45"/>
      <c r="UEA92" s="45"/>
      <c r="UEB92" s="45"/>
      <c r="UEC92" s="45"/>
      <c r="UED92" s="45"/>
      <c r="UEE92" s="45"/>
      <c r="UEF92" s="45"/>
      <c r="UEG92" s="45"/>
      <c r="UEH92" s="45"/>
      <c r="UEI92" s="45"/>
      <c r="UEJ92" s="45"/>
      <c r="UEK92" s="45"/>
      <c r="UEL92" s="45"/>
      <c r="UEM92" s="45"/>
      <c r="UEN92" s="45"/>
      <c r="UEO92" s="45"/>
      <c r="UEP92" s="45"/>
      <c r="UEQ92" s="45"/>
      <c r="UER92" s="45"/>
      <c r="UES92" s="45"/>
      <c r="UET92" s="45"/>
      <c r="UEU92" s="45"/>
      <c r="UEV92" s="45"/>
      <c r="UEW92" s="45"/>
      <c r="UEX92" s="45"/>
      <c r="UEY92" s="45"/>
      <c r="UEZ92" s="45"/>
      <c r="UFA92" s="45"/>
      <c r="UFB92" s="45"/>
      <c r="UFC92" s="45"/>
      <c r="UFD92" s="45"/>
      <c r="UFE92" s="45"/>
      <c r="UFF92" s="45"/>
      <c r="UFG92" s="45"/>
      <c r="UFH92" s="45"/>
      <c r="UFI92" s="45"/>
      <c r="UFJ92" s="45"/>
      <c r="UFK92" s="45"/>
      <c r="UFL92" s="45"/>
      <c r="UFM92" s="45"/>
      <c r="UFN92" s="45"/>
      <c r="UFO92" s="45"/>
      <c r="UFP92" s="45"/>
      <c r="UFQ92" s="45"/>
      <c r="UFR92" s="45"/>
      <c r="UFS92" s="45"/>
      <c r="UFT92" s="45"/>
      <c r="UFU92" s="45"/>
      <c r="UFV92" s="45"/>
      <c r="UFW92" s="45"/>
      <c r="UFX92" s="45"/>
      <c r="UFY92" s="45"/>
      <c r="UFZ92" s="45"/>
      <c r="UGA92" s="45"/>
      <c r="UGB92" s="45"/>
      <c r="UGC92" s="45"/>
      <c r="UGD92" s="45"/>
      <c r="UGE92" s="45"/>
      <c r="UGF92" s="45"/>
      <c r="UGG92" s="45"/>
      <c r="UGH92" s="45"/>
      <c r="UGI92" s="45"/>
      <c r="UGJ92" s="45"/>
      <c r="UGK92" s="45"/>
      <c r="UGL92" s="45"/>
      <c r="UGM92" s="45"/>
      <c r="UGN92" s="45"/>
      <c r="UGO92" s="45"/>
      <c r="UGP92" s="45"/>
      <c r="UGQ92" s="45"/>
      <c r="UGR92" s="45"/>
      <c r="UGS92" s="45"/>
      <c r="UGT92" s="45"/>
      <c r="UGU92" s="45"/>
      <c r="UGV92" s="45"/>
      <c r="UGW92" s="45"/>
      <c r="UGX92" s="45"/>
      <c r="UGY92" s="45"/>
      <c r="UGZ92" s="45"/>
      <c r="UHA92" s="45"/>
      <c r="UHB92" s="45"/>
      <c r="UHC92" s="45"/>
      <c r="UHD92" s="45"/>
      <c r="UHE92" s="45"/>
      <c r="UHF92" s="45"/>
      <c r="UHG92" s="45"/>
      <c r="UHH92" s="45"/>
      <c r="UHI92" s="45"/>
      <c r="UHJ92" s="45"/>
      <c r="UHK92" s="45"/>
      <c r="UHL92" s="45"/>
      <c r="UHM92" s="45"/>
      <c r="UHN92" s="45"/>
      <c r="UHO92" s="45"/>
      <c r="UHP92" s="45"/>
      <c r="UHQ92" s="45"/>
      <c r="UHR92" s="45"/>
      <c r="UHS92" s="45"/>
      <c r="UHT92" s="45"/>
      <c r="UHU92" s="45"/>
      <c r="UHV92" s="45"/>
      <c r="UHW92" s="45"/>
      <c r="UHX92" s="45"/>
      <c r="UHY92" s="45"/>
      <c r="UHZ92" s="45"/>
      <c r="UIA92" s="45"/>
      <c r="UIB92" s="45"/>
      <c r="UIC92" s="45"/>
      <c r="UID92" s="45"/>
      <c r="UIE92" s="45"/>
      <c r="UIF92" s="45"/>
      <c r="UIG92" s="45"/>
      <c r="UIH92" s="45"/>
      <c r="UII92" s="45"/>
      <c r="UIJ92" s="45"/>
      <c r="UIK92" s="45"/>
      <c r="UIL92" s="45"/>
      <c r="UIM92" s="45"/>
      <c r="UIN92" s="45"/>
      <c r="UIO92" s="45"/>
      <c r="UIP92" s="45"/>
      <c r="UIQ92" s="45"/>
      <c r="UIR92" s="45"/>
      <c r="UIS92" s="45"/>
      <c r="UIT92" s="45"/>
      <c r="UIU92" s="45"/>
      <c r="UIV92" s="45"/>
      <c r="UIW92" s="45"/>
      <c r="UIX92" s="45"/>
      <c r="UIY92" s="45"/>
      <c r="UIZ92" s="45"/>
      <c r="UJA92" s="45"/>
      <c r="UJB92" s="45"/>
      <c r="UJC92" s="45"/>
      <c r="UJD92" s="45"/>
      <c r="UJE92" s="45"/>
      <c r="UJF92" s="45"/>
      <c r="UJG92" s="45"/>
      <c r="UJH92" s="45"/>
      <c r="UJI92" s="45"/>
      <c r="UJJ92" s="45"/>
      <c r="UJK92" s="45"/>
      <c r="UJL92" s="45"/>
      <c r="UJM92" s="45"/>
      <c r="UJN92" s="45"/>
      <c r="UJO92" s="45"/>
      <c r="UJP92" s="45"/>
      <c r="UJQ92" s="45"/>
      <c r="UJR92" s="45"/>
      <c r="UJS92" s="45"/>
      <c r="UJT92" s="45"/>
      <c r="UJU92" s="45"/>
      <c r="UJV92" s="45"/>
      <c r="UJW92" s="45"/>
      <c r="UJX92" s="45"/>
      <c r="UJY92" s="45"/>
      <c r="UJZ92" s="45"/>
      <c r="UKA92" s="45"/>
      <c r="UKB92" s="45"/>
      <c r="UKC92" s="45"/>
      <c r="UKD92" s="45"/>
      <c r="UKE92" s="45"/>
      <c r="UKF92" s="45"/>
      <c r="UKG92" s="45"/>
      <c r="UKH92" s="45"/>
      <c r="UKI92" s="45"/>
      <c r="UKJ92" s="45"/>
      <c r="UKK92" s="45"/>
      <c r="UKL92" s="45"/>
      <c r="UKM92" s="45"/>
      <c r="UKN92" s="45"/>
      <c r="UKO92" s="45"/>
      <c r="UKP92" s="45"/>
      <c r="UKQ92" s="45"/>
      <c r="UKR92" s="45"/>
      <c r="UKS92" s="45"/>
      <c r="UKT92" s="45"/>
      <c r="UKU92" s="45"/>
      <c r="UKV92" s="45"/>
      <c r="UKW92" s="45"/>
      <c r="UKX92" s="45"/>
      <c r="UKY92" s="45"/>
      <c r="UKZ92" s="45"/>
      <c r="ULA92" s="45"/>
      <c r="ULB92" s="45"/>
      <c r="ULC92" s="45"/>
      <c r="ULD92" s="45"/>
      <c r="ULE92" s="45"/>
      <c r="ULF92" s="45"/>
      <c r="ULG92" s="45"/>
      <c r="ULH92" s="45"/>
      <c r="ULI92" s="45"/>
      <c r="ULJ92" s="45"/>
      <c r="ULK92" s="45"/>
      <c r="ULL92" s="45"/>
      <c r="ULM92" s="45"/>
      <c r="ULN92" s="45"/>
      <c r="ULO92" s="45"/>
      <c r="ULP92" s="45"/>
      <c r="ULQ92" s="45"/>
      <c r="ULR92" s="45"/>
      <c r="ULS92" s="45"/>
      <c r="ULT92" s="45"/>
      <c r="ULU92" s="45"/>
      <c r="ULV92" s="45"/>
      <c r="ULW92" s="45"/>
      <c r="ULX92" s="45"/>
      <c r="ULY92" s="45"/>
      <c r="ULZ92" s="45"/>
      <c r="UMA92" s="45"/>
      <c r="UMB92" s="45"/>
      <c r="UMC92" s="45"/>
      <c r="UMD92" s="45"/>
      <c r="UME92" s="45"/>
      <c r="UMF92" s="45"/>
      <c r="UMG92" s="45"/>
      <c r="UMH92" s="45"/>
      <c r="UMI92" s="45"/>
      <c r="UMJ92" s="45"/>
      <c r="UMK92" s="45"/>
      <c r="UML92" s="45"/>
      <c r="UMM92" s="45"/>
      <c r="UMN92" s="45"/>
      <c r="UMO92" s="45"/>
      <c r="UMP92" s="45"/>
      <c r="UMQ92" s="45"/>
      <c r="UMR92" s="45"/>
      <c r="UMS92" s="45"/>
      <c r="UMT92" s="45"/>
      <c r="UMU92" s="45"/>
      <c r="UMV92" s="45"/>
      <c r="UMW92" s="45"/>
      <c r="UMX92" s="45"/>
      <c r="UMY92" s="45"/>
      <c r="UMZ92" s="45"/>
      <c r="UNA92" s="45"/>
      <c r="UNB92" s="45"/>
      <c r="UNC92" s="45"/>
      <c r="UND92" s="45"/>
      <c r="UNE92" s="45"/>
      <c r="UNF92" s="45"/>
      <c r="UNG92" s="45"/>
      <c r="UNH92" s="45"/>
      <c r="UNI92" s="45"/>
      <c r="UNJ92" s="45"/>
      <c r="UNK92" s="45"/>
      <c r="UNL92" s="45"/>
      <c r="UNM92" s="45"/>
      <c r="UNN92" s="45"/>
      <c r="UNO92" s="45"/>
      <c r="UNP92" s="45"/>
      <c r="UNQ92" s="45"/>
      <c r="UNR92" s="45"/>
      <c r="UNS92" s="45"/>
      <c r="UNT92" s="45"/>
      <c r="UNU92" s="45"/>
      <c r="UNV92" s="45"/>
      <c r="UNW92" s="45"/>
      <c r="UNX92" s="45"/>
      <c r="UNY92" s="45"/>
      <c r="UNZ92" s="45"/>
      <c r="UOA92" s="45"/>
      <c r="UOB92" s="45"/>
      <c r="UOC92" s="45"/>
      <c r="UOD92" s="45"/>
      <c r="UOE92" s="45"/>
      <c r="UOF92" s="45"/>
      <c r="UOG92" s="45"/>
      <c r="UOH92" s="45"/>
      <c r="UOI92" s="45"/>
      <c r="UOJ92" s="45"/>
      <c r="UOK92" s="45"/>
      <c r="UOL92" s="45"/>
      <c r="UOM92" s="45"/>
      <c r="UON92" s="45"/>
      <c r="UOO92" s="45"/>
      <c r="UOP92" s="45"/>
      <c r="UOQ92" s="45"/>
      <c r="UOR92" s="45"/>
      <c r="UOS92" s="45"/>
      <c r="UOT92" s="45"/>
      <c r="UOU92" s="45"/>
      <c r="UOV92" s="45"/>
      <c r="UOW92" s="45"/>
      <c r="UOX92" s="45"/>
      <c r="UOY92" s="45"/>
      <c r="UOZ92" s="45"/>
      <c r="UPA92" s="45"/>
      <c r="UPB92" s="45"/>
      <c r="UPC92" s="45"/>
      <c r="UPD92" s="45"/>
      <c r="UPE92" s="45"/>
      <c r="UPF92" s="45"/>
      <c r="UPG92" s="45"/>
      <c r="UPH92" s="45"/>
      <c r="UPI92" s="45"/>
      <c r="UPJ92" s="45"/>
      <c r="UPK92" s="45"/>
      <c r="UPL92" s="45"/>
      <c r="UPM92" s="45"/>
      <c r="UPN92" s="45"/>
      <c r="UPO92" s="45"/>
      <c r="UPP92" s="45"/>
      <c r="UPQ92" s="45"/>
      <c r="UPR92" s="45"/>
      <c r="UPS92" s="45"/>
      <c r="UPT92" s="45"/>
      <c r="UPU92" s="45"/>
      <c r="UPV92" s="45"/>
      <c r="UPW92" s="45"/>
      <c r="UPX92" s="45"/>
      <c r="UPY92" s="45"/>
      <c r="UPZ92" s="45"/>
      <c r="UQA92" s="45"/>
      <c r="UQB92" s="45"/>
      <c r="UQC92" s="45"/>
      <c r="UQD92" s="45"/>
      <c r="UQE92" s="45"/>
      <c r="UQF92" s="45"/>
      <c r="UQG92" s="45"/>
      <c r="UQH92" s="45"/>
      <c r="UQI92" s="45"/>
      <c r="UQJ92" s="45"/>
      <c r="UQK92" s="45"/>
      <c r="UQL92" s="45"/>
      <c r="UQM92" s="45"/>
      <c r="UQN92" s="45"/>
      <c r="UQO92" s="45"/>
      <c r="UQP92" s="45"/>
      <c r="UQQ92" s="45"/>
      <c r="UQR92" s="45"/>
      <c r="UQS92" s="45"/>
      <c r="UQT92" s="45"/>
      <c r="UQU92" s="45"/>
      <c r="UQV92" s="45"/>
      <c r="UQW92" s="45"/>
      <c r="UQX92" s="45"/>
      <c r="UQY92" s="45"/>
      <c r="UQZ92" s="45"/>
      <c r="URA92" s="45"/>
      <c r="URB92" s="45"/>
      <c r="URC92" s="45"/>
      <c r="URD92" s="45"/>
      <c r="URE92" s="45"/>
      <c r="URF92" s="45"/>
      <c r="URG92" s="45"/>
      <c r="URH92" s="45"/>
      <c r="URI92" s="45"/>
      <c r="URJ92" s="45"/>
      <c r="URK92" s="45"/>
      <c r="URL92" s="45"/>
      <c r="URM92" s="45"/>
      <c r="URN92" s="45"/>
      <c r="URO92" s="45"/>
      <c r="URP92" s="45"/>
      <c r="URQ92" s="45"/>
      <c r="URR92" s="45"/>
      <c r="URS92" s="45"/>
      <c r="URT92" s="45"/>
      <c r="URU92" s="45"/>
      <c r="URV92" s="45"/>
      <c r="URW92" s="45"/>
      <c r="URX92" s="45"/>
      <c r="URY92" s="45"/>
      <c r="URZ92" s="45"/>
      <c r="USA92" s="45"/>
      <c r="USB92" s="45"/>
      <c r="USC92" s="45"/>
      <c r="USD92" s="45"/>
      <c r="USE92" s="45"/>
      <c r="USF92" s="45"/>
      <c r="USG92" s="45"/>
      <c r="USH92" s="45"/>
      <c r="USI92" s="45"/>
      <c r="USJ92" s="45"/>
      <c r="USK92" s="45"/>
      <c r="USL92" s="45"/>
      <c r="USM92" s="45"/>
      <c r="USN92" s="45"/>
      <c r="USO92" s="45"/>
      <c r="USP92" s="45"/>
      <c r="USQ92" s="45"/>
      <c r="USR92" s="45"/>
      <c r="USS92" s="45"/>
      <c r="UST92" s="45"/>
      <c r="USU92" s="45"/>
      <c r="USV92" s="45"/>
      <c r="USW92" s="45"/>
      <c r="USX92" s="45"/>
      <c r="USY92" s="45"/>
      <c r="USZ92" s="45"/>
      <c r="UTA92" s="45"/>
      <c r="UTB92" s="45"/>
      <c r="UTC92" s="45"/>
      <c r="UTD92" s="45"/>
      <c r="UTE92" s="45"/>
      <c r="UTF92" s="45"/>
      <c r="UTG92" s="45"/>
      <c r="UTH92" s="45"/>
      <c r="UTI92" s="45"/>
      <c r="UTJ92" s="45"/>
      <c r="UTK92" s="45"/>
      <c r="UTL92" s="45"/>
      <c r="UTM92" s="45"/>
      <c r="UTN92" s="45"/>
      <c r="UTO92" s="45"/>
      <c r="UTP92" s="45"/>
      <c r="UTQ92" s="45"/>
      <c r="UTR92" s="45"/>
      <c r="UTS92" s="45"/>
      <c r="UTT92" s="45"/>
      <c r="UTU92" s="45"/>
      <c r="UTV92" s="45"/>
      <c r="UTW92" s="45"/>
      <c r="UTX92" s="45"/>
      <c r="UTY92" s="45"/>
      <c r="UTZ92" s="45"/>
      <c r="UUA92" s="45"/>
      <c r="UUB92" s="45"/>
      <c r="UUC92" s="45"/>
      <c r="UUD92" s="45"/>
      <c r="UUE92" s="45"/>
      <c r="UUF92" s="45"/>
      <c r="UUG92" s="45"/>
      <c r="UUH92" s="45"/>
      <c r="UUI92" s="45"/>
      <c r="UUJ92" s="45"/>
      <c r="UUK92" s="45"/>
      <c r="UUL92" s="45"/>
      <c r="UUM92" s="45"/>
      <c r="UUN92" s="45"/>
      <c r="UUO92" s="45"/>
      <c r="UUP92" s="45"/>
      <c r="UUQ92" s="45"/>
      <c r="UUR92" s="45"/>
      <c r="UUS92" s="45"/>
      <c r="UUT92" s="45"/>
      <c r="UUU92" s="45"/>
      <c r="UUV92" s="45"/>
      <c r="UUW92" s="45"/>
      <c r="UUX92" s="45"/>
      <c r="UUY92" s="45"/>
      <c r="UUZ92" s="45"/>
      <c r="UVA92" s="45"/>
      <c r="UVB92" s="45"/>
      <c r="UVC92" s="45"/>
      <c r="UVD92" s="45"/>
      <c r="UVE92" s="45"/>
      <c r="UVF92" s="45"/>
      <c r="UVG92" s="45"/>
      <c r="UVH92" s="45"/>
      <c r="UVI92" s="45"/>
      <c r="UVJ92" s="45"/>
      <c r="UVK92" s="45"/>
      <c r="UVL92" s="45"/>
      <c r="UVM92" s="45"/>
      <c r="UVN92" s="45"/>
      <c r="UVO92" s="45"/>
      <c r="UVP92" s="45"/>
      <c r="UVQ92" s="45"/>
      <c r="UVR92" s="45"/>
      <c r="UVS92" s="45"/>
      <c r="UVT92" s="45"/>
      <c r="UVU92" s="45"/>
      <c r="UVV92" s="45"/>
      <c r="UVW92" s="45"/>
      <c r="UVX92" s="45"/>
      <c r="UVY92" s="45"/>
      <c r="UVZ92" s="45"/>
      <c r="UWA92" s="45"/>
      <c r="UWB92" s="45"/>
      <c r="UWC92" s="45"/>
      <c r="UWD92" s="45"/>
      <c r="UWE92" s="45"/>
      <c r="UWF92" s="45"/>
      <c r="UWG92" s="45"/>
      <c r="UWH92" s="45"/>
      <c r="UWI92" s="45"/>
      <c r="UWJ92" s="45"/>
      <c r="UWK92" s="45"/>
      <c r="UWL92" s="45"/>
      <c r="UWM92" s="45"/>
      <c r="UWN92" s="45"/>
      <c r="UWO92" s="45"/>
      <c r="UWP92" s="45"/>
      <c r="UWQ92" s="45"/>
      <c r="UWR92" s="45"/>
      <c r="UWS92" s="45"/>
      <c r="UWT92" s="45"/>
      <c r="UWU92" s="45"/>
      <c r="UWV92" s="45"/>
      <c r="UWW92" s="45"/>
      <c r="UWX92" s="45"/>
      <c r="UWY92" s="45"/>
      <c r="UWZ92" s="45"/>
      <c r="UXA92" s="45"/>
      <c r="UXB92" s="45"/>
      <c r="UXC92" s="45"/>
      <c r="UXD92" s="45"/>
      <c r="UXE92" s="45"/>
      <c r="UXF92" s="45"/>
      <c r="UXG92" s="45"/>
      <c r="UXH92" s="45"/>
      <c r="UXI92" s="45"/>
      <c r="UXJ92" s="45"/>
      <c r="UXK92" s="45"/>
      <c r="UXL92" s="45"/>
      <c r="UXM92" s="45"/>
      <c r="UXN92" s="45"/>
      <c r="UXO92" s="45"/>
      <c r="UXP92" s="45"/>
      <c r="UXQ92" s="45"/>
      <c r="UXR92" s="45"/>
      <c r="UXS92" s="45"/>
      <c r="UXT92" s="45"/>
      <c r="UXU92" s="45"/>
      <c r="UXV92" s="45"/>
      <c r="UXW92" s="45"/>
      <c r="UXX92" s="45"/>
      <c r="UXY92" s="45"/>
      <c r="UXZ92" s="45"/>
      <c r="UYA92" s="45"/>
      <c r="UYB92" s="45"/>
      <c r="UYC92" s="45"/>
      <c r="UYD92" s="45"/>
      <c r="UYE92" s="45"/>
      <c r="UYF92" s="45"/>
      <c r="UYG92" s="45"/>
      <c r="UYH92" s="45"/>
      <c r="UYI92" s="45"/>
      <c r="UYJ92" s="45"/>
      <c r="UYK92" s="45"/>
      <c r="UYL92" s="45"/>
      <c r="UYM92" s="45"/>
      <c r="UYN92" s="45"/>
      <c r="UYO92" s="45"/>
      <c r="UYP92" s="45"/>
      <c r="UYQ92" s="45"/>
      <c r="UYR92" s="45"/>
      <c r="UYS92" s="45"/>
      <c r="UYT92" s="45"/>
      <c r="UYU92" s="45"/>
      <c r="UYV92" s="45"/>
      <c r="UYW92" s="45"/>
      <c r="UYX92" s="45"/>
      <c r="UYY92" s="45"/>
      <c r="UYZ92" s="45"/>
      <c r="UZA92" s="45"/>
      <c r="UZB92" s="45"/>
      <c r="UZC92" s="45"/>
      <c r="UZD92" s="45"/>
      <c r="UZE92" s="45"/>
      <c r="UZF92" s="45"/>
      <c r="UZG92" s="45"/>
      <c r="UZH92" s="45"/>
      <c r="UZI92" s="45"/>
      <c r="UZJ92" s="45"/>
      <c r="UZK92" s="45"/>
      <c r="UZL92" s="45"/>
      <c r="UZM92" s="45"/>
      <c r="UZN92" s="45"/>
      <c r="UZO92" s="45"/>
      <c r="UZP92" s="45"/>
      <c r="UZQ92" s="45"/>
      <c r="UZR92" s="45"/>
      <c r="UZS92" s="45"/>
      <c r="UZT92" s="45"/>
      <c r="UZU92" s="45"/>
      <c r="UZV92" s="45"/>
      <c r="UZW92" s="45"/>
      <c r="UZX92" s="45"/>
      <c r="UZY92" s="45"/>
      <c r="UZZ92" s="45"/>
      <c r="VAA92" s="45"/>
      <c r="VAB92" s="45"/>
      <c r="VAC92" s="45"/>
      <c r="VAD92" s="45"/>
      <c r="VAE92" s="45"/>
      <c r="VAF92" s="45"/>
      <c r="VAG92" s="45"/>
      <c r="VAH92" s="45"/>
      <c r="VAI92" s="45"/>
      <c r="VAJ92" s="45"/>
      <c r="VAK92" s="45"/>
      <c r="VAL92" s="45"/>
      <c r="VAM92" s="45"/>
      <c r="VAN92" s="45"/>
      <c r="VAO92" s="45"/>
      <c r="VAP92" s="45"/>
      <c r="VAQ92" s="45"/>
      <c r="VAR92" s="45"/>
      <c r="VAS92" s="45"/>
      <c r="VAT92" s="45"/>
      <c r="VAU92" s="45"/>
      <c r="VAV92" s="45"/>
      <c r="VAW92" s="45"/>
      <c r="VAX92" s="45"/>
      <c r="VAY92" s="45"/>
      <c r="VAZ92" s="45"/>
      <c r="VBA92" s="45"/>
      <c r="VBB92" s="45"/>
      <c r="VBC92" s="45"/>
      <c r="VBD92" s="45"/>
      <c r="VBE92" s="45"/>
      <c r="VBF92" s="45"/>
      <c r="VBG92" s="45"/>
      <c r="VBH92" s="45"/>
      <c r="VBI92" s="45"/>
      <c r="VBJ92" s="45"/>
      <c r="VBK92" s="45"/>
      <c r="VBL92" s="45"/>
      <c r="VBM92" s="45"/>
      <c r="VBN92" s="45"/>
      <c r="VBO92" s="45"/>
      <c r="VBP92" s="45"/>
      <c r="VBQ92" s="45"/>
      <c r="VBR92" s="45"/>
      <c r="VBS92" s="45"/>
      <c r="VBT92" s="45"/>
      <c r="VBU92" s="45"/>
      <c r="VBV92" s="45"/>
      <c r="VBW92" s="45"/>
      <c r="VBX92" s="45"/>
      <c r="VBY92" s="45"/>
      <c r="VBZ92" s="45"/>
      <c r="VCA92" s="45"/>
      <c r="VCB92" s="45"/>
      <c r="VCC92" s="45"/>
      <c r="VCD92" s="45"/>
      <c r="VCE92" s="45"/>
      <c r="VCF92" s="45"/>
      <c r="VCG92" s="45"/>
      <c r="VCH92" s="45"/>
      <c r="VCI92" s="45"/>
      <c r="VCJ92" s="45"/>
      <c r="VCK92" s="45"/>
      <c r="VCL92" s="45"/>
      <c r="VCM92" s="45"/>
      <c r="VCN92" s="45"/>
      <c r="VCO92" s="45"/>
      <c r="VCP92" s="45"/>
      <c r="VCQ92" s="45"/>
      <c r="VCR92" s="45"/>
      <c r="VCS92" s="45"/>
      <c r="VCT92" s="45"/>
      <c r="VCU92" s="45"/>
      <c r="VCV92" s="45"/>
      <c r="VCW92" s="45"/>
      <c r="VCX92" s="45"/>
      <c r="VCY92" s="45"/>
      <c r="VCZ92" s="45"/>
      <c r="VDA92" s="45"/>
      <c r="VDB92" s="45"/>
      <c r="VDC92" s="45"/>
      <c r="VDD92" s="45"/>
      <c r="VDE92" s="45"/>
      <c r="VDF92" s="45"/>
      <c r="VDG92" s="45"/>
      <c r="VDH92" s="45"/>
      <c r="VDI92" s="45"/>
      <c r="VDJ92" s="45"/>
      <c r="VDK92" s="45"/>
      <c r="VDL92" s="45"/>
      <c r="VDM92" s="45"/>
      <c r="VDN92" s="45"/>
      <c r="VDO92" s="45"/>
      <c r="VDP92" s="45"/>
      <c r="VDQ92" s="45"/>
      <c r="VDR92" s="45"/>
      <c r="VDS92" s="45"/>
      <c r="VDT92" s="45"/>
      <c r="VDU92" s="45"/>
      <c r="VDV92" s="45"/>
      <c r="VDW92" s="45"/>
      <c r="VDX92" s="45"/>
      <c r="VDY92" s="45"/>
      <c r="VDZ92" s="45"/>
      <c r="VEA92" s="45"/>
      <c r="VEB92" s="45"/>
      <c r="VEC92" s="45"/>
      <c r="VED92" s="45"/>
      <c r="VEE92" s="45"/>
      <c r="VEF92" s="45"/>
      <c r="VEG92" s="45"/>
      <c r="VEH92" s="45"/>
      <c r="VEI92" s="45"/>
      <c r="VEJ92" s="45"/>
      <c r="VEK92" s="45"/>
      <c r="VEL92" s="45"/>
      <c r="VEM92" s="45"/>
      <c r="VEN92" s="45"/>
      <c r="VEO92" s="45"/>
      <c r="VEP92" s="45"/>
      <c r="VEQ92" s="45"/>
      <c r="VER92" s="45"/>
      <c r="VES92" s="45"/>
      <c r="VET92" s="45"/>
      <c r="VEU92" s="45"/>
      <c r="VEV92" s="45"/>
      <c r="VEW92" s="45"/>
      <c r="VEX92" s="45"/>
      <c r="VEY92" s="45"/>
      <c r="VEZ92" s="45"/>
      <c r="VFA92" s="45"/>
      <c r="VFB92" s="45"/>
      <c r="VFC92" s="45"/>
      <c r="VFD92" s="45"/>
      <c r="VFE92" s="45"/>
      <c r="VFF92" s="45"/>
      <c r="VFG92" s="45"/>
      <c r="VFH92" s="45"/>
      <c r="VFI92" s="45"/>
      <c r="VFJ92" s="45"/>
      <c r="VFK92" s="45"/>
      <c r="VFL92" s="45"/>
      <c r="VFM92" s="45"/>
      <c r="VFN92" s="45"/>
      <c r="VFO92" s="45"/>
      <c r="VFP92" s="45"/>
      <c r="VFQ92" s="45"/>
      <c r="VFR92" s="45"/>
      <c r="VFS92" s="45"/>
      <c r="VFT92" s="45"/>
      <c r="VFU92" s="45"/>
      <c r="VFV92" s="45"/>
      <c r="VFW92" s="45"/>
      <c r="VFX92" s="45"/>
      <c r="VFY92" s="45"/>
      <c r="VFZ92" s="45"/>
      <c r="VGA92" s="45"/>
      <c r="VGB92" s="45"/>
      <c r="VGC92" s="45"/>
      <c r="VGD92" s="45"/>
      <c r="VGE92" s="45"/>
      <c r="VGF92" s="45"/>
      <c r="VGG92" s="45"/>
      <c r="VGH92" s="45"/>
      <c r="VGI92" s="45"/>
      <c r="VGJ92" s="45"/>
      <c r="VGK92" s="45"/>
      <c r="VGL92" s="45"/>
      <c r="VGM92" s="45"/>
      <c r="VGN92" s="45"/>
      <c r="VGO92" s="45"/>
      <c r="VGP92" s="45"/>
      <c r="VGQ92" s="45"/>
      <c r="VGR92" s="45"/>
      <c r="VGS92" s="45"/>
      <c r="VGT92" s="45"/>
      <c r="VGU92" s="45"/>
      <c r="VGV92" s="45"/>
      <c r="VGW92" s="45"/>
      <c r="VGX92" s="45"/>
      <c r="VGY92" s="45"/>
      <c r="VGZ92" s="45"/>
      <c r="VHA92" s="45"/>
      <c r="VHB92" s="45"/>
      <c r="VHC92" s="45"/>
      <c r="VHD92" s="45"/>
      <c r="VHE92" s="45"/>
      <c r="VHF92" s="45"/>
      <c r="VHG92" s="45"/>
      <c r="VHH92" s="45"/>
      <c r="VHI92" s="45"/>
      <c r="VHJ92" s="45"/>
      <c r="VHK92" s="45"/>
      <c r="VHL92" s="45"/>
      <c r="VHM92" s="45"/>
      <c r="VHN92" s="45"/>
      <c r="VHO92" s="45"/>
      <c r="VHP92" s="45"/>
      <c r="VHQ92" s="45"/>
      <c r="VHR92" s="45"/>
      <c r="VHS92" s="45"/>
      <c r="VHT92" s="45"/>
      <c r="VHU92" s="45"/>
      <c r="VHV92" s="45"/>
      <c r="VHW92" s="45"/>
      <c r="VHX92" s="45"/>
      <c r="VHY92" s="45"/>
      <c r="VHZ92" s="45"/>
      <c r="VIA92" s="45"/>
      <c r="VIB92" s="45"/>
      <c r="VIC92" s="45"/>
      <c r="VID92" s="45"/>
      <c r="VIE92" s="45"/>
      <c r="VIF92" s="45"/>
      <c r="VIG92" s="45"/>
      <c r="VIH92" s="45"/>
      <c r="VII92" s="45"/>
      <c r="VIJ92" s="45"/>
      <c r="VIK92" s="45"/>
      <c r="VIL92" s="45"/>
      <c r="VIM92" s="45"/>
      <c r="VIN92" s="45"/>
      <c r="VIO92" s="45"/>
      <c r="VIP92" s="45"/>
      <c r="VIQ92" s="45"/>
      <c r="VIR92" s="45"/>
      <c r="VIS92" s="45"/>
      <c r="VIT92" s="45"/>
      <c r="VIU92" s="45"/>
      <c r="VIV92" s="45"/>
      <c r="VIW92" s="45"/>
      <c r="VIX92" s="45"/>
      <c r="VIY92" s="45"/>
      <c r="VIZ92" s="45"/>
      <c r="VJA92" s="45"/>
      <c r="VJB92" s="45"/>
      <c r="VJC92" s="45"/>
      <c r="VJD92" s="45"/>
      <c r="VJE92" s="45"/>
      <c r="VJF92" s="45"/>
      <c r="VJG92" s="45"/>
      <c r="VJH92" s="45"/>
      <c r="VJI92" s="45"/>
      <c r="VJJ92" s="45"/>
      <c r="VJK92" s="45"/>
      <c r="VJL92" s="45"/>
      <c r="VJM92" s="45"/>
      <c r="VJN92" s="45"/>
      <c r="VJO92" s="45"/>
      <c r="VJP92" s="45"/>
      <c r="VJQ92" s="45"/>
      <c r="VJR92" s="45"/>
      <c r="VJS92" s="45"/>
      <c r="VJT92" s="45"/>
      <c r="VJU92" s="45"/>
      <c r="VJV92" s="45"/>
      <c r="VJW92" s="45"/>
      <c r="VJX92" s="45"/>
      <c r="VJY92" s="45"/>
      <c r="VJZ92" s="45"/>
      <c r="VKA92" s="45"/>
      <c r="VKB92" s="45"/>
      <c r="VKC92" s="45"/>
      <c r="VKD92" s="45"/>
      <c r="VKE92" s="45"/>
      <c r="VKF92" s="45"/>
      <c r="VKG92" s="45"/>
      <c r="VKH92" s="45"/>
      <c r="VKI92" s="45"/>
      <c r="VKJ92" s="45"/>
      <c r="VKK92" s="45"/>
      <c r="VKL92" s="45"/>
      <c r="VKM92" s="45"/>
      <c r="VKN92" s="45"/>
      <c r="VKO92" s="45"/>
      <c r="VKP92" s="45"/>
      <c r="VKQ92" s="45"/>
      <c r="VKR92" s="45"/>
      <c r="VKS92" s="45"/>
      <c r="VKT92" s="45"/>
      <c r="VKU92" s="45"/>
      <c r="VKV92" s="45"/>
      <c r="VKW92" s="45"/>
      <c r="VKX92" s="45"/>
      <c r="VKY92" s="45"/>
      <c r="VKZ92" s="45"/>
      <c r="VLA92" s="45"/>
      <c r="VLB92" s="45"/>
      <c r="VLC92" s="45"/>
      <c r="VLD92" s="45"/>
      <c r="VLE92" s="45"/>
      <c r="VLF92" s="45"/>
      <c r="VLG92" s="45"/>
      <c r="VLH92" s="45"/>
      <c r="VLI92" s="45"/>
      <c r="VLJ92" s="45"/>
      <c r="VLK92" s="45"/>
      <c r="VLL92" s="45"/>
      <c r="VLM92" s="45"/>
      <c r="VLN92" s="45"/>
      <c r="VLO92" s="45"/>
      <c r="VLP92" s="45"/>
      <c r="VLQ92" s="45"/>
      <c r="VLR92" s="45"/>
      <c r="VLS92" s="45"/>
      <c r="VLT92" s="45"/>
      <c r="VLU92" s="45"/>
      <c r="VLV92" s="45"/>
      <c r="VLW92" s="45"/>
      <c r="VLX92" s="45"/>
      <c r="VLY92" s="45"/>
      <c r="VLZ92" s="45"/>
      <c r="VMA92" s="45"/>
      <c r="VMB92" s="45"/>
      <c r="VMC92" s="45"/>
      <c r="VMD92" s="45"/>
      <c r="VME92" s="45"/>
      <c r="VMF92" s="45"/>
      <c r="VMG92" s="45"/>
      <c r="VMH92" s="45"/>
      <c r="VMI92" s="45"/>
      <c r="VMJ92" s="45"/>
      <c r="VMK92" s="45"/>
      <c r="VML92" s="45"/>
      <c r="VMM92" s="45"/>
      <c r="VMN92" s="45"/>
      <c r="VMO92" s="45"/>
      <c r="VMP92" s="45"/>
      <c r="VMQ92" s="45"/>
      <c r="VMR92" s="45"/>
      <c r="VMS92" s="45"/>
      <c r="VMT92" s="45"/>
      <c r="VMU92" s="45"/>
      <c r="VMV92" s="45"/>
      <c r="VMW92" s="45"/>
      <c r="VMX92" s="45"/>
      <c r="VMY92" s="45"/>
      <c r="VMZ92" s="45"/>
      <c r="VNA92" s="45"/>
      <c r="VNB92" s="45"/>
      <c r="VNC92" s="45"/>
      <c r="VND92" s="45"/>
      <c r="VNE92" s="45"/>
      <c r="VNF92" s="45"/>
      <c r="VNG92" s="45"/>
      <c r="VNH92" s="45"/>
      <c r="VNI92" s="45"/>
      <c r="VNJ92" s="45"/>
      <c r="VNK92" s="45"/>
      <c r="VNL92" s="45"/>
      <c r="VNM92" s="45"/>
      <c r="VNN92" s="45"/>
      <c r="VNO92" s="45"/>
      <c r="VNP92" s="45"/>
      <c r="VNQ92" s="45"/>
      <c r="VNR92" s="45"/>
      <c r="VNS92" s="45"/>
      <c r="VNT92" s="45"/>
      <c r="VNU92" s="45"/>
      <c r="VNV92" s="45"/>
      <c r="VNW92" s="45"/>
      <c r="VNX92" s="45"/>
      <c r="VNY92" s="45"/>
      <c r="VNZ92" s="45"/>
      <c r="VOA92" s="45"/>
      <c r="VOB92" s="45"/>
      <c r="VOC92" s="45"/>
      <c r="VOD92" s="45"/>
      <c r="VOE92" s="45"/>
      <c r="VOF92" s="45"/>
      <c r="VOG92" s="45"/>
      <c r="VOH92" s="45"/>
      <c r="VOI92" s="45"/>
      <c r="VOJ92" s="45"/>
      <c r="VOK92" s="45"/>
      <c r="VOL92" s="45"/>
      <c r="VOM92" s="45"/>
      <c r="VON92" s="45"/>
      <c r="VOO92" s="45"/>
      <c r="VOP92" s="45"/>
      <c r="VOQ92" s="45"/>
      <c r="VOR92" s="45"/>
      <c r="VOS92" s="45"/>
      <c r="VOT92" s="45"/>
      <c r="VOU92" s="45"/>
      <c r="VOV92" s="45"/>
      <c r="VOW92" s="45"/>
      <c r="VOX92" s="45"/>
      <c r="VOY92" s="45"/>
      <c r="VOZ92" s="45"/>
      <c r="VPA92" s="45"/>
      <c r="VPB92" s="45"/>
      <c r="VPC92" s="45"/>
      <c r="VPD92" s="45"/>
      <c r="VPE92" s="45"/>
      <c r="VPF92" s="45"/>
      <c r="VPG92" s="45"/>
      <c r="VPH92" s="45"/>
      <c r="VPI92" s="45"/>
      <c r="VPJ92" s="45"/>
      <c r="VPK92" s="45"/>
      <c r="VPL92" s="45"/>
      <c r="VPM92" s="45"/>
      <c r="VPN92" s="45"/>
      <c r="VPO92" s="45"/>
      <c r="VPP92" s="45"/>
      <c r="VPQ92" s="45"/>
      <c r="VPR92" s="45"/>
      <c r="VPS92" s="45"/>
      <c r="VPT92" s="45"/>
      <c r="VPU92" s="45"/>
      <c r="VPV92" s="45"/>
      <c r="VPW92" s="45"/>
      <c r="VPX92" s="45"/>
      <c r="VPY92" s="45"/>
      <c r="VPZ92" s="45"/>
      <c r="VQA92" s="45"/>
      <c r="VQB92" s="45"/>
      <c r="VQC92" s="45"/>
      <c r="VQD92" s="45"/>
      <c r="VQE92" s="45"/>
      <c r="VQF92" s="45"/>
      <c r="VQG92" s="45"/>
      <c r="VQH92" s="45"/>
      <c r="VQI92" s="45"/>
      <c r="VQJ92" s="45"/>
      <c r="VQK92" s="45"/>
      <c r="VQL92" s="45"/>
      <c r="VQM92" s="45"/>
      <c r="VQN92" s="45"/>
      <c r="VQO92" s="45"/>
      <c r="VQP92" s="45"/>
      <c r="VQQ92" s="45"/>
      <c r="VQR92" s="45"/>
      <c r="VQS92" s="45"/>
      <c r="VQT92" s="45"/>
      <c r="VQU92" s="45"/>
      <c r="VQV92" s="45"/>
      <c r="VQW92" s="45"/>
      <c r="VQX92" s="45"/>
      <c r="VQY92" s="45"/>
      <c r="VQZ92" s="45"/>
      <c r="VRA92" s="45"/>
      <c r="VRB92" s="45"/>
      <c r="VRC92" s="45"/>
      <c r="VRD92" s="45"/>
      <c r="VRE92" s="45"/>
      <c r="VRF92" s="45"/>
      <c r="VRG92" s="45"/>
      <c r="VRH92" s="45"/>
      <c r="VRI92" s="45"/>
      <c r="VRJ92" s="45"/>
      <c r="VRK92" s="45"/>
      <c r="VRL92" s="45"/>
      <c r="VRM92" s="45"/>
      <c r="VRN92" s="45"/>
      <c r="VRO92" s="45"/>
      <c r="VRP92" s="45"/>
      <c r="VRQ92" s="45"/>
      <c r="VRR92" s="45"/>
      <c r="VRS92" s="45"/>
      <c r="VRT92" s="45"/>
      <c r="VRU92" s="45"/>
      <c r="VRV92" s="45"/>
      <c r="VRW92" s="45"/>
      <c r="VRX92" s="45"/>
      <c r="VRY92" s="45"/>
      <c r="VRZ92" s="45"/>
      <c r="VSA92" s="45"/>
      <c r="VSB92" s="45"/>
      <c r="VSC92" s="45"/>
      <c r="VSD92" s="45"/>
      <c r="VSE92" s="45"/>
      <c r="VSF92" s="45"/>
      <c r="VSG92" s="45"/>
      <c r="VSH92" s="45"/>
      <c r="VSI92" s="45"/>
      <c r="VSJ92" s="45"/>
      <c r="VSK92" s="45"/>
      <c r="VSL92" s="45"/>
      <c r="VSM92" s="45"/>
      <c r="VSN92" s="45"/>
      <c r="VSO92" s="45"/>
      <c r="VSP92" s="45"/>
      <c r="VSQ92" s="45"/>
      <c r="VSR92" s="45"/>
      <c r="VSS92" s="45"/>
      <c r="VST92" s="45"/>
      <c r="VSU92" s="45"/>
      <c r="VSV92" s="45"/>
      <c r="VSW92" s="45"/>
      <c r="VSX92" s="45"/>
      <c r="VSY92" s="45"/>
      <c r="VSZ92" s="45"/>
      <c r="VTA92" s="45"/>
      <c r="VTB92" s="45"/>
      <c r="VTC92" s="45"/>
      <c r="VTD92" s="45"/>
      <c r="VTE92" s="45"/>
      <c r="VTF92" s="45"/>
      <c r="VTG92" s="45"/>
      <c r="VTH92" s="45"/>
      <c r="VTI92" s="45"/>
      <c r="VTJ92" s="45"/>
      <c r="VTK92" s="45"/>
      <c r="VTL92" s="45"/>
      <c r="VTM92" s="45"/>
      <c r="VTN92" s="45"/>
      <c r="VTO92" s="45"/>
      <c r="VTP92" s="45"/>
      <c r="VTQ92" s="45"/>
      <c r="VTR92" s="45"/>
      <c r="VTS92" s="45"/>
      <c r="VTT92" s="45"/>
      <c r="VTU92" s="45"/>
      <c r="VTV92" s="45"/>
      <c r="VTW92" s="45"/>
      <c r="VTX92" s="45"/>
      <c r="VTY92" s="45"/>
      <c r="VTZ92" s="45"/>
      <c r="VUA92" s="45"/>
      <c r="VUB92" s="45"/>
      <c r="VUC92" s="45"/>
      <c r="VUD92" s="45"/>
      <c r="VUE92" s="45"/>
      <c r="VUF92" s="45"/>
      <c r="VUG92" s="45"/>
      <c r="VUH92" s="45"/>
      <c r="VUI92" s="45"/>
      <c r="VUJ92" s="45"/>
      <c r="VUK92" s="45"/>
      <c r="VUL92" s="45"/>
      <c r="VUM92" s="45"/>
      <c r="VUN92" s="45"/>
      <c r="VUO92" s="45"/>
      <c r="VUP92" s="45"/>
      <c r="VUQ92" s="45"/>
      <c r="VUR92" s="45"/>
      <c r="VUS92" s="45"/>
      <c r="VUT92" s="45"/>
      <c r="VUU92" s="45"/>
      <c r="VUV92" s="45"/>
      <c r="VUW92" s="45"/>
      <c r="VUX92" s="45"/>
      <c r="VUY92" s="45"/>
      <c r="VUZ92" s="45"/>
      <c r="VVA92" s="45"/>
      <c r="VVB92" s="45"/>
      <c r="VVC92" s="45"/>
      <c r="VVD92" s="45"/>
      <c r="VVE92" s="45"/>
      <c r="VVF92" s="45"/>
      <c r="VVG92" s="45"/>
      <c r="VVH92" s="45"/>
      <c r="VVI92" s="45"/>
      <c r="VVJ92" s="45"/>
      <c r="VVK92" s="45"/>
      <c r="VVL92" s="45"/>
      <c r="VVM92" s="45"/>
      <c r="VVN92" s="45"/>
      <c r="VVO92" s="45"/>
      <c r="VVP92" s="45"/>
      <c r="VVQ92" s="45"/>
      <c r="VVR92" s="45"/>
      <c r="VVS92" s="45"/>
      <c r="VVT92" s="45"/>
      <c r="VVU92" s="45"/>
      <c r="VVV92" s="45"/>
      <c r="VVW92" s="45"/>
      <c r="VVX92" s="45"/>
      <c r="VVY92" s="45"/>
      <c r="VVZ92" s="45"/>
      <c r="VWA92" s="45"/>
      <c r="VWB92" s="45"/>
      <c r="VWC92" s="45"/>
      <c r="VWD92" s="45"/>
      <c r="VWE92" s="45"/>
      <c r="VWF92" s="45"/>
      <c r="VWG92" s="45"/>
      <c r="VWH92" s="45"/>
      <c r="VWI92" s="45"/>
      <c r="VWJ92" s="45"/>
      <c r="VWK92" s="45"/>
      <c r="VWL92" s="45"/>
      <c r="VWM92" s="45"/>
      <c r="VWN92" s="45"/>
      <c r="VWO92" s="45"/>
      <c r="VWP92" s="45"/>
      <c r="VWQ92" s="45"/>
      <c r="VWR92" s="45"/>
      <c r="VWS92" s="45"/>
      <c r="VWT92" s="45"/>
      <c r="VWU92" s="45"/>
      <c r="VWV92" s="45"/>
      <c r="VWW92" s="45"/>
      <c r="VWX92" s="45"/>
      <c r="VWY92" s="45"/>
      <c r="VWZ92" s="45"/>
      <c r="VXA92" s="45"/>
      <c r="VXB92" s="45"/>
      <c r="VXC92" s="45"/>
      <c r="VXD92" s="45"/>
      <c r="VXE92" s="45"/>
      <c r="VXF92" s="45"/>
      <c r="VXG92" s="45"/>
      <c r="VXH92" s="45"/>
      <c r="VXI92" s="45"/>
      <c r="VXJ92" s="45"/>
      <c r="VXK92" s="45"/>
      <c r="VXL92" s="45"/>
      <c r="VXM92" s="45"/>
      <c r="VXN92" s="45"/>
      <c r="VXO92" s="45"/>
      <c r="VXP92" s="45"/>
      <c r="VXQ92" s="45"/>
      <c r="VXR92" s="45"/>
      <c r="VXS92" s="45"/>
      <c r="VXT92" s="45"/>
      <c r="VXU92" s="45"/>
      <c r="VXV92" s="45"/>
      <c r="VXW92" s="45"/>
      <c r="VXX92" s="45"/>
      <c r="VXY92" s="45"/>
      <c r="VXZ92" s="45"/>
      <c r="VYA92" s="45"/>
      <c r="VYB92" s="45"/>
      <c r="VYC92" s="45"/>
      <c r="VYD92" s="45"/>
      <c r="VYE92" s="45"/>
      <c r="VYF92" s="45"/>
      <c r="VYG92" s="45"/>
      <c r="VYH92" s="45"/>
      <c r="VYI92" s="45"/>
      <c r="VYJ92" s="45"/>
      <c r="VYK92" s="45"/>
      <c r="VYL92" s="45"/>
      <c r="VYM92" s="45"/>
      <c r="VYN92" s="45"/>
      <c r="VYO92" s="45"/>
      <c r="VYP92" s="45"/>
      <c r="VYQ92" s="45"/>
      <c r="VYR92" s="45"/>
      <c r="VYS92" s="45"/>
      <c r="VYT92" s="45"/>
      <c r="VYU92" s="45"/>
      <c r="VYV92" s="45"/>
      <c r="VYW92" s="45"/>
      <c r="VYX92" s="45"/>
      <c r="VYY92" s="45"/>
      <c r="VYZ92" s="45"/>
      <c r="VZA92" s="45"/>
      <c r="VZB92" s="45"/>
      <c r="VZC92" s="45"/>
      <c r="VZD92" s="45"/>
      <c r="VZE92" s="45"/>
      <c r="VZF92" s="45"/>
      <c r="VZG92" s="45"/>
      <c r="VZH92" s="45"/>
      <c r="VZI92" s="45"/>
      <c r="VZJ92" s="45"/>
      <c r="VZK92" s="45"/>
      <c r="VZL92" s="45"/>
      <c r="VZM92" s="45"/>
      <c r="VZN92" s="45"/>
      <c r="VZO92" s="45"/>
      <c r="VZP92" s="45"/>
      <c r="VZQ92" s="45"/>
      <c r="VZR92" s="45"/>
      <c r="VZS92" s="45"/>
      <c r="VZT92" s="45"/>
      <c r="VZU92" s="45"/>
      <c r="VZV92" s="45"/>
      <c r="VZW92" s="45"/>
      <c r="VZX92" s="45"/>
      <c r="VZY92" s="45"/>
      <c r="VZZ92" s="45"/>
      <c r="WAA92" s="45"/>
      <c r="WAB92" s="45"/>
      <c r="WAC92" s="45"/>
      <c r="WAD92" s="45"/>
      <c r="WAE92" s="45"/>
      <c r="WAF92" s="45"/>
      <c r="WAG92" s="45"/>
      <c r="WAH92" s="45"/>
      <c r="WAI92" s="45"/>
      <c r="WAJ92" s="45"/>
      <c r="WAK92" s="45"/>
      <c r="WAL92" s="45"/>
      <c r="WAM92" s="45"/>
      <c r="WAN92" s="45"/>
      <c r="WAO92" s="45"/>
      <c r="WAP92" s="45"/>
      <c r="WAQ92" s="45"/>
      <c r="WAR92" s="45"/>
      <c r="WAS92" s="45"/>
      <c r="WAT92" s="45"/>
      <c r="WAU92" s="45"/>
      <c r="WAV92" s="45"/>
      <c r="WAW92" s="45"/>
      <c r="WAX92" s="45"/>
      <c r="WAY92" s="45"/>
      <c r="WAZ92" s="45"/>
      <c r="WBA92" s="45"/>
      <c r="WBB92" s="45"/>
      <c r="WBC92" s="45"/>
      <c r="WBD92" s="45"/>
      <c r="WBE92" s="45"/>
      <c r="WBF92" s="45"/>
      <c r="WBG92" s="45"/>
      <c r="WBH92" s="45"/>
      <c r="WBI92" s="45"/>
      <c r="WBJ92" s="45"/>
      <c r="WBK92" s="45"/>
      <c r="WBL92" s="45"/>
      <c r="WBM92" s="45"/>
      <c r="WBN92" s="45"/>
      <c r="WBO92" s="45"/>
      <c r="WBP92" s="45"/>
      <c r="WBQ92" s="45"/>
      <c r="WBR92" s="45"/>
      <c r="WBS92" s="45"/>
      <c r="WBT92" s="45"/>
      <c r="WBU92" s="45"/>
      <c r="WBV92" s="45"/>
      <c r="WBW92" s="45"/>
      <c r="WBX92" s="45"/>
      <c r="WBY92" s="45"/>
      <c r="WBZ92" s="45"/>
      <c r="WCA92" s="45"/>
      <c r="WCB92" s="45"/>
      <c r="WCC92" s="45"/>
      <c r="WCD92" s="45"/>
      <c r="WCE92" s="45"/>
      <c r="WCF92" s="45"/>
      <c r="WCG92" s="45"/>
      <c r="WCH92" s="45"/>
      <c r="WCI92" s="45"/>
      <c r="WCJ92" s="45"/>
      <c r="WCK92" s="45"/>
      <c r="WCL92" s="45"/>
      <c r="WCM92" s="45"/>
      <c r="WCN92" s="45"/>
      <c r="WCO92" s="45"/>
      <c r="WCP92" s="45"/>
      <c r="WCQ92" s="45"/>
      <c r="WCR92" s="45"/>
      <c r="WCS92" s="45"/>
      <c r="WCT92" s="45"/>
      <c r="WCU92" s="45"/>
      <c r="WCV92" s="45"/>
      <c r="WCW92" s="45"/>
      <c r="WCX92" s="45"/>
      <c r="WCY92" s="45"/>
      <c r="WCZ92" s="45"/>
      <c r="WDA92" s="45"/>
      <c r="WDB92" s="45"/>
      <c r="WDC92" s="45"/>
      <c r="WDD92" s="45"/>
      <c r="WDE92" s="45"/>
      <c r="WDF92" s="45"/>
      <c r="WDG92" s="45"/>
      <c r="WDH92" s="45"/>
      <c r="WDI92" s="45"/>
      <c r="WDJ92" s="45"/>
      <c r="WDK92" s="45"/>
      <c r="WDL92" s="45"/>
      <c r="WDM92" s="45"/>
      <c r="WDN92" s="45"/>
      <c r="WDO92" s="45"/>
      <c r="WDP92" s="45"/>
      <c r="WDQ92" s="45"/>
      <c r="WDR92" s="45"/>
      <c r="WDS92" s="45"/>
      <c r="WDT92" s="45"/>
      <c r="WDU92" s="45"/>
      <c r="WDV92" s="45"/>
      <c r="WDW92" s="45"/>
      <c r="WDX92" s="45"/>
      <c r="WDY92" s="45"/>
      <c r="WDZ92" s="45"/>
      <c r="WEA92" s="45"/>
      <c r="WEB92" s="45"/>
      <c r="WEC92" s="45"/>
      <c r="WED92" s="45"/>
      <c r="WEE92" s="45"/>
      <c r="WEF92" s="45"/>
      <c r="WEG92" s="45"/>
      <c r="WEH92" s="45"/>
      <c r="WEI92" s="45"/>
      <c r="WEJ92" s="45"/>
      <c r="WEK92" s="45"/>
      <c r="WEL92" s="45"/>
      <c r="WEM92" s="45"/>
      <c r="WEN92" s="45"/>
      <c r="WEO92" s="45"/>
      <c r="WEP92" s="45"/>
      <c r="WEQ92" s="45"/>
      <c r="WER92" s="45"/>
      <c r="WES92" s="45"/>
      <c r="WET92" s="45"/>
      <c r="WEU92" s="45"/>
      <c r="WEV92" s="45"/>
      <c r="WEW92" s="45"/>
      <c r="WEX92" s="45"/>
      <c r="WEY92" s="45"/>
      <c r="WEZ92" s="45"/>
      <c r="WFA92" s="45"/>
      <c r="WFB92" s="45"/>
      <c r="WFC92" s="45"/>
      <c r="WFD92" s="45"/>
      <c r="WFE92" s="45"/>
      <c r="WFF92" s="45"/>
      <c r="WFG92" s="45"/>
      <c r="WFH92" s="45"/>
      <c r="WFI92" s="45"/>
      <c r="WFJ92" s="45"/>
      <c r="WFK92" s="45"/>
      <c r="WFL92" s="45"/>
      <c r="WFM92" s="45"/>
      <c r="WFN92" s="45"/>
      <c r="WFO92" s="45"/>
      <c r="WFP92" s="45"/>
      <c r="WFQ92" s="45"/>
      <c r="WFR92" s="45"/>
      <c r="WFS92" s="45"/>
      <c r="WFT92" s="45"/>
      <c r="WFU92" s="45"/>
      <c r="WFV92" s="45"/>
      <c r="WFW92" s="45"/>
      <c r="WFX92" s="45"/>
      <c r="WFY92" s="45"/>
      <c r="WFZ92" s="45"/>
      <c r="WGA92" s="45"/>
      <c r="WGB92" s="45"/>
      <c r="WGC92" s="45"/>
      <c r="WGD92" s="45"/>
      <c r="WGE92" s="45"/>
      <c r="WGF92" s="45"/>
      <c r="WGG92" s="45"/>
      <c r="WGH92" s="45"/>
      <c r="WGI92" s="45"/>
      <c r="WGJ92" s="45"/>
      <c r="WGK92" s="45"/>
      <c r="WGL92" s="45"/>
      <c r="WGM92" s="45"/>
      <c r="WGN92" s="45"/>
      <c r="WGO92" s="45"/>
      <c r="WGP92" s="45"/>
      <c r="WGQ92" s="45"/>
      <c r="WGR92" s="45"/>
      <c r="WGS92" s="45"/>
      <c r="WGT92" s="45"/>
      <c r="WGU92" s="45"/>
      <c r="WGV92" s="45"/>
      <c r="WGW92" s="45"/>
      <c r="WGX92" s="45"/>
      <c r="WGY92" s="45"/>
      <c r="WGZ92" s="45"/>
      <c r="WHA92" s="45"/>
      <c r="WHB92" s="45"/>
      <c r="WHC92" s="45"/>
      <c r="WHD92" s="45"/>
      <c r="WHE92" s="45"/>
      <c r="WHF92" s="45"/>
      <c r="WHG92" s="45"/>
      <c r="WHH92" s="45"/>
      <c r="WHI92" s="45"/>
      <c r="WHJ92" s="45"/>
      <c r="WHK92" s="45"/>
      <c r="WHL92" s="45"/>
      <c r="WHM92" s="45"/>
      <c r="WHN92" s="45"/>
      <c r="WHO92" s="45"/>
      <c r="WHP92" s="45"/>
      <c r="WHQ92" s="45"/>
      <c r="WHR92" s="45"/>
      <c r="WHS92" s="45"/>
      <c r="WHT92" s="45"/>
      <c r="WHU92" s="45"/>
      <c r="WHV92" s="45"/>
      <c r="WHW92" s="45"/>
      <c r="WHX92" s="45"/>
      <c r="WHY92" s="45"/>
      <c r="WHZ92" s="45"/>
      <c r="WIA92" s="45"/>
      <c r="WIB92" s="45"/>
      <c r="WIC92" s="45"/>
      <c r="WID92" s="45"/>
      <c r="WIE92" s="45"/>
      <c r="WIF92" s="45"/>
      <c r="WIG92" s="45"/>
      <c r="WIH92" s="45"/>
      <c r="WII92" s="45"/>
      <c r="WIJ92" s="45"/>
      <c r="WIK92" s="45"/>
      <c r="WIL92" s="45"/>
      <c r="WIM92" s="45"/>
      <c r="WIN92" s="45"/>
      <c r="WIO92" s="45"/>
      <c r="WIP92" s="45"/>
      <c r="WIQ92" s="45"/>
      <c r="WIR92" s="45"/>
      <c r="WIS92" s="45"/>
      <c r="WIT92" s="45"/>
      <c r="WIU92" s="45"/>
      <c r="WIV92" s="45"/>
      <c r="WIW92" s="45"/>
      <c r="WIX92" s="45"/>
      <c r="WIY92" s="45"/>
      <c r="WIZ92" s="45"/>
      <c r="WJA92" s="45"/>
      <c r="WJB92" s="45"/>
      <c r="WJC92" s="45"/>
      <c r="WJD92" s="45"/>
      <c r="WJE92" s="45"/>
      <c r="WJF92" s="45"/>
      <c r="WJG92" s="45"/>
      <c r="WJH92" s="45"/>
      <c r="WJI92" s="45"/>
      <c r="WJJ92" s="45"/>
      <c r="WJK92" s="45"/>
      <c r="WJL92" s="45"/>
      <c r="WJM92" s="45"/>
      <c r="WJN92" s="45"/>
      <c r="WJO92" s="45"/>
      <c r="WJP92" s="45"/>
      <c r="WJQ92" s="45"/>
      <c r="WJR92" s="45"/>
      <c r="WJS92" s="45"/>
      <c r="WJT92" s="45"/>
      <c r="WJU92" s="45"/>
      <c r="WJV92" s="45"/>
      <c r="WJW92" s="45"/>
      <c r="WJX92" s="45"/>
      <c r="WJY92" s="45"/>
      <c r="WJZ92" s="45"/>
      <c r="WKA92" s="45"/>
      <c r="WKB92" s="45"/>
      <c r="WKC92" s="45"/>
      <c r="WKD92" s="45"/>
      <c r="WKE92" s="45"/>
      <c r="WKF92" s="45"/>
      <c r="WKG92" s="45"/>
      <c r="WKH92" s="45"/>
      <c r="WKI92" s="45"/>
      <c r="WKJ92" s="45"/>
      <c r="WKK92" s="45"/>
      <c r="WKL92" s="45"/>
      <c r="WKM92" s="45"/>
      <c r="WKN92" s="45"/>
      <c r="WKO92" s="45"/>
      <c r="WKP92" s="45"/>
      <c r="WKQ92" s="45"/>
      <c r="WKR92" s="45"/>
      <c r="WKS92" s="45"/>
      <c r="WKT92" s="45"/>
      <c r="WKU92" s="45"/>
      <c r="WKV92" s="45"/>
      <c r="WKW92" s="45"/>
      <c r="WKX92" s="45"/>
      <c r="WKY92" s="45"/>
      <c r="WKZ92" s="45"/>
      <c r="WLA92" s="45"/>
      <c r="WLB92" s="45"/>
      <c r="WLC92" s="45"/>
      <c r="WLD92" s="45"/>
      <c r="WLE92" s="45"/>
      <c r="WLF92" s="45"/>
      <c r="WLG92" s="45"/>
      <c r="WLH92" s="45"/>
      <c r="WLI92" s="45"/>
      <c r="WLJ92" s="45"/>
      <c r="WLK92" s="45"/>
      <c r="WLL92" s="45"/>
      <c r="WLM92" s="45"/>
      <c r="WLN92" s="45"/>
      <c r="WLO92" s="45"/>
      <c r="WLP92" s="45"/>
      <c r="WLQ92" s="45"/>
      <c r="WLR92" s="45"/>
      <c r="WLS92" s="45"/>
      <c r="WLT92" s="45"/>
      <c r="WLU92" s="45"/>
      <c r="WLV92" s="45"/>
      <c r="WLW92" s="45"/>
      <c r="WLX92" s="45"/>
      <c r="WLY92" s="45"/>
      <c r="WLZ92" s="45"/>
      <c r="WMA92" s="45"/>
      <c r="WMB92" s="45"/>
      <c r="WMC92" s="45"/>
      <c r="WMD92" s="45"/>
      <c r="WME92" s="45"/>
      <c r="WMF92" s="45"/>
      <c r="WMG92" s="45"/>
      <c r="WMH92" s="45"/>
      <c r="WMI92" s="45"/>
      <c r="WMJ92" s="45"/>
      <c r="WMK92" s="45"/>
      <c r="WML92" s="45"/>
      <c r="WMM92" s="45"/>
      <c r="WMN92" s="45"/>
      <c r="WMO92" s="45"/>
      <c r="WMP92" s="45"/>
      <c r="WMQ92" s="45"/>
      <c r="WMR92" s="45"/>
      <c r="WMS92" s="45"/>
      <c r="WMT92" s="45"/>
      <c r="WMU92" s="45"/>
      <c r="WMV92" s="45"/>
      <c r="WMW92" s="45"/>
      <c r="WMX92" s="45"/>
      <c r="WMY92" s="45"/>
      <c r="WMZ92" s="45"/>
      <c r="WNA92" s="45"/>
      <c r="WNB92" s="45"/>
      <c r="WNC92" s="45"/>
      <c r="WND92" s="45"/>
      <c r="WNE92" s="45"/>
      <c r="WNF92" s="45"/>
      <c r="WNG92" s="45"/>
      <c r="WNH92" s="45"/>
      <c r="WNI92" s="45"/>
      <c r="WNJ92" s="45"/>
      <c r="WNK92" s="45"/>
      <c r="WNL92" s="45"/>
      <c r="WNM92" s="45"/>
      <c r="WNN92" s="45"/>
      <c r="WNO92" s="45"/>
      <c r="WNP92" s="45"/>
      <c r="WNQ92" s="45"/>
      <c r="WNR92" s="45"/>
      <c r="WNS92" s="45"/>
      <c r="WNT92" s="45"/>
      <c r="WNU92" s="45"/>
      <c r="WNV92" s="45"/>
      <c r="WNW92" s="45"/>
      <c r="WNX92" s="45"/>
      <c r="WNY92" s="45"/>
      <c r="WNZ92" s="45"/>
      <c r="WOA92" s="45"/>
      <c r="WOB92" s="45"/>
      <c r="WOC92" s="45"/>
      <c r="WOD92" s="45"/>
      <c r="WOE92" s="45"/>
      <c r="WOF92" s="45"/>
      <c r="WOG92" s="45"/>
      <c r="WOH92" s="45"/>
      <c r="WOI92" s="45"/>
      <c r="WOJ92" s="45"/>
      <c r="WOK92" s="45"/>
      <c r="WOL92" s="45"/>
      <c r="WOM92" s="45"/>
      <c r="WON92" s="45"/>
      <c r="WOO92" s="45"/>
      <c r="WOP92" s="45"/>
      <c r="WOQ92" s="45"/>
      <c r="WOR92" s="45"/>
      <c r="WOS92" s="45"/>
      <c r="WOT92" s="45"/>
      <c r="WOU92" s="45"/>
      <c r="WOV92" s="45"/>
      <c r="WOW92" s="45"/>
      <c r="WOX92" s="45"/>
      <c r="WOY92" s="45"/>
      <c r="WOZ92" s="45"/>
      <c r="WPA92" s="45"/>
      <c r="WPB92" s="45"/>
      <c r="WPC92" s="45"/>
      <c r="WPD92" s="45"/>
      <c r="WPE92" s="45"/>
      <c r="WPF92" s="45"/>
      <c r="WPG92" s="45"/>
      <c r="WPH92" s="45"/>
      <c r="WPI92" s="45"/>
      <c r="WPJ92" s="45"/>
      <c r="WPK92" s="45"/>
      <c r="WPL92" s="45"/>
      <c r="WPM92" s="45"/>
      <c r="WPN92" s="45"/>
      <c r="WPO92" s="45"/>
      <c r="WPP92" s="45"/>
      <c r="WPQ92" s="45"/>
      <c r="WPR92" s="45"/>
      <c r="WPS92" s="45"/>
      <c r="WPT92" s="45"/>
      <c r="WPU92" s="45"/>
      <c r="WPV92" s="45"/>
      <c r="WPW92" s="45"/>
      <c r="WPX92" s="45"/>
      <c r="WPY92" s="45"/>
      <c r="WPZ92" s="45"/>
      <c r="WQA92" s="45"/>
      <c r="WQB92" s="45"/>
      <c r="WQC92" s="45"/>
      <c r="WQD92" s="45"/>
      <c r="WQE92" s="45"/>
      <c r="WQF92" s="45"/>
      <c r="WQG92" s="45"/>
      <c r="WQH92" s="45"/>
      <c r="WQI92" s="45"/>
      <c r="WQJ92" s="45"/>
      <c r="WQK92" s="45"/>
      <c r="WQL92" s="45"/>
      <c r="WQM92" s="45"/>
      <c r="WQN92" s="45"/>
      <c r="WQO92" s="45"/>
      <c r="WQP92" s="45"/>
      <c r="WQQ92" s="45"/>
      <c r="WQR92" s="45"/>
      <c r="WQS92" s="45"/>
      <c r="WQT92" s="45"/>
      <c r="WQU92" s="45"/>
      <c r="WQV92" s="45"/>
      <c r="WQW92" s="45"/>
      <c r="WQX92" s="45"/>
      <c r="WQY92" s="45"/>
      <c r="WQZ92" s="45"/>
      <c r="WRA92" s="45"/>
      <c r="WRB92" s="45"/>
      <c r="WRC92" s="45"/>
      <c r="WRD92" s="45"/>
      <c r="WRE92" s="45"/>
      <c r="WRF92" s="45"/>
      <c r="WRG92" s="45"/>
      <c r="WRH92" s="45"/>
      <c r="WRI92" s="45"/>
      <c r="WRJ92" s="45"/>
      <c r="WRK92" s="45"/>
      <c r="WRL92" s="45"/>
      <c r="WRM92" s="45"/>
      <c r="WRN92" s="45"/>
      <c r="WRO92" s="45"/>
      <c r="WRP92" s="45"/>
      <c r="WRQ92" s="45"/>
      <c r="WRR92" s="45"/>
      <c r="WRS92" s="45"/>
      <c r="WRT92" s="45"/>
      <c r="WRU92" s="45"/>
      <c r="WRV92" s="45"/>
      <c r="WRW92" s="45"/>
      <c r="WRX92" s="45"/>
      <c r="WRY92" s="45"/>
      <c r="WRZ92" s="45"/>
      <c r="WSA92" s="45"/>
      <c r="WSB92" s="45"/>
      <c r="WSC92" s="45"/>
      <c r="WSD92" s="45"/>
      <c r="WSE92" s="45"/>
      <c r="WSF92" s="45"/>
      <c r="WSG92" s="45"/>
      <c r="WSH92" s="45"/>
      <c r="WSI92" s="45"/>
      <c r="WSJ92" s="45"/>
      <c r="WSK92" s="45"/>
      <c r="WSL92" s="45"/>
      <c r="WSM92" s="45"/>
      <c r="WSN92" s="45"/>
      <c r="WSO92" s="45"/>
      <c r="WSP92" s="45"/>
      <c r="WSQ92" s="45"/>
      <c r="WSR92" s="45"/>
      <c r="WSS92" s="45"/>
      <c r="WST92" s="45"/>
      <c r="WSU92" s="45"/>
      <c r="WSV92" s="45"/>
      <c r="WSW92" s="45"/>
      <c r="WSX92" s="45"/>
      <c r="WSY92" s="45"/>
      <c r="WSZ92" s="45"/>
      <c r="WTA92" s="45"/>
      <c r="WTB92" s="45"/>
      <c r="WTC92" s="45"/>
      <c r="WTD92" s="45"/>
      <c r="WTE92" s="45"/>
      <c r="WTF92" s="45"/>
      <c r="WTG92" s="45"/>
      <c r="WTH92" s="45"/>
      <c r="WTI92" s="45"/>
      <c r="WTJ92" s="45"/>
      <c r="WTK92" s="45"/>
      <c r="WTL92" s="45"/>
      <c r="WTM92" s="45"/>
      <c r="WTN92" s="45"/>
      <c r="WTO92" s="45"/>
      <c r="WTP92" s="45"/>
      <c r="WTQ92" s="45"/>
      <c r="WTR92" s="45"/>
      <c r="WTS92" s="45"/>
      <c r="WTT92" s="45"/>
      <c r="WTU92" s="45"/>
      <c r="WTV92" s="45"/>
      <c r="WTW92" s="45"/>
      <c r="WTX92" s="45"/>
      <c r="WTY92" s="45"/>
      <c r="WTZ92" s="45"/>
      <c r="WUA92" s="45"/>
      <c r="WUB92" s="45"/>
      <c r="WUC92" s="45"/>
      <c r="WUD92" s="45"/>
      <c r="WUE92" s="45"/>
      <c r="WUF92" s="45"/>
      <c r="WUG92" s="45"/>
      <c r="WUH92" s="45"/>
      <c r="WUI92" s="45"/>
      <c r="WUJ92" s="45"/>
      <c r="WUK92" s="45"/>
      <c r="WUL92" s="45"/>
      <c r="WUM92" s="45"/>
      <c r="WUN92" s="45"/>
      <c r="WUO92" s="45"/>
      <c r="WUP92" s="45"/>
      <c r="WUQ92" s="45"/>
      <c r="WUR92" s="45"/>
      <c r="WUS92" s="45"/>
      <c r="WUT92" s="45"/>
      <c r="WUU92" s="45"/>
      <c r="WUV92" s="45"/>
      <c r="WUW92" s="45"/>
      <c r="WUX92" s="45"/>
      <c r="WUY92" s="45"/>
      <c r="WUZ92" s="45"/>
      <c r="WVA92" s="45"/>
      <c r="WVB92" s="45"/>
      <c r="WVC92" s="45"/>
      <c r="WVD92" s="45"/>
      <c r="WVE92" s="45"/>
      <c r="WVF92" s="45"/>
      <c r="WVG92" s="45"/>
      <c r="WVH92" s="45"/>
      <c r="WVI92" s="45"/>
      <c r="WVJ92" s="45"/>
      <c r="WVK92" s="45"/>
      <c r="WVL92" s="45"/>
      <c r="WVM92" s="45"/>
      <c r="WVN92" s="45"/>
      <c r="WVO92" s="45"/>
      <c r="WVP92" s="45"/>
      <c r="WVQ92" s="45"/>
      <c r="WVR92" s="45"/>
      <c r="WVS92" s="45"/>
      <c r="WVT92" s="45"/>
      <c r="WVU92" s="45"/>
      <c r="WVV92" s="45"/>
      <c r="WVW92" s="45"/>
      <c r="WVX92" s="45"/>
      <c r="WVY92" s="45"/>
      <c r="WVZ92" s="45"/>
      <c r="WWA92" s="45"/>
      <c r="WWB92" s="45"/>
      <c r="WWC92" s="45"/>
      <c r="WWD92" s="45"/>
      <c r="WWE92" s="45"/>
      <c r="WWF92" s="45"/>
      <c r="WWG92" s="45"/>
      <c r="WWH92" s="45"/>
      <c r="WWI92" s="45"/>
      <c r="WWJ92" s="45"/>
      <c r="WWK92" s="45"/>
      <c r="WWL92" s="45"/>
      <c r="WWM92" s="45"/>
      <c r="WWN92" s="45"/>
      <c r="WWO92" s="45"/>
      <c r="WWP92" s="45"/>
      <c r="WWQ92" s="45"/>
      <c r="WWR92" s="45"/>
      <c r="WWS92" s="45"/>
      <c r="WWT92" s="45"/>
      <c r="WWU92" s="45"/>
      <c r="WWV92" s="45"/>
      <c r="WWW92" s="45"/>
      <c r="WWX92" s="45"/>
      <c r="WWY92" s="45"/>
      <c r="WWZ92" s="45"/>
      <c r="WXA92" s="45"/>
      <c r="WXB92" s="45"/>
      <c r="WXC92" s="45"/>
      <c r="WXD92" s="45"/>
      <c r="WXE92" s="45"/>
      <c r="WXF92" s="45"/>
      <c r="WXG92" s="45"/>
      <c r="WXH92" s="45"/>
      <c r="WXI92" s="45"/>
      <c r="WXJ92" s="45"/>
      <c r="WXK92" s="45"/>
      <c r="WXL92" s="45"/>
      <c r="WXM92" s="45"/>
      <c r="WXN92" s="45"/>
      <c r="WXO92" s="45"/>
      <c r="WXP92" s="45"/>
      <c r="WXQ92" s="45"/>
      <c r="WXR92" s="45"/>
      <c r="WXS92" s="45"/>
      <c r="WXT92" s="45"/>
      <c r="WXU92" s="45"/>
      <c r="WXV92" s="45"/>
      <c r="WXW92" s="45"/>
      <c r="WXX92" s="45"/>
      <c r="WXY92" s="45"/>
      <c r="WXZ92" s="45"/>
      <c r="WYA92" s="45"/>
      <c r="WYB92" s="45"/>
      <c r="WYC92" s="45"/>
      <c r="WYD92" s="45"/>
      <c r="WYE92" s="45"/>
      <c r="WYF92" s="45"/>
      <c r="WYG92" s="45"/>
      <c r="WYH92" s="45"/>
      <c r="WYI92" s="45"/>
      <c r="WYJ92" s="45"/>
      <c r="WYK92" s="45"/>
      <c r="WYL92" s="45"/>
      <c r="WYM92" s="45"/>
      <c r="WYN92" s="45"/>
      <c r="WYO92" s="45"/>
      <c r="WYP92" s="45"/>
      <c r="WYQ92" s="45"/>
      <c r="WYR92" s="45"/>
      <c r="WYS92" s="45"/>
      <c r="WYT92" s="45"/>
      <c r="WYU92" s="45"/>
      <c r="WYV92" s="45"/>
      <c r="WYW92" s="45"/>
      <c r="WYX92" s="45"/>
      <c r="WYY92" s="45"/>
      <c r="WYZ92" s="45"/>
      <c r="WZA92" s="45"/>
      <c r="WZB92" s="45"/>
      <c r="WZC92" s="45"/>
      <c r="WZD92" s="45"/>
      <c r="WZE92" s="45"/>
      <c r="WZF92" s="45"/>
      <c r="WZG92" s="45"/>
      <c r="WZH92" s="45"/>
      <c r="WZI92" s="45"/>
      <c r="WZJ92" s="45"/>
      <c r="WZK92" s="45"/>
      <c r="WZL92" s="45"/>
      <c r="WZM92" s="45"/>
      <c r="WZN92" s="45"/>
      <c r="WZO92" s="45"/>
      <c r="WZP92" s="45"/>
      <c r="WZQ92" s="45"/>
      <c r="WZR92" s="45"/>
      <c r="WZS92" s="45"/>
      <c r="WZT92" s="45"/>
      <c r="WZU92" s="45"/>
      <c r="WZV92" s="45"/>
      <c r="WZW92" s="45"/>
      <c r="WZX92" s="45"/>
      <c r="WZY92" s="45"/>
      <c r="WZZ92" s="45"/>
      <c r="XAA92" s="45"/>
      <c r="XAB92" s="45"/>
      <c r="XAC92" s="45"/>
      <c r="XAD92" s="45"/>
      <c r="XAE92" s="45"/>
      <c r="XAF92" s="45"/>
      <c r="XAG92" s="45"/>
      <c r="XAH92" s="45"/>
      <c r="XAI92" s="45"/>
      <c r="XAJ92" s="45"/>
      <c r="XAK92" s="45"/>
      <c r="XAL92" s="45"/>
      <c r="XAM92" s="45"/>
      <c r="XAN92" s="45"/>
      <c r="XAO92" s="45"/>
      <c r="XAP92" s="45"/>
      <c r="XAQ92" s="45"/>
      <c r="XAR92" s="45"/>
      <c r="XAS92" s="45"/>
      <c r="XAT92" s="45"/>
      <c r="XAU92" s="45"/>
      <c r="XAV92" s="45"/>
      <c r="XAW92" s="45"/>
      <c r="XAX92" s="45"/>
      <c r="XAY92" s="45"/>
      <c r="XAZ92" s="45"/>
      <c r="XBA92" s="45"/>
      <c r="XBB92" s="45"/>
      <c r="XBC92" s="45"/>
      <c r="XBD92" s="45"/>
      <c r="XBE92" s="45"/>
      <c r="XBF92" s="45"/>
      <c r="XBG92" s="45"/>
      <c r="XBH92" s="45"/>
      <c r="XBI92" s="45"/>
      <c r="XBJ92" s="45"/>
      <c r="XBK92" s="45"/>
      <c r="XBL92" s="45"/>
      <c r="XBM92" s="45"/>
      <c r="XBN92" s="45"/>
      <c r="XBO92" s="45"/>
      <c r="XBP92" s="45"/>
      <c r="XBQ92" s="45"/>
      <c r="XBR92" s="45"/>
      <c r="XBS92" s="45"/>
      <c r="XBT92" s="45"/>
      <c r="XBU92" s="45"/>
      <c r="XBV92" s="45"/>
      <c r="XBW92" s="45"/>
      <c r="XBX92" s="45"/>
      <c r="XBY92" s="45"/>
      <c r="XBZ92" s="45"/>
      <c r="XCA92" s="45"/>
      <c r="XCB92" s="45"/>
      <c r="XCC92" s="45"/>
      <c r="XCD92" s="45"/>
      <c r="XCE92" s="45"/>
      <c r="XCF92" s="45"/>
      <c r="XCG92" s="45"/>
      <c r="XCH92" s="45"/>
      <c r="XCI92" s="45"/>
      <c r="XCJ92" s="45"/>
      <c r="XCK92" s="45"/>
      <c r="XCL92" s="45"/>
      <c r="XCM92" s="45"/>
      <c r="XCN92" s="45"/>
      <c r="XCO92" s="45"/>
      <c r="XCP92" s="45"/>
      <c r="XCQ92" s="45"/>
      <c r="XCR92" s="45"/>
      <c r="XCS92" s="45"/>
      <c r="XCT92" s="45"/>
      <c r="XCU92" s="45"/>
      <c r="XCV92" s="45"/>
      <c r="XCW92" s="45"/>
      <c r="XCX92" s="45"/>
      <c r="XCY92" s="45"/>
      <c r="XCZ92" s="45"/>
      <c r="XDA92" s="45"/>
      <c r="XDB92" s="45"/>
      <c r="XDC92" s="45"/>
      <c r="XDD92" s="45"/>
      <c r="XDE92" s="45"/>
      <c r="XDF92" s="45"/>
      <c r="XDG92" s="45"/>
      <c r="XDH92" s="45"/>
      <c r="XDI92" s="45"/>
      <c r="XDJ92" s="45"/>
      <c r="XDK92" s="45"/>
      <c r="XDL92" s="45"/>
      <c r="XDM92" s="45"/>
      <c r="XDN92" s="45"/>
      <c r="XDO92" s="45"/>
      <c r="XDP92" s="45"/>
      <c r="XDQ92" s="45"/>
      <c r="XDR92" s="45"/>
      <c r="XDS92" s="45"/>
      <c r="XDT92" s="45"/>
      <c r="XDU92" s="45"/>
      <c r="XDV92" s="45"/>
      <c r="XDW92" s="45"/>
      <c r="XDX92" s="45"/>
      <c r="XDY92" s="45"/>
      <c r="XDZ92" s="45"/>
      <c r="XEA92" s="45"/>
      <c r="XEB92" s="45"/>
      <c r="XEC92" s="45"/>
      <c r="XED92" s="45"/>
      <c r="XEE92" s="45"/>
      <c r="XEF92" s="45"/>
      <c r="XEG92" s="45"/>
      <c r="XEH92" s="45"/>
      <c r="XEI92" s="45"/>
      <c r="XEJ92" s="45"/>
      <c r="XEK92" s="45"/>
      <c r="XEL92" s="45"/>
      <c r="XEM92" s="45"/>
      <c r="XEN92" s="45"/>
      <c r="XEO92" s="45"/>
      <c r="XEP92" s="45"/>
      <c r="XEQ92" s="45"/>
      <c r="XER92" s="45"/>
      <c r="XES92" s="45"/>
      <c r="XET92" s="45"/>
      <c r="XEU92" s="45"/>
      <c r="XEV92" s="45"/>
      <c r="XEW92" s="45"/>
      <c r="XEX92" s="45"/>
      <c r="XEY92" s="45"/>
      <c r="XEZ92" s="45"/>
      <c r="XFA92" s="45"/>
      <c r="XFB92" s="45"/>
      <c r="XFC92" s="45"/>
    </row>
    <row r="93" spans="1:16383" x14ac:dyDescent="0.2">
      <c r="I93" s="204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S93" s="252"/>
      <c r="CT93" s="252"/>
      <c r="CU93" s="252"/>
    </row>
    <row r="94" spans="1:16383" s="252" customFormat="1" hidden="1" x14ac:dyDescent="0.2">
      <c r="B94" s="14"/>
      <c r="C94" s="253"/>
      <c r="E94" s="254"/>
      <c r="F94" s="254"/>
      <c r="G94" s="254"/>
      <c r="H94" s="346"/>
      <c r="I94" s="471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4"/>
      <c r="BW94" s="254"/>
      <c r="BX94" s="254"/>
      <c r="BY94" s="254"/>
      <c r="BZ94" s="254"/>
      <c r="CA94" s="254"/>
      <c r="CB94" s="254"/>
      <c r="CC94" s="254"/>
      <c r="CD94" s="254"/>
      <c r="CE94" s="254"/>
      <c r="CF94" s="254"/>
      <c r="CG94" s="254"/>
      <c r="CH94" s="254"/>
      <c r="CI94" s="254"/>
      <c r="CJ94" s="254"/>
      <c r="CK94" s="254"/>
      <c r="CL94" s="254"/>
      <c r="CM94" s="254"/>
      <c r="CN94" s="254"/>
      <c r="CO94" s="254"/>
    </row>
    <row r="95" spans="1:16383" s="311" customFormat="1" hidden="1" x14ac:dyDescent="0.2">
      <c r="B95" s="33"/>
      <c r="C95" s="312"/>
      <c r="H95" s="276"/>
      <c r="I95" s="471"/>
      <c r="CS95" s="252"/>
      <c r="CT95" s="252"/>
      <c r="CU95" s="252"/>
    </row>
    <row r="96" spans="1:16383" s="311" customFormat="1" hidden="1" x14ac:dyDescent="0.2">
      <c r="B96" s="33"/>
      <c r="C96" s="312"/>
      <c r="H96" s="276"/>
      <c r="I96" s="471"/>
      <c r="CS96" s="252"/>
      <c r="CT96" s="252"/>
      <c r="CU96" s="252"/>
    </row>
    <row r="97" spans="1:99" s="311" customFormat="1" hidden="1" x14ac:dyDescent="0.2">
      <c r="B97" s="33"/>
      <c r="C97" s="312"/>
      <c r="H97" s="276"/>
      <c r="I97" s="471"/>
      <c r="CS97" s="252"/>
      <c r="CT97" s="252"/>
      <c r="CU97" s="252"/>
    </row>
    <row r="98" spans="1:99" s="252" customFormat="1" hidden="1" x14ac:dyDescent="0.2">
      <c r="B98" s="14"/>
      <c r="C98" s="253"/>
      <c r="E98" s="254"/>
      <c r="H98" s="472"/>
      <c r="I98" s="332"/>
    </row>
    <row r="99" spans="1:99" ht="13.5" thickBot="1" x14ac:dyDescent="0.25">
      <c r="A99" s="55" t="s">
        <v>149</v>
      </c>
      <c r="B99" s="9"/>
      <c r="C99" s="179"/>
      <c r="D99" s="68"/>
      <c r="E99" s="11"/>
      <c r="F99" s="12"/>
      <c r="G99" s="12"/>
      <c r="H99" s="145"/>
      <c r="I99" s="21"/>
      <c r="J99" s="13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S99" s="252"/>
      <c r="CT99" s="252"/>
      <c r="CU99" s="252"/>
    </row>
    <row r="100" spans="1:99" ht="13.5" thickTop="1" x14ac:dyDescent="0.2">
      <c r="CS100" s="252"/>
      <c r="CT100" s="252"/>
      <c r="CU100" s="252"/>
    </row>
    <row r="101" spans="1:99" x14ac:dyDescent="0.2">
      <c r="CS101" s="252"/>
      <c r="CT101" s="252"/>
      <c r="CU101" s="252"/>
    </row>
    <row r="102" spans="1:99" x14ac:dyDescent="0.2">
      <c r="CS102" s="252"/>
      <c r="CT102" s="252"/>
      <c r="CU102" s="252"/>
    </row>
    <row r="103" spans="1:99" x14ac:dyDescent="0.2">
      <c r="CS103" s="252"/>
      <c r="CT103" s="252"/>
      <c r="CU103" s="252"/>
    </row>
    <row r="104" spans="1:99" x14ac:dyDescent="0.2">
      <c r="CS104" s="252"/>
      <c r="CT104" s="252"/>
      <c r="CU104" s="252"/>
    </row>
    <row r="105" spans="1:99" x14ac:dyDescent="0.2">
      <c r="CS105" s="252"/>
      <c r="CT105" s="252"/>
      <c r="CU105" s="252"/>
    </row>
    <row r="106" spans="1:99" x14ac:dyDescent="0.2">
      <c r="CS106" s="252"/>
      <c r="CT106" s="252"/>
      <c r="CU106" s="252"/>
    </row>
    <row r="107" spans="1:99" x14ac:dyDescent="0.2">
      <c r="CS107" s="252"/>
      <c r="CT107" s="252"/>
      <c r="CU107" s="252"/>
    </row>
    <row r="108" spans="1:99" x14ac:dyDescent="0.2">
      <c r="CS108" s="252"/>
      <c r="CT108" s="252"/>
      <c r="CU108" s="252"/>
    </row>
    <row r="109" spans="1:99" x14ac:dyDescent="0.2">
      <c r="CS109" s="252"/>
      <c r="CT109" s="252"/>
      <c r="CU109" s="252"/>
    </row>
    <row r="110" spans="1:99" x14ac:dyDescent="0.2">
      <c r="CS110" s="252"/>
      <c r="CT110" s="252"/>
      <c r="CU110" s="252"/>
    </row>
    <row r="111" spans="1:99" x14ac:dyDescent="0.2">
      <c r="CS111" s="252"/>
      <c r="CT111" s="252"/>
      <c r="CU111" s="252"/>
    </row>
  </sheetData>
  <sheetProtection algorithmName="SHA-512" hashValue="LnS0YVpIey4+v044LK3AHa7+q4VtNklz+1MczDPuAzYya8SKYAHmsd1vTA2iYzW9URfXpjRMEeEiz8Ba/MB6ig==" saltValue="0h+ltWJrvClO238wLSqkxQ==" spinCount="100000" sheet="1" objects="1" scenarios="1"/>
  <conditionalFormatting sqref="K1:CO1">
    <cfRule type="cellIs" dxfId="168" priority="158" operator="equal">
      <formula>OverallError</formula>
    </cfRule>
  </conditionalFormatting>
  <conditionalFormatting sqref="H1">
    <cfRule type="cellIs" dxfId="167" priority="159" operator="equal">
      <formula>OverallError</formula>
    </cfRule>
  </conditionalFormatting>
  <conditionalFormatting sqref="H3 D3:F3 H72">
    <cfRule type="cellIs" dxfId="166" priority="155" operator="lessThan">
      <formula>0</formula>
    </cfRule>
  </conditionalFormatting>
  <conditionalFormatting sqref="K3">
    <cfRule type="cellIs" dxfId="165" priority="154" operator="lessThan">
      <formula>0</formula>
    </cfRule>
  </conditionalFormatting>
  <conditionalFormatting sqref="H13 D13:F13">
    <cfRule type="cellIs" dxfId="164" priority="157" operator="lessThan">
      <formula>0</formula>
    </cfRule>
  </conditionalFormatting>
  <conditionalFormatting sqref="K13">
    <cfRule type="cellIs" dxfId="163" priority="156" operator="lessThan">
      <formula>0</formula>
    </cfRule>
  </conditionalFormatting>
  <conditionalFormatting sqref="K7">
    <cfRule type="cellIs" dxfId="162" priority="149" operator="lessThan">
      <formula>0</formula>
    </cfRule>
  </conditionalFormatting>
  <conditionalFormatting sqref="H7 D7:F7">
    <cfRule type="cellIs" dxfId="161" priority="150" operator="lessThan">
      <formula>0</formula>
    </cfRule>
  </conditionalFormatting>
  <conditionalFormatting sqref="H27 D27:F27 D34:F36 H34:H36">
    <cfRule type="cellIs" dxfId="160" priority="144" operator="lessThan">
      <formula>0</formula>
    </cfRule>
  </conditionalFormatting>
  <conditionalFormatting sqref="K34:K36 K27:CO27">
    <cfRule type="cellIs" dxfId="159" priority="143" operator="lessThan">
      <formula>0</formula>
    </cfRule>
  </conditionalFormatting>
  <conditionalFormatting sqref="D43:F43 D51:F52">
    <cfRule type="cellIs" dxfId="158" priority="141" operator="lessThan">
      <formula>0</formula>
    </cfRule>
  </conditionalFormatting>
  <conditionalFormatting sqref="K43 K51:K52">
    <cfRule type="cellIs" dxfId="157" priority="140" operator="lessThan">
      <formula>0</formula>
    </cfRule>
  </conditionalFormatting>
  <conditionalFormatting sqref="K26">
    <cfRule type="cellIs" dxfId="156" priority="100" operator="lessThan">
      <formula>0</formula>
    </cfRule>
  </conditionalFormatting>
  <conditionalFormatting sqref="H40">
    <cfRule type="cellIs" dxfId="155" priority="105" operator="lessThan">
      <formula>0</formula>
    </cfRule>
  </conditionalFormatting>
  <conditionalFormatting sqref="H43 H51:H52">
    <cfRule type="cellIs" dxfId="154" priority="104" operator="lessThan">
      <formula>0</formula>
    </cfRule>
  </conditionalFormatting>
  <conditionalFormatting sqref="K15">
    <cfRule type="cellIs" dxfId="153" priority="116" operator="lessThan">
      <formula>0</formula>
    </cfRule>
  </conditionalFormatting>
  <conditionalFormatting sqref="H20:H22 D20:F22">
    <cfRule type="cellIs" dxfId="152" priority="120" operator="lessThan">
      <formula>0</formula>
    </cfRule>
  </conditionalFormatting>
  <conditionalFormatting sqref="K20:K22">
    <cfRule type="cellIs" dxfId="151" priority="119" operator="lessThan">
      <formula>0</formula>
    </cfRule>
  </conditionalFormatting>
  <conditionalFormatting sqref="H15 D15:F15">
    <cfRule type="cellIs" dxfId="150" priority="117" operator="lessThan">
      <formula>0</formula>
    </cfRule>
  </conditionalFormatting>
  <conditionalFormatting sqref="H24 D24:F24">
    <cfRule type="cellIs" dxfId="149" priority="99" operator="lessThan">
      <formula>0</formula>
    </cfRule>
  </conditionalFormatting>
  <conditionalFormatting sqref="H26 D26:F26">
    <cfRule type="cellIs" dxfId="148" priority="101" operator="lessThan">
      <formula>0</formula>
    </cfRule>
  </conditionalFormatting>
  <conditionalFormatting sqref="H37">
    <cfRule type="cellIs" dxfId="147" priority="87" operator="lessThan">
      <formula>0</formula>
    </cfRule>
  </conditionalFormatting>
  <conditionalFormatting sqref="H63 D63:F63">
    <cfRule type="cellIs" dxfId="146" priority="86" operator="lessThan">
      <formula>0</formula>
    </cfRule>
  </conditionalFormatting>
  <conditionalFormatting sqref="K24">
    <cfRule type="cellIs" dxfId="145" priority="98" operator="lessThan">
      <formula>0</formula>
    </cfRule>
  </conditionalFormatting>
  <conditionalFormatting sqref="H23 D23:F23">
    <cfRule type="cellIs" dxfId="144" priority="97" operator="lessThan">
      <formula>0</formula>
    </cfRule>
  </conditionalFormatting>
  <conditionalFormatting sqref="K23">
    <cfRule type="cellIs" dxfId="143" priority="96" operator="lessThan">
      <formula>0</formula>
    </cfRule>
  </conditionalFormatting>
  <conditionalFormatting sqref="K63">
    <cfRule type="cellIs" dxfId="142" priority="85" operator="lessThan">
      <formula>0</formula>
    </cfRule>
  </conditionalFormatting>
  <conditionalFormatting sqref="H28 D28:F28">
    <cfRule type="cellIs" dxfId="141" priority="95" operator="lessThan">
      <formula>0</formula>
    </cfRule>
  </conditionalFormatting>
  <conditionalFormatting sqref="K28">
    <cfRule type="cellIs" dxfId="140" priority="94" operator="lessThan">
      <formula>0</formula>
    </cfRule>
  </conditionalFormatting>
  <conditionalFormatting sqref="H33 D33:F33">
    <cfRule type="cellIs" dxfId="139" priority="92" operator="lessThan">
      <formula>0</formula>
    </cfRule>
  </conditionalFormatting>
  <conditionalFormatting sqref="K33">
    <cfRule type="cellIs" dxfId="138" priority="91" operator="lessThan">
      <formula>0</formula>
    </cfRule>
  </conditionalFormatting>
  <conditionalFormatting sqref="D37:F37">
    <cfRule type="cellIs" dxfId="137" priority="89" operator="lessThan">
      <formula>0</formula>
    </cfRule>
  </conditionalFormatting>
  <conditionalFormatting sqref="K37">
    <cfRule type="cellIs" dxfId="136" priority="88" operator="lessThan">
      <formula>0</formula>
    </cfRule>
  </conditionalFormatting>
  <conditionalFormatting sqref="H55 D55:F55">
    <cfRule type="cellIs" dxfId="135" priority="83" operator="lessThan">
      <formula>0</formula>
    </cfRule>
  </conditionalFormatting>
  <conditionalFormatting sqref="K55">
    <cfRule type="cellIs" dxfId="134" priority="82" operator="lessThan">
      <formula>0</formula>
    </cfRule>
  </conditionalFormatting>
  <conditionalFormatting sqref="H69 D69:F69 D78:F78 H76 D76 F76 H78">
    <cfRule type="cellIs" dxfId="133" priority="80" operator="lessThan">
      <formula>0</formula>
    </cfRule>
  </conditionalFormatting>
  <conditionalFormatting sqref="K76 K69:CO69 K78">
    <cfRule type="cellIs" dxfId="132" priority="79" operator="lessThan">
      <formula>0</formula>
    </cfRule>
  </conditionalFormatting>
  <conditionalFormatting sqref="D83 F83">
    <cfRule type="cellIs" dxfId="131" priority="78" operator="lessThan">
      <formula>0</formula>
    </cfRule>
  </conditionalFormatting>
  <conditionalFormatting sqref="K83">
    <cfRule type="cellIs" dxfId="130" priority="77" operator="lessThan">
      <formula>0</formula>
    </cfRule>
  </conditionalFormatting>
  <conditionalFormatting sqref="H64:H65 D64:F65">
    <cfRule type="cellIs" dxfId="129" priority="75" operator="lessThan">
      <formula>0</formula>
    </cfRule>
  </conditionalFormatting>
  <conditionalFormatting sqref="K64:K65">
    <cfRule type="cellIs" dxfId="128" priority="74" operator="lessThan">
      <formula>0</formula>
    </cfRule>
  </conditionalFormatting>
  <conditionalFormatting sqref="H68 D68:F68">
    <cfRule type="cellIs" dxfId="127" priority="66" operator="lessThan">
      <formula>0</formula>
    </cfRule>
  </conditionalFormatting>
  <conditionalFormatting sqref="H80">
    <cfRule type="cellIs" dxfId="126" priority="68" operator="lessThan">
      <formula>0</formula>
    </cfRule>
  </conditionalFormatting>
  <conditionalFormatting sqref="H83">
    <cfRule type="cellIs" dxfId="125" priority="67" operator="lessThan">
      <formula>0</formula>
    </cfRule>
  </conditionalFormatting>
  <conditionalFormatting sqref="H66 D66:F66 E66:E69">
    <cfRule type="cellIs" dxfId="124" priority="62" operator="lessThan">
      <formula>0</formula>
    </cfRule>
  </conditionalFormatting>
  <conditionalFormatting sqref="H67 D67:F67">
    <cfRule type="cellIs" dxfId="123" priority="64" operator="lessThan">
      <formula>0</formula>
    </cfRule>
  </conditionalFormatting>
  <conditionalFormatting sqref="K70">
    <cfRule type="cellIs" dxfId="122" priority="59" operator="lessThan">
      <formula>0</formula>
    </cfRule>
  </conditionalFormatting>
  <conditionalFormatting sqref="H70 D70:F70">
    <cfRule type="cellIs" dxfId="121" priority="60" operator="lessThan">
      <formula>0</formula>
    </cfRule>
  </conditionalFormatting>
  <conditionalFormatting sqref="H74 D74:F74">
    <cfRule type="cellIs" dxfId="120" priority="57" operator="lessThan">
      <formula>0</formula>
    </cfRule>
  </conditionalFormatting>
  <conditionalFormatting sqref="K74">
    <cfRule type="cellIs" dxfId="119" priority="56" operator="lessThan">
      <formula>0</formula>
    </cfRule>
  </conditionalFormatting>
  <conditionalFormatting sqref="K68:CO68">
    <cfRule type="cellIs" dxfId="118" priority="51" operator="lessThan">
      <formula>0</formula>
    </cfRule>
  </conditionalFormatting>
  <conditionalFormatting sqref="K66:CO68">
    <cfRule type="cellIs" dxfId="117" priority="49" operator="lessThan">
      <formula>0</formula>
    </cfRule>
  </conditionalFormatting>
  <conditionalFormatting sqref="K67:CO67">
    <cfRule type="cellIs" dxfId="116" priority="50" operator="lessThan">
      <formula>0</formula>
    </cfRule>
  </conditionalFormatting>
  <conditionalFormatting sqref="D29:F30 H29 D31">
    <cfRule type="cellIs" dxfId="115" priority="48" operator="lessThan">
      <formula>0</formula>
    </cfRule>
  </conditionalFormatting>
  <conditionalFormatting sqref="K29">
    <cfRule type="cellIs" dxfId="114" priority="47" operator="lessThan">
      <formula>0</formula>
    </cfRule>
  </conditionalFormatting>
  <conditionalFormatting sqref="H32 D32:F32">
    <cfRule type="cellIs" dxfId="113" priority="45" operator="lessThan">
      <formula>0</formula>
    </cfRule>
  </conditionalFormatting>
  <conditionalFormatting sqref="K32">
    <cfRule type="cellIs" dxfId="112" priority="44" operator="lessThan">
      <formula>0</formula>
    </cfRule>
  </conditionalFormatting>
  <conditionalFormatting sqref="E31:F31">
    <cfRule type="cellIs" dxfId="111" priority="40" operator="lessThan">
      <formula>0</formula>
    </cfRule>
  </conditionalFormatting>
  <conditionalFormatting sqref="K31:CO31">
    <cfRule type="cellIs" dxfId="110" priority="30" operator="lessThan">
      <formula>0</formula>
    </cfRule>
  </conditionalFormatting>
  <conditionalFormatting sqref="H30:H31">
    <cfRule type="cellIs" dxfId="109" priority="34" operator="lessThan">
      <formula>0</formula>
    </cfRule>
  </conditionalFormatting>
  <conditionalFormatting sqref="K30:CO30">
    <cfRule type="cellIs" dxfId="108" priority="31" operator="lessThan">
      <formula>0</formula>
    </cfRule>
  </conditionalFormatting>
  <conditionalFormatting sqref="D71:F71 H71 D72">
    <cfRule type="cellIs" dxfId="107" priority="29" operator="lessThan">
      <formula>0</formula>
    </cfRule>
  </conditionalFormatting>
  <conditionalFormatting sqref="K71">
    <cfRule type="cellIs" dxfId="106" priority="28" operator="lessThan">
      <formula>0</formula>
    </cfRule>
  </conditionalFormatting>
  <conditionalFormatting sqref="H73 D73:F73">
    <cfRule type="cellIs" dxfId="105" priority="26" operator="lessThan">
      <formula>0</formula>
    </cfRule>
  </conditionalFormatting>
  <conditionalFormatting sqref="K73">
    <cfRule type="cellIs" dxfId="104" priority="25" operator="lessThan">
      <formula>0</formula>
    </cfRule>
  </conditionalFormatting>
  <conditionalFormatting sqref="E72:F72">
    <cfRule type="cellIs" dxfId="103" priority="23" operator="lessThan">
      <formula>0</formula>
    </cfRule>
  </conditionalFormatting>
  <conditionalFormatting sqref="K72:CO72">
    <cfRule type="cellIs" dxfId="102" priority="20" operator="lessThan">
      <formula>0</formula>
    </cfRule>
  </conditionalFormatting>
  <conditionalFormatting sqref="H79 D79:F79">
    <cfRule type="cellIs" dxfId="101" priority="19" operator="lessThan">
      <formula>0</formula>
    </cfRule>
  </conditionalFormatting>
  <conditionalFormatting sqref="K79">
    <cfRule type="cellIs" dxfId="100" priority="18" operator="lessThan">
      <formula>0</formula>
    </cfRule>
  </conditionalFormatting>
  <conditionalFormatting sqref="CQ1">
    <cfRule type="cellIs" dxfId="99" priority="16" operator="equal">
      <formula>OverallError</formula>
    </cfRule>
  </conditionalFormatting>
  <conditionalFormatting sqref="D95:F96">
    <cfRule type="cellIs" dxfId="98" priority="15" operator="lessThan">
      <formula>0</formula>
    </cfRule>
  </conditionalFormatting>
  <conditionalFormatting sqref="K95:K96">
    <cfRule type="cellIs" dxfId="97" priority="14" operator="lessThan">
      <formula>0</formula>
    </cfRule>
  </conditionalFormatting>
  <conditionalFormatting sqref="H95:H96">
    <cfRule type="cellIs" dxfId="96" priority="12" operator="lessThan">
      <formula>0</formula>
    </cfRule>
  </conditionalFormatting>
  <conditionalFormatting sqref="D97:F97">
    <cfRule type="cellIs" dxfId="95" priority="11" operator="lessThan">
      <formula>0</formula>
    </cfRule>
  </conditionalFormatting>
  <conditionalFormatting sqref="K97">
    <cfRule type="cellIs" dxfId="94" priority="10" operator="lessThan">
      <formula>0</formula>
    </cfRule>
  </conditionalFormatting>
  <conditionalFormatting sqref="H97">
    <cfRule type="cellIs" dxfId="93" priority="9" operator="lessThan">
      <formula>0</formula>
    </cfRule>
  </conditionalFormatting>
  <conditionalFormatting sqref="E83">
    <cfRule type="cellIs" dxfId="92" priority="8" operator="lessThan">
      <formula>0</formula>
    </cfRule>
  </conditionalFormatting>
  <conditionalFormatting sqref="H88:H89 D88:F89">
    <cfRule type="cellIs" dxfId="91" priority="7" operator="lessThan">
      <formula>0</formula>
    </cfRule>
  </conditionalFormatting>
  <conditionalFormatting sqref="K88:K89">
    <cfRule type="cellIs" dxfId="90" priority="6" operator="lessThan">
      <formula>0</formula>
    </cfRule>
  </conditionalFormatting>
  <conditionalFormatting sqref="K90:CO92">
    <cfRule type="cellIs" dxfId="89" priority="5" operator="lessThan">
      <formula>0</formula>
    </cfRule>
  </conditionalFormatting>
  <conditionalFormatting sqref="D77:F77 H77">
    <cfRule type="cellIs" dxfId="88" priority="4" operator="lessThan">
      <formula>0</formula>
    </cfRule>
  </conditionalFormatting>
  <conditionalFormatting sqref="K77">
    <cfRule type="cellIs" dxfId="87" priority="3" operator="lessThan">
      <formula>0</formula>
    </cfRule>
  </conditionalFormatting>
  <conditionalFormatting sqref="H25 D25:F25">
    <cfRule type="cellIs" dxfId="86" priority="2" operator="lessThan">
      <formula>0</formula>
    </cfRule>
  </conditionalFormatting>
  <conditionalFormatting sqref="K25">
    <cfRule type="cellIs" dxfId="85" priority="1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&amp;L&amp;"Calibri"&amp;10&amp;K000000ST Classification: OFFICIAL COMMERCIAL&amp;1#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00000"/>
    <outlinePr summaryBelow="0" summaryRight="0"/>
  </sheetPr>
  <dimension ref="A1:XFC72"/>
  <sheetViews>
    <sheetView showGridLines="0" workbookViewId="0">
      <pane xSplit="10" ySplit="3" topLeftCell="K4" activePane="bottomRight" state="frozen"/>
      <selection activeCell="E32" sqref="E32"/>
      <selection pane="topRight" activeCell="E32" sqref="E32"/>
      <selection pane="bottomLeft" activeCell="E32" sqref="E32"/>
      <selection pane="bottomRight" activeCell="E32" sqref="E32"/>
    </sheetView>
  </sheetViews>
  <sheetFormatPr defaultColWidth="0" defaultRowHeight="12.75" zeroHeight="1" x14ac:dyDescent="0.2"/>
  <cols>
    <col min="1" max="1" width="1.6640625" customWidth="1"/>
    <col min="2" max="2" width="1.6640625" style="58" customWidth="1"/>
    <col min="3" max="3" width="1.6640625" style="39" customWidth="1"/>
    <col min="4" max="4" width="1.6640625" customWidth="1"/>
    <col min="5" max="5" width="49" bestFit="1" customWidth="1"/>
    <col min="6" max="6" width="1.83203125" customWidth="1"/>
    <col min="7" max="7" width="15.83203125" customWidth="1"/>
    <col min="8" max="8" width="8.6640625" style="182" bestFit="1" customWidth="1"/>
    <col min="9" max="9" width="13" style="216" customWidth="1"/>
    <col min="10" max="10" width="2.83203125" customWidth="1"/>
    <col min="11" max="11" width="11.1640625" customWidth="1"/>
    <col min="12" max="12" width="12.1640625" customWidth="1" collapsed="1"/>
    <col min="13" max="13" width="2.83203125" customWidth="1"/>
    <col min="14" max="14" width="11.1640625" customWidth="1"/>
    <col min="15" max="15" width="12.1640625" customWidth="1" collapsed="1"/>
    <col min="16" max="16" width="2.83203125" customWidth="1"/>
    <col min="17" max="17" width="120.5" style="311" customWidth="1"/>
    <col min="18" max="23" width="9.33203125" style="252" hidden="1"/>
    <col min="24" max="93" width="10.6640625" style="252" hidden="1"/>
    <col min="94" max="94" width="2" style="252" hidden="1"/>
    <col min="95" max="95" width="207.1640625" style="252" hidden="1"/>
    <col min="96" max="96" width="9.33203125" style="252" hidden="1"/>
    <col min="97" max="97" width="9.83203125" style="252" hidden="1"/>
    <col min="98" max="98" width="9.33203125" style="252" hidden="1"/>
    <col min="99" max="99" width="11.83203125" style="252" hidden="1"/>
    <col min="100" max="16383" width="0" style="252" hidden="1"/>
    <col min="16384" max="16384" width="9.33203125" style="252" hidden="1"/>
  </cols>
  <sheetData>
    <row r="1" spans="1:95" ht="18" x14ac:dyDescent="0.25">
      <c r="A1" s="54" t="s">
        <v>595</v>
      </c>
      <c r="B1" s="2"/>
      <c r="C1" s="178"/>
      <c r="D1" s="4"/>
      <c r="E1" s="5"/>
      <c r="F1" s="5"/>
      <c r="G1" s="3"/>
      <c r="H1" s="6"/>
      <c r="I1" s="212"/>
      <c r="J1" s="7"/>
      <c r="K1" s="335"/>
      <c r="L1" s="6"/>
      <c r="M1" s="7"/>
      <c r="N1" s="336" t="s">
        <v>596</v>
      </c>
      <c r="O1" s="6"/>
      <c r="P1" s="7"/>
      <c r="Q1" s="33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Q1" s="328"/>
    </row>
    <row r="2" spans="1:95" ht="13.5" thickBot="1" x14ac:dyDescent="0.25">
      <c r="A2" s="55"/>
      <c r="B2" s="9"/>
      <c r="C2" s="179"/>
      <c r="D2" s="10"/>
      <c r="E2" s="11"/>
      <c r="F2" s="12"/>
      <c r="G2" s="12" t="s">
        <v>588</v>
      </c>
      <c r="H2" s="12" t="s">
        <v>53</v>
      </c>
      <c r="I2" s="12" t="s">
        <v>597</v>
      </c>
      <c r="J2" s="13"/>
      <c r="K2" s="21" t="str">
        <f xml:space="preserve"> InpS!K2</f>
        <v>2022-23</v>
      </c>
      <c r="L2" s="21" t="str">
        <f xml:space="preserve"> InpS!L2</f>
        <v>2023-24</v>
      </c>
      <c r="M2" s="13"/>
      <c r="N2" s="21" t="str">
        <f xml:space="preserve"> K2</f>
        <v>2022-23</v>
      </c>
      <c r="O2" s="21" t="str">
        <f xml:space="preserve"> L2</f>
        <v>2023-24</v>
      </c>
      <c r="P2" s="13"/>
      <c r="Q2" s="341" t="s">
        <v>559</v>
      </c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Q2" s="329"/>
    </row>
    <row r="3" spans="1:95" ht="13.5" thickTop="1" x14ac:dyDescent="0.2">
      <c r="A3" s="14"/>
      <c r="B3" s="14"/>
      <c r="C3" s="180"/>
      <c r="D3" s="15"/>
      <c r="E3" s="16"/>
      <c r="F3" s="17"/>
      <c r="G3" s="16"/>
      <c r="H3" s="59"/>
      <c r="I3" s="213"/>
      <c r="J3" s="13"/>
      <c r="K3" s="16"/>
      <c r="M3" s="13"/>
      <c r="N3" s="16"/>
      <c r="P3" s="13"/>
      <c r="Q3" s="16"/>
    </row>
    <row r="4" spans="1:95" ht="13.5" thickBot="1" x14ac:dyDescent="0.25">
      <c r="A4" s="55" t="s">
        <v>284</v>
      </c>
      <c r="B4" s="9"/>
      <c r="C4" s="179"/>
      <c r="D4" s="68"/>
      <c r="E4" s="11"/>
      <c r="F4" s="12"/>
      <c r="G4" s="12"/>
      <c r="H4" s="145"/>
      <c r="I4" s="21"/>
      <c r="J4" s="13"/>
      <c r="K4" s="21"/>
      <c r="L4" s="21"/>
      <c r="M4" s="13"/>
      <c r="N4" s="21"/>
      <c r="O4" s="21"/>
      <c r="P4" s="13"/>
      <c r="Q4" s="33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</row>
    <row r="5" spans="1:95" ht="13.5" thickTop="1" x14ac:dyDescent="0.2">
      <c r="A5" s="78"/>
      <c r="B5" s="97"/>
      <c r="C5" s="44"/>
      <c r="D5" s="78"/>
      <c r="E5" s="45"/>
      <c r="F5" s="45"/>
      <c r="G5" s="45"/>
      <c r="H5" s="222"/>
      <c r="I5" s="273"/>
      <c r="J5" s="45"/>
      <c r="K5" s="45"/>
      <c r="L5" s="45"/>
      <c r="M5" s="45"/>
      <c r="N5" s="45"/>
      <c r="O5" s="45"/>
      <c r="P5" s="45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</row>
    <row r="6" spans="1:95" x14ac:dyDescent="0.2">
      <c r="B6" s="58" t="s">
        <v>598</v>
      </c>
      <c r="I6" s="204"/>
    </row>
    <row r="7" spans="1:95" x14ac:dyDescent="0.2">
      <c r="E7" s="18" t="str">
        <f xml:space="preserve"> StandardCharges!E$15</f>
        <v>Water: Household Standing charge</v>
      </c>
      <c r="F7" s="18"/>
      <c r="G7" s="57">
        <f xml:space="preserve"> DiscountCalc!$G$47</f>
        <v>1</v>
      </c>
      <c r="H7" s="76" t="str">
        <f xml:space="preserve"> StandardCharges!H15</f>
        <v>£</v>
      </c>
      <c r="I7" s="272">
        <v>2</v>
      </c>
      <c r="J7" s="18"/>
      <c r="K7" s="305">
        <f xml:space="preserve"> StandardCharges!K$15</f>
        <v>11.04</v>
      </c>
      <c r="L7" s="305">
        <f xml:space="preserve"> StandardCharges!L$15</f>
        <v>13.03</v>
      </c>
      <c r="M7" s="304"/>
      <c r="N7" s="342">
        <f xml:space="preserve"> ROUND( K7 * ( 1 - $G7 ), $I7 )</f>
        <v>0</v>
      </c>
      <c r="O7" s="342">
        <f t="shared" ref="O7:O8" si="0" xml:space="preserve"> ROUND( L7 * ( 1 - $G7 ), $I7 )</f>
        <v>0</v>
      </c>
      <c r="P7" s="18"/>
      <c r="Q7" s="311" t="s">
        <v>599</v>
      </c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</row>
    <row r="8" spans="1:95" x14ac:dyDescent="0.2">
      <c r="E8" s="18" t="str">
        <f>StandardCharges!E$144</f>
        <v>Water: Weighted average volumetric rate</v>
      </c>
      <c r="F8" s="18"/>
      <c r="G8" s="57">
        <f>DiscountCalc!$G$48</f>
        <v>0.30104544280564888</v>
      </c>
      <c r="H8" s="76" t="str">
        <f>StandardCharges!H$144</f>
        <v>£/m3</v>
      </c>
      <c r="I8" s="272">
        <v>4</v>
      </c>
      <c r="J8" s="18"/>
      <c r="K8" s="334">
        <f>StandardCharges!K$144</f>
        <v>1.3169999999999999</v>
      </c>
      <c r="L8" s="334">
        <f>StandardCharges!L$144</f>
        <v>1.3973</v>
      </c>
      <c r="M8" s="18"/>
      <c r="N8" s="183">
        <f t="shared" ref="N8" si="1" xml:space="preserve"> ROUND( K8 * ( 1 - $G8 ), $I8 )</f>
        <v>0.92049999999999998</v>
      </c>
      <c r="O8" s="183">
        <f t="shared" si="0"/>
        <v>0.97660000000000002</v>
      </c>
      <c r="P8" s="18"/>
      <c r="Q8" s="311" t="s">
        <v>600</v>
      </c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</row>
    <row r="9" spans="1:95" x14ac:dyDescent="0.2">
      <c r="A9" s="78"/>
      <c r="B9" s="97"/>
      <c r="C9" s="44"/>
      <c r="D9" s="78"/>
      <c r="E9" s="45"/>
      <c r="F9" s="45"/>
      <c r="G9" s="273"/>
      <c r="H9" s="222"/>
      <c r="I9" s="273"/>
      <c r="J9" s="45"/>
      <c r="K9" s="45"/>
      <c r="L9" s="45"/>
      <c r="M9" s="45"/>
      <c r="N9" s="45"/>
      <c r="O9" s="45"/>
      <c r="P9" s="45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</row>
    <row r="10" spans="1:95" x14ac:dyDescent="0.2">
      <c r="B10" s="58" t="s">
        <v>601</v>
      </c>
      <c r="I10" s="204"/>
    </row>
    <row r="11" spans="1:95" x14ac:dyDescent="0.2">
      <c r="A11" s="78"/>
      <c r="B11" s="97"/>
      <c r="C11" s="44"/>
      <c r="D11" s="78"/>
      <c r="E11" s="45" t="str">
        <f xml:space="preserve"> StandardCharges!E30</f>
        <v>Meter size 15 mm</v>
      </c>
      <c r="F11" s="45"/>
      <c r="G11" s="57">
        <f xml:space="preserve"> DiscountCalc!$G$47</f>
        <v>1</v>
      </c>
      <c r="H11" s="222" t="str">
        <f xml:space="preserve"> StandardCharges!H30</f>
        <v>£</v>
      </c>
      <c r="I11" s="272">
        <v>2</v>
      </c>
      <c r="J11" s="45"/>
      <c r="K11" s="62">
        <f xml:space="preserve"> StandardCharges!K30</f>
        <v>11.48</v>
      </c>
      <c r="L11" s="62">
        <f xml:space="preserve"> StandardCharges!L30</f>
        <v>13.03</v>
      </c>
      <c r="M11" s="45"/>
      <c r="N11" s="342">
        <f t="shared" ref="N11:N21" si="2" xml:space="preserve"> ROUND( K11 * ( 1 - $G11 ), $I11 )</f>
        <v>0</v>
      </c>
      <c r="O11" s="342">
        <f t="shared" ref="O11:O21" si="3" xml:space="preserve"> ROUND( L11 * ( 1 - $G11 ), $I11 )</f>
        <v>0</v>
      </c>
      <c r="P11" s="45"/>
      <c r="Q11" s="311" t="s">
        <v>602</v>
      </c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</row>
    <row r="12" spans="1:95" x14ac:dyDescent="0.2">
      <c r="A12" s="78"/>
      <c r="C12" s="44"/>
      <c r="D12" s="78"/>
      <c r="E12" s="45" t="str">
        <f xml:space="preserve"> StandardCharges!E31</f>
        <v>Meter size 22 mm</v>
      </c>
      <c r="F12" s="45"/>
      <c r="G12" s="57">
        <f xml:space="preserve"> DiscountCalc!$G$47</f>
        <v>1</v>
      </c>
      <c r="H12" s="222" t="str">
        <f xml:space="preserve"> StandardCharges!H31</f>
        <v>£</v>
      </c>
      <c r="I12" s="272">
        <v>2</v>
      </c>
      <c r="J12" s="45"/>
      <c r="K12" s="62">
        <f xml:space="preserve"> StandardCharges!K31</f>
        <v>11.48</v>
      </c>
      <c r="L12" s="62">
        <f xml:space="preserve"> StandardCharges!L31</f>
        <v>13.03</v>
      </c>
      <c r="M12" s="45"/>
      <c r="N12" s="342">
        <f t="shared" si="2"/>
        <v>0</v>
      </c>
      <c r="O12" s="342">
        <f t="shared" si="3"/>
        <v>0</v>
      </c>
      <c r="P12" s="45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</row>
    <row r="13" spans="1:95" x14ac:dyDescent="0.2">
      <c r="E13" s="45" t="str">
        <f xml:space="preserve"> StandardCharges!E32</f>
        <v>Meter size 28 mm</v>
      </c>
      <c r="F13" s="18"/>
      <c r="G13" s="57">
        <f xml:space="preserve"> DiscountCalc!$G$47</f>
        <v>1</v>
      </c>
      <c r="H13" s="222" t="str">
        <f xml:space="preserve"> StandardCharges!H32</f>
        <v>£</v>
      </c>
      <c r="I13" s="272">
        <v>2</v>
      </c>
      <c r="J13" s="18"/>
      <c r="K13" s="62">
        <f xml:space="preserve"> StandardCharges!K32</f>
        <v>14.76</v>
      </c>
      <c r="L13" s="62">
        <f xml:space="preserve"> StandardCharges!L32</f>
        <v>14.77</v>
      </c>
      <c r="M13" s="18"/>
      <c r="N13" s="342">
        <f t="shared" si="2"/>
        <v>0</v>
      </c>
      <c r="O13" s="342">
        <f t="shared" si="3"/>
        <v>0</v>
      </c>
      <c r="P13" s="18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</row>
    <row r="14" spans="1:95" x14ac:dyDescent="0.2">
      <c r="E14" s="45" t="str">
        <f xml:space="preserve"> StandardCharges!E33</f>
        <v>Meter size 42 mm</v>
      </c>
      <c r="F14" s="18"/>
      <c r="G14" s="57">
        <f xml:space="preserve"> DiscountCalc!$G$47</f>
        <v>1</v>
      </c>
      <c r="H14" s="222" t="str">
        <f xml:space="preserve"> StandardCharges!H33</f>
        <v>£</v>
      </c>
      <c r="I14" s="272">
        <v>2</v>
      </c>
      <c r="J14" s="18"/>
      <c r="K14" s="62">
        <f xml:space="preserve"> StandardCharges!K33</f>
        <v>36.64</v>
      </c>
      <c r="L14" s="62">
        <f xml:space="preserve"> StandardCharges!L33</f>
        <v>40.700000000000003</v>
      </c>
      <c r="M14" s="18"/>
      <c r="N14" s="342">
        <f t="shared" si="2"/>
        <v>0</v>
      </c>
      <c r="O14" s="342">
        <f t="shared" si="3"/>
        <v>0</v>
      </c>
      <c r="P14" s="18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</row>
    <row r="15" spans="1:95" x14ac:dyDescent="0.2">
      <c r="E15" s="45" t="str">
        <f xml:space="preserve"> StandardCharges!E34</f>
        <v>Meter size 50 mm</v>
      </c>
      <c r="F15" s="18"/>
      <c r="G15" s="57">
        <f xml:space="preserve"> DiscountCalc!$G$47</f>
        <v>1</v>
      </c>
      <c r="H15" s="222" t="str">
        <f xml:space="preserve"> StandardCharges!H34</f>
        <v>£</v>
      </c>
      <c r="I15" s="272">
        <v>2</v>
      </c>
      <c r="J15" s="18"/>
      <c r="K15" s="62">
        <f xml:space="preserve"> StandardCharges!K34</f>
        <v>42.28</v>
      </c>
      <c r="L15" s="62">
        <f xml:space="preserve"> StandardCharges!L34</f>
        <v>43.72</v>
      </c>
      <c r="M15" s="18"/>
      <c r="N15" s="342">
        <f t="shared" si="2"/>
        <v>0</v>
      </c>
      <c r="O15" s="342">
        <f t="shared" si="3"/>
        <v>0</v>
      </c>
      <c r="P15" s="18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</row>
    <row r="16" spans="1:95" s="311" customFormat="1" x14ac:dyDescent="0.2">
      <c r="A16" s="20"/>
      <c r="B16" s="34"/>
      <c r="C16" s="83"/>
      <c r="D16" s="20"/>
      <c r="E16" s="45" t="str">
        <f xml:space="preserve"> StandardCharges!E35</f>
        <v>Meter size 80 mm</v>
      </c>
      <c r="F16" s="20"/>
      <c r="G16" s="57">
        <f xml:space="preserve"> DiscountCalc!$G$47</f>
        <v>1</v>
      </c>
      <c r="H16" s="222" t="str">
        <f xml:space="preserve"> StandardCharges!H35</f>
        <v>£</v>
      </c>
      <c r="I16" s="272">
        <v>2</v>
      </c>
      <c r="J16" s="20"/>
      <c r="K16" s="62">
        <f xml:space="preserve"> StandardCharges!K35</f>
        <v>53.82</v>
      </c>
      <c r="L16" s="62">
        <f xml:space="preserve"> StandardCharges!L35</f>
        <v>49.33</v>
      </c>
      <c r="M16" s="20"/>
      <c r="N16" s="342">
        <f t="shared" si="2"/>
        <v>0</v>
      </c>
      <c r="O16" s="342">
        <f t="shared" si="3"/>
        <v>0</v>
      </c>
      <c r="P16" s="20"/>
    </row>
    <row r="17" spans="1:99" x14ac:dyDescent="0.2">
      <c r="A17" s="78"/>
      <c r="B17" s="97"/>
      <c r="C17" s="44"/>
      <c r="D17" s="78"/>
      <c r="E17" s="45" t="str">
        <f xml:space="preserve"> StandardCharges!E36</f>
        <v>Meter size 100 mm</v>
      </c>
      <c r="F17" s="45"/>
      <c r="G17" s="57">
        <f xml:space="preserve"> DiscountCalc!$G$47</f>
        <v>1</v>
      </c>
      <c r="H17" s="222" t="str">
        <f xml:space="preserve"> StandardCharges!H36</f>
        <v>£</v>
      </c>
      <c r="I17" s="272">
        <v>2</v>
      </c>
      <c r="J17" s="45"/>
      <c r="K17" s="62">
        <f xml:space="preserve"> StandardCharges!K36</f>
        <v>56.71</v>
      </c>
      <c r="L17" s="62">
        <f xml:space="preserve"> StandardCharges!L36</f>
        <v>50.63</v>
      </c>
      <c r="M17" s="45"/>
      <c r="N17" s="342">
        <f t="shared" si="2"/>
        <v>0</v>
      </c>
      <c r="O17" s="342">
        <f t="shared" si="3"/>
        <v>0</v>
      </c>
      <c r="P17" s="45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</row>
    <row r="18" spans="1:99" x14ac:dyDescent="0.2">
      <c r="A18" s="78"/>
      <c r="C18" s="44"/>
      <c r="D18" s="78"/>
      <c r="E18" s="45" t="str">
        <f xml:space="preserve"> StandardCharges!E37</f>
        <v>Meter size 150 mm</v>
      </c>
      <c r="F18" s="45"/>
      <c r="G18" s="57">
        <f xml:space="preserve"> DiscountCalc!$G$47</f>
        <v>1</v>
      </c>
      <c r="H18" s="222" t="str">
        <f xml:space="preserve"> StandardCharges!H37</f>
        <v>£</v>
      </c>
      <c r="I18" s="272">
        <v>2</v>
      </c>
      <c r="J18" s="45"/>
      <c r="K18" s="62">
        <f xml:space="preserve"> StandardCharges!K37</f>
        <v>99</v>
      </c>
      <c r="L18" s="62">
        <f xml:space="preserve"> StandardCharges!L37</f>
        <v>81.02</v>
      </c>
      <c r="M18" s="45"/>
      <c r="N18" s="342">
        <f t="shared" si="2"/>
        <v>0</v>
      </c>
      <c r="O18" s="342">
        <f t="shared" si="3"/>
        <v>0</v>
      </c>
      <c r="P18" s="45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</row>
    <row r="19" spans="1:99" x14ac:dyDescent="0.2">
      <c r="A19" s="78"/>
      <c r="C19" s="44"/>
      <c r="D19" s="78"/>
      <c r="E19" s="45" t="str">
        <f xml:space="preserve"> StandardCharges!E38</f>
        <v>Meter size 200 mm</v>
      </c>
      <c r="F19" s="45"/>
      <c r="G19" s="57">
        <f xml:space="preserve"> DiscountCalc!$G$47</f>
        <v>1</v>
      </c>
      <c r="H19" s="222" t="str">
        <f xml:space="preserve"> StandardCharges!H38</f>
        <v>£</v>
      </c>
      <c r="I19" s="272">
        <v>2</v>
      </c>
      <c r="J19" s="45"/>
      <c r="K19" s="62">
        <f xml:space="preserve"> StandardCharges!K38</f>
        <v>108.77</v>
      </c>
      <c r="L19" s="62">
        <f xml:space="preserve"> StandardCharges!L38</f>
        <v>84.93</v>
      </c>
      <c r="M19" s="45"/>
      <c r="N19" s="342">
        <f t="shared" si="2"/>
        <v>0</v>
      </c>
      <c r="O19" s="342">
        <f t="shared" si="3"/>
        <v>0</v>
      </c>
      <c r="P19" s="45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</row>
    <row r="20" spans="1:99" x14ac:dyDescent="0.2">
      <c r="A20" s="78"/>
      <c r="C20" s="44"/>
      <c r="D20" s="78"/>
      <c r="E20" s="45" t="str">
        <f xml:space="preserve"> StandardCharges!E39</f>
        <v>Meter size 250 mm</v>
      </c>
      <c r="F20" s="45"/>
      <c r="G20" s="57">
        <f xml:space="preserve"> DiscountCalc!$G$47</f>
        <v>1</v>
      </c>
      <c r="H20" s="222" t="str">
        <f xml:space="preserve"> StandardCharges!H39</f>
        <v>£</v>
      </c>
      <c r="I20" s="272">
        <v>2</v>
      </c>
      <c r="J20" s="45"/>
      <c r="K20" s="62">
        <f xml:space="preserve"> StandardCharges!K39</f>
        <v>117.39</v>
      </c>
      <c r="L20" s="62">
        <f xml:space="preserve"> StandardCharges!L39</f>
        <v>88.23</v>
      </c>
      <c r="M20" s="45"/>
      <c r="N20" s="342">
        <f t="shared" si="2"/>
        <v>0</v>
      </c>
      <c r="O20" s="342">
        <f t="shared" si="3"/>
        <v>0</v>
      </c>
      <c r="P20" s="45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</row>
    <row r="21" spans="1:99" x14ac:dyDescent="0.2">
      <c r="A21" s="78"/>
      <c r="B21" s="97"/>
      <c r="C21" s="44"/>
      <c r="D21" s="78"/>
      <c r="E21" s="45" t="str">
        <f xml:space="preserve"> StandardCharges!E40</f>
        <v>Meter size 300 mm</v>
      </c>
      <c r="F21" s="45"/>
      <c r="G21" s="57">
        <f xml:space="preserve"> DiscountCalc!$G$47</f>
        <v>1</v>
      </c>
      <c r="H21" s="222" t="str">
        <f xml:space="preserve"> StandardCharges!H40</f>
        <v>£</v>
      </c>
      <c r="I21" s="272">
        <v>2</v>
      </c>
      <c r="J21" s="45"/>
      <c r="K21" s="62">
        <f xml:space="preserve"> StandardCharges!K40</f>
        <v>123.96</v>
      </c>
      <c r="L21" s="62">
        <f xml:space="preserve"> StandardCharges!L40</f>
        <v>90.66</v>
      </c>
      <c r="M21" s="45"/>
      <c r="N21" s="342">
        <f t="shared" si="2"/>
        <v>0</v>
      </c>
      <c r="O21" s="342">
        <f t="shared" si="3"/>
        <v>0</v>
      </c>
      <c r="P21" s="45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</row>
    <row r="22" spans="1:99" x14ac:dyDescent="0.2">
      <c r="A22" s="78"/>
      <c r="C22" s="44"/>
      <c r="D22" s="78"/>
      <c r="E22" s="45"/>
      <c r="F22" s="45"/>
      <c r="G22" s="45"/>
      <c r="H22" s="222"/>
      <c r="I22" s="273"/>
      <c r="J22" s="45"/>
      <c r="K22" s="45"/>
      <c r="L22" s="45"/>
      <c r="M22" s="45"/>
      <c r="N22" s="45"/>
      <c r="O22" s="45"/>
      <c r="P22" s="45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</row>
    <row r="23" spans="1:99" x14ac:dyDescent="0.2">
      <c r="E23" s="18" t="str">
        <f>StandardCharges!E$144</f>
        <v>Water: Weighted average volumetric rate</v>
      </c>
      <c r="F23" s="18"/>
      <c r="G23" s="57">
        <f>DiscountCalc!$G$48</f>
        <v>0.30104544280564888</v>
      </c>
      <c r="H23" s="76" t="str">
        <f>StandardCharges!H$144</f>
        <v>£/m3</v>
      </c>
      <c r="I23" s="272">
        <v>4</v>
      </c>
      <c r="J23" s="18"/>
      <c r="K23" s="234">
        <f>StandardCharges!K$144</f>
        <v>1.3169999999999999</v>
      </c>
      <c r="L23" s="234">
        <f>StandardCharges!L$144</f>
        <v>1.3973</v>
      </c>
      <c r="M23" s="18"/>
      <c r="N23" s="183">
        <f t="shared" ref="N23" si="4" xml:space="preserve"> ROUND( K23 * ( 1 - $G23 ), $I23 )</f>
        <v>0.92049999999999998</v>
      </c>
      <c r="O23" s="183">
        <f t="shared" ref="O23" si="5" xml:space="preserve"> ROUND( L23 * ( 1 - $G23 ), $I23 )</f>
        <v>0.97660000000000002</v>
      </c>
      <c r="P23" s="18"/>
      <c r="Q23" s="311" t="s">
        <v>603</v>
      </c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</row>
    <row r="24" spans="1:99" x14ac:dyDescent="0.2">
      <c r="A24" s="78"/>
      <c r="B24" s="97"/>
      <c r="C24" s="44"/>
      <c r="D24" s="78"/>
      <c r="E24" s="45"/>
      <c r="F24" s="45"/>
      <c r="G24" s="45"/>
      <c r="H24" s="222"/>
      <c r="I24" s="275"/>
      <c r="J24" s="45"/>
      <c r="K24" s="45"/>
      <c r="L24" s="45"/>
      <c r="M24" s="45"/>
      <c r="N24" s="45"/>
      <c r="O24" s="45"/>
      <c r="P24" s="45"/>
      <c r="Q24" s="311" t="s">
        <v>604</v>
      </c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</row>
    <row r="25" spans="1:99" x14ac:dyDescent="0.2">
      <c r="A25" s="78"/>
      <c r="B25" s="97"/>
      <c r="C25" s="44"/>
      <c r="D25" s="78"/>
      <c r="E25" s="45"/>
      <c r="F25" s="45"/>
      <c r="G25" s="45"/>
      <c r="H25" s="222"/>
      <c r="I25" s="275"/>
      <c r="J25" s="45"/>
      <c r="K25" s="45"/>
      <c r="L25" s="45"/>
      <c r="M25" s="45"/>
      <c r="N25" s="45"/>
      <c r="O25" s="45"/>
      <c r="P25" s="45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</row>
    <row r="26" spans="1:99" x14ac:dyDescent="0.2">
      <c r="A26" s="78"/>
      <c r="B26" s="97"/>
      <c r="C26" s="44"/>
      <c r="D26" s="78"/>
      <c r="E26" s="78"/>
      <c r="F26" s="78"/>
      <c r="G26" s="78"/>
      <c r="H26" s="219"/>
      <c r="I26" s="204"/>
      <c r="J26" s="78"/>
      <c r="K26" s="78"/>
      <c r="L26" s="78"/>
      <c r="M26" s="78"/>
      <c r="N26" s="78"/>
      <c r="O26" s="78"/>
      <c r="P26" s="78"/>
    </row>
    <row r="27" spans="1:99" ht="13.5" thickBot="1" x14ac:dyDescent="0.25">
      <c r="A27" s="55" t="s">
        <v>605</v>
      </c>
      <c r="B27" s="9"/>
      <c r="C27" s="179"/>
      <c r="D27" s="68"/>
      <c r="E27" s="11"/>
      <c r="F27" s="12"/>
      <c r="G27" s="12"/>
      <c r="H27" s="145"/>
      <c r="I27" s="21"/>
      <c r="J27" s="13"/>
      <c r="K27" s="21"/>
      <c r="L27" s="21"/>
      <c r="M27" s="13"/>
      <c r="N27" s="21"/>
      <c r="O27" s="21"/>
      <c r="P27" s="13"/>
      <c r="Q27" s="339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/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</row>
    <row r="28" spans="1:99" ht="13.5" thickTop="1" x14ac:dyDescent="0.2">
      <c r="A28" s="78"/>
      <c r="B28" s="97"/>
      <c r="C28" s="44"/>
      <c r="D28" s="78"/>
      <c r="E28" s="45"/>
      <c r="F28" s="45"/>
      <c r="H28" s="222"/>
      <c r="I28" s="273"/>
      <c r="J28" s="45"/>
      <c r="K28" s="45"/>
      <c r="L28" s="45"/>
      <c r="M28" s="45"/>
      <c r="N28" s="45"/>
      <c r="O28" s="45"/>
      <c r="P28" s="45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</row>
    <row r="29" spans="1:99" x14ac:dyDescent="0.2">
      <c r="B29" s="58" t="s">
        <v>598</v>
      </c>
    </row>
    <row r="30" spans="1:99" x14ac:dyDescent="0.2">
      <c r="E30" s="18" t="str">
        <f xml:space="preserve"> StandardCharges!E163</f>
        <v>Waste: Household Standing charge</v>
      </c>
      <c r="G30" s="57">
        <f xml:space="preserve"> DiscountCalc!$G$90</f>
        <v>0</v>
      </c>
      <c r="H30" s="76" t="str">
        <f xml:space="preserve"> StandardCharges!H163</f>
        <v>£</v>
      </c>
      <c r="I30" s="272">
        <v>2</v>
      </c>
      <c r="K30" s="81">
        <f xml:space="preserve"> StandardCharges!K163</f>
        <v>0.44</v>
      </c>
      <c r="L30" s="81">
        <f xml:space="preserve"> StandardCharges!L163</f>
        <v>0</v>
      </c>
      <c r="N30" s="342">
        <f xml:space="preserve"> ROUND( K30 * ( 1 - $G30 ), $I30 )</f>
        <v>0.44</v>
      </c>
      <c r="O30" s="342">
        <f t="shared" ref="O30:O32" si="6" xml:space="preserve"> ROUND( L30 * ( 1 - $G30 ), $I30 )</f>
        <v>0</v>
      </c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U30" s="324"/>
    </row>
    <row r="31" spans="1:99" x14ac:dyDescent="0.2">
      <c r="E31" s="18" t="str">
        <f xml:space="preserve"> StandardCharges!E164</f>
        <v>Waste: Highway drainage charge</v>
      </c>
      <c r="G31" s="57">
        <f xml:space="preserve"> DiscountCalc!$G$87</f>
        <v>0.64776029316523542</v>
      </c>
      <c r="H31" s="76" t="str">
        <f xml:space="preserve"> StandardCharges!H164</f>
        <v>£</v>
      </c>
      <c r="I31" s="272">
        <v>2</v>
      </c>
      <c r="K31" s="81">
        <f xml:space="preserve"> StandardCharges!K164</f>
        <v>15</v>
      </c>
      <c r="L31" s="81">
        <f xml:space="preserve"> StandardCharges!L164</f>
        <v>16.41</v>
      </c>
      <c r="N31" s="342">
        <f xml:space="preserve"> ROUND( K31 * ( 1 - $G31 ), $I31 )</f>
        <v>5.28</v>
      </c>
      <c r="O31" s="342">
        <f t="shared" si="6"/>
        <v>5.78</v>
      </c>
      <c r="Q31" s="311" t="s">
        <v>606</v>
      </c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U31" s="324"/>
    </row>
    <row r="32" spans="1:99" x14ac:dyDescent="0.2">
      <c r="A32" s="78"/>
      <c r="B32" s="97"/>
      <c r="C32" s="44"/>
      <c r="D32" s="78"/>
      <c r="E32" s="18" t="str">
        <f xml:space="preserve"> StandardCharges!E$193</f>
        <v>Waste: standard volumetric rate</v>
      </c>
      <c r="G32" s="57">
        <f xml:space="preserve"> DiscountCalc!$G$91</f>
        <v>0</v>
      </c>
      <c r="H32" s="76" t="str">
        <f xml:space="preserve"> StandardCharges!H$274</f>
        <v>£/m3</v>
      </c>
      <c r="I32" s="272">
        <v>4</v>
      </c>
      <c r="K32" s="234">
        <f xml:space="preserve"> StandardCharges!K$193</f>
        <v>1.0779000000000001</v>
      </c>
      <c r="L32" s="234">
        <f xml:space="preserve"> StandardCharges!L$193</f>
        <v>1.2774999999999999</v>
      </c>
      <c r="M32" s="261"/>
      <c r="N32" s="183">
        <f xml:space="preserve"> ROUND( K32 * ( 1 - $G32 ), $I32 )</f>
        <v>1.0779000000000001</v>
      </c>
      <c r="O32" s="183">
        <f t="shared" si="6"/>
        <v>1.2775000000000001</v>
      </c>
      <c r="P32" s="45"/>
      <c r="Q32" s="311" t="s">
        <v>607</v>
      </c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</row>
    <row r="33" spans="1:99" x14ac:dyDescent="0.2">
      <c r="A33" s="252"/>
      <c r="B33" s="14"/>
      <c r="C33" s="253"/>
      <c r="D33" s="252"/>
      <c r="E33" s="254"/>
      <c r="F33" s="252"/>
      <c r="G33" s="324"/>
      <c r="H33" s="346"/>
      <c r="I33" s="340"/>
      <c r="J33" s="252"/>
      <c r="K33" s="300"/>
      <c r="L33" s="300"/>
      <c r="M33" s="330"/>
      <c r="N33" s="331"/>
      <c r="O33" s="331"/>
      <c r="P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</row>
    <row r="34" spans="1:99" x14ac:dyDescent="0.2">
      <c r="C34" s="58"/>
      <c r="E34" s="18" t="str">
        <f xml:space="preserve"> StandardCharges!E166</f>
        <v>Surface water - other</v>
      </c>
      <c r="G34" s="57">
        <f xml:space="preserve"> DiscountCalc!$G$92</f>
        <v>0</v>
      </c>
      <c r="H34" s="76" t="str">
        <f xml:space="preserve"> StandardCharges!H166</f>
        <v>£</v>
      </c>
      <c r="I34" s="272">
        <v>2</v>
      </c>
      <c r="K34" s="62">
        <f xml:space="preserve"> StandardCharges!K166</f>
        <v>19.14</v>
      </c>
      <c r="L34" s="62">
        <f xml:space="preserve"> StandardCharges!L166</f>
        <v>24.76</v>
      </c>
      <c r="N34" s="342">
        <f xml:space="preserve"> ROUND( K34 * ( 1 - $G34 ), $I34 )</f>
        <v>19.14</v>
      </c>
      <c r="O34" s="342">
        <f t="shared" ref="O34" si="7" xml:space="preserve"> ROUND( L34 * ( 1 - $G34 ), $I34 )</f>
        <v>24.76</v>
      </c>
      <c r="Q34" s="311" t="s">
        <v>608</v>
      </c>
    </row>
    <row r="35" spans="1:99" x14ac:dyDescent="0.2">
      <c r="B35" s="252"/>
      <c r="E35" s="18" t="str">
        <f xml:space="preserve"> StandardCharges!E167</f>
        <v>Surface water - semi detached</v>
      </c>
      <c r="G35" s="57">
        <f xml:space="preserve"> DiscountCalc!$G$92</f>
        <v>0</v>
      </c>
      <c r="H35" s="76" t="str">
        <f xml:space="preserve"> StandardCharges!H167</f>
        <v>£</v>
      </c>
      <c r="I35" s="272">
        <v>2</v>
      </c>
      <c r="K35" s="62">
        <f xml:space="preserve"> StandardCharges!K167</f>
        <v>38.270000000000003</v>
      </c>
      <c r="L35" s="62">
        <f xml:space="preserve"> StandardCharges!L167</f>
        <v>49.51</v>
      </c>
      <c r="N35" s="342">
        <f xml:space="preserve"> ROUND( K35 * ( 1 - $G35 ), $I35 )</f>
        <v>38.270000000000003</v>
      </c>
      <c r="O35" s="342">
        <f t="shared" ref="O35" si="8" xml:space="preserve"> ROUND( L35 * ( 1 - $G35 ), $I35 )</f>
        <v>49.51</v>
      </c>
      <c r="Q35" s="311" t="s">
        <v>609</v>
      </c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U35" s="324"/>
    </row>
    <row r="36" spans="1:99" x14ac:dyDescent="0.2">
      <c r="E36" s="18" t="str">
        <f xml:space="preserve"> StandardCharges!E168</f>
        <v>Surface water - detached</v>
      </c>
      <c r="G36" s="57">
        <f xml:space="preserve"> DiscountCalc!$G$92</f>
        <v>0</v>
      </c>
      <c r="H36" s="76" t="str">
        <f xml:space="preserve"> StandardCharges!H168</f>
        <v>£</v>
      </c>
      <c r="I36" s="272">
        <v>2</v>
      </c>
      <c r="K36" s="62">
        <f xml:space="preserve"> StandardCharges!K168</f>
        <v>57.41</v>
      </c>
      <c r="L36" s="62">
        <f xml:space="preserve"> StandardCharges!L168</f>
        <v>74.27</v>
      </c>
      <c r="N36" s="342">
        <f xml:space="preserve"> ROUND( K36 * ( 1 - $G36 ), $I36 )</f>
        <v>57.41</v>
      </c>
      <c r="O36" s="342">
        <f t="shared" ref="O36" si="9" xml:space="preserve"> ROUND( L36 * ( 1 - $G36 ), $I36 )</f>
        <v>74.27</v>
      </c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U36" s="324"/>
    </row>
    <row r="37" spans="1:99" x14ac:dyDescent="0.2">
      <c r="A37" s="78"/>
      <c r="B37" s="97"/>
      <c r="C37" s="44"/>
      <c r="D37" s="78"/>
      <c r="E37" s="45"/>
      <c r="F37" s="45"/>
      <c r="G37" s="45"/>
      <c r="H37" s="222"/>
      <c r="I37" s="273"/>
      <c r="J37" s="45"/>
      <c r="K37" s="45"/>
      <c r="L37" s="45"/>
      <c r="M37" s="45"/>
      <c r="N37" s="45"/>
      <c r="O37" s="45"/>
      <c r="P37" s="45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</row>
    <row r="38" spans="1:99" x14ac:dyDescent="0.2">
      <c r="B38" s="58" t="s">
        <v>601</v>
      </c>
    </row>
    <row r="39" spans="1:99" x14ac:dyDescent="0.2">
      <c r="A39" s="78"/>
      <c r="B39" s="97"/>
      <c r="C39" s="44"/>
      <c r="D39" s="78"/>
      <c r="E39" s="45" t="str">
        <f>InpS!E80</f>
        <v>NHH Highway drainage</v>
      </c>
      <c r="F39" s="45"/>
      <c r="G39" s="94">
        <f xml:space="preserve"> G31</f>
        <v>0.64776029316523542</v>
      </c>
      <c r="H39" s="222" t="str">
        <f>InpS!H80</f>
        <v>£</v>
      </c>
      <c r="I39" s="272">
        <v>2</v>
      </c>
      <c r="J39" s="45"/>
      <c r="K39" s="62">
        <f>InpS!K80</f>
        <v>15</v>
      </c>
      <c r="L39" s="62">
        <f>InpS!L80</f>
        <v>16.41</v>
      </c>
      <c r="M39" s="45"/>
      <c r="N39" s="342">
        <f xml:space="preserve"> ROUND( K39 * ( 1 - $G39 ), $I39 )</f>
        <v>5.28</v>
      </c>
      <c r="O39" s="342">
        <f t="shared" ref="O39" si="10" xml:space="preserve"> ROUND( L39 * ( 1 - $G39 ), $I39 )</f>
        <v>5.78</v>
      </c>
      <c r="P39" s="45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U39" s="324"/>
    </row>
    <row r="40" spans="1:99" x14ac:dyDescent="0.2">
      <c r="A40" s="78"/>
      <c r="B40" s="97"/>
      <c r="C40" s="44"/>
      <c r="D40" s="78"/>
      <c r="E40" s="303" t="str">
        <f>InpS!E83</f>
        <v>Waste: standard volumetric rate</v>
      </c>
      <c r="F40" s="303">
        <f>InpS!F83</f>
        <v>44929</v>
      </c>
      <c r="G40" s="57">
        <f xml:space="preserve"> DiscountCalc!$G$91</f>
        <v>0</v>
      </c>
      <c r="H40" s="348" t="str">
        <f>InpS!H83</f>
        <v>£/m3</v>
      </c>
      <c r="I40" s="90">
        <v>4</v>
      </c>
      <c r="J40" s="303"/>
      <c r="K40" s="234">
        <f>InpS!K83</f>
        <v>1.0779000000000001</v>
      </c>
      <c r="L40" s="234">
        <f>InpS!L83</f>
        <v>1.2774999999999999</v>
      </c>
      <c r="M40" s="45"/>
      <c r="N40" s="342">
        <f xml:space="preserve"> ROUND( K40 * ( 1 - $G40 ), $I40 )</f>
        <v>1.0779000000000001</v>
      </c>
      <c r="O40" s="342">
        <f t="shared" ref="O40" si="11" xml:space="preserve"> ROUND( L40 * ( 1 - $G40 ), $I40 )</f>
        <v>1.2775000000000001</v>
      </c>
      <c r="P40" s="45"/>
      <c r="Q40" s="311" t="s">
        <v>610</v>
      </c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U40" s="324"/>
    </row>
    <row r="41" spans="1:99" x14ac:dyDescent="0.2">
      <c r="A41" s="78"/>
      <c r="B41" s="97"/>
      <c r="C41" s="44"/>
      <c r="D41" s="78"/>
      <c r="E41" s="303"/>
      <c r="F41" s="303"/>
      <c r="G41" s="349"/>
      <c r="H41" s="348"/>
      <c r="I41" s="235"/>
      <c r="J41" s="303"/>
      <c r="K41" s="303"/>
      <c r="L41" s="303"/>
      <c r="M41" s="45"/>
      <c r="N41" s="347"/>
      <c r="O41" s="347"/>
      <c r="P41" s="45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U41" s="324"/>
    </row>
    <row r="42" spans="1:99" x14ac:dyDescent="0.2">
      <c r="A42" s="78"/>
      <c r="B42" s="97"/>
      <c r="C42" s="44"/>
      <c r="D42" s="78"/>
      <c r="E42" s="303" t="str">
        <f>InpS!E85</f>
        <v>Waste: Intermediate volumetric rate</v>
      </c>
      <c r="F42" s="303">
        <f>InpS!F85</f>
        <v>44929</v>
      </c>
      <c r="G42" s="57">
        <f xml:space="preserve"> DiscountCalc!$G$91</f>
        <v>0</v>
      </c>
      <c r="H42" s="348" t="str">
        <f>InpS!H85</f>
        <v>£/m3</v>
      </c>
      <c r="I42" s="90">
        <v>4</v>
      </c>
      <c r="J42" s="303"/>
      <c r="K42" s="234">
        <f>InpS!K85</f>
        <v>1.0726</v>
      </c>
      <c r="L42" s="234">
        <f>InpS!L85</f>
        <v>1.2706</v>
      </c>
      <c r="M42" s="45"/>
      <c r="N42" s="342">
        <f t="shared" ref="N42:N45" si="12" xml:space="preserve"> ROUND( K42 * ( 1 - $G42 ), $I42 )</f>
        <v>1.0726</v>
      </c>
      <c r="O42" s="342">
        <f t="shared" ref="O42:O45" si="13" xml:space="preserve"> ROUND( L42 * ( 1 - $G42 ), $I42 )</f>
        <v>1.2706</v>
      </c>
      <c r="P42" s="45"/>
      <c r="Q42" s="311" t="s">
        <v>611</v>
      </c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U42" s="324"/>
    </row>
    <row r="43" spans="1:99" x14ac:dyDescent="0.2">
      <c r="A43" s="78"/>
      <c r="B43" s="97"/>
      <c r="C43" s="44"/>
      <c r="D43" s="78"/>
      <c r="E43" s="303" t="str">
        <f>InpS!E86</f>
        <v>Waste: Intermediate fixed charge</v>
      </c>
      <c r="F43" s="303">
        <f>InpS!F86</f>
        <v>44929</v>
      </c>
      <c r="G43" s="57">
        <f xml:space="preserve"> DiscountCalc!$G$91</f>
        <v>0</v>
      </c>
      <c r="H43" s="348" t="str">
        <f>InpS!H86</f>
        <v>£</v>
      </c>
      <c r="I43" s="90">
        <v>2</v>
      </c>
      <c r="J43" s="303"/>
      <c r="K43" s="305">
        <f>InpS!K86</f>
        <v>53.11</v>
      </c>
      <c r="L43" s="305">
        <f>InpS!L86</f>
        <v>69.09</v>
      </c>
      <c r="M43" s="45"/>
      <c r="N43" s="342">
        <f t="shared" si="12"/>
        <v>53.11</v>
      </c>
      <c r="O43" s="342">
        <f t="shared" si="13"/>
        <v>69.09</v>
      </c>
      <c r="P43" s="45"/>
      <c r="Q43" s="311" t="s">
        <v>612</v>
      </c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U43" s="324"/>
    </row>
    <row r="44" spans="1:99" x14ac:dyDescent="0.2">
      <c r="A44" s="78"/>
      <c r="B44" s="97"/>
      <c r="C44" s="44"/>
      <c r="D44" s="78"/>
      <c r="E44" s="303"/>
      <c r="F44" s="303"/>
      <c r="G44" s="349"/>
      <c r="H44" s="348"/>
      <c r="I44" s="235"/>
      <c r="J44" s="303"/>
      <c r="K44" s="303"/>
      <c r="L44" s="303"/>
      <c r="M44" s="45"/>
      <c r="N44" s="347"/>
      <c r="O44" s="347"/>
      <c r="P44" s="45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U44" s="324"/>
    </row>
    <row r="45" spans="1:99" x14ac:dyDescent="0.2">
      <c r="A45" s="78"/>
      <c r="B45" s="97"/>
      <c r="C45" s="44"/>
      <c r="D45" s="78"/>
      <c r="E45" s="303" t="str">
        <f>InpS!E88</f>
        <v>Waste: Large user volumetric rate</v>
      </c>
      <c r="F45" s="303">
        <f>InpS!F88</f>
        <v>44929</v>
      </c>
      <c r="G45" s="57">
        <f xml:space="preserve"> DiscountCalc!$G$91</f>
        <v>0</v>
      </c>
      <c r="H45" s="348" t="str">
        <f>InpS!H88</f>
        <v>£/m3</v>
      </c>
      <c r="I45" s="90">
        <v>4</v>
      </c>
      <c r="J45" s="303"/>
      <c r="K45" s="234">
        <f>InpS!K88</f>
        <v>1.038</v>
      </c>
      <c r="L45" s="234">
        <f>InpS!L88</f>
        <v>1.2256</v>
      </c>
      <c r="M45" s="45"/>
      <c r="N45" s="342">
        <f t="shared" si="12"/>
        <v>1.038</v>
      </c>
      <c r="O45" s="342">
        <f t="shared" si="13"/>
        <v>1.2256</v>
      </c>
      <c r="P45" s="45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U45" s="324"/>
    </row>
    <row r="46" spans="1:99" x14ac:dyDescent="0.2">
      <c r="A46" s="78"/>
      <c r="B46" s="97"/>
      <c r="C46" s="44"/>
      <c r="D46" s="78"/>
      <c r="E46" s="303" t="str">
        <f>InpS!E89</f>
        <v>Waste: Large user fixed charge</v>
      </c>
      <c r="F46" s="303">
        <f>InpS!F89</f>
        <v>44929</v>
      </c>
      <c r="G46" s="57">
        <f xml:space="preserve"> DiscountCalc!$G$91</f>
        <v>0</v>
      </c>
      <c r="H46" s="348" t="str">
        <f>InpS!H89</f>
        <v>£</v>
      </c>
      <c r="I46" s="90">
        <v>2</v>
      </c>
      <c r="J46" s="303"/>
      <c r="K46" s="305">
        <f>InpS!K89</f>
        <v>1783.46</v>
      </c>
      <c r="L46" s="305">
        <f>InpS!L89</f>
        <v>2319.91</v>
      </c>
      <c r="M46" s="45"/>
      <c r="N46" s="342">
        <f t="shared" ref="N46" si="14" xml:space="preserve"> ROUND( K46 * ( 1 - $G46 ), $I46 )</f>
        <v>1783.46</v>
      </c>
      <c r="O46" s="342">
        <f t="shared" ref="O46" si="15" xml:space="preserve"> ROUND( L46 * ( 1 - $G46 ), $I46 )</f>
        <v>2319.91</v>
      </c>
      <c r="P46" s="45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U46" s="324"/>
    </row>
    <row r="47" spans="1:99" x14ac:dyDescent="0.2">
      <c r="A47" s="78"/>
      <c r="B47" s="97"/>
      <c r="C47" s="44"/>
      <c r="D47" s="78"/>
      <c r="E47" s="45"/>
      <c r="F47" s="45"/>
      <c r="G47" s="45"/>
      <c r="H47" s="222"/>
      <c r="I47" s="273"/>
      <c r="J47" s="45"/>
      <c r="K47" s="45"/>
      <c r="L47" s="45"/>
      <c r="M47" s="45"/>
      <c r="N47" s="45"/>
      <c r="O47" s="45"/>
      <c r="P47" s="45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U47" s="324"/>
    </row>
    <row r="48" spans="1:99" x14ac:dyDescent="0.2">
      <c r="A48" s="78"/>
      <c r="C48" s="44"/>
      <c r="D48" s="78"/>
      <c r="E48" s="45" t="str">
        <f>InpS!E92</f>
        <v>Surface Water: Band 1</v>
      </c>
      <c r="F48" s="45"/>
      <c r="G48" s="57">
        <f xml:space="preserve"> DiscountCalc!$G$92</f>
        <v>0</v>
      </c>
      <c r="H48" s="222" t="str">
        <f>InpS!H92</f>
        <v>£</v>
      </c>
      <c r="I48" s="272">
        <v>2</v>
      </c>
      <c r="J48" s="45"/>
      <c r="K48" s="62">
        <f>InpS!K92</f>
        <v>8.1999999999999993</v>
      </c>
      <c r="L48" s="62">
        <f>InpS!L92</f>
        <v>10.61</v>
      </c>
      <c r="M48" s="45"/>
      <c r="N48" s="342">
        <f t="shared" ref="N48:N69" si="16" xml:space="preserve"> ROUND( K48 * ( 1 - $G48 ), $I48 )</f>
        <v>8.1999999999999993</v>
      </c>
      <c r="O48" s="342">
        <f t="shared" ref="O48:O69" si="17" xml:space="preserve"> ROUND( L48 * ( 1 - $G48 ), $I48 )</f>
        <v>10.61</v>
      </c>
      <c r="P48" s="45"/>
      <c r="Q48" s="311" t="s">
        <v>613</v>
      </c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U48" s="324"/>
    </row>
    <row r="49" spans="1:16383" x14ac:dyDescent="0.2">
      <c r="E49" s="45" t="str">
        <f>InpS!E93</f>
        <v>Surface Water: Band 2</v>
      </c>
      <c r="F49" s="45"/>
      <c r="G49" s="57">
        <f xml:space="preserve"> DiscountCalc!$G$92</f>
        <v>0</v>
      </c>
      <c r="H49" s="222" t="str">
        <f>InpS!H93</f>
        <v>£</v>
      </c>
      <c r="I49" s="272">
        <v>2</v>
      </c>
      <c r="J49" s="45"/>
      <c r="K49" s="62">
        <f>InpS!K93</f>
        <v>44.85</v>
      </c>
      <c r="L49" s="62">
        <f>InpS!L93</f>
        <v>58.03</v>
      </c>
      <c r="M49" s="18"/>
      <c r="N49" s="342">
        <f t="shared" si="16"/>
        <v>44.85</v>
      </c>
      <c r="O49" s="342">
        <f t="shared" si="17"/>
        <v>58.03</v>
      </c>
      <c r="P49" s="18"/>
      <c r="Q49" s="311" t="s">
        <v>609</v>
      </c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U49" s="324"/>
    </row>
    <row r="50" spans="1:16383" x14ac:dyDescent="0.2">
      <c r="E50" s="45" t="str">
        <f>InpS!E94</f>
        <v>Surface Water: Band 3</v>
      </c>
      <c r="F50" s="45"/>
      <c r="G50" s="57">
        <f xml:space="preserve"> DiscountCalc!$G$92</f>
        <v>0</v>
      </c>
      <c r="H50" s="222" t="str">
        <f>InpS!H94</f>
        <v>£</v>
      </c>
      <c r="I50" s="272">
        <v>2</v>
      </c>
      <c r="J50" s="45"/>
      <c r="K50" s="62">
        <f>InpS!K94</f>
        <v>89.91</v>
      </c>
      <c r="L50" s="62">
        <f>InpS!L94</f>
        <v>116.32</v>
      </c>
      <c r="M50" s="18"/>
      <c r="N50" s="342">
        <f t="shared" si="16"/>
        <v>89.91</v>
      </c>
      <c r="O50" s="342">
        <f t="shared" si="17"/>
        <v>116.32</v>
      </c>
      <c r="P50" s="18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U50" s="324"/>
    </row>
    <row r="51" spans="1:16383" x14ac:dyDescent="0.2">
      <c r="E51" s="45" t="str">
        <f>InpS!E95</f>
        <v>Surface Water: Band 4</v>
      </c>
      <c r="F51" s="45"/>
      <c r="G51" s="57">
        <f xml:space="preserve"> DiscountCalc!$G$92</f>
        <v>0</v>
      </c>
      <c r="H51" s="222" t="str">
        <f>InpS!H95</f>
        <v>£</v>
      </c>
      <c r="I51" s="272">
        <v>2</v>
      </c>
      <c r="J51" s="45"/>
      <c r="K51" s="62">
        <f>InpS!K95</f>
        <v>149.87</v>
      </c>
      <c r="L51" s="62">
        <f>InpS!L95</f>
        <v>193.9</v>
      </c>
      <c r="M51" s="18"/>
      <c r="N51" s="342">
        <f t="shared" si="16"/>
        <v>149.87</v>
      </c>
      <c r="O51" s="342">
        <f t="shared" si="17"/>
        <v>193.9</v>
      </c>
      <c r="P51" s="18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U51" s="324"/>
    </row>
    <row r="52" spans="1:16383" s="311" customFormat="1" x14ac:dyDescent="0.2">
      <c r="A52" s="20"/>
      <c r="B52" s="34"/>
      <c r="C52" s="83"/>
      <c r="D52" s="20"/>
      <c r="E52" s="45" t="str">
        <f>InpS!E96</f>
        <v>Surface Water: Band 5</v>
      </c>
      <c r="F52" s="45"/>
      <c r="G52" s="57">
        <f xml:space="preserve"> DiscountCalc!$G$92</f>
        <v>0</v>
      </c>
      <c r="H52" s="222" t="str">
        <f>InpS!H96</f>
        <v>£</v>
      </c>
      <c r="I52" s="272">
        <v>2</v>
      </c>
      <c r="J52" s="45"/>
      <c r="K52" s="62">
        <f>InpS!K96</f>
        <v>239.9</v>
      </c>
      <c r="L52" s="62">
        <f>InpS!L96</f>
        <v>310.38</v>
      </c>
      <c r="M52" s="20"/>
      <c r="N52" s="342">
        <f t="shared" si="16"/>
        <v>239.9</v>
      </c>
      <c r="O52" s="342">
        <f t="shared" si="17"/>
        <v>310.38</v>
      </c>
      <c r="P52" s="20"/>
      <c r="CR52" s="325"/>
      <c r="CT52" s="252"/>
      <c r="CU52" s="324"/>
      <c r="CV52" s="325"/>
    </row>
    <row r="53" spans="1:16383" x14ac:dyDescent="0.2">
      <c r="A53" s="78"/>
      <c r="B53" s="97"/>
      <c r="C53" s="44"/>
      <c r="D53" s="78"/>
      <c r="E53" s="45" t="str">
        <f>InpS!E97</f>
        <v>Surface Water: Band 6</v>
      </c>
      <c r="F53" s="45"/>
      <c r="G53" s="57">
        <f xml:space="preserve"> DiscountCalc!$G$92</f>
        <v>0</v>
      </c>
      <c r="H53" s="222" t="str">
        <f>InpS!H97</f>
        <v>£</v>
      </c>
      <c r="I53" s="272">
        <v>2</v>
      </c>
      <c r="J53" s="45"/>
      <c r="K53" s="62">
        <f>InpS!K97</f>
        <v>375.02</v>
      </c>
      <c r="L53" s="62">
        <f>InpS!L97</f>
        <v>485.19</v>
      </c>
      <c r="M53" s="45"/>
      <c r="N53" s="342">
        <f t="shared" si="16"/>
        <v>375.02</v>
      </c>
      <c r="O53" s="342">
        <f t="shared" si="17"/>
        <v>485.19</v>
      </c>
      <c r="P53" s="45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U53" s="324"/>
    </row>
    <row r="54" spans="1:16383" x14ac:dyDescent="0.2">
      <c r="A54" s="78"/>
      <c r="C54" s="44"/>
      <c r="D54" s="78"/>
      <c r="E54" s="45" t="str">
        <f>InpS!E98</f>
        <v>Surface Water: Band 7</v>
      </c>
      <c r="F54" s="45"/>
      <c r="G54" s="57">
        <f xml:space="preserve"> DiscountCalc!$G$92</f>
        <v>0</v>
      </c>
      <c r="H54" s="222" t="str">
        <f>InpS!H98</f>
        <v>£</v>
      </c>
      <c r="I54" s="272">
        <v>2</v>
      </c>
      <c r="J54" s="45"/>
      <c r="K54" s="62">
        <f>InpS!K98</f>
        <v>525.14</v>
      </c>
      <c r="L54" s="62">
        <f>InpS!L98</f>
        <v>679.41</v>
      </c>
      <c r="M54" s="45"/>
      <c r="N54" s="342">
        <f t="shared" si="16"/>
        <v>525.14</v>
      </c>
      <c r="O54" s="342">
        <f t="shared" si="17"/>
        <v>679.41</v>
      </c>
      <c r="P54" s="45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U54" s="324"/>
    </row>
    <row r="55" spans="1:16383" x14ac:dyDescent="0.2">
      <c r="A55" s="78"/>
      <c r="C55" s="44"/>
      <c r="D55" s="78"/>
      <c r="E55" s="45" t="str">
        <f>InpS!E99</f>
        <v>Surface Water: Band 8</v>
      </c>
      <c r="F55" s="45"/>
      <c r="G55" s="57">
        <f xml:space="preserve"> DiscountCalc!$G$92</f>
        <v>0</v>
      </c>
      <c r="H55" s="222" t="str">
        <f>InpS!H99</f>
        <v>£</v>
      </c>
      <c r="I55" s="272">
        <v>2</v>
      </c>
      <c r="J55" s="45"/>
      <c r="K55" s="62">
        <f>InpS!K99</f>
        <v>750.11</v>
      </c>
      <c r="L55" s="62">
        <f>InpS!L99</f>
        <v>970.48</v>
      </c>
      <c r="M55" s="45"/>
      <c r="N55" s="342">
        <f t="shared" si="16"/>
        <v>750.11</v>
      </c>
      <c r="O55" s="342">
        <f t="shared" si="17"/>
        <v>970.48</v>
      </c>
      <c r="P55" s="45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U55" s="324"/>
    </row>
    <row r="56" spans="1:16383" x14ac:dyDescent="0.2">
      <c r="A56" s="78"/>
      <c r="B56" s="97"/>
      <c r="C56" s="44"/>
      <c r="D56" s="78"/>
      <c r="E56" s="45" t="str">
        <f>InpS!E100</f>
        <v>Surface Water: Band 9</v>
      </c>
      <c r="F56" s="45"/>
      <c r="G56" s="57">
        <f xml:space="preserve"> DiscountCalc!$G$92</f>
        <v>0</v>
      </c>
      <c r="H56" s="222" t="str">
        <f>InpS!H100</f>
        <v>£</v>
      </c>
      <c r="I56" s="272">
        <v>2</v>
      </c>
      <c r="J56" s="45"/>
      <c r="K56" s="62">
        <f>InpS!K100</f>
        <v>1049.73</v>
      </c>
      <c r="L56" s="62">
        <f>InpS!L100</f>
        <v>1358.12</v>
      </c>
      <c r="M56" s="45"/>
      <c r="N56" s="342">
        <f t="shared" si="16"/>
        <v>1049.73</v>
      </c>
      <c r="O56" s="342">
        <f t="shared" si="17"/>
        <v>1358.12</v>
      </c>
      <c r="P56" s="45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U56" s="324"/>
    </row>
    <row r="57" spans="1:16383" x14ac:dyDescent="0.2">
      <c r="A57" s="78"/>
      <c r="C57" s="44"/>
      <c r="D57" s="78"/>
      <c r="E57" s="45" t="str">
        <f>InpS!E101</f>
        <v>Surface Water: Band 10</v>
      </c>
      <c r="F57" s="45"/>
      <c r="G57" s="57">
        <f xml:space="preserve"> DiscountCalc!$G$92</f>
        <v>0</v>
      </c>
      <c r="H57" s="222" t="str">
        <f>InpS!H101</f>
        <v>£</v>
      </c>
      <c r="I57" s="272">
        <v>2</v>
      </c>
      <c r="J57" s="45"/>
      <c r="K57" s="62">
        <f>InpS!K101</f>
        <v>1799.58</v>
      </c>
      <c r="L57" s="62">
        <f>InpS!L101</f>
        <v>2328.2600000000002</v>
      </c>
      <c r="M57" s="45"/>
      <c r="N57" s="342">
        <f t="shared" si="16"/>
        <v>1799.58</v>
      </c>
      <c r="O57" s="342">
        <f t="shared" si="17"/>
        <v>2328.2600000000002</v>
      </c>
      <c r="P57" s="45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U57" s="324"/>
    </row>
    <row r="58" spans="1:16383" x14ac:dyDescent="0.2">
      <c r="E58" s="45" t="str">
        <f>InpS!E102</f>
        <v>Surface Water: Band 11</v>
      </c>
      <c r="F58" s="45"/>
      <c r="G58" s="57">
        <f xml:space="preserve"> DiscountCalc!$G$92</f>
        <v>0</v>
      </c>
      <c r="H58" s="222" t="str">
        <f>InpS!H102</f>
        <v>£</v>
      </c>
      <c r="I58" s="272">
        <v>2</v>
      </c>
      <c r="J58" s="45"/>
      <c r="K58" s="62">
        <f>InpS!K102</f>
        <v>3449.57</v>
      </c>
      <c r="L58" s="62">
        <f>InpS!L102</f>
        <v>4462.9799999999996</v>
      </c>
      <c r="M58" s="18"/>
      <c r="N58" s="342">
        <f t="shared" si="16"/>
        <v>3449.57</v>
      </c>
      <c r="O58" s="342">
        <f t="shared" si="17"/>
        <v>4462.9799999999996</v>
      </c>
      <c r="P58" s="18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70"/>
      <c r="CU58" s="324"/>
    </row>
    <row r="59" spans="1:16383" x14ac:dyDescent="0.2">
      <c r="E59" s="45" t="str">
        <f>InpS!E103</f>
        <v>Surface Water: Band 12</v>
      </c>
      <c r="F59" s="45"/>
      <c r="G59" s="57">
        <f xml:space="preserve"> DiscountCalc!$G$92</f>
        <v>0</v>
      </c>
      <c r="H59" s="222" t="str">
        <f>InpS!H103</f>
        <v>£</v>
      </c>
      <c r="I59" s="272">
        <v>2</v>
      </c>
      <c r="J59" s="45"/>
      <c r="K59" s="62">
        <f>InpS!K103</f>
        <v>5249.71</v>
      </c>
      <c r="L59" s="62">
        <f>InpS!L103</f>
        <v>6791.96</v>
      </c>
      <c r="M59" s="18"/>
      <c r="N59" s="342">
        <f t="shared" si="16"/>
        <v>5249.71</v>
      </c>
      <c r="O59" s="342">
        <f t="shared" si="17"/>
        <v>6791.96</v>
      </c>
      <c r="P59" s="18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70"/>
      <c r="CU59" s="324"/>
    </row>
    <row r="60" spans="1:16383" x14ac:dyDescent="0.2">
      <c r="E60" s="45" t="str">
        <f>InpS!E104</f>
        <v>Surface Water: Band 13</v>
      </c>
      <c r="F60" s="45"/>
      <c r="G60" s="57">
        <f xml:space="preserve"> DiscountCalc!$G$92</f>
        <v>0</v>
      </c>
      <c r="H60" s="222" t="str">
        <f>InpS!H104</f>
        <v>£</v>
      </c>
      <c r="I60" s="272">
        <v>2</v>
      </c>
      <c r="J60" s="45"/>
      <c r="K60" s="62">
        <f>InpS!K104</f>
        <v>7499.52</v>
      </c>
      <c r="L60" s="62">
        <f>InpS!L104</f>
        <v>9702.7099999999991</v>
      </c>
      <c r="M60" s="18"/>
      <c r="N60" s="342">
        <f t="shared" si="16"/>
        <v>7499.52</v>
      </c>
      <c r="O60" s="342">
        <f t="shared" si="17"/>
        <v>9702.7099999999991</v>
      </c>
      <c r="P60" s="18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70"/>
      <c r="CU60" s="324"/>
    </row>
    <row r="61" spans="1:16383" x14ac:dyDescent="0.2">
      <c r="A61" s="14"/>
      <c r="B61" s="14"/>
      <c r="C61" s="180"/>
      <c r="D61" s="69"/>
      <c r="E61" s="45" t="str">
        <f>InpS!E105</f>
        <v>Surface Water: Band 14</v>
      </c>
      <c r="F61" s="45"/>
      <c r="G61" s="57">
        <f xml:space="preserve"> DiscountCalc!$G$92</f>
        <v>0</v>
      </c>
      <c r="H61" s="222" t="str">
        <f>InpS!H105</f>
        <v>£</v>
      </c>
      <c r="I61" s="272">
        <v>2</v>
      </c>
      <c r="J61" s="45"/>
      <c r="K61" s="62">
        <f>InpS!K105</f>
        <v>10499.65</v>
      </c>
      <c r="L61" s="62">
        <f>InpS!L105</f>
        <v>13584.21</v>
      </c>
      <c r="M61" s="13"/>
      <c r="N61" s="342">
        <f t="shared" si="16"/>
        <v>10499.65</v>
      </c>
      <c r="O61" s="342">
        <f t="shared" si="17"/>
        <v>13584.21</v>
      </c>
      <c r="P61" s="13"/>
      <c r="CP61" s="270"/>
      <c r="CU61" s="324"/>
    </row>
    <row r="62" spans="1:16383" x14ac:dyDescent="0.2">
      <c r="E62" s="45" t="str">
        <f>InpS!E106</f>
        <v>Surface Water: Band 15</v>
      </c>
      <c r="F62" s="45"/>
      <c r="G62" s="57">
        <f xml:space="preserve"> DiscountCalc!$G$92</f>
        <v>0</v>
      </c>
      <c r="H62" s="222" t="str">
        <f>InpS!H106</f>
        <v>£</v>
      </c>
      <c r="I62" s="272">
        <v>2</v>
      </c>
      <c r="J62" s="45"/>
      <c r="K62" s="62">
        <f>InpS!K106</f>
        <v>13499.68</v>
      </c>
      <c r="L62" s="62">
        <f>InpS!L106</f>
        <v>17465.580000000002</v>
      </c>
      <c r="M62" s="18"/>
      <c r="N62" s="342">
        <f t="shared" si="16"/>
        <v>13499.68</v>
      </c>
      <c r="O62" s="342">
        <f t="shared" si="17"/>
        <v>17465.580000000002</v>
      </c>
      <c r="P62" s="18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70"/>
      <c r="CU62" s="324"/>
    </row>
    <row r="63" spans="1:16383" x14ac:dyDescent="0.2">
      <c r="E63" s="45" t="str">
        <f>InpS!E107</f>
        <v>Surface Water: Band 16</v>
      </c>
      <c r="F63" s="45"/>
      <c r="G63" s="57">
        <f xml:space="preserve"> DiscountCalc!$G$92</f>
        <v>0</v>
      </c>
      <c r="H63" s="222" t="str">
        <f>InpS!H107</f>
        <v>£</v>
      </c>
      <c r="I63" s="272">
        <v>2</v>
      </c>
      <c r="J63" s="45"/>
      <c r="K63" s="62">
        <f>InpS!K107</f>
        <v>16499.810000000001</v>
      </c>
      <c r="L63" s="62">
        <f>InpS!L107</f>
        <v>21347.08</v>
      </c>
      <c r="M63" s="18"/>
      <c r="N63" s="342">
        <f t="shared" si="16"/>
        <v>16499.810000000001</v>
      </c>
      <c r="O63" s="342">
        <f t="shared" si="17"/>
        <v>21347.08</v>
      </c>
      <c r="P63" s="18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70"/>
      <c r="CQ63" s="254"/>
      <c r="CR63" s="254"/>
      <c r="CS63" s="254"/>
      <c r="CU63" s="32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  <c r="EJ63" s="254"/>
      <c r="EK63" s="254"/>
      <c r="EL63" s="254"/>
      <c r="EM63" s="254"/>
      <c r="EN63" s="254"/>
      <c r="EO63" s="254"/>
      <c r="EP63" s="254"/>
      <c r="EQ63" s="254"/>
      <c r="ER63" s="254"/>
      <c r="ES63" s="254"/>
      <c r="ET63" s="254"/>
      <c r="EU63" s="254"/>
      <c r="EV63" s="254"/>
      <c r="EW63" s="254"/>
      <c r="EX63" s="254"/>
      <c r="EY63" s="254"/>
      <c r="EZ63" s="254"/>
      <c r="FA63" s="254"/>
      <c r="FB63" s="254"/>
      <c r="FC63" s="254"/>
      <c r="FD63" s="254"/>
      <c r="FE63" s="254"/>
      <c r="FF63" s="254"/>
      <c r="FG63" s="254"/>
      <c r="FH63" s="254"/>
      <c r="FI63" s="254"/>
      <c r="FJ63" s="254"/>
      <c r="FK63" s="254"/>
      <c r="FL63" s="254"/>
      <c r="FM63" s="254"/>
      <c r="FN63" s="254"/>
      <c r="FO63" s="254"/>
      <c r="FP63" s="254"/>
      <c r="FQ63" s="254"/>
      <c r="FR63" s="254"/>
      <c r="FS63" s="254"/>
      <c r="FT63" s="254"/>
      <c r="FU63" s="254"/>
      <c r="FV63" s="254"/>
      <c r="FW63" s="254"/>
      <c r="FX63" s="254"/>
      <c r="FY63" s="254"/>
      <c r="FZ63" s="254"/>
      <c r="GA63" s="254"/>
      <c r="GB63" s="254"/>
      <c r="GC63" s="254"/>
      <c r="GD63" s="254"/>
      <c r="GE63" s="254"/>
      <c r="GF63" s="254"/>
      <c r="GG63" s="254"/>
      <c r="GH63" s="254"/>
      <c r="GI63" s="254"/>
      <c r="GJ63" s="254"/>
      <c r="GK63" s="254"/>
      <c r="GL63" s="254"/>
      <c r="GM63" s="254"/>
      <c r="GN63" s="254"/>
      <c r="GO63" s="254"/>
      <c r="GP63" s="254"/>
      <c r="GQ63" s="254"/>
      <c r="GR63" s="254"/>
      <c r="GS63" s="254"/>
      <c r="GT63" s="254"/>
      <c r="GU63" s="254"/>
      <c r="GV63" s="254"/>
      <c r="GW63" s="254"/>
      <c r="GX63" s="254"/>
      <c r="GY63" s="254"/>
      <c r="GZ63" s="254"/>
      <c r="HA63" s="254"/>
      <c r="HB63" s="254"/>
      <c r="HC63" s="254"/>
      <c r="HD63" s="254"/>
      <c r="HE63" s="254"/>
      <c r="HF63" s="254"/>
      <c r="HG63" s="254"/>
      <c r="HH63" s="254"/>
      <c r="HI63" s="254"/>
      <c r="HJ63" s="254"/>
      <c r="HK63" s="254"/>
      <c r="HL63" s="254"/>
      <c r="HM63" s="254"/>
      <c r="HN63" s="254"/>
      <c r="HO63" s="254"/>
      <c r="HP63" s="254"/>
      <c r="HQ63" s="254"/>
      <c r="HR63" s="254"/>
      <c r="HS63" s="254"/>
      <c r="HT63" s="254"/>
      <c r="HU63" s="254"/>
      <c r="HV63" s="254"/>
      <c r="HW63" s="254"/>
      <c r="HX63" s="254"/>
      <c r="HY63" s="254"/>
      <c r="HZ63" s="254"/>
      <c r="IA63" s="254"/>
      <c r="IB63" s="254"/>
      <c r="IC63" s="254"/>
      <c r="ID63" s="254"/>
      <c r="IE63" s="254"/>
      <c r="IF63" s="254"/>
      <c r="IG63" s="254"/>
      <c r="IH63" s="254"/>
      <c r="II63" s="254"/>
      <c r="IJ63" s="254"/>
      <c r="IK63" s="254"/>
      <c r="IL63" s="254"/>
      <c r="IM63" s="254"/>
      <c r="IN63" s="254"/>
      <c r="IO63" s="254"/>
      <c r="IP63" s="254"/>
      <c r="IQ63" s="254"/>
      <c r="IR63" s="254"/>
      <c r="IS63" s="254"/>
      <c r="IT63" s="254"/>
      <c r="IU63" s="254"/>
      <c r="IV63" s="254"/>
      <c r="IW63" s="254"/>
      <c r="IX63" s="254"/>
      <c r="IY63" s="254"/>
      <c r="IZ63" s="254"/>
      <c r="JA63" s="254"/>
      <c r="JB63" s="254"/>
      <c r="JC63" s="254"/>
      <c r="JD63" s="254"/>
      <c r="JE63" s="254"/>
      <c r="JF63" s="254"/>
      <c r="JG63" s="254"/>
      <c r="JH63" s="254"/>
      <c r="JI63" s="254"/>
      <c r="JJ63" s="254"/>
      <c r="JK63" s="254"/>
      <c r="JL63" s="254"/>
      <c r="JM63" s="254"/>
      <c r="JN63" s="254"/>
      <c r="JO63" s="254"/>
      <c r="JP63" s="254"/>
      <c r="JQ63" s="254"/>
      <c r="JR63" s="254"/>
      <c r="JS63" s="254"/>
      <c r="JT63" s="254"/>
      <c r="JU63" s="254"/>
      <c r="JV63" s="254"/>
      <c r="JW63" s="254"/>
      <c r="JX63" s="254"/>
      <c r="JY63" s="254"/>
      <c r="JZ63" s="254"/>
      <c r="KA63" s="254"/>
      <c r="KB63" s="254"/>
      <c r="KC63" s="254"/>
      <c r="KD63" s="254"/>
      <c r="KE63" s="254"/>
      <c r="KF63" s="254"/>
      <c r="KG63" s="254"/>
      <c r="KH63" s="254"/>
      <c r="KI63" s="254"/>
      <c r="KJ63" s="254"/>
      <c r="KK63" s="254"/>
      <c r="KL63" s="254"/>
      <c r="KM63" s="254"/>
      <c r="KN63" s="254"/>
      <c r="KO63" s="254"/>
      <c r="KP63" s="254"/>
      <c r="KQ63" s="254"/>
      <c r="KR63" s="254"/>
      <c r="KS63" s="254"/>
      <c r="KT63" s="254"/>
      <c r="KU63" s="254"/>
      <c r="KV63" s="254"/>
      <c r="KW63" s="254"/>
      <c r="KX63" s="254"/>
      <c r="KY63" s="254"/>
      <c r="KZ63" s="254"/>
      <c r="LA63" s="254"/>
      <c r="LB63" s="254"/>
      <c r="LC63" s="254"/>
      <c r="LD63" s="254"/>
      <c r="LE63" s="254"/>
      <c r="LF63" s="254"/>
      <c r="LG63" s="254"/>
      <c r="LH63" s="254"/>
      <c r="LI63" s="254"/>
      <c r="LJ63" s="254"/>
      <c r="LK63" s="254"/>
      <c r="LL63" s="254"/>
      <c r="LM63" s="254"/>
      <c r="LN63" s="254"/>
      <c r="LO63" s="254"/>
      <c r="LP63" s="254"/>
      <c r="LQ63" s="254"/>
      <c r="LR63" s="254"/>
      <c r="LS63" s="254"/>
      <c r="LT63" s="254"/>
      <c r="LU63" s="254"/>
      <c r="LV63" s="254"/>
      <c r="LW63" s="254"/>
      <c r="LX63" s="254"/>
      <c r="LY63" s="254"/>
      <c r="LZ63" s="254"/>
      <c r="MA63" s="254"/>
      <c r="MB63" s="254"/>
      <c r="MC63" s="254"/>
      <c r="MD63" s="254"/>
      <c r="ME63" s="254"/>
      <c r="MF63" s="254"/>
      <c r="MG63" s="254"/>
      <c r="MH63" s="254"/>
      <c r="MI63" s="254"/>
      <c r="MJ63" s="254"/>
      <c r="MK63" s="254"/>
      <c r="ML63" s="254"/>
      <c r="MM63" s="254"/>
      <c r="MN63" s="254"/>
      <c r="MO63" s="254"/>
      <c r="MP63" s="254"/>
      <c r="MQ63" s="254"/>
      <c r="MR63" s="254"/>
      <c r="MS63" s="254"/>
      <c r="MT63" s="254"/>
      <c r="MU63" s="254"/>
      <c r="MV63" s="254"/>
      <c r="MW63" s="254"/>
      <c r="MX63" s="254"/>
      <c r="MY63" s="254"/>
      <c r="MZ63" s="254"/>
      <c r="NA63" s="254"/>
      <c r="NB63" s="254"/>
      <c r="NC63" s="254"/>
      <c r="ND63" s="254"/>
      <c r="NE63" s="254"/>
      <c r="NF63" s="254"/>
      <c r="NG63" s="254"/>
      <c r="NH63" s="254"/>
      <c r="NI63" s="254"/>
      <c r="NJ63" s="254"/>
      <c r="NK63" s="254"/>
      <c r="NL63" s="254"/>
      <c r="NM63" s="254"/>
      <c r="NN63" s="254"/>
      <c r="NO63" s="254"/>
      <c r="NP63" s="254"/>
      <c r="NQ63" s="254"/>
      <c r="NR63" s="254"/>
      <c r="NS63" s="254"/>
      <c r="NT63" s="254"/>
      <c r="NU63" s="254"/>
      <c r="NV63" s="254"/>
      <c r="NW63" s="254"/>
      <c r="NX63" s="254"/>
      <c r="NY63" s="254"/>
      <c r="NZ63" s="254"/>
      <c r="OA63" s="254"/>
      <c r="OB63" s="254"/>
      <c r="OC63" s="254"/>
      <c r="OD63" s="254"/>
      <c r="OE63" s="254"/>
      <c r="OF63" s="254"/>
      <c r="OG63" s="254"/>
      <c r="OH63" s="254"/>
      <c r="OI63" s="254"/>
      <c r="OJ63" s="254"/>
      <c r="OK63" s="254"/>
      <c r="OL63" s="254"/>
      <c r="OM63" s="254"/>
      <c r="ON63" s="254"/>
      <c r="OO63" s="254"/>
      <c r="OP63" s="254"/>
      <c r="OQ63" s="254"/>
      <c r="OR63" s="254"/>
      <c r="OS63" s="254"/>
      <c r="OT63" s="254"/>
      <c r="OU63" s="254"/>
      <c r="OV63" s="254"/>
      <c r="OW63" s="254"/>
      <c r="OX63" s="254"/>
      <c r="OY63" s="254"/>
      <c r="OZ63" s="254"/>
      <c r="PA63" s="254"/>
      <c r="PB63" s="254"/>
      <c r="PC63" s="254"/>
      <c r="PD63" s="254"/>
      <c r="PE63" s="254"/>
      <c r="PF63" s="254"/>
      <c r="PG63" s="254"/>
      <c r="PH63" s="254"/>
      <c r="PI63" s="254"/>
      <c r="PJ63" s="254"/>
      <c r="PK63" s="254"/>
      <c r="PL63" s="254"/>
      <c r="PM63" s="254"/>
      <c r="PN63" s="254"/>
      <c r="PO63" s="254"/>
      <c r="PP63" s="254"/>
      <c r="PQ63" s="254"/>
      <c r="PR63" s="254"/>
      <c r="PS63" s="254"/>
      <c r="PT63" s="254"/>
      <c r="PU63" s="254"/>
      <c r="PV63" s="254"/>
      <c r="PW63" s="254"/>
      <c r="PX63" s="254"/>
      <c r="PY63" s="254"/>
      <c r="PZ63" s="254"/>
      <c r="QA63" s="254"/>
      <c r="QB63" s="254"/>
      <c r="QC63" s="254"/>
      <c r="QD63" s="254"/>
      <c r="QE63" s="254"/>
      <c r="QF63" s="254"/>
      <c r="QG63" s="254"/>
      <c r="QH63" s="254"/>
      <c r="QI63" s="254"/>
      <c r="QJ63" s="254"/>
      <c r="QK63" s="254"/>
      <c r="QL63" s="254"/>
      <c r="QM63" s="254"/>
      <c r="QN63" s="254"/>
      <c r="QO63" s="254"/>
      <c r="QP63" s="254"/>
      <c r="QQ63" s="254"/>
      <c r="QR63" s="254"/>
      <c r="QS63" s="254"/>
      <c r="QT63" s="254"/>
      <c r="QU63" s="254"/>
      <c r="QV63" s="254"/>
      <c r="QW63" s="254"/>
      <c r="QX63" s="254"/>
      <c r="QY63" s="254"/>
      <c r="QZ63" s="254"/>
      <c r="RA63" s="254"/>
      <c r="RB63" s="254"/>
      <c r="RC63" s="254"/>
      <c r="RD63" s="254"/>
      <c r="RE63" s="254"/>
      <c r="RF63" s="254"/>
      <c r="RG63" s="254"/>
      <c r="RH63" s="254"/>
      <c r="RI63" s="254"/>
      <c r="RJ63" s="254"/>
      <c r="RK63" s="254"/>
      <c r="RL63" s="254"/>
      <c r="RM63" s="254"/>
      <c r="RN63" s="254"/>
      <c r="RO63" s="254"/>
      <c r="RP63" s="254"/>
      <c r="RQ63" s="254"/>
      <c r="RR63" s="254"/>
      <c r="RS63" s="254"/>
      <c r="RT63" s="254"/>
      <c r="RU63" s="254"/>
      <c r="RV63" s="254"/>
      <c r="RW63" s="254"/>
      <c r="RX63" s="254"/>
      <c r="RY63" s="254"/>
      <c r="RZ63" s="254"/>
      <c r="SA63" s="254"/>
      <c r="SB63" s="254"/>
      <c r="SC63" s="254"/>
      <c r="SD63" s="254"/>
      <c r="SE63" s="254"/>
      <c r="SF63" s="254"/>
      <c r="SG63" s="254"/>
      <c r="SH63" s="254"/>
      <c r="SI63" s="254"/>
      <c r="SJ63" s="254"/>
      <c r="SK63" s="254"/>
      <c r="SL63" s="254"/>
      <c r="SM63" s="254"/>
      <c r="SN63" s="254"/>
      <c r="SO63" s="254"/>
      <c r="SP63" s="254"/>
      <c r="SQ63" s="254"/>
      <c r="SR63" s="254"/>
      <c r="SS63" s="254"/>
      <c r="ST63" s="254"/>
      <c r="SU63" s="254"/>
      <c r="SV63" s="254"/>
      <c r="SW63" s="254"/>
      <c r="SX63" s="254"/>
      <c r="SY63" s="254"/>
      <c r="SZ63" s="254"/>
      <c r="TA63" s="254"/>
      <c r="TB63" s="254"/>
      <c r="TC63" s="254"/>
      <c r="TD63" s="254"/>
      <c r="TE63" s="254"/>
      <c r="TF63" s="254"/>
      <c r="TG63" s="254"/>
      <c r="TH63" s="254"/>
      <c r="TI63" s="254"/>
      <c r="TJ63" s="254"/>
      <c r="TK63" s="254"/>
      <c r="TL63" s="254"/>
      <c r="TM63" s="254"/>
      <c r="TN63" s="254"/>
      <c r="TO63" s="254"/>
      <c r="TP63" s="254"/>
      <c r="TQ63" s="254"/>
      <c r="TR63" s="254"/>
      <c r="TS63" s="254"/>
      <c r="TT63" s="254"/>
      <c r="TU63" s="254"/>
      <c r="TV63" s="254"/>
      <c r="TW63" s="254"/>
      <c r="TX63" s="254"/>
      <c r="TY63" s="254"/>
      <c r="TZ63" s="254"/>
      <c r="UA63" s="254"/>
      <c r="UB63" s="254"/>
      <c r="UC63" s="254"/>
      <c r="UD63" s="254"/>
      <c r="UE63" s="254"/>
      <c r="UF63" s="254"/>
      <c r="UG63" s="254"/>
      <c r="UH63" s="254"/>
      <c r="UI63" s="254"/>
      <c r="UJ63" s="254"/>
      <c r="UK63" s="254"/>
      <c r="UL63" s="254"/>
      <c r="UM63" s="254"/>
      <c r="UN63" s="254"/>
      <c r="UO63" s="254"/>
      <c r="UP63" s="254"/>
      <c r="UQ63" s="254"/>
      <c r="UR63" s="254"/>
      <c r="US63" s="254"/>
      <c r="UT63" s="254"/>
      <c r="UU63" s="254"/>
      <c r="UV63" s="254"/>
      <c r="UW63" s="254"/>
      <c r="UX63" s="254"/>
      <c r="UY63" s="254"/>
      <c r="UZ63" s="254"/>
      <c r="VA63" s="254"/>
      <c r="VB63" s="254"/>
      <c r="VC63" s="254"/>
      <c r="VD63" s="254"/>
      <c r="VE63" s="254"/>
      <c r="VF63" s="254"/>
      <c r="VG63" s="254"/>
      <c r="VH63" s="254"/>
      <c r="VI63" s="254"/>
      <c r="VJ63" s="254"/>
      <c r="VK63" s="254"/>
      <c r="VL63" s="254"/>
      <c r="VM63" s="254"/>
      <c r="VN63" s="254"/>
      <c r="VO63" s="254"/>
      <c r="VP63" s="254"/>
      <c r="VQ63" s="254"/>
      <c r="VR63" s="254"/>
      <c r="VS63" s="254"/>
      <c r="VT63" s="254"/>
      <c r="VU63" s="254"/>
      <c r="VV63" s="254"/>
      <c r="VW63" s="254"/>
      <c r="VX63" s="254"/>
      <c r="VY63" s="254"/>
      <c r="VZ63" s="254"/>
      <c r="WA63" s="254"/>
      <c r="WB63" s="254"/>
      <c r="WC63" s="254"/>
      <c r="WD63" s="254"/>
      <c r="WE63" s="254"/>
      <c r="WF63" s="254"/>
      <c r="WG63" s="254"/>
      <c r="WH63" s="254"/>
      <c r="WI63" s="254"/>
      <c r="WJ63" s="254"/>
      <c r="WK63" s="254"/>
      <c r="WL63" s="254"/>
      <c r="WM63" s="254"/>
      <c r="WN63" s="254"/>
      <c r="WO63" s="254"/>
      <c r="WP63" s="254"/>
      <c r="WQ63" s="254"/>
      <c r="WR63" s="254"/>
      <c r="WS63" s="254"/>
      <c r="WT63" s="254"/>
      <c r="WU63" s="254"/>
      <c r="WV63" s="254"/>
      <c r="WW63" s="254"/>
      <c r="WX63" s="254"/>
      <c r="WY63" s="254"/>
      <c r="WZ63" s="254"/>
      <c r="XA63" s="254"/>
      <c r="XB63" s="254"/>
      <c r="XC63" s="254"/>
      <c r="XD63" s="254"/>
      <c r="XE63" s="254"/>
      <c r="XF63" s="254"/>
      <c r="XG63" s="254"/>
      <c r="XH63" s="254"/>
      <c r="XI63" s="254"/>
      <c r="XJ63" s="254"/>
      <c r="XK63" s="254"/>
      <c r="XL63" s="254"/>
      <c r="XM63" s="254"/>
      <c r="XN63" s="254"/>
      <c r="XO63" s="254"/>
      <c r="XP63" s="254"/>
      <c r="XQ63" s="254"/>
      <c r="XR63" s="254"/>
      <c r="XS63" s="254"/>
      <c r="XT63" s="254"/>
      <c r="XU63" s="254"/>
      <c r="XV63" s="254"/>
      <c r="XW63" s="254"/>
      <c r="XX63" s="254"/>
      <c r="XY63" s="254"/>
      <c r="XZ63" s="254"/>
      <c r="YA63" s="254"/>
      <c r="YB63" s="254"/>
      <c r="YC63" s="254"/>
      <c r="YD63" s="254"/>
      <c r="YE63" s="254"/>
      <c r="YF63" s="254"/>
      <c r="YG63" s="254"/>
      <c r="YH63" s="254"/>
      <c r="YI63" s="254"/>
      <c r="YJ63" s="254"/>
      <c r="YK63" s="254"/>
      <c r="YL63" s="254"/>
      <c r="YM63" s="254"/>
      <c r="YN63" s="254"/>
      <c r="YO63" s="254"/>
      <c r="YP63" s="254"/>
      <c r="YQ63" s="254"/>
      <c r="YR63" s="254"/>
      <c r="YS63" s="254"/>
      <c r="YT63" s="254"/>
      <c r="YU63" s="254"/>
      <c r="YV63" s="254"/>
      <c r="YW63" s="254"/>
      <c r="YX63" s="254"/>
      <c r="YY63" s="254"/>
      <c r="YZ63" s="254"/>
      <c r="ZA63" s="254"/>
      <c r="ZB63" s="254"/>
      <c r="ZC63" s="254"/>
      <c r="ZD63" s="254"/>
      <c r="ZE63" s="254"/>
      <c r="ZF63" s="254"/>
      <c r="ZG63" s="254"/>
      <c r="ZH63" s="254"/>
      <c r="ZI63" s="254"/>
      <c r="ZJ63" s="254"/>
      <c r="ZK63" s="254"/>
      <c r="ZL63" s="254"/>
      <c r="ZM63" s="254"/>
      <c r="ZN63" s="254"/>
      <c r="ZO63" s="254"/>
      <c r="ZP63" s="254"/>
      <c r="ZQ63" s="254"/>
      <c r="ZR63" s="254"/>
      <c r="ZS63" s="254"/>
      <c r="ZT63" s="254"/>
      <c r="ZU63" s="254"/>
      <c r="ZV63" s="254"/>
      <c r="ZW63" s="254"/>
      <c r="ZX63" s="254"/>
      <c r="ZY63" s="254"/>
      <c r="ZZ63" s="254"/>
      <c r="AAA63" s="254"/>
      <c r="AAB63" s="254"/>
      <c r="AAC63" s="254"/>
      <c r="AAD63" s="254"/>
      <c r="AAE63" s="254"/>
      <c r="AAF63" s="254"/>
      <c r="AAG63" s="254"/>
      <c r="AAH63" s="254"/>
      <c r="AAI63" s="254"/>
      <c r="AAJ63" s="254"/>
      <c r="AAK63" s="254"/>
      <c r="AAL63" s="254"/>
      <c r="AAM63" s="254"/>
      <c r="AAN63" s="254"/>
      <c r="AAO63" s="254"/>
      <c r="AAP63" s="254"/>
      <c r="AAQ63" s="254"/>
      <c r="AAR63" s="254"/>
      <c r="AAS63" s="254"/>
      <c r="AAT63" s="254"/>
      <c r="AAU63" s="254"/>
      <c r="AAV63" s="254"/>
      <c r="AAW63" s="254"/>
      <c r="AAX63" s="254"/>
      <c r="AAY63" s="254"/>
      <c r="AAZ63" s="254"/>
      <c r="ABA63" s="254"/>
      <c r="ABB63" s="254"/>
      <c r="ABC63" s="254"/>
      <c r="ABD63" s="254"/>
      <c r="ABE63" s="254"/>
      <c r="ABF63" s="254"/>
      <c r="ABG63" s="254"/>
      <c r="ABH63" s="254"/>
      <c r="ABI63" s="254"/>
      <c r="ABJ63" s="254"/>
      <c r="ABK63" s="254"/>
      <c r="ABL63" s="254"/>
      <c r="ABM63" s="254"/>
      <c r="ABN63" s="254"/>
      <c r="ABO63" s="254"/>
      <c r="ABP63" s="254"/>
      <c r="ABQ63" s="254"/>
      <c r="ABR63" s="254"/>
      <c r="ABS63" s="254"/>
      <c r="ABT63" s="254"/>
      <c r="ABU63" s="254"/>
      <c r="ABV63" s="254"/>
      <c r="ABW63" s="254"/>
      <c r="ABX63" s="254"/>
      <c r="ABY63" s="254"/>
      <c r="ABZ63" s="254"/>
      <c r="ACA63" s="254"/>
      <c r="ACB63" s="254"/>
      <c r="ACC63" s="254"/>
      <c r="ACD63" s="254"/>
      <c r="ACE63" s="254"/>
      <c r="ACF63" s="254"/>
      <c r="ACG63" s="254"/>
      <c r="ACH63" s="254"/>
      <c r="ACI63" s="254"/>
      <c r="ACJ63" s="254"/>
      <c r="ACK63" s="254"/>
      <c r="ACL63" s="254"/>
      <c r="ACM63" s="254"/>
      <c r="ACN63" s="254"/>
      <c r="ACO63" s="254"/>
      <c r="ACP63" s="254"/>
      <c r="ACQ63" s="254"/>
      <c r="ACR63" s="254"/>
      <c r="ACS63" s="254"/>
      <c r="ACT63" s="254"/>
      <c r="ACU63" s="254"/>
      <c r="ACV63" s="254"/>
      <c r="ACW63" s="254"/>
      <c r="ACX63" s="254"/>
      <c r="ACY63" s="254"/>
      <c r="ACZ63" s="254"/>
      <c r="ADA63" s="254"/>
      <c r="ADB63" s="254"/>
      <c r="ADC63" s="254"/>
      <c r="ADD63" s="254"/>
      <c r="ADE63" s="254"/>
      <c r="ADF63" s="254"/>
      <c r="ADG63" s="254"/>
      <c r="ADH63" s="254"/>
      <c r="ADI63" s="254"/>
      <c r="ADJ63" s="254"/>
      <c r="ADK63" s="254"/>
      <c r="ADL63" s="254"/>
      <c r="ADM63" s="254"/>
      <c r="ADN63" s="254"/>
      <c r="ADO63" s="254"/>
      <c r="ADP63" s="254"/>
      <c r="ADQ63" s="254"/>
      <c r="ADR63" s="254"/>
      <c r="ADS63" s="254"/>
      <c r="ADT63" s="254"/>
      <c r="ADU63" s="254"/>
      <c r="ADV63" s="254"/>
      <c r="ADW63" s="254"/>
      <c r="ADX63" s="254"/>
      <c r="ADY63" s="254"/>
      <c r="ADZ63" s="254"/>
      <c r="AEA63" s="254"/>
      <c r="AEB63" s="254"/>
      <c r="AEC63" s="254"/>
      <c r="AED63" s="254"/>
      <c r="AEE63" s="254"/>
      <c r="AEF63" s="254"/>
      <c r="AEG63" s="254"/>
      <c r="AEH63" s="254"/>
      <c r="AEI63" s="254"/>
      <c r="AEJ63" s="254"/>
      <c r="AEK63" s="254"/>
      <c r="AEL63" s="254"/>
      <c r="AEM63" s="254"/>
      <c r="AEN63" s="254"/>
      <c r="AEO63" s="254"/>
      <c r="AEP63" s="254"/>
      <c r="AEQ63" s="254"/>
      <c r="AER63" s="254"/>
      <c r="AES63" s="254"/>
      <c r="AET63" s="254"/>
      <c r="AEU63" s="254"/>
      <c r="AEV63" s="254"/>
      <c r="AEW63" s="254"/>
      <c r="AEX63" s="254"/>
      <c r="AEY63" s="254"/>
      <c r="AEZ63" s="254"/>
      <c r="AFA63" s="254"/>
      <c r="AFB63" s="254"/>
      <c r="AFC63" s="254"/>
      <c r="AFD63" s="254"/>
      <c r="AFE63" s="254"/>
      <c r="AFF63" s="254"/>
      <c r="AFG63" s="254"/>
      <c r="AFH63" s="254"/>
      <c r="AFI63" s="254"/>
      <c r="AFJ63" s="254"/>
      <c r="AFK63" s="254"/>
      <c r="AFL63" s="254"/>
      <c r="AFM63" s="254"/>
      <c r="AFN63" s="254"/>
      <c r="AFO63" s="254"/>
      <c r="AFP63" s="254"/>
      <c r="AFQ63" s="254"/>
      <c r="AFR63" s="254"/>
      <c r="AFS63" s="254"/>
      <c r="AFT63" s="254"/>
      <c r="AFU63" s="254"/>
      <c r="AFV63" s="254"/>
      <c r="AFW63" s="254"/>
      <c r="AFX63" s="254"/>
      <c r="AFY63" s="254"/>
      <c r="AFZ63" s="254"/>
      <c r="AGA63" s="254"/>
      <c r="AGB63" s="254"/>
      <c r="AGC63" s="254"/>
      <c r="AGD63" s="254"/>
      <c r="AGE63" s="254"/>
      <c r="AGF63" s="254"/>
      <c r="AGG63" s="254"/>
      <c r="AGH63" s="254"/>
      <c r="AGI63" s="254"/>
      <c r="AGJ63" s="254"/>
      <c r="AGK63" s="254"/>
      <c r="AGL63" s="254"/>
      <c r="AGM63" s="254"/>
      <c r="AGN63" s="254"/>
      <c r="AGO63" s="254"/>
      <c r="AGP63" s="254"/>
      <c r="AGQ63" s="254"/>
      <c r="AGR63" s="254"/>
      <c r="AGS63" s="254"/>
      <c r="AGT63" s="254"/>
      <c r="AGU63" s="254"/>
      <c r="AGV63" s="254"/>
      <c r="AGW63" s="254"/>
      <c r="AGX63" s="254"/>
      <c r="AGY63" s="254"/>
      <c r="AGZ63" s="254"/>
      <c r="AHA63" s="254"/>
      <c r="AHB63" s="254"/>
      <c r="AHC63" s="254"/>
      <c r="AHD63" s="254"/>
      <c r="AHE63" s="254"/>
      <c r="AHF63" s="254"/>
      <c r="AHG63" s="254"/>
      <c r="AHH63" s="254"/>
      <c r="AHI63" s="254"/>
      <c r="AHJ63" s="254"/>
      <c r="AHK63" s="254"/>
      <c r="AHL63" s="254"/>
      <c r="AHM63" s="254"/>
      <c r="AHN63" s="254"/>
      <c r="AHO63" s="254"/>
      <c r="AHP63" s="254"/>
      <c r="AHQ63" s="254"/>
      <c r="AHR63" s="254"/>
      <c r="AHS63" s="254"/>
      <c r="AHT63" s="254"/>
      <c r="AHU63" s="254"/>
      <c r="AHV63" s="254"/>
      <c r="AHW63" s="254"/>
      <c r="AHX63" s="254"/>
      <c r="AHY63" s="254"/>
      <c r="AHZ63" s="254"/>
      <c r="AIA63" s="254"/>
      <c r="AIB63" s="254"/>
      <c r="AIC63" s="254"/>
      <c r="AID63" s="254"/>
      <c r="AIE63" s="254"/>
      <c r="AIF63" s="254"/>
      <c r="AIG63" s="254"/>
      <c r="AIH63" s="254"/>
      <c r="AII63" s="254"/>
      <c r="AIJ63" s="254"/>
      <c r="AIK63" s="254"/>
      <c r="AIL63" s="254"/>
      <c r="AIM63" s="254"/>
      <c r="AIN63" s="254"/>
      <c r="AIO63" s="254"/>
      <c r="AIP63" s="254"/>
      <c r="AIQ63" s="254"/>
      <c r="AIR63" s="254"/>
      <c r="AIS63" s="254"/>
      <c r="AIT63" s="254"/>
      <c r="AIU63" s="254"/>
      <c r="AIV63" s="254"/>
      <c r="AIW63" s="254"/>
      <c r="AIX63" s="254"/>
      <c r="AIY63" s="254"/>
      <c r="AIZ63" s="254"/>
      <c r="AJA63" s="254"/>
      <c r="AJB63" s="254"/>
      <c r="AJC63" s="254"/>
      <c r="AJD63" s="254"/>
      <c r="AJE63" s="254"/>
      <c r="AJF63" s="254"/>
      <c r="AJG63" s="254"/>
      <c r="AJH63" s="254"/>
      <c r="AJI63" s="254"/>
      <c r="AJJ63" s="254"/>
      <c r="AJK63" s="254"/>
      <c r="AJL63" s="254"/>
      <c r="AJM63" s="254"/>
      <c r="AJN63" s="254"/>
      <c r="AJO63" s="254"/>
      <c r="AJP63" s="254"/>
      <c r="AJQ63" s="254"/>
      <c r="AJR63" s="254"/>
      <c r="AJS63" s="254"/>
      <c r="AJT63" s="254"/>
      <c r="AJU63" s="254"/>
      <c r="AJV63" s="254"/>
      <c r="AJW63" s="254"/>
      <c r="AJX63" s="254"/>
      <c r="AJY63" s="254"/>
      <c r="AJZ63" s="254"/>
      <c r="AKA63" s="254"/>
      <c r="AKB63" s="254"/>
      <c r="AKC63" s="254"/>
      <c r="AKD63" s="254"/>
      <c r="AKE63" s="254"/>
      <c r="AKF63" s="254"/>
      <c r="AKG63" s="254"/>
      <c r="AKH63" s="254"/>
      <c r="AKI63" s="254"/>
      <c r="AKJ63" s="254"/>
      <c r="AKK63" s="254"/>
      <c r="AKL63" s="254"/>
      <c r="AKM63" s="254"/>
      <c r="AKN63" s="254"/>
      <c r="AKO63" s="254"/>
      <c r="AKP63" s="254"/>
      <c r="AKQ63" s="254"/>
      <c r="AKR63" s="254"/>
      <c r="AKS63" s="254"/>
      <c r="AKT63" s="254"/>
      <c r="AKU63" s="254"/>
      <c r="AKV63" s="254"/>
      <c r="AKW63" s="254"/>
      <c r="AKX63" s="254"/>
      <c r="AKY63" s="254"/>
      <c r="AKZ63" s="254"/>
      <c r="ALA63" s="254"/>
      <c r="ALB63" s="254"/>
      <c r="ALC63" s="254"/>
      <c r="ALD63" s="254"/>
      <c r="ALE63" s="254"/>
      <c r="ALF63" s="254"/>
      <c r="ALG63" s="254"/>
      <c r="ALH63" s="254"/>
      <c r="ALI63" s="254"/>
      <c r="ALJ63" s="254"/>
      <c r="ALK63" s="254"/>
      <c r="ALL63" s="254"/>
      <c r="ALM63" s="254"/>
      <c r="ALN63" s="254"/>
      <c r="ALO63" s="254"/>
      <c r="ALP63" s="254"/>
      <c r="ALQ63" s="254"/>
      <c r="ALR63" s="254"/>
      <c r="ALS63" s="254"/>
      <c r="ALT63" s="254"/>
      <c r="ALU63" s="254"/>
      <c r="ALV63" s="254"/>
      <c r="ALW63" s="254"/>
      <c r="ALX63" s="254"/>
      <c r="ALY63" s="254"/>
      <c r="ALZ63" s="254"/>
      <c r="AMA63" s="254"/>
      <c r="AMB63" s="254"/>
      <c r="AMC63" s="254"/>
      <c r="AMD63" s="254"/>
      <c r="AME63" s="254"/>
      <c r="AMF63" s="254"/>
      <c r="AMG63" s="254"/>
      <c r="AMH63" s="254"/>
      <c r="AMI63" s="254"/>
      <c r="AMJ63" s="254"/>
      <c r="AMK63" s="254"/>
      <c r="AML63" s="254"/>
      <c r="AMM63" s="254"/>
      <c r="AMN63" s="254"/>
      <c r="AMO63" s="254"/>
      <c r="AMP63" s="254"/>
      <c r="AMQ63" s="254"/>
      <c r="AMR63" s="254"/>
      <c r="AMS63" s="254"/>
      <c r="AMT63" s="254"/>
      <c r="AMU63" s="254"/>
      <c r="AMV63" s="254"/>
      <c r="AMW63" s="254"/>
      <c r="AMX63" s="254"/>
      <c r="AMY63" s="254"/>
      <c r="AMZ63" s="254"/>
      <c r="ANA63" s="254"/>
      <c r="ANB63" s="254"/>
      <c r="ANC63" s="254"/>
      <c r="AND63" s="254"/>
      <c r="ANE63" s="254"/>
      <c r="ANF63" s="254"/>
      <c r="ANG63" s="254"/>
      <c r="ANH63" s="254"/>
      <c r="ANI63" s="254"/>
      <c r="ANJ63" s="254"/>
      <c r="ANK63" s="254"/>
      <c r="ANL63" s="254"/>
      <c r="ANM63" s="254"/>
      <c r="ANN63" s="254"/>
      <c r="ANO63" s="254"/>
      <c r="ANP63" s="254"/>
      <c r="ANQ63" s="254"/>
      <c r="ANR63" s="254"/>
      <c r="ANS63" s="254"/>
      <c r="ANT63" s="254"/>
      <c r="ANU63" s="254"/>
      <c r="ANV63" s="254"/>
      <c r="ANW63" s="254"/>
      <c r="ANX63" s="254"/>
      <c r="ANY63" s="254"/>
      <c r="ANZ63" s="254"/>
      <c r="AOA63" s="254"/>
      <c r="AOB63" s="254"/>
      <c r="AOC63" s="254"/>
      <c r="AOD63" s="254"/>
      <c r="AOE63" s="254"/>
      <c r="AOF63" s="254"/>
      <c r="AOG63" s="254"/>
      <c r="AOH63" s="254"/>
      <c r="AOI63" s="254"/>
      <c r="AOJ63" s="254"/>
      <c r="AOK63" s="254"/>
      <c r="AOL63" s="254"/>
      <c r="AOM63" s="254"/>
      <c r="AON63" s="254"/>
      <c r="AOO63" s="254"/>
      <c r="AOP63" s="254"/>
      <c r="AOQ63" s="254"/>
      <c r="AOR63" s="254"/>
      <c r="AOS63" s="254"/>
      <c r="AOT63" s="254"/>
      <c r="AOU63" s="254"/>
      <c r="AOV63" s="254"/>
      <c r="AOW63" s="254"/>
      <c r="AOX63" s="254"/>
      <c r="AOY63" s="254"/>
      <c r="AOZ63" s="254"/>
      <c r="APA63" s="254"/>
      <c r="APB63" s="254"/>
      <c r="APC63" s="254"/>
      <c r="APD63" s="254"/>
      <c r="APE63" s="254"/>
      <c r="APF63" s="254"/>
      <c r="APG63" s="254"/>
      <c r="APH63" s="254"/>
      <c r="API63" s="254"/>
      <c r="APJ63" s="254"/>
      <c r="APK63" s="254"/>
      <c r="APL63" s="254"/>
      <c r="APM63" s="254"/>
      <c r="APN63" s="254"/>
      <c r="APO63" s="254"/>
      <c r="APP63" s="254"/>
      <c r="APQ63" s="254"/>
      <c r="APR63" s="254"/>
      <c r="APS63" s="254"/>
      <c r="APT63" s="254"/>
      <c r="APU63" s="254"/>
      <c r="APV63" s="254"/>
      <c r="APW63" s="254"/>
      <c r="APX63" s="254"/>
      <c r="APY63" s="254"/>
      <c r="APZ63" s="254"/>
      <c r="AQA63" s="254"/>
      <c r="AQB63" s="254"/>
      <c r="AQC63" s="254"/>
      <c r="AQD63" s="254"/>
      <c r="AQE63" s="254"/>
      <c r="AQF63" s="254"/>
      <c r="AQG63" s="254"/>
      <c r="AQH63" s="254"/>
      <c r="AQI63" s="254"/>
      <c r="AQJ63" s="254"/>
      <c r="AQK63" s="254"/>
      <c r="AQL63" s="254"/>
      <c r="AQM63" s="254"/>
      <c r="AQN63" s="254"/>
      <c r="AQO63" s="254"/>
      <c r="AQP63" s="254"/>
      <c r="AQQ63" s="254"/>
      <c r="AQR63" s="254"/>
      <c r="AQS63" s="254"/>
      <c r="AQT63" s="254"/>
      <c r="AQU63" s="254"/>
      <c r="AQV63" s="254"/>
      <c r="AQW63" s="254"/>
      <c r="AQX63" s="254"/>
      <c r="AQY63" s="254"/>
      <c r="AQZ63" s="254"/>
      <c r="ARA63" s="254"/>
      <c r="ARB63" s="254"/>
      <c r="ARC63" s="254"/>
      <c r="ARD63" s="254"/>
      <c r="ARE63" s="254"/>
      <c r="ARF63" s="254"/>
      <c r="ARG63" s="254"/>
      <c r="ARH63" s="254"/>
      <c r="ARI63" s="254"/>
      <c r="ARJ63" s="254"/>
      <c r="ARK63" s="254"/>
      <c r="ARL63" s="254"/>
      <c r="ARM63" s="254"/>
      <c r="ARN63" s="254"/>
      <c r="ARO63" s="254"/>
      <c r="ARP63" s="254"/>
      <c r="ARQ63" s="254"/>
      <c r="ARR63" s="254"/>
      <c r="ARS63" s="254"/>
      <c r="ART63" s="254"/>
      <c r="ARU63" s="254"/>
      <c r="ARV63" s="254"/>
      <c r="ARW63" s="254"/>
      <c r="ARX63" s="254"/>
      <c r="ARY63" s="254"/>
      <c r="ARZ63" s="254"/>
      <c r="ASA63" s="254"/>
      <c r="ASB63" s="254"/>
      <c r="ASC63" s="254"/>
      <c r="ASD63" s="254"/>
      <c r="ASE63" s="254"/>
      <c r="ASF63" s="254"/>
      <c r="ASG63" s="254"/>
      <c r="ASH63" s="254"/>
      <c r="ASI63" s="254"/>
      <c r="ASJ63" s="254"/>
      <c r="ASK63" s="254"/>
      <c r="ASL63" s="254"/>
      <c r="ASM63" s="254"/>
      <c r="ASN63" s="254"/>
      <c r="ASO63" s="254"/>
      <c r="ASP63" s="254"/>
      <c r="ASQ63" s="254"/>
      <c r="ASR63" s="254"/>
      <c r="ASS63" s="254"/>
      <c r="AST63" s="254"/>
      <c r="ASU63" s="254"/>
      <c r="ASV63" s="254"/>
      <c r="ASW63" s="254"/>
      <c r="ASX63" s="254"/>
      <c r="ASY63" s="254"/>
      <c r="ASZ63" s="254"/>
      <c r="ATA63" s="254"/>
      <c r="ATB63" s="254"/>
      <c r="ATC63" s="254"/>
      <c r="ATD63" s="254"/>
      <c r="ATE63" s="254"/>
      <c r="ATF63" s="254"/>
      <c r="ATG63" s="254"/>
      <c r="ATH63" s="254"/>
      <c r="ATI63" s="254"/>
      <c r="ATJ63" s="254"/>
      <c r="ATK63" s="254"/>
      <c r="ATL63" s="254"/>
      <c r="ATM63" s="254"/>
      <c r="ATN63" s="254"/>
      <c r="ATO63" s="254"/>
      <c r="ATP63" s="254"/>
      <c r="ATQ63" s="254"/>
      <c r="ATR63" s="254"/>
      <c r="ATS63" s="254"/>
      <c r="ATT63" s="254"/>
      <c r="ATU63" s="254"/>
      <c r="ATV63" s="254"/>
      <c r="ATW63" s="254"/>
      <c r="ATX63" s="254"/>
      <c r="ATY63" s="254"/>
      <c r="ATZ63" s="254"/>
      <c r="AUA63" s="254"/>
      <c r="AUB63" s="254"/>
      <c r="AUC63" s="254"/>
      <c r="AUD63" s="254"/>
      <c r="AUE63" s="254"/>
      <c r="AUF63" s="254"/>
      <c r="AUG63" s="254"/>
      <c r="AUH63" s="254"/>
      <c r="AUI63" s="254"/>
      <c r="AUJ63" s="254"/>
      <c r="AUK63" s="254"/>
      <c r="AUL63" s="254"/>
      <c r="AUM63" s="254"/>
      <c r="AUN63" s="254"/>
      <c r="AUO63" s="254"/>
      <c r="AUP63" s="254"/>
      <c r="AUQ63" s="254"/>
      <c r="AUR63" s="254"/>
      <c r="AUS63" s="254"/>
      <c r="AUT63" s="254"/>
      <c r="AUU63" s="254"/>
      <c r="AUV63" s="254"/>
      <c r="AUW63" s="254"/>
      <c r="AUX63" s="254"/>
      <c r="AUY63" s="254"/>
      <c r="AUZ63" s="254"/>
      <c r="AVA63" s="254"/>
      <c r="AVB63" s="254"/>
      <c r="AVC63" s="254"/>
      <c r="AVD63" s="254"/>
      <c r="AVE63" s="254"/>
      <c r="AVF63" s="254"/>
      <c r="AVG63" s="254"/>
      <c r="AVH63" s="254"/>
      <c r="AVI63" s="254"/>
      <c r="AVJ63" s="254"/>
      <c r="AVK63" s="254"/>
      <c r="AVL63" s="254"/>
      <c r="AVM63" s="254"/>
      <c r="AVN63" s="254"/>
      <c r="AVO63" s="254"/>
      <c r="AVP63" s="254"/>
      <c r="AVQ63" s="254"/>
      <c r="AVR63" s="254"/>
      <c r="AVS63" s="254"/>
      <c r="AVT63" s="254"/>
      <c r="AVU63" s="254"/>
      <c r="AVV63" s="254"/>
      <c r="AVW63" s="254"/>
      <c r="AVX63" s="254"/>
      <c r="AVY63" s="254"/>
      <c r="AVZ63" s="254"/>
      <c r="AWA63" s="254"/>
      <c r="AWB63" s="254"/>
      <c r="AWC63" s="254"/>
      <c r="AWD63" s="254"/>
      <c r="AWE63" s="254"/>
      <c r="AWF63" s="254"/>
      <c r="AWG63" s="254"/>
      <c r="AWH63" s="254"/>
      <c r="AWI63" s="254"/>
      <c r="AWJ63" s="254"/>
      <c r="AWK63" s="254"/>
      <c r="AWL63" s="254"/>
      <c r="AWM63" s="254"/>
      <c r="AWN63" s="254"/>
      <c r="AWO63" s="254"/>
      <c r="AWP63" s="254"/>
      <c r="AWQ63" s="254"/>
      <c r="AWR63" s="254"/>
      <c r="AWS63" s="254"/>
      <c r="AWT63" s="254"/>
      <c r="AWU63" s="254"/>
      <c r="AWV63" s="254"/>
      <c r="AWW63" s="254"/>
      <c r="AWX63" s="254"/>
      <c r="AWY63" s="254"/>
      <c r="AWZ63" s="254"/>
      <c r="AXA63" s="254"/>
      <c r="AXB63" s="254"/>
      <c r="AXC63" s="254"/>
      <c r="AXD63" s="254"/>
      <c r="AXE63" s="254"/>
      <c r="AXF63" s="254"/>
      <c r="AXG63" s="254"/>
      <c r="AXH63" s="254"/>
      <c r="AXI63" s="254"/>
      <c r="AXJ63" s="254"/>
      <c r="AXK63" s="254"/>
      <c r="AXL63" s="254"/>
      <c r="AXM63" s="254"/>
      <c r="AXN63" s="254"/>
      <c r="AXO63" s="254"/>
      <c r="AXP63" s="254"/>
      <c r="AXQ63" s="254"/>
      <c r="AXR63" s="254"/>
      <c r="AXS63" s="254"/>
      <c r="AXT63" s="254"/>
      <c r="AXU63" s="254"/>
      <c r="AXV63" s="254"/>
      <c r="AXW63" s="254"/>
      <c r="AXX63" s="254"/>
      <c r="AXY63" s="254"/>
      <c r="AXZ63" s="254"/>
      <c r="AYA63" s="254"/>
      <c r="AYB63" s="254"/>
      <c r="AYC63" s="254"/>
      <c r="AYD63" s="254"/>
      <c r="AYE63" s="254"/>
      <c r="AYF63" s="254"/>
      <c r="AYG63" s="254"/>
      <c r="AYH63" s="254"/>
      <c r="AYI63" s="254"/>
      <c r="AYJ63" s="254"/>
      <c r="AYK63" s="254"/>
      <c r="AYL63" s="254"/>
      <c r="AYM63" s="254"/>
      <c r="AYN63" s="254"/>
      <c r="AYO63" s="254"/>
      <c r="AYP63" s="254"/>
      <c r="AYQ63" s="254"/>
      <c r="AYR63" s="254"/>
      <c r="AYS63" s="254"/>
      <c r="AYT63" s="254"/>
      <c r="AYU63" s="254"/>
      <c r="AYV63" s="254"/>
      <c r="AYW63" s="254"/>
      <c r="AYX63" s="254"/>
      <c r="AYY63" s="254"/>
      <c r="AYZ63" s="254"/>
      <c r="AZA63" s="254"/>
      <c r="AZB63" s="254"/>
      <c r="AZC63" s="254"/>
      <c r="AZD63" s="254"/>
      <c r="AZE63" s="254"/>
      <c r="AZF63" s="254"/>
      <c r="AZG63" s="254"/>
      <c r="AZH63" s="254"/>
      <c r="AZI63" s="254"/>
      <c r="AZJ63" s="254"/>
      <c r="AZK63" s="254"/>
      <c r="AZL63" s="254"/>
      <c r="AZM63" s="254"/>
      <c r="AZN63" s="254"/>
      <c r="AZO63" s="254"/>
      <c r="AZP63" s="254"/>
      <c r="AZQ63" s="254"/>
      <c r="AZR63" s="254"/>
      <c r="AZS63" s="254"/>
      <c r="AZT63" s="254"/>
      <c r="AZU63" s="254"/>
      <c r="AZV63" s="254"/>
      <c r="AZW63" s="254"/>
      <c r="AZX63" s="254"/>
      <c r="AZY63" s="254"/>
      <c r="AZZ63" s="254"/>
      <c r="BAA63" s="254"/>
      <c r="BAB63" s="254"/>
      <c r="BAC63" s="254"/>
      <c r="BAD63" s="254"/>
      <c r="BAE63" s="254"/>
      <c r="BAF63" s="254"/>
      <c r="BAG63" s="254"/>
      <c r="BAH63" s="254"/>
      <c r="BAI63" s="254"/>
      <c r="BAJ63" s="254"/>
      <c r="BAK63" s="254"/>
      <c r="BAL63" s="254"/>
      <c r="BAM63" s="254"/>
      <c r="BAN63" s="254"/>
      <c r="BAO63" s="254"/>
      <c r="BAP63" s="254"/>
      <c r="BAQ63" s="254"/>
      <c r="BAR63" s="254"/>
      <c r="BAS63" s="254"/>
      <c r="BAT63" s="254"/>
      <c r="BAU63" s="254"/>
      <c r="BAV63" s="254"/>
      <c r="BAW63" s="254"/>
      <c r="BAX63" s="254"/>
      <c r="BAY63" s="254"/>
      <c r="BAZ63" s="254"/>
      <c r="BBA63" s="254"/>
      <c r="BBB63" s="254"/>
      <c r="BBC63" s="254"/>
      <c r="BBD63" s="254"/>
      <c r="BBE63" s="254"/>
      <c r="BBF63" s="254"/>
      <c r="BBG63" s="254"/>
      <c r="BBH63" s="254"/>
      <c r="BBI63" s="254"/>
      <c r="BBJ63" s="254"/>
      <c r="BBK63" s="254"/>
      <c r="BBL63" s="254"/>
      <c r="BBM63" s="254"/>
      <c r="BBN63" s="254"/>
      <c r="BBO63" s="254"/>
      <c r="BBP63" s="254"/>
      <c r="BBQ63" s="254"/>
      <c r="BBR63" s="254"/>
      <c r="BBS63" s="254"/>
      <c r="BBT63" s="254"/>
      <c r="BBU63" s="254"/>
      <c r="BBV63" s="254"/>
      <c r="BBW63" s="254"/>
      <c r="BBX63" s="254"/>
      <c r="BBY63" s="254"/>
      <c r="BBZ63" s="254"/>
      <c r="BCA63" s="254"/>
      <c r="BCB63" s="254"/>
      <c r="BCC63" s="254"/>
      <c r="BCD63" s="254"/>
      <c r="BCE63" s="254"/>
      <c r="BCF63" s="254"/>
      <c r="BCG63" s="254"/>
      <c r="BCH63" s="254"/>
      <c r="BCI63" s="254"/>
      <c r="BCJ63" s="254"/>
      <c r="BCK63" s="254"/>
      <c r="BCL63" s="254"/>
      <c r="BCM63" s="254"/>
      <c r="BCN63" s="254"/>
      <c r="BCO63" s="254"/>
      <c r="BCP63" s="254"/>
      <c r="BCQ63" s="254"/>
      <c r="BCR63" s="254"/>
      <c r="BCS63" s="254"/>
      <c r="BCT63" s="254"/>
      <c r="BCU63" s="254"/>
      <c r="BCV63" s="254"/>
      <c r="BCW63" s="254"/>
      <c r="BCX63" s="254"/>
      <c r="BCY63" s="254"/>
      <c r="BCZ63" s="254"/>
      <c r="BDA63" s="254"/>
      <c r="BDB63" s="254"/>
      <c r="BDC63" s="254"/>
      <c r="BDD63" s="254"/>
      <c r="BDE63" s="254"/>
      <c r="BDF63" s="254"/>
      <c r="BDG63" s="254"/>
      <c r="BDH63" s="254"/>
      <c r="BDI63" s="254"/>
      <c r="BDJ63" s="254"/>
      <c r="BDK63" s="254"/>
      <c r="BDL63" s="254"/>
      <c r="BDM63" s="254"/>
      <c r="BDN63" s="254"/>
      <c r="BDO63" s="254"/>
      <c r="BDP63" s="254"/>
      <c r="BDQ63" s="254"/>
      <c r="BDR63" s="254"/>
      <c r="BDS63" s="254"/>
      <c r="BDT63" s="254"/>
      <c r="BDU63" s="254"/>
      <c r="BDV63" s="254"/>
      <c r="BDW63" s="254"/>
      <c r="BDX63" s="254"/>
      <c r="BDY63" s="254"/>
      <c r="BDZ63" s="254"/>
      <c r="BEA63" s="254"/>
      <c r="BEB63" s="254"/>
      <c r="BEC63" s="254"/>
      <c r="BED63" s="254"/>
      <c r="BEE63" s="254"/>
      <c r="BEF63" s="254"/>
      <c r="BEG63" s="254"/>
      <c r="BEH63" s="254"/>
      <c r="BEI63" s="254"/>
      <c r="BEJ63" s="254"/>
      <c r="BEK63" s="254"/>
      <c r="BEL63" s="254"/>
      <c r="BEM63" s="254"/>
      <c r="BEN63" s="254"/>
      <c r="BEO63" s="254"/>
      <c r="BEP63" s="254"/>
      <c r="BEQ63" s="254"/>
      <c r="BER63" s="254"/>
      <c r="BES63" s="254"/>
      <c r="BET63" s="254"/>
      <c r="BEU63" s="254"/>
      <c r="BEV63" s="254"/>
      <c r="BEW63" s="254"/>
      <c r="BEX63" s="254"/>
      <c r="BEY63" s="254"/>
      <c r="BEZ63" s="254"/>
      <c r="BFA63" s="254"/>
      <c r="BFB63" s="254"/>
      <c r="BFC63" s="254"/>
      <c r="BFD63" s="254"/>
      <c r="BFE63" s="254"/>
      <c r="BFF63" s="254"/>
      <c r="BFG63" s="254"/>
      <c r="BFH63" s="254"/>
      <c r="BFI63" s="254"/>
      <c r="BFJ63" s="254"/>
      <c r="BFK63" s="254"/>
      <c r="BFL63" s="254"/>
      <c r="BFM63" s="254"/>
      <c r="BFN63" s="254"/>
      <c r="BFO63" s="254"/>
      <c r="BFP63" s="254"/>
      <c r="BFQ63" s="254"/>
      <c r="BFR63" s="254"/>
      <c r="BFS63" s="254"/>
      <c r="BFT63" s="254"/>
      <c r="BFU63" s="254"/>
      <c r="BFV63" s="254"/>
      <c r="BFW63" s="254"/>
      <c r="BFX63" s="254"/>
      <c r="BFY63" s="254"/>
      <c r="BFZ63" s="254"/>
      <c r="BGA63" s="254"/>
      <c r="BGB63" s="254"/>
      <c r="BGC63" s="254"/>
      <c r="BGD63" s="254"/>
      <c r="BGE63" s="254"/>
      <c r="BGF63" s="254"/>
      <c r="BGG63" s="254"/>
      <c r="BGH63" s="254"/>
      <c r="BGI63" s="254"/>
      <c r="BGJ63" s="254"/>
      <c r="BGK63" s="254"/>
      <c r="BGL63" s="254"/>
      <c r="BGM63" s="254"/>
      <c r="BGN63" s="254"/>
      <c r="BGO63" s="254"/>
      <c r="BGP63" s="254"/>
      <c r="BGQ63" s="254"/>
      <c r="BGR63" s="254"/>
      <c r="BGS63" s="254"/>
      <c r="BGT63" s="254"/>
      <c r="BGU63" s="254"/>
      <c r="BGV63" s="254"/>
      <c r="BGW63" s="254"/>
      <c r="BGX63" s="254"/>
      <c r="BGY63" s="254"/>
      <c r="BGZ63" s="254"/>
      <c r="BHA63" s="254"/>
      <c r="BHB63" s="254"/>
      <c r="BHC63" s="254"/>
      <c r="BHD63" s="254"/>
      <c r="BHE63" s="254"/>
      <c r="BHF63" s="254"/>
      <c r="BHG63" s="254"/>
      <c r="BHH63" s="254"/>
      <c r="BHI63" s="254"/>
      <c r="BHJ63" s="254"/>
      <c r="BHK63" s="254"/>
      <c r="BHL63" s="254"/>
      <c r="BHM63" s="254"/>
      <c r="BHN63" s="254"/>
      <c r="BHO63" s="254"/>
      <c r="BHP63" s="254"/>
      <c r="BHQ63" s="254"/>
      <c r="BHR63" s="254"/>
      <c r="BHS63" s="254"/>
      <c r="BHT63" s="254"/>
      <c r="BHU63" s="254"/>
      <c r="BHV63" s="254"/>
      <c r="BHW63" s="254"/>
      <c r="BHX63" s="254"/>
      <c r="BHY63" s="254"/>
      <c r="BHZ63" s="254"/>
      <c r="BIA63" s="254"/>
      <c r="BIB63" s="254"/>
      <c r="BIC63" s="254"/>
      <c r="BID63" s="254"/>
      <c r="BIE63" s="254"/>
      <c r="BIF63" s="254"/>
      <c r="BIG63" s="254"/>
      <c r="BIH63" s="254"/>
      <c r="BII63" s="254"/>
      <c r="BIJ63" s="254"/>
      <c r="BIK63" s="254"/>
      <c r="BIL63" s="254"/>
      <c r="BIM63" s="254"/>
      <c r="BIN63" s="254"/>
      <c r="BIO63" s="254"/>
      <c r="BIP63" s="254"/>
      <c r="BIQ63" s="254"/>
      <c r="BIR63" s="254"/>
      <c r="BIS63" s="254"/>
      <c r="BIT63" s="254"/>
      <c r="BIU63" s="254"/>
      <c r="BIV63" s="254"/>
      <c r="BIW63" s="254"/>
      <c r="BIX63" s="254"/>
      <c r="BIY63" s="254"/>
      <c r="BIZ63" s="254"/>
      <c r="BJA63" s="254"/>
      <c r="BJB63" s="254"/>
      <c r="BJC63" s="254"/>
      <c r="BJD63" s="254"/>
      <c r="BJE63" s="254"/>
      <c r="BJF63" s="254"/>
      <c r="BJG63" s="254"/>
      <c r="BJH63" s="254"/>
      <c r="BJI63" s="254"/>
      <c r="BJJ63" s="254"/>
      <c r="BJK63" s="254"/>
      <c r="BJL63" s="254"/>
      <c r="BJM63" s="254"/>
      <c r="BJN63" s="254"/>
      <c r="BJO63" s="254"/>
      <c r="BJP63" s="254"/>
      <c r="BJQ63" s="254"/>
      <c r="BJR63" s="254"/>
      <c r="BJS63" s="254"/>
      <c r="BJT63" s="254"/>
      <c r="BJU63" s="254"/>
      <c r="BJV63" s="254"/>
      <c r="BJW63" s="254"/>
      <c r="BJX63" s="254"/>
      <c r="BJY63" s="254"/>
      <c r="BJZ63" s="254"/>
      <c r="BKA63" s="254"/>
      <c r="BKB63" s="254"/>
      <c r="BKC63" s="254"/>
      <c r="BKD63" s="254"/>
      <c r="BKE63" s="254"/>
      <c r="BKF63" s="254"/>
      <c r="BKG63" s="254"/>
      <c r="BKH63" s="254"/>
      <c r="BKI63" s="254"/>
      <c r="BKJ63" s="254"/>
      <c r="BKK63" s="254"/>
      <c r="BKL63" s="254"/>
      <c r="BKM63" s="254"/>
      <c r="BKN63" s="254"/>
      <c r="BKO63" s="254"/>
      <c r="BKP63" s="254"/>
      <c r="BKQ63" s="254"/>
      <c r="BKR63" s="254"/>
      <c r="BKS63" s="254"/>
      <c r="BKT63" s="254"/>
      <c r="BKU63" s="254"/>
      <c r="BKV63" s="254"/>
      <c r="BKW63" s="254"/>
      <c r="BKX63" s="254"/>
      <c r="BKY63" s="254"/>
      <c r="BKZ63" s="254"/>
      <c r="BLA63" s="254"/>
      <c r="BLB63" s="254"/>
      <c r="BLC63" s="254"/>
      <c r="BLD63" s="254"/>
      <c r="BLE63" s="254"/>
      <c r="BLF63" s="254"/>
      <c r="BLG63" s="254"/>
      <c r="BLH63" s="254"/>
      <c r="BLI63" s="254"/>
      <c r="BLJ63" s="254"/>
      <c r="BLK63" s="254"/>
      <c r="BLL63" s="254"/>
      <c r="BLM63" s="254"/>
      <c r="BLN63" s="254"/>
      <c r="BLO63" s="254"/>
      <c r="BLP63" s="254"/>
      <c r="BLQ63" s="254"/>
      <c r="BLR63" s="254"/>
      <c r="BLS63" s="254"/>
      <c r="BLT63" s="254"/>
      <c r="BLU63" s="254"/>
      <c r="BLV63" s="254"/>
      <c r="BLW63" s="254"/>
      <c r="BLX63" s="254"/>
      <c r="BLY63" s="254"/>
      <c r="BLZ63" s="254"/>
      <c r="BMA63" s="254"/>
      <c r="BMB63" s="254"/>
      <c r="BMC63" s="254"/>
      <c r="BMD63" s="254"/>
      <c r="BME63" s="254"/>
      <c r="BMF63" s="254"/>
      <c r="BMG63" s="254"/>
      <c r="BMH63" s="254"/>
      <c r="BMI63" s="254"/>
      <c r="BMJ63" s="254"/>
      <c r="BMK63" s="254"/>
      <c r="BML63" s="254"/>
      <c r="BMM63" s="254"/>
      <c r="BMN63" s="254"/>
      <c r="BMO63" s="254"/>
      <c r="BMP63" s="254"/>
      <c r="BMQ63" s="254"/>
      <c r="BMR63" s="254"/>
      <c r="BMS63" s="254"/>
      <c r="BMT63" s="254"/>
      <c r="BMU63" s="254"/>
      <c r="BMV63" s="254"/>
      <c r="BMW63" s="254"/>
      <c r="BMX63" s="254"/>
      <c r="BMY63" s="254"/>
      <c r="BMZ63" s="254"/>
      <c r="BNA63" s="254"/>
      <c r="BNB63" s="254"/>
      <c r="BNC63" s="254"/>
      <c r="BND63" s="254"/>
      <c r="BNE63" s="254"/>
      <c r="BNF63" s="254"/>
      <c r="BNG63" s="254"/>
      <c r="BNH63" s="254"/>
      <c r="BNI63" s="254"/>
      <c r="BNJ63" s="254"/>
      <c r="BNK63" s="254"/>
      <c r="BNL63" s="254"/>
      <c r="BNM63" s="254"/>
      <c r="BNN63" s="254"/>
      <c r="BNO63" s="254"/>
      <c r="BNP63" s="254"/>
      <c r="BNQ63" s="254"/>
      <c r="BNR63" s="254"/>
      <c r="BNS63" s="254"/>
      <c r="BNT63" s="254"/>
      <c r="BNU63" s="254"/>
      <c r="BNV63" s="254"/>
      <c r="BNW63" s="254"/>
      <c r="BNX63" s="254"/>
      <c r="BNY63" s="254"/>
      <c r="BNZ63" s="254"/>
      <c r="BOA63" s="254"/>
      <c r="BOB63" s="254"/>
      <c r="BOC63" s="254"/>
      <c r="BOD63" s="254"/>
      <c r="BOE63" s="254"/>
      <c r="BOF63" s="254"/>
      <c r="BOG63" s="254"/>
      <c r="BOH63" s="254"/>
      <c r="BOI63" s="254"/>
      <c r="BOJ63" s="254"/>
      <c r="BOK63" s="254"/>
      <c r="BOL63" s="254"/>
      <c r="BOM63" s="254"/>
      <c r="BON63" s="254"/>
      <c r="BOO63" s="254"/>
      <c r="BOP63" s="254"/>
      <c r="BOQ63" s="254"/>
      <c r="BOR63" s="254"/>
      <c r="BOS63" s="254"/>
      <c r="BOT63" s="254"/>
      <c r="BOU63" s="254"/>
      <c r="BOV63" s="254"/>
      <c r="BOW63" s="254"/>
      <c r="BOX63" s="254"/>
      <c r="BOY63" s="254"/>
      <c r="BOZ63" s="254"/>
      <c r="BPA63" s="254"/>
      <c r="BPB63" s="254"/>
      <c r="BPC63" s="254"/>
      <c r="BPD63" s="254"/>
      <c r="BPE63" s="254"/>
      <c r="BPF63" s="254"/>
      <c r="BPG63" s="254"/>
      <c r="BPH63" s="254"/>
      <c r="BPI63" s="254"/>
      <c r="BPJ63" s="254"/>
      <c r="BPK63" s="254"/>
      <c r="BPL63" s="254"/>
      <c r="BPM63" s="254"/>
      <c r="BPN63" s="254"/>
      <c r="BPO63" s="254"/>
      <c r="BPP63" s="254"/>
      <c r="BPQ63" s="254"/>
      <c r="BPR63" s="254"/>
      <c r="BPS63" s="254"/>
      <c r="BPT63" s="254"/>
      <c r="BPU63" s="254"/>
      <c r="BPV63" s="254"/>
      <c r="BPW63" s="254"/>
      <c r="BPX63" s="254"/>
      <c r="BPY63" s="254"/>
      <c r="BPZ63" s="254"/>
      <c r="BQA63" s="254"/>
      <c r="BQB63" s="254"/>
      <c r="BQC63" s="254"/>
      <c r="BQD63" s="254"/>
      <c r="BQE63" s="254"/>
      <c r="BQF63" s="254"/>
      <c r="BQG63" s="254"/>
      <c r="BQH63" s="254"/>
      <c r="BQI63" s="254"/>
      <c r="BQJ63" s="254"/>
      <c r="BQK63" s="254"/>
      <c r="BQL63" s="254"/>
      <c r="BQM63" s="254"/>
      <c r="BQN63" s="254"/>
      <c r="BQO63" s="254"/>
      <c r="BQP63" s="254"/>
      <c r="BQQ63" s="254"/>
      <c r="BQR63" s="254"/>
      <c r="BQS63" s="254"/>
      <c r="BQT63" s="254"/>
      <c r="BQU63" s="254"/>
      <c r="BQV63" s="254"/>
      <c r="BQW63" s="254"/>
      <c r="BQX63" s="254"/>
      <c r="BQY63" s="254"/>
      <c r="BQZ63" s="254"/>
      <c r="BRA63" s="254"/>
      <c r="BRB63" s="254"/>
      <c r="BRC63" s="254"/>
      <c r="BRD63" s="254"/>
      <c r="BRE63" s="254"/>
      <c r="BRF63" s="254"/>
      <c r="BRG63" s="254"/>
      <c r="BRH63" s="254"/>
      <c r="BRI63" s="254"/>
      <c r="BRJ63" s="254"/>
      <c r="BRK63" s="254"/>
      <c r="BRL63" s="254"/>
      <c r="BRM63" s="254"/>
      <c r="BRN63" s="254"/>
      <c r="BRO63" s="254"/>
      <c r="BRP63" s="254"/>
      <c r="BRQ63" s="254"/>
      <c r="BRR63" s="254"/>
      <c r="BRS63" s="254"/>
      <c r="BRT63" s="254"/>
      <c r="BRU63" s="254"/>
      <c r="BRV63" s="254"/>
      <c r="BRW63" s="254"/>
      <c r="BRX63" s="254"/>
      <c r="BRY63" s="254"/>
      <c r="BRZ63" s="254"/>
      <c r="BSA63" s="254"/>
      <c r="BSB63" s="254"/>
      <c r="BSC63" s="254"/>
      <c r="BSD63" s="254"/>
      <c r="BSE63" s="254"/>
      <c r="BSF63" s="254"/>
      <c r="BSG63" s="254"/>
      <c r="BSH63" s="254"/>
      <c r="BSI63" s="254"/>
      <c r="BSJ63" s="254"/>
      <c r="BSK63" s="254"/>
      <c r="BSL63" s="254"/>
      <c r="BSM63" s="254"/>
      <c r="BSN63" s="254"/>
      <c r="BSO63" s="254"/>
      <c r="BSP63" s="254"/>
      <c r="BSQ63" s="254"/>
      <c r="BSR63" s="254"/>
      <c r="BSS63" s="254"/>
      <c r="BST63" s="254"/>
      <c r="BSU63" s="254"/>
      <c r="BSV63" s="254"/>
      <c r="BSW63" s="254"/>
      <c r="BSX63" s="254"/>
      <c r="BSY63" s="254"/>
      <c r="BSZ63" s="254"/>
      <c r="BTA63" s="254"/>
      <c r="BTB63" s="254"/>
      <c r="BTC63" s="254"/>
      <c r="BTD63" s="254"/>
      <c r="BTE63" s="254"/>
      <c r="BTF63" s="254"/>
      <c r="BTG63" s="254"/>
      <c r="BTH63" s="254"/>
      <c r="BTI63" s="254"/>
      <c r="BTJ63" s="254"/>
      <c r="BTK63" s="254"/>
      <c r="BTL63" s="254"/>
      <c r="BTM63" s="254"/>
      <c r="BTN63" s="254"/>
      <c r="BTO63" s="254"/>
      <c r="BTP63" s="254"/>
      <c r="BTQ63" s="254"/>
      <c r="BTR63" s="254"/>
      <c r="BTS63" s="254"/>
      <c r="BTT63" s="254"/>
      <c r="BTU63" s="254"/>
      <c r="BTV63" s="254"/>
      <c r="BTW63" s="254"/>
      <c r="BTX63" s="254"/>
      <c r="BTY63" s="254"/>
      <c r="BTZ63" s="254"/>
      <c r="BUA63" s="254"/>
      <c r="BUB63" s="254"/>
      <c r="BUC63" s="254"/>
      <c r="BUD63" s="254"/>
      <c r="BUE63" s="254"/>
      <c r="BUF63" s="254"/>
      <c r="BUG63" s="254"/>
      <c r="BUH63" s="254"/>
      <c r="BUI63" s="254"/>
      <c r="BUJ63" s="254"/>
      <c r="BUK63" s="254"/>
      <c r="BUL63" s="254"/>
      <c r="BUM63" s="254"/>
      <c r="BUN63" s="254"/>
      <c r="BUO63" s="254"/>
      <c r="BUP63" s="254"/>
      <c r="BUQ63" s="254"/>
      <c r="BUR63" s="254"/>
      <c r="BUS63" s="254"/>
      <c r="BUT63" s="254"/>
      <c r="BUU63" s="254"/>
      <c r="BUV63" s="254"/>
      <c r="BUW63" s="254"/>
      <c r="BUX63" s="254"/>
      <c r="BUY63" s="254"/>
      <c r="BUZ63" s="254"/>
      <c r="BVA63" s="254"/>
      <c r="BVB63" s="254"/>
      <c r="BVC63" s="254"/>
      <c r="BVD63" s="254"/>
      <c r="BVE63" s="254"/>
      <c r="BVF63" s="254"/>
      <c r="BVG63" s="254"/>
      <c r="BVH63" s="254"/>
      <c r="BVI63" s="254"/>
      <c r="BVJ63" s="254"/>
      <c r="BVK63" s="254"/>
      <c r="BVL63" s="254"/>
      <c r="BVM63" s="254"/>
      <c r="BVN63" s="254"/>
      <c r="BVO63" s="254"/>
      <c r="BVP63" s="254"/>
      <c r="BVQ63" s="254"/>
      <c r="BVR63" s="254"/>
      <c r="BVS63" s="254"/>
      <c r="BVT63" s="254"/>
      <c r="BVU63" s="254"/>
      <c r="BVV63" s="254"/>
      <c r="BVW63" s="254"/>
      <c r="BVX63" s="254"/>
      <c r="BVY63" s="254"/>
      <c r="BVZ63" s="254"/>
      <c r="BWA63" s="254"/>
      <c r="BWB63" s="254"/>
      <c r="BWC63" s="254"/>
      <c r="BWD63" s="254"/>
      <c r="BWE63" s="254"/>
      <c r="BWF63" s="254"/>
      <c r="BWG63" s="254"/>
      <c r="BWH63" s="254"/>
      <c r="BWI63" s="254"/>
      <c r="BWJ63" s="254"/>
      <c r="BWK63" s="254"/>
      <c r="BWL63" s="254"/>
      <c r="BWM63" s="254"/>
      <c r="BWN63" s="254"/>
      <c r="BWO63" s="254"/>
      <c r="BWP63" s="254"/>
      <c r="BWQ63" s="254"/>
      <c r="BWR63" s="254"/>
      <c r="BWS63" s="254"/>
      <c r="BWT63" s="254"/>
      <c r="BWU63" s="254"/>
      <c r="BWV63" s="254"/>
      <c r="BWW63" s="254"/>
      <c r="BWX63" s="254"/>
      <c r="BWY63" s="254"/>
      <c r="BWZ63" s="254"/>
      <c r="BXA63" s="254"/>
      <c r="BXB63" s="254"/>
      <c r="BXC63" s="254"/>
      <c r="BXD63" s="254"/>
      <c r="BXE63" s="254"/>
      <c r="BXF63" s="254"/>
      <c r="BXG63" s="254"/>
      <c r="BXH63" s="254"/>
      <c r="BXI63" s="254"/>
      <c r="BXJ63" s="254"/>
      <c r="BXK63" s="254"/>
      <c r="BXL63" s="254"/>
      <c r="BXM63" s="254"/>
      <c r="BXN63" s="254"/>
      <c r="BXO63" s="254"/>
      <c r="BXP63" s="254"/>
      <c r="BXQ63" s="254"/>
      <c r="BXR63" s="254"/>
      <c r="BXS63" s="254"/>
      <c r="BXT63" s="254"/>
      <c r="BXU63" s="254"/>
      <c r="BXV63" s="254"/>
      <c r="BXW63" s="254"/>
      <c r="BXX63" s="254"/>
      <c r="BXY63" s="254"/>
      <c r="BXZ63" s="254"/>
      <c r="BYA63" s="254"/>
      <c r="BYB63" s="254"/>
      <c r="BYC63" s="254"/>
      <c r="BYD63" s="254"/>
      <c r="BYE63" s="254"/>
      <c r="BYF63" s="254"/>
      <c r="BYG63" s="254"/>
      <c r="BYH63" s="254"/>
      <c r="BYI63" s="254"/>
      <c r="BYJ63" s="254"/>
      <c r="BYK63" s="254"/>
      <c r="BYL63" s="254"/>
      <c r="BYM63" s="254"/>
      <c r="BYN63" s="254"/>
      <c r="BYO63" s="254"/>
      <c r="BYP63" s="254"/>
      <c r="BYQ63" s="254"/>
      <c r="BYR63" s="254"/>
      <c r="BYS63" s="254"/>
      <c r="BYT63" s="254"/>
      <c r="BYU63" s="254"/>
      <c r="BYV63" s="254"/>
      <c r="BYW63" s="254"/>
      <c r="BYX63" s="254"/>
      <c r="BYY63" s="254"/>
      <c r="BYZ63" s="254"/>
      <c r="BZA63" s="254"/>
      <c r="BZB63" s="254"/>
      <c r="BZC63" s="254"/>
      <c r="BZD63" s="254"/>
      <c r="BZE63" s="254"/>
      <c r="BZF63" s="254"/>
      <c r="BZG63" s="254"/>
      <c r="BZH63" s="254"/>
      <c r="BZI63" s="254"/>
      <c r="BZJ63" s="254"/>
      <c r="BZK63" s="254"/>
      <c r="BZL63" s="254"/>
      <c r="BZM63" s="254"/>
      <c r="BZN63" s="254"/>
      <c r="BZO63" s="254"/>
      <c r="BZP63" s="254"/>
      <c r="BZQ63" s="254"/>
      <c r="BZR63" s="254"/>
      <c r="BZS63" s="254"/>
      <c r="BZT63" s="254"/>
      <c r="BZU63" s="254"/>
      <c r="BZV63" s="254"/>
      <c r="BZW63" s="254"/>
      <c r="BZX63" s="254"/>
      <c r="BZY63" s="254"/>
      <c r="BZZ63" s="254"/>
      <c r="CAA63" s="254"/>
      <c r="CAB63" s="254"/>
      <c r="CAC63" s="254"/>
      <c r="CAD63" s="254"/>
      <c r="CAE63" s="254"/>
      <c r="CAF63" s="254"/>
      <c r="CAG63" s="254"/>
      <c r="CAH63" s="254"/>
      <c r="CAI63" s="254"/>
      <c r="CAJ63" s="254"/>
      <c r="CAK63" s="254"/>
      <c r="CAL63" s="254"/>
      <c r="CAM63" s="254"/>
      <c r="CAN63" s="254"/>
      <c r="CAO63" s="254"/>
      <c r="CAP63" s="254"/>
      <c r="CAQ63" s="254"/>
      <c r="CAR63" s="254"/>
      <c r="CAS63" s="254"/>
      <c r="CAT63" s="254"/>
      <c r="CAU63" s="254"/>
      <c r="CAV63" s="254"/>
      <c r="CAW63" s="254"/>
      <c r="CAX63" s="254"/>
      <c r="CAY63" s="254"/>
      <c r="CAZ63" s="254"/>
      <c r="CBA63" s="254"/>
      <c r="CBB63" s="254"/>
      <c r="CBC63" s="254"/>
      <c r="CBD63" s="254"/>
      <c r="CBE63" s="254"/>
      <c r="CBF63" s="254"/>
      <c r="CBG63" s="254"/>
      <c r="CBH63" s="254"/>
      <c r="CBI63" s="254"/>
      <c r="CBJ63" s="254"/>
      <c r="CBK63" s="254"/>
      <c r="CBL63" s="254"/>
      <c r="CBM63" s="254"/>
      <c r="CBN63" s="254"/>
      <c r="CBO63" s="254"/>
      <c r="CBP63" s="254"/>
      <c r="CBQ63" s="254"/>
      <c r="CBR63" s="254"/>
      <c r="CBS63" s="254"/>
      <c r="CBT63" s="254"/>
      <c r="CBU63" s="254"/>
      <c r="CBV63" s="254"/>
      <c r="CBW63" s="254"/>
      <c r="CBX63" s="254"/>
      <c r="CBY63" s="254"/>
      <c r="CBZ63" s="254"/>
      <c r="CCA63" s="254"/>
      <c r="CCB63" s="254"/>
      <c r="CCC63" s="254"/>
      <c r="CCD63" s="254"/>
      <c r="CCE63" s="254"/>
      <c r="CCF63" s="254"/>
      <c r="CCG63" s="254"/>
      <c r="CCH63" s="254"/>
      <c r="CCI63" s="254"/>
      <c r="CCJ63" s="254"/>
      <c r="CCK63" s="254"/>
      <c r="CCL63" s="254"/>
      <c r="CCM63" s="254"/>
      <c r="CCN63" s="254"/>
      <c r="CCO63" s="254"/>
      <c r="CCP63" s="254"/>
      <c r="CCQ63" s="254"/>
      <c r="CCR63" s="254"/>
      <c r="CCS63" s="254"/>
      <c r="CCT63" s="254"/>
      <c r="CCU63" s="254"/>
      <c r="CCV63" s="254"/>
      <c r="CCW63" s="254"/>
      <c r="CCX63" s="254"/>
      <c r="CCY63" s="254"/>
      <c r="CCZ63" s="254"/>
      <c r="CDA63" s="254"/>
      <c r="CDB63" s="254"/>
      <c r="CDC63" s="254"/>
      <c r="CDD63" s="254"/>
      <c r="CDE63" s="254"/>
      <c r="CDF63" s="254"/>
      <c r="CDG63" s="254"/>
      <c r="CDH63" s="254"/>
      <c r="CDI63" s="254"/>
      <c r="CDJ63" s="254"/>
      <c r="CDK63" s="254"/>
      <c r="CDL63" s="254"/>
      <c r="CDM63" s="254"/>
      <c r="CDN63" s="254"/>
      <c r="CDO63" s="254"/>
      <c r="CDP63" s="254"/>
      <c r="CDQ63" s="254"/>
      <c r="CDR63" s="254"/>
      <c r="CDS63" s="254"/>
      <c r="CDT63" s="254"/>
      <c r="CDU63" s="254"/>
      <c r="CDV63" s="254"/>
      <c r="CDW63" s="254"/>
      <c r="CDX63" s="254"/>
      <c r="CDY63" s="254"/>
      <c r="CDZ63" s="254"/>
      <c r="CEA63" s="254"/>
      <c r="CEB63" s="254"/>
      <c r="CEC63" s="254"/>
      <c r="CED63" s="254"/>
      <c r="CEE63" s="254"/>
      <c r="CEF63" s="254"/>
      <c r="CEG63" s="254"/>
      <c r="CEH63" s="254"/>
      <c r="CEI63" s="254"/>
      <c r="CEJ63" s="254"/>
      <c r="CEK63" s="254"/>
      <c r="CEL63" s="254"/>
      <c r="CEM63" s="254"/>
      <c r="CEN63" s="254"/>
      <c r="CEO63" s="254"/>
      <c r="CEP63" s="254"/>
      <c r="CEQ63" s="254"/>
      <c r="CER63" s="254"/>
      <c r="CES63" s="254"/>
      <c r="CET63" s="254"/>
      <c r="CEU63" s="254"/>
      <c r="CEV63" s="254"/>
      <c r="CEW63" s="254"/>
      <c r="CEX63" s="254"/>
      <c r="CEY63" s="254"/>
      <c r="CEZ63" s="254"/>
      <c r="CFA63" s="254"/>
      <c r="CFB63" s="254"/>
      <c r="CFC63" s="254"/>
      <c r="CFD63" s="254"/>
      <c r="CFE63" s="254"/>
      <c r="CFF63" s="254"/>
      <c r="CFG63" s="254"/>
      <c r="CFH63" s="254"/>
      <c r="CFI63" s="254"/>
      <c r="CFJ63" s="254"/>
      <c r="CFK63" s="254"/>
      <c r="CFL63" s="254"/>
      <c r="CFM63" s="254"/>
      <c r="CFN63" s="254"/>
      <c r="CFO63" s="254"/>
      <c r="CFP63" s="254"/>
      <c r="CFQ63" s="254"/>
      <c r="CFR63" s="254"/>
      <c r="CFS63" s="254"/>
      <c r="CFT63" s="254"/>
      <c r="CFU63" s="254"/>
      <c r="CFV63" s="254"/>
      <c r="CFW63" s="254"/>
      <c r="CFX63" s="254"/>
      <c r="CFY63" s="254"/>
      <c r="CFZ63" s="254"/>
      <c r="CGA63" s="254"/>
      <c r="CGB63" s="254"/>
      <c r="CGC63" s="254"/>
      <c r="CGD63" s="254"/>
      <c r="CGE63" s="254"/>
      <c r="CGF63" s="254"/>
      <c r="CGG63" s="254"/>
      <c r="CGH63" s="254"/>
      <c r="CGI63" s="254"/>
      <c r="CGJ63" s="254"/>
      <c r="CGK63" s="254"/>
      <c r="CGL63" s="254"/>
      <c r="CGM63" s="254"/>
      <c r="CGN63" s="254"/>
      <c r="CGO63" s="254"/>
      <c r="CGP63" s="254"/>
      <c r="CGQ63" s="254"/>
      <c r="CGR63" s="254"/>
      <c r="CGS63" s="254"/>
      <c r="CGT63" s="254"/>
      <c r="CGU63" s="254"/>
      <c r="CGV63" s="254"/>
      <c r="CGW63" s="254"/>
      <c r="CGX63" s="254"/>
      <c r="CGY63" s="254"/>
      <c r="CGZ63" s="254"/>
      <c r="CHA63" s="254"/>
      <c r="CHB63" s="254"/>
      <c r="CHC63" s="254"/>
      <c r="CHD63" s="254"/>
      <c r="CHE63" s="254"/>
      <c r="CHF63" s="254"/>
      <c r="CHG63" s="254"/>
      <c r="CHH63" s="254"/>
      <c r="CHI63" s="254"/>
      <c r="CHJ63" s="254"/>
      <c r="CHK63" s="254"/>
      <c r="CHL63" s="254"/>
      <c r="CHM63" s="254"/>
      <c r="CHN63" s="254"/>
      <c r="CHO63" s="254"/>
      <c r="CHP63" s="254"/>
      <c r="CHQ63" s="254"/>
      <c r="CHR63" s="254"/>
      <c r="CHS63" s="254"/>
      <c r="CHT63" s="254"/>
      <c r="CHU63" s="254"/>
      <c r="CHV63" s="254"/>
      <c r="CHW63" s="254"/>
      <c r="CHX63" s="254"/>
      <c r="CHY63" s="254"/>
      <c r="CHZ63" s="254"/>
      <c r="CIA63" s="254"/>
      <c r="CIB63" s="254"/>
      <c r="CIC63" s="254"/>
      <c r="CID63" s="254"/>
      <c r="CIE63" s="254"/>
      <c r="CIF63" s="254"/>
      <c r="CIG63" s="254"/>
      <c r="CIH63" s="254"/>
      <c r="CII63" s="254"/>
      <c r="CIJ63" s="254"/>
      <c r="CIK63" s="254"/>
      <c r="CIL63" s="254"/>
      <c r="CIM63" s="254"/>
      <c r="CIN63" s="254"/>
      <c r="CIO63" s="254"/>
      <c r="CIP63" s="254"/>
      <c r="CIQ63" s="254"/>
      <c r="CIR63" s="254"/>
      <c r="CIS63" s="254"/>
      <c r="CIT63" s="254"/>
      <c r="CIU63" s="254"/>
      <c r="CIV63" s="254"/>
      <c r="CIW63" s="254"/>
      <c r="CIX63" s="254"/>
      <c r="CIY63" s="254"/>
      <c r="CIZ63" s="254"/>
      <c r="CJA63" s="254"/>
      <c r="CJB63" s="254"/>
      <c r="CJC63" s="254"/>
      <c r="CJD63" s="254"/>
      <c r="CJE63" s="254"/>
      <c r="CJF63" s="254"/>
      <c r="CJG63" s="254"/>
      <c r="CJH63" s="254"/>
      <c r="CJI63" s="254"/>
      <c r="CJJ63" s="254"/>
      <c r="CJK63" s="254"/>
      <c r="CJL63" s="254"/>
      <c r="CJM63" s="254"/>
      <c r="CJN63" s="254"/>
      <c r="CJO63" s="254"/>
      <c r="CJP63" s="254"/>
      <c r="CJQ63" s="254"/>
      <c r="CJR63" s="254"/>
      <c r="CJS63" s="254"/>
      <c r="CJT63" s="254"/>
      <c r="CJU63" s="254"/>
      <c r="CJV63" s="254"/>
      <c r="CJW63" s="254"/>
      <c r="CJX63" s="254"/>
      <c r="CJY63" s="254"/>
      <c r="CJZ63" s="254"/>
      <c r="CKA63" s="254"/>
      <c r="CKB63" s="254"/>
      <c r="CKC63" s="254"/>
      <c r="CKD63" s="254"/>
      <c r="CKE63" s="254"/>
      <c r="CKF63" s="254"/>
      <c r="CKG63" s="254"/>
      <c r="CKH63" s="254"/>
      <c r="CKI63" s="254"/>
      <c r="CKJ63" s="254"/>
      <c r="CKK63" s="254"/>
      <c r="CKL63" s="254"/>
      <c r="CKM63" s="254"/>
      <c r="CKN63" s="254"/>
      <c r="CKO63" s="254"/>
      <c r="CKP63" s="254"/>
      <c r="CKQ63" s="254"/>
      <c r="CKR63" s="254"/>
      <c r="CKS63" s="254"/>
      <c r="CKT63" s="254"/>
      <c r="CKU63" s="254"/>
      <c r="CKV63" s="254"/>
      <c r="CKW63" s="254"/>
      <c r="CKX63" s="254"/>
      <c r="CKY63" s="254"/>
      <c r="CKZ63" s="254"/>
      <c r="CLA63" s="254"/>
      <c r="CLB63" s="254"/>
      <c r="CLC63" s="254"/>
      <c r="CLD63" s="254"/>
      <c r="CLE63" s="254"/>
      <c r="CLF63" s="254"/>
      <c r="CLG63" s="254"/>
      <c r="CLH63" s="254"/>
      <c r="CLI63" s="254"/>
      <c r="CLJ63" s="254"/>
      <c r="CLK63" s="254"/>
      <c r="CLL63" s="254"/>
      <c r="CLM63" s="254"/>
      <c r="CLN63" s="254"/>
      <c r="CLO63" s="254"/>
      <c r="CLP63" s="254"/>
      <c r="CLQ63" s="254"/>
      <c r="CLR63" s="254"/>
      <c r="CLS63" s="254"/>
      <c r="CLT63" s="254"/>
      <c r="CLU63" s="254"/>
      <c r="CLV63" s="254"/>
      <c r="CLW63" s="254"/>
      <c r="CLX63" s="254"/>
      <c r="CLY63" s="254"/>
      <c r="CLZ63" s="254"/>
      <c r="CMA63" s="254"/>
      <c r="CMB63" s="254"/>
      <c r="CMC63" s="254"/>
      <c r="CMD63" s="254"/>
      <c r="CME63" s="254"/>
      <c r="CMF63" s="254"/>
      <c r="CMG63" s="254"/>
      <c r="CMH63" s="254"/>
      <c r="CMI63" s="254"/>
      <c r="CMJ63" s="254"/>
      <c r="CMK63" s="254"/>
      <c r="CML63" s="254"/>
      <c r="CMM63" s="254"/>
      <c r="CMN63" s="254"/>
      <c r="CMO63" s="254"/>
      <c r="CMP63" s="254"/>
      <c r="CMQ63" s="254"/>
      <c r="CMR63" s="254"/>
      <c r="CMS63" s="254"/>
      <c r="CMT63" s="254"/>
      <c r="CMU63" s="254"/>
      <c r="CMV63" s="254"/>
      <c r="CMW63" s="254"/>
      <c r="CMX63" s="254"/>
      <c r="CMY63" s="254"/>
      <c r="CMZ63" s="254"/>
      <c r="CNA63" s="254"/>
      <c r="CNB63" s="254"/>
      <c r="CNC63" s="254"/>
      <c r="CND63" s="254"/>
      <c r="CNE63" s="254"/>
      <c r="CNF63" s="254"/>
      <c r="CNG63" s="254"/>
      <c r="CNH63" s="254"/>
      <c r="CNI63" s="254"/>
      <c r="CNJ63" s="254"/>
      <c r="CNK63" s="254"/>
      <c r="CNL63" s="254"/>
      <c r="CNM63" s="254"/>
      <c r="CNN63" s="254"/>
      <c r="CNO63" s="254"/>
      <c r="CNP63" s="254"/>
      <c r="CNQ63" s="254"/>
      <c r="CNR63" s="254"/>
      <c r="CNS63" s="254"/>
      <c r="CNT63" s="254"/>
      <c r="CNU63" s="254"/>
      <c r="CNV63" s="254"/>
      <c r="CNW63" s="254"/>
      <c r="CNX63" s="254"/>
      <c r="CNY63" s="254"/>
      <c r="CNZ63" s="254"/>
      <c r="COA63" s="254"/>
      <c r="COB63" s="254"/>
      <c r="COC63" s="254"/>
      <c r="COD63" s="254"/>
      <c r="COE63" s="254"/>
      <c r="COF63" s="254"/>
      <c r="COG63" s="254"/>
      <c r="COH63" s="254"/>
      <c r="COI63" s="254"/>
      <c r="COJ63" s="254"/>
      <c r="COK63" s="254"/>
      <c r="COL63" s="254"/>
      <c r="COM63" s="254"/>
      <c r="CON63" s="254"/>
      <c r="COO63" s="254"/>
      <c r="COP63" s="254"/>
      <c r="COQ63" s="254"/>
      <c r="COR63" s="254"/>
      <c r="COS63" s="254"/>
      <c r="COT63" s="254"/>
      <c r="COU63" s="254"/>
      <c r="COV63" s="254"/>
      <c r="COW63" s="254"/>
      <c r="COX63" s="254"/>
      <c r="COY63" s="254"/>
      <c r="COZ63" s="254"/>
      <c r="CPA63" s="254"/>
      <c r="CPB63" s="254"/>
      <c r="CPC63" s="254"/>
      <c r="CPD63" s="254"/>
      <c r="CPE63" s="254"/>
      <c r="CPF63" s="254"/>
      <c r="CPG63" s="254"/>
      <c r="CPH63" s="254"/>
      <c r="CPI63" s="254"/>
      <c r="CPJ63" s="254"/>
      <c r="CPK63" s="254"/>
      <c r="CPL63" s="254"/>
      <c r="CPM63" s="254"/>
      <c r="CPN63" s="254"/>
      <c r="CPO63" s="254"/>
      <c r="CPP63" s="254"/>
      <c r="CPQ63" s="254"/>
      <c r="CPR63" s="254"/>
      <c r="CPS63" s="254"/>
      <c r="CPT63" s="254"/>
      <c r="CPU63" s="254"/>
      <c r="CPV63" s="254"/>
      <c r="CPW63" s="254"/>
      <c r="CPX63" s="254"/>
      <c r="CPY63" s="254"/>
      <c r="CPZ63" s="254"/>
      <c r="CQA63" s="254"/>
      <c r="CQB63" s="254"/>
      <c r="CQC63" s="254"/>
      <c r="CQD63" s="254"/>
      <c r="CQE63" s="254"/>
      <c r="CQF63" s="254"/>
      <c r="CQG63" s="254"/>
      <c r="CQH63" s="254"/>
      <c r="CQI63" s="254"/>
      <c r="CQJ63" s="254"/>
      <c r="CQK63" s="254"/>
      <c r="CQL63" s="254"/>
      <c r="CQM63" s="254"/>
      <c r="CQN63" s="254"/>
      <c r="CQO63" s="254"/>
      <c r="CQP63" s="254"/>
      <c r="CQQ63" s="254"/>
      <c r="CQR63" s="254"/>
      <c r="CQS63" s="254"/>
      <c r="CQT63" s="254"/>
      <c r="CQU63" s="254"/>
      <c r="CQV63" s="254"/>
      <c r="CQW63" s="254"/>
      <c r="CQX63" s="254"/>
      <c r="CQY63" s="254"/>
      <c r="CQZ63" s="254"/>
      <c r="CRA63" s="254"/>
      <c r="CRB63" s="254"/>
      <c r="CRC63" s="254"/>
      <c r="CRD63" s="254"/>
      <c r="CRE63" s="254"/>
      <c r="CRF63" s="254"/>
      <c r="CRG63" s="254"/>
      <c r="CRH63" s="254"/>
      <c r="CRI63" s="254"/>
      <c r="CRJ63" s="254"/>
      <c r="CRK63" s="254"/>
      <c r="CRL63" s="254"/>
      <c r="CRM63" s="254"/>
      <c r="CRN63" s="254"/>
      <c r="CRO63" s="254"/>
      <c r="CRP63" s="254"/>
      <c r="CRQ63" s="254"/>
      <c r="CRR63" s="254"/>
      <c r="CRS63" s="254"/>
      <c r="CRT63" s="254"/>
      <c r="CRU63" s="254"/>
      <c r="CRV63" s="254"/>
      <c r="CRW63" s="254"/>
      <c r="CRX63" s="254"/>
      <c r="CRY63" s="254"/>
      <c r="CRZ63" s="254"/>
      <c r="CSA63" s="254"/>
      <c r="CSB63" s="254"/>
      <c r="CSC63" s="254"/>
      <c r="CSD63" s="254"/>
      <c r="CSE63" s="254"/>
      <c r="CSF63" s="254"/>
      <c r="CSG63" s="254"/>
      <c r="CSH63" s="254"/>
      <c r="CSI63" s="254"/>
      <c r="CSJ63" s="254"/>
      <c r="CSK63" s="254"/>
      <c r="CSL63" s="254"/>
      <c r="CSM63" s="254"/>
      <c r="CSN63" s="254"/>
      <c r="CSO63" s="254"/>
      <c r="CSP63" s="254"/>
      <c r="CSQ63" s="254"/>
      <c r="CSR63" s="254"/>
      <c r="CSS63" s="254"/>
      <c r="CST63" s="254"/>
      <c r="CSU63" s="254"/>
      <c r="CSV63" s="254"/>
      <c r="CSW63" s="254"/>
      <c r="CSX63" s="254"/>
      <c r="CSY63" s="254"/>
      <c r="CSZ63" s="254"/>
      <c r="CTA63" s="254"/>
      <c r="CTB63" s="254"/>
      <c r="CTC63" s="254"/>
      <c r="CTD63" s="254"/>
      <c r="CTE63" s="254"/>
      <c r="CTF63" s="254"/>
      <c r="CTG63" s="254"/>
      <c r="CTH63" s="254"/>
      <c r="CTI63" s="254"/>
      <c r="CTJ63" s="254"/>
      <c r="CTK63" s="254"/>
      <c r="CTL63" s="254"/>
      <c r="CTM63" s="254"/>
      <c r="CTN63" s="254"/>
      <c r="CTO63" s="254"/>
      <c r="CTP63" s="254"/>
      <c r="CTQ63" s="254"/>
      <c r="CTR63" s="254"/>
      <c r="CTS63" s="254"/>
      <c r="CTT63" s="254"/>
      <c r="CTU63" s="254"/>
      <c r="CTV63" s="254"/>
      <c r="CTW63" s="254"/>
      <c r="CTX63" s="254"/>
      <c r="CTY63" s="254"/>
      <c r="CTZ63" s="254"/>
      <c r="CUA63" s="254"/>
      <c r="CUB63" s="254"/>
      <c r="CUC63" s="254"/>
      <c r="CUD63" s="254"/>
      <c r="CUE63" s="254"/>
      <c r="CUF63" s="254"/>
      <c r="CUG63" s="254"/>
      <c r="CUH63" s="254"/>
      <c r="CUI63" s="254"/>
      <c r="CUJ63" s="254"/>
      <c r="CUK63" s="254"/>
      <c r="CUL63" s="254"/>
      <c r="CUM63" s="254"/>
      <c r="CUN63" s="254"/>
      <c r="CUO63" s="254"/>
      <c r="CUP63" s="254"/>
      <c r="CUQ63" s="254"/>
      <c r="CUR63" s="254"/>
      <c r="CUS63" s="254"/>
      <c r="CUT63" s="254"/>
      <c r="CUU63" s="254"/>
      <c r="CUV63" s="254"/>
      <c r="CUW63" s="254"/>
      <c r="CUX63" s="254"/>
      <c r="CUY63" s="254"/>
      <c r="CUZ63" s="254"/>
      <c r="CVA63" s="254"/>
      <c r="CVB63" s="254"/>
      <c r="CVC63" s="254"/>
      <c r="CVD63" s="254"/>
      <c r="CVE63" s="254"/>
      <c r="CVF63" s="254"/>
      <c r="CVG63" s="254"/>
      <c r="CVH63" s="254"/>
      <c r="CVI63" s="254"/>
      <c r="CVJ63" s="254"/>
      <c r="CVK63" s="254"/>
      <c r="CVL63" s="254"/>
      <c r="CVM63" s="254"/>
      <c r="CVN63" s="254"/>
      <c r="CVO63" s="254"/>
      <c r="CVP63" s="254"/>
      <c r="CVQ63" s="254"/>
      <c r="CVR63" s="254"/>
      <c r="CVS63" s="254"/>
      <c r="CVT63" s="254"/>
      <c r="CVU63" s="254"/>
      <c r="CVV63" s="254"/>
      <c r="CVW63" s="254"/>
      <c r="CVX63" s="254"/>
      <c r="CVY63" s="254"/>
      <c r="CVZ63" s="254"/>
      <c r="CWA63" s="254"/>
      <c r="CWB63" s="254"/>
      <c r="CWC63" s="254"/>
      <c r="CWD63" s="254"/>
      <c r="CWE63" s="254"/>
      <c r="CWF63" s="254"/>
      <c r="CWG63" s="254"/>
      <c r="CWH63" s="254"/>
      <c r="CWI63" s="254"/>
      <c r="CWJ63" s="254"/>
      <c r="CWK63" s="254"/>
      <c r="CWL63" s="254"/>
      <c r="CWM63" s="254"/>
      <c r="CWN63" s="254"/>
      <c r="CWO63" s="254"/>
      <c r="CWP63" s="254"/>
      <c r="CWQ63" s="254"/>
      <c r="CWR63" s="254"/>
      <c r="CWS63" s="254"/>
      <c r="CWT63" s="254"/>
      <c r="CWU63" s="254"/>
      <c r="CWV63" s="254"/>
      <c r="CWW63" s="254"/>
      <c r="CWX63" s="254"/>
      <c r="CWY63" s="254"/>
      <c r="CWZ63" s="254"/>
      <c r="CXA63" s="254"/>
      <c r="CXB63" s="254"/>
      <c r="CXC63" s="254"/>
      <c r="CXD63" s="254"/>
      <c r="CXE63" s="254"/>
      <c r="CXF63" s="254"/>
      <c r="CXG63" s="254"/>
      <c r="CXH63" s="254"/>
      <c r="CXI63" s="254"/>
      <c r="CXJ63" s="254"/>
      <c r="CXK63" s="254"/>
      <c r="CXL63" s="254"/>
      <c r="CXM63" s="254"/>
      <c r="CXN63" s="254"/>
      <c r="CXO63" s="254"/>
      <c r="CXP63" s="254"/>
      <c r="CXQ63" s="254"/>
      <c r="CXR63" s="254"/>
      <c r="CXS63" s="254"/>
      <c r="CXT63" s="254"/>
      <c r="CXU63" s="254"/>
      <c r="CXV63" s="254"/>
      <c r="CXW63" s="254"/>
      <c r="CXX63" s="254"/>
      <c r="CXY63" s="254"/>
      <c r="CXZ63" s="254"/>
      <c r="CYA63" s="254"/>
      <c r="CYB63" s="254"/>
      <c r="CYC63" s="254"/>
      <c r="CYD63" s="254"/>
      <c r="CYE63" s="254"/>
      <c r="CYF63" s="254"/>
      <c r="CYG63" s="254"/>
      <c r="CYH63" s="254"/>
      <c r="CYI63" s="254"/>
      <c r="CYJ63" s="254"/>
      <c r="CYK63" s="254"/>
      <c r="CYL63" s="254"/>
      <c r="CYM63" s="254"/>
      <c r="CYN63" s="254"/>
      <c r="CYO63" s="254"/>
      <c r="CYP63" s="254"/>
      <c r="CYQ63" s="254"/>
      <c r="CYR63" s="254"/>
      <c r="CYS63" s="254"/>
      <c r="CYT63" s="254"/>
      <c r="CYU63" s="254"/>
      <c r="CYV63" s="254"/>
      <c r="CYW63" s="254"/>
      <c r="CYX63" s="254"/>
      <c r="CYY63" s="254"/>
      <c r="CYZ63" s="254"/>
      <c r="CZA63" s="254"/>
      <c r="CZB63" s="254"/>
      <c r="CZC63" s="254"/>
      <c r="CZD63" s="254"/>
      <c r="CZE63" s="254"/>
      <c r="CZF63" s="254"/>
      <c r="CZG63" s="254"/>
      <c r="CZH63" s="254"/>
      <c r="CZI63" s="254"/>
      <c r="CZJ63" s="254"/>
      <c r="CZK63" s="254"/>
      <c r="CZL63" s="254"/>
      <c r="CZM63" s="254"/>
      <c r="CZN63" s="254"/>
      <c r="CZO63" s="254"/>
      <c r="CZP63" s="254"/>
      <c r="CZQ63" s="254"/>
      <c r="CZR63" s="254"/>
      <c r="CZS63" s="254"/>
      <c r="CZT63" s="254"/>
      <c r="CZU63" s="254"/>
      <c r="CZV63" s="254"/>
      <c r="CZW63" s="254"/>
      <c r="CZX63" s="254"/>
      <c r="CZY63" s="254"/>
      <c r="CZZ63" s="254"/>
      <c r="DAA63" s="254"/>
      <c r="DAB63" s="254"/>
      <c r="DAC63" s="254"/>
      <c r="DAD63" s="254"/>
      <c r="DAE63" s="254"/>
      <c r="DAF63" s="254"/>
      <c r="DAG63" s="254"/>
      <c r="DAH63" s="254"/>
      <c r="DAI63" s="254"/>
      <c r="DAJ63" s="254"/>
      <c r="DAK63" s="254"/>
      <c r="DAL63" s="254"/>
      <c r="DAM63" s="254"/>
      <c r="DAN63" s="254"/>
      <c r="DAO63" s="254"/>
      <c r="DAP63" s="254"/>
      <c r="DAQ63" s="254"/>
      <c r="DAR63" s="254"/>
      <c r="DAS63" s="254"/>
      <c r="DAT63" s="254"/>
      <c r="DAU63" s="254"/>
      <c r="DAV63" s="254"/>
      <c r="DAW63" s="254"/>
      <c r="DAX63" s="254"/>
      <c r="DAY63" s="254"/>
      <c r="DAZ63" s="254"/>
      <c r="DBA63" s="254"/>
      <c r="DBB63" s="254"/>
      <c r="DBC63" s="254"/>
      <c r="DBD63" s="254"/>
      <c r="DBE63" s="254"/>
      <c r="DBF63" s="254"/>
      <c r="DBG63" s="254"/>
      <c r="DBH63" s="254"/>
      <c r="DBI63" s="254"/>
      <c r="DBJ63" s="254"/>
      <c r="DBK63" s="254"/>
      <c r="DBL63" s="254"/>
      <c r="DBM63" s="254"/>
      <c r="DBN63" s="254"/>
      <c r="DBO63" s="254"/>
      <c r="DBP63" s="254"/>
      <c r="DBQ63" s="254"/>
      <c r="DBR63" s="254"/>
      <c r="DBS63" s="254"/>
      <c r="DBT63" s="254"/>
      <c r="DBU63" s="254"/>
      <c r="DBV63" s="254"/>
      <c r="DBW63" s="254"/>
      <c r="DBX63" s="254"/>
      <c r="DBY63" s="254"/>
      <c r="DBZ63" s="254"/>
      <c r="DCA63" s="254"/>
      <c r="DCB63" s="254"/>
      <c r="DCC63" s="254"/>
      <c r="DCD63" s="254"/>
      <c r="DCE63" s="254"/>
      <c r="DCF63" s="254"/>
      <c r="DCG63" s="254"/>
      <c r="DCH63" s="254"/>
      <c r="DCI63" s="254"/>
      <c r="DCJ63" s="254"/>
      <c r="DCK63" s="254"/>
      <c r="DCL63" s="254"/>
      <c r="DCM63" s="254"/>
      <c r="DCN63" s="254"/>
      <c r="DCO63" s="254"/>
      <c r="DCP63" s="254"/>
      <c r="DCQ63" s="254"/>
      <c r="DCR63" s="254"/>
      <c r="DCS63" s="254"/>
      <c r="DCT63" s="254"/>
      <c r="DCU63" s="254"/>
      <c r="DCV63" s="254"/>
      <c r="DCW63" s="254"/>
      <c r="DCX63" s="254"/>
      <c r="DCY63" s="254"/>
      <c r="DCZ63" s="254"/>
      <c r="DDA63" s="254"/>
      <c r="DDB63" s="254"/>
      <c r="DDC63" s="254"/>
      <c r="DDD63" s="254"/>
      <c r="DDE63" s="254"/>
      <c r="DDF63" s="254"/>
      <c r="DDG63" s="254"/>
      <c r="DDH63" s="254"/>
      <c r="DDI63" s="254"/>
      <c r="DDJ63" s="254"/>
      <c r="DDK63" s="254"/>
      <c r="DDL63" s="254"/>
      <c r="DDM63" s="254"/>
      <c r="DDN63" s="254"/>
      <c r="DDO63" s="254"/>
      <c r="DDP63" s="254"/>
      <c r="DDQ63" s="254"/>
      <c r="DDR63" s="254"/>
      <c r="DDS63" s="254"/>
      <c r="DDT63" s="254"/>
      <c r="DDU63" s="254"/>
      <c r="DDV63" s="254"/>
      <c r="DDW63" s="254"/>
      <c r="DDX63" s="254"/>
      <c r="DDY63" s="254"/>
      <c r="DDZ63" s="254"/>
      <c r="DEA63" s="254"/>
      <c r="DEB63" s="254"/>
      <c r="DEC63" s="254"/>
      <c r="DED63" s="254"/>
      <c r="DEE63" s="254"/>
      <c r="DEF63" s="254"/>
      <c r="DEG63" s="254"/>
      <c r="DEH63" s="254"/>
      <c r="DEI63" s="254"/>
      <c r="DEJ63" s="254"/>
      <c r="DEK63" s="254"/>
      <c r="DEL63" s="254"/>
      <c r="DEM63" s="254"/>
      <c r="DEN63" s="254"/>
      <c r="DEO63" s="254"/>
      <c r="DEP63" s="254"/>
      <c r="DEQ63" s="254"/>
      <c r="DER63" s="254"/>
      <c r="DES63" s="254"/>
      <c r="DET63" s="254"/>
      <c r="DEU63" s="254"/>
      <c r="DEV63" s="254"/>
      <c r="DEW63" s="254"/>
      <c r="DEX63" s="254"/>
      <c r="DEY63" s="254"/>
      <c r="DEZ63" s="254"/>
      <c r="DFA63" s="254"/>
      <c r="DFB63" s="254"/>
      <c r="DFC63" s="254"/>
      <c r="DFD63" s="254"/>
      <c r="DFE63" s="254"/>
      <c r="DFF63" s="254"/>
      <c r="DFG63" s="254"/>
      <c r="DFH63" s="254"/>
      <c r="DFI63" s="254"/>
      <c r="DFJ63" s="254"/>
      <c r="DFK63" s="254"/>
      <c r="DFL63" s="254"/>
      <c r="DFM63" s="254"/>
      <c r="DFN63" s="254"/>
      <c r="DFO63" s="254"/>
      <c r="DFP63" s="254"/>
      <c r="DFQ63" s="254"/>
      <c r="DFR63" s="254"/>
      <c r="DFS63" s="254"/>
      <c r="DFT63" s="254"/>
      <c r="DFU63" s="254"/>
      <c r="DFV63" s="254"/>
      <c r="DFW63" s="254"/>
      <c r="DFX63" s="254"/>
      <c r="DFY63" s="254"/>
      <c r="DFZ63" s="254"/>
      <c r="DGA63" s="254"/>
      <c r="DGB63" s="254"/>
      <c r="DGC63" s="254"/>
      <c r="DGD63" s="254"/>
      <c r="DGE63" s="254"/>
      <c r="DGF63" s="254"/>
      <c r="DGG63" s="254"/>
      <c r="DGH63" s="254"/>
      <c r="DGI63" s="254"/>
      <c r="DGJ63" s="254"/>
      <c r="DGK63" s="254"/>
      <c r="DGL63" s="254"/>
      <c r="DGM63" s="254"/>
      <c r="DGN63" s="254"/>
      <c r="DGO63" s="254"/>
      <c r="DGP63" s="254"/>
      <c r="DGQ63" s="254"/>
      <c r="DGR63" s="254"/>
      <c r="DGS63" s="254"/>
      <c r="DGT63" s="254"/>
      <c r="DGU63" s="254"/>
      <c r="DGV63" s="254"/>
      <c r="DGW63" s="254"/>
      <c r="DGX63" s="254"/>
      <c r="DGY63" s="254"/>
      <c r="DGZ63" s="254"/>
      <c r="DHA63" s="254"/>
      <c r="DHB63" s="254"/>
      <c r="DHC63" s="254"/>
      <c r="DHD63" s="254"/>
      <c r="DHE63" s="254"/>
      <c r="DHF63" s="254"/>
      <c r="DHG63" s="254"/>
      <c r="DHH63" s="254"/>
      <c r="DHI63" s="254"/>
      <c r="DHJ63" s="254"/>
      <c r="DHK63" s="254"/>
      <c r="DHL63" s="254"/>
      <c r="DHM63" s="254"/>
      <c r="DHN63" s="254"/>
      <c r="DHO63" s="254"/>
      <c r="DHP63" s="254"/>
      <c r="DHQ63" s="254"/>
      <c r="DHR63" s="254"/>
      <c r="DHS63" s="254"/>
      <c r="DHT63" s="254"/>
      <c r="DHU63" s="254"/>
      <c r="DHV63" s="254"/>
      <c r="DHW63" s="254"/>
      <c r="DHX63" s="254"/>
      <c r="DHY63" s="254"/>
      <c r="DHZ63" s="254"/>
      <c r="DIA63" s="254"/>
      <c r="DIB63" s="254"/>
      <c r="DIC63" s="254"/>
      <c r="DID63" s="254"/>
      <c r="DIE63" s="254"/>
      <c r="DIF63" s="254"/>
      <c r="DIG63" s="254"/>
      <c r="DIH63" s="254"/>
      <c r="DII63" s="254"/>
      <c r="DIJ63" s="254"/>
      <c r="DIK63" s="254"/>
      <c r="DIL63" s="254"/>
      <c r="DIM63" s="254"/>
      <c r="DIN63" s="254"/>
      <c r="DIO63" s="254"/>
      <c r="DIP63" s="254"/>
      <c r="DIQ63" s="254"/>
      <c r="DIR63" s="254"/>
      <c r="DIS63" s="254"/>
      <c r="DIT63" s="254"/>
      <c r="DIU63" s="254"/>
      <c r="DIV63" s="254"/>
      <c r="DIW63" s="254"/>
      <c r="DIX63" s="254"/>
      <c r="DIY63" s="254"/>
      <c r="DIZ63" s="254"/>
      <c r="DJA63" s="254"/>
      <c r="DJB63" s="254"/>
      <c r="DJC63" s="254"/>
      <c r="DJD63" s="254"/>
      <c r="DJE63" s="254"/>
      <c r="DJF63" s="254"/>
      <c r="DJG63" s="254"/>
      <c r="DJH63" s="254"/>
      <c r="DJI63" s="254"/>
      <c r="DJJ63" s="254"/>
      <c r="DJK63" s="254"/>
      <c r="DJL63" s="254"/>
      <c r="DJM63" s="254"/>
      <c r="DJN63" s="254"/>
      <c r="DJO63" s="254"/>
      <c r="DJP63" s="254"/>
      <c r="DJQ63" s="254"/>
      <c r="DJR63" s="254"/>
      <c r="DJS63" s="254"/>
      <c r="DJT63" s="254"/>
      <c r="DJU63" s="254"/>
      <c r="DJV63" s="254"/>
      <c r="DJW63" s="254"/>
      <c r="DJX63" s="254"/>
      <c r="DJY63" s="254"/>
      <c r="DJZ63" s="254"/>
      <c r="DKA63" s="254"/>
      <c r="DKB63" s="254"/>
      <c r="DKC63" s="254"/>
      <c r="DKD63" s="254"/>
      <c r="DKE63" s="254"/>
      <c r="DKF63" s="254"/>
      <c r="DKG63" s="254"/>
      <c r="DKH63" s="254"/>
      <c r="DKI63" s="254"/>
      <c r="DKJ63" s="254"/>
      <c r="DKK63" s="254"/>
      <c r="DKL63" s="254"/>
      <c r="DKM63" s="254"/>
      <c r="DKN63" s="254"/>
      <c r="DKO63" s="254"/>
      <c r="DKP63" s="254"/>
      <c r="DKQ63" s="254"/>
      <c r="DKR63" s="254"/>
      <c r="DKS63" s="254"/>
      <c r="DKT63" s="254"/>
      <c r="DKU63" s="254"/>
      <c r="DKV63" s="254"/>
      <c r="DKW63" s="254"/>
      <c r="DKX63" s="254"/>
      <c r="DKY63" s="254"/>
      <c r="DKZ63" s="254"/>
      <c r="DLA63" s="254"/>
      <c r="DLB63" s="254"/>
      <c r="DLC63" s="254"/>
      <c r="DLD63" s="254"/>
      <c r="DLE63" s="254"/>
      <c r="DLF63" s="254"/>
      <c r="DLG63" s="254"/>
      <c r="DLH63" s="254"/>
      <c r="DLI63" s="254"/>
      <c r="DLJ63" s="254"/>
      <c r="DLK63" s="254"/>
      <c r="DLL63" s="254"/>
      <c r="DLM63" s="254"/>
      <c r="DLN63" s="254"/>
      <c r="DLO63" s="254"/>
      <c r="DLP63" s="254"/>
      <c r="DLQ63" s="254"/>
      <c r="DLR63" s="254"/>
      <c r="DLS63" s="254"/>
      <c r="DLT63" s="254"/>
      <c r="DLU63" s="254"/>
      <c r="DLV63" s="254"/>
      <c r="DLW63" s="254"/>
      <c r="DLX63" s="254"/>
      <c r="DLY63" s="254"/>
      <c r="DLZ63" s="254"/>
      <c r="DMA63" s="254"/>
      <c r="DMB63" s="254"/>
      <c r="DMC63" s="254"/>
      <c r="DMD63" s="254"/>
      <c r="DME63" s="254"/>
      <c r="DMF63" s="254"/>
      <c r="DMG63" s="254"/>
      <c r="DMH63" s="254"/>
      <c r="DMI63" s="254"/>
      <c r="DMJ63" s="254"/>
      <c r="DMK63" s="254"/>
      <c r="DML63" s="254"/>
      <c r="DMM63" s="254"/>
      <c r="DMN63" s="254"/>
      <c r="DMO63" s="254"/>
      <c r="DMP63" s="254"/>
      <c r="DMQ63" s="254"/>
      <c r="DMR63" s="254"/>
      <c r="DMS63" s="254"/>
      <c r="DMT63" s="254"/>
      <c r="DMU63" s="254"/>
      <c r="DMV63" s="254"/>
      <c r="DMW63" s="254"/>
      <c r="DMX63" s="254"/>
      <c r="DMY63" s="254"/>
      <c r="DMZ63" s="254"/>
      <c r="DNA63" s="254"/>
      <c r="DNB63" s="254"/>
      <c r="DNC63" s="254"/>
      <c r="DND63" s="254"/>
      <c r="DNE63" s="254"/>
      <c r="DNF63" s="254"/>
      <c r="DNG63" s="254"/>
      <c r="DNH63" s="254"/>
      <c r="DNI63" s="254"/>
      <c r="DNJ63" s="254"/>
      <c r="DNK63" s="254"/>
      <c r="DNL63" s="254"/>
      <c r="DNM63" s="254"/>
      <c r="DNN63" s="254"/>
      <c r="DNO63" s="254"/>
      <c r="DNP63" s="254"/>
      <c r="DNQ63" s="254"/>
      <c r="DNR63" s="254"/>
      <c r="DNS63" s="254"/>
      <c r="DNT63" s="254"/>
      <c r="DNU63" s="254"/>
      <c r="DNV63" s="254"/>
      <c r="DNW63" s="254"/>
      <c r="DNX63" s="254"/>
      <c r="DNY63" s="254"/>
      <c r="DNZ63" s="254"/>
      <c r="DOA63" s="254"/>
      <c r="DOB63" s="254"/>
      <c r="DOC63" s="254"/>
      <c r="DOD63" s="254"/>
      <c r="DOE63" s="254"/>
      <c r="DOF63" s="254"/>
      <c r="DOG63" s="254"/>
      <c r="DOH63" s="254"/>
      <c r="DOI63" s="254"/>
      <c r="DOJ63" s="254"/>
      <c r="DOK63" s="254"/>
      <c r="DOL63" s="254"/>
      <c r="DOM63" s="254"/>
      <c r="DON63" s="254"/>
      <c r="DOO63" s="254"/>
      <c r="DOP63" s="254"/>
      <c r="DOQ63" s="254"/>
      <c r="DOR63" s="254"/>
      <c r="DOS63" s="254"/>
      <c r="DOT63" s="254"/>
      <c r="DOU63" s="254"/>
      <c r="DOV63" s="254"/>
      <c r="DOW63" s="254"/>
      <c r="DOX63" s="254"/>
      <c r="DOY63" s="254"/>
      <c r="DOZ63" s="254"/>
      <c r="DPA63" s="254"/>
      <c r="DPB63" s="254"/>
      <c r="DPC63" s="254"/>
      <c r="DPD63" s="254"/>
      <c r="DPE63" s="254"/>
      <c r="DPF63" s="254"/>
      <c r="DPG63" s="254"/>
      <c r="DPH63" s="254"/>
      <c r="DPI63" s="254"/>
      <c r="DPJ63" s="254"/>
      <c r="DPK63" s="254"/>
      <c r="DPL63" s="254"/>
      <c r="DPM63" s="254"/>
      <c r="DPN63" s="254"/>
      <c r="DPO63" s="254"/>
      <c r="DPP63" s="254"/>
      <c r="DPQ63" s="254"/>
      <c r="DPR63" s="254"/>
      <c r="DPS63" s="254"/>
      <c r="DPT63" s="254"/>
      <c r="DPU63" s="254"/>
      <c r="DPV63" s="254"/>
      <c r="DPW63" s="254"/>
      <c r="DPX63" s="254"/>
      <c r="DPY63" s="254"/>
      <c r="DPZ63" s="254"/>
      <c r="DQA63" s="254"/>
      <c r="DQB63" s="254"/>
      <c r="DQC63" s="254"/>
      <c r="DQD63" s="254"/>
      <c r="DQE63" s="254"/>
      <c r="DQF63" s="254"/>
      <c r="DQG63" s="254"/>
      <c r="DQH63" s="254"/>
      <c r="DQI63" s="254"/>
      <c r="DQJ63" s="254"/>
      <c r="DQK63" s="254"/>
      <c r="DQL63" s="254"/>
      <c r="DQM63" s="254"/>
      <c r="DQN63" s="254"/>
      <c r="DQO63" s="254"/>
      <c r="DQP63" s="254"/>
      <c r="DQQ63" s="254"/>
      <c r="DQR63" s="254"/>
      <c r="DQS63" s="254"/>
      <c r="DQT63" s="254"/>
      <c r="DQU63" s="254"/>
      <c r="DQV63" s="254"/>
      <c r="DQW63" s="254"/>
      <c r="DQX63" s="254"/>
      <c r="DQY63" s="254"/>
      <c r="DQZ63" s="254"/>
      <c r="DRA63" s="254"/>
      <c r="DRB63" s="254"/>
      <c r="DRC63" s="254"/>
      <c r="DRD63" s="254"/>
      <c r="DRE63" s="254"/>
      <c r="DRF63" s="254"/>
      <c r="DRG63" s="254"/>
      <c r="DRH63" s="254"/>
      <c r="DRI63" s="254"/>
      <c r="DRJ63" s="254"/>
      <c r="DRK63" s="254"/>
      <c r="DRL63" s="254"/>
      <c r="DRM63" s="254"/>
      <c r="DRN63" s="254"/>
      <c r="DRO63" s="254"/>
      <c r="DRP63" s="254"/>
      <c r="DRQ63" s="254"/>
      <c r="DRR63" s="254"/>
      <c r="DRS63" s="254"/>
      <c r="DRT63" s="254"/>
      <c r="DRU63" s="254"/>
      <c r="DRV63" s="254"/>
      <c r="DRW63" s="254"/>
      <c r="DRX63" s="254"/>
      <c r="DRY63" s="254"/>
      <c r="DRZ63" s="254"/>
      <c r="DSA63" s="254"/>
      <c r="DSB63" s="254"/>
      <c r="DSC63" s="254"/>
      <c r="DSD63" s="254"/>
      <c r="DSE63" s="254"/>
      <c r="DSF63" s="254"/>
      <c r="DSG63" s="254"/>
      <c r="DSH63" s="254"/>
      <c r="DSI63" s="254"/>
      <c r="DSJ63" s="254"/>
      <c r="DSK63" s="254"/>
      <c r="DSL63" s="254"/>
      <c r="DSM63" s="254"/>
      <c r="DSN63" s="254"/>
      <c r="DSO63" s="254"/>
      <c r="DSP63" s="254"/>
      <c r="DSQ63" s="254"/>
      <c r="DSR63" s="254"/>
      <c r="DSS63" s="254"/>
      <c r="DST63" s="254"/>
      <c r="DSU63" s="254"/>
      <c r="DSV63" s="254"/>
      <c r="DSW63" s="254"/>
      <c r="DSX63" s="254"/>
      <c r="DSY63" s="254"/>
      <c r="DSZ63" s="254"/>
      <c r="DTA63" s="254"/>
      <c r="DTB63" s="254"/>
      <c r="DTC63" s="254"/>
      <c r="DTD63" s="254"/>
      <c r="DTE63" s="254"/>
      <c r="DTF63" s="254"/>
      <c r="DTG63" s="254"/>
      <c r="DTH63" s="254"/>
      <c r="DTI63" s="254"/>
      <c r="DTJ63" s="254"/>
      <c r="DTK63" s="254"/>
      <c r="DTL63" s="254"/>
      <c r="DTM63" s="254"/>
      <c r="DTN63" s="254"/>
      <c r="DTO63" s="254"/>
      <c r="DTP63" s="254"/>
      <c r="DTQ63" s="254"/>
      <c r="DTR63" s="254"/>
      <c r="DTS63" s="254"/>
      <c r="DTT63" s="254"/>
      <c r="DTU63" s="254"/>
      <c r="DTV63" s="254"/>
      <c r="DTW63" s="254"/>
      <c r="DTX63" s="254"/>
      <c r="DTY63" s="254"/>
      <c r="DTZ63" s="254"/>
      <c r="DUA63" s="254"/>
      <c r="DUB63" s="254"/>
      <c r="DUC63" s="254"/>
      <c r="DUD63" s="254"/>
      <c r="DUE63" s="254"/>
      <c r="DUF63" s="254"/>
      <c r="DUG63" s="254"/>
      <c r="DUH63" s="254"/>
      <c r="DUI63" s="254"/>
      <c r="DUJ63" s="254"/>
      <c r="DUK63" s="254"/>
      <c r="DUL63" s="254"/>
      <c r="DUM63" s="254"/>
      <c r="DUN63" s="254"/>
      <c r="DUO63" s="254"/>
      <c r="DUP63" s="254"/>
      <c r="DUQ63" s="254"/>
      <c r="DUR63" s="254"/>
      <c r="DUS63" s="254"/>
      <c r="DUT63" s="254"/>
      <c r="DUU63" s="254"/>
      <c r="DUV63" s="254"/>
      <c r="DUW63" s="254"/>
      <c r="DUX63" s="254"/>
      <c r="DUY63" s="254"/>
      <c r="DUZ63" s="254"/>
      <c r="DVA63" s="254"/>
      <c r="DVB63" s="254"/>
      <c r="DVC63" s="254"/>
      <c r="DVD63" s="254"/>
      <c r="DVE63" s="254"/>
      <c r="DVF63" s="254"/>
      <c r="DVG63" s="254"/>
      <c r="DVH63" s="254"/>
      <c r="DVI63" s="254"/>
      <c r="DVJ63" s="254"/>
      <c r="DVK63" s="254"/>
      <c r="DVL63" s="254"/>
      <c r="DVM63" s="254"/>
      <c r="DVN63" s="254"/>
      <c r="DVO63" s="254"/>
      <c r="DVP63" s="254"/>
      <c r="DVQ63" s="254"/>
      <c r="DVR63" s="254"/>
      <c r="DVS63" s="254"/>
      <c r="DVT63" s="254"/>
      <c r="DVU63" s="254"/>
      <c r="DVV63" s="254"/>
      <c r="DVW63" s="254"/>
      <c r="DVX63" s="254"/>
      <c r="DVY63" s="254"/>
      <c r="DVZ63" s="254"/>
      <c r="DWA63" s="254"/>
      <c r="DWB63" s="254"/>
      <c r="DWC63" s="254"/>
      <c r="DWD63" s="254"/>
      <c r="DWE63" s="254"/>
      <c r="DWF63" s="254"/>
      <c r="DWG63" s="254"/>
      <c r="DWH63" s="254"/>
      <c r="DWI63" s="254"/>
      <c r="DWJ63" s="254"/>
      <c r="DWK63" s="254"/>
      <c r="DWL63" s="254"/>
      <c r="DWM63" s="254"/>
      <c r="DWN63" s="254"/>
      <c r="DWO63" s="254"/>
      <c r="DWP63" s="254"/>
      <c r="DWQ63" s="254"/>
      <c r="DWR63" s="254"/>
      <c r="DWS63" s="254"/>
      <c r="DWT63" s="254"/>
      <c r="DWU63" s="254"/>
      <c r="DWV63" s="254"/>
      <c r="DWW63" s="254"/>
      <c r="DWX63" s="254"/>
      <c r="DWY63" s="254"/>
      <c r="DWZ63" s="254"/>
      <c r="DXA63" s="254"/>
      <c r="DXB63" s="254"/>
      <c r="DXC63" s="254"/>
      <c r="DXD63" s="254"/>
      <c r="DXE63" s="254"/>
      <c r="DXF63" s="254"/>
      <c r="DXG63" s="254"/>
      <c r="DXH63" s="254"/>
      <c r="DXI63" s="254"/>
      <c r="DXJ63" s="254"/>
      <c r="DXK63" s="254"/>
      <c r="DXL63" s="254"/>
      <c r="DXM63" s="254"/>
      <c r="DXN63" s="254"/>
      <c r="DXO63" s="254"/>
      <c r="DXP63" s="254"/>
      <c r="DXQ63" s="254"/>
      <c r="DXR63" s="254"/>
      <c r="DXS63" s="254"/>
      <c r="DXT63" s="254"/>
      <c r="DXU63" s="254"/>
      <c r="DXV63" s="254"/>
      <c r="DXW63" s="254"/>
      <c r="DXX63" s="254"/>
      <c r="DXY63" s="254"/>
      <c r="DXZ63" s="254"/>
      <c r="DYA63" s="254"/>
      <c r="DYB63" s="254"/>
      <c r="DYC63" s="254"/>
      <c r="DYD63" s="254"/>
      <c r="DYE63" s="254"/>
      <c r="DYF63" s="254"/>
      <c r="DYG63" s="254"/>
      <c r="DYH63" s="254"/>
      <c r="DYI63" s="254"/>
      <c r="DYJ63" s="254"/>
      <c r="DYK63" s="254"/>
      <c r="DYL63" s="254"/>
      <c r="DYM63" s="254"/>
      <c r="DYN63" s="254"/>
      <c r="DYO63" s="254"/>
      <c r="DYP63" s="254"/>
      <c r="DYQ63" s="254"/>
      <c r="DYR63" s="254"/>
      <c r="DYS63" s="254"/>
      <c r="DYT63" s="254"/>
      <c r="DYU63" s="254"/>
      <c r="DYV63" s="254"/>
      <c r="DYW63" s="254"/>
      <c r="DYX63" s="254"/>
      <c r="DYY63" s="254"/>
      <c r="DYZ63" s="254"/>
      <c r="DZA63" s="254"/>
      <c r="DZB63" s="254"/>
      <c r="DZC63" s="254"/>
      <c r="DZD63" s="254"/>
      <c r="DZE63" s="254"/>
      <c r="DZF63" s="254"/>
      <c r="DZG63" s="254"/>
      <c r="DZH63" s="254"/>
      <c r="DZI63" s="254"/>
      <c r="DZJ63" s="254"/>
      <c r="DZK63" s="254"/>
      <c r="DZL63" s="254"/>
      <c r="DZM63" s="254"/>
      <c r="DZN63" s="254"/>
      <c r="DZO63" s="254"/>
      <c r="DZP63" s="254"/>
      <c r="DZQ63" s="254"/>
      <c r="DZR63" s="254"/>
      <c r="DZS63" s="254"/>
      <c r="DZT63" s="254"/>
      <c r="DZU63" s="254"/>
      <c r="DZV63" s="254"/>
      <c r="DZW63" s="254"/>
      <c r="DZX63" s="254"/>
      <c r="DZY63" s="254"/>
      <c r="DZZ63" s="254"/>
      <c r="EAA63" s="254"/>
      <c r="EAB63" s="254"/>
      <c r="EAC63" s="254"/>
      <c r="EAD63" s="254"/>
      <c r="EAE63" s="254"/>
      <c r="EAF63" s="254"/>
      <c r="EAG63" s="254"/>
      <c r="EAH63" s="254"/>
      <c r="EAI63" s="254"/>
      <c r="EAJ63" s="254"/>
      <c r="EAK63" s="254"/>
      <c r="EAL63" s="254"/>
      <c r="EAM63" s="254"/>
      <c r="EAN63" s="254"/>
      <c r="EAO63" s="254"/>
      <c r="EAP63" s="254"/>
      <c r="EAQ63" s="254"/>
      <c r="EAR63" s="254"/>
      <c r="EAS63" s="254"/>
      <c r="EAT63" s="254"/>
      <c r="EAU63" s="254"/>
      <c r="EAV63" s="254"/>
      <c r="EAW63" s="254"/>
      <c r="EAX63" s="254"/>
      <c r="EAY63" s="254"/>
      <c r="EAZ63" s="254"/>
      <c r="EBA63" s="254"/>
      <c r="EBB63" s="254"/>
      <c r="EBC63" s="254"/>
      <c r="EBD63" s="254"/>
      <c r="EBE63" s="254"/>
      <c r="EBF63" s="254"/>
      <c r="EBG63" s="254"/>
      <c r="EBH63" s="254"/>
      <c r="EBI63" s="254"/>
      <c r="EBJ63" s="254"/>
      <c r="EBK63" s="254"/>
      <c r="EBL63" s="254"/>
      <c r="EBM63" s="254"/>
      <c r="EBN63" s="254"/>
      <c r="EBO63" s="254"/>
      <c r="EBP63" s="254"/>
      <c r="EBQ63" s="254"/>
      <c r="EBR63" s="254"/>
      <c r="EBS63" s="254"/>
      <c r="EBT63" s="254"/>
      <c r="EBU63" s="254"/>
      <c r="EBV63" s="254"/>
      <c r="EBW63" s="254"/>
      <c r="EBX63" s="254"/>
      <c r="EBY63" s="254"/>
      <c r="EBZ63" s="254"/>
      <c r="ECA63" s="254"/>
      <c r="ECB63" s="254"/>
      <c r="ECC63" s="254"/>
      <c r="ECD63" s="254"/>
      <c r="ECE63" s="254"/>
      <c r="ECF63" s="254"/>
      <c r="ECG63" s="254"/>
      <c r="ECH63" s="254"/>
      <c r="ECI63" s="254"/>
      <c r="ECJ63" s="254"/>
      <c r="ECK63" s="254"/>
      <c r="ECL63" s="254"/>
      <c r="ECM63" s="254"/>
      <c r="ECN63" s="254"/>
      <c r="ECO63" s="254"/>
      <c r="ECP63" s="254"/>
      <c r="ECQ63" s="254"/>
      <c r="ECR63" s="254"/>
      <c r="ECS63" s="254"/>
      <c r="ECT63" s="254"/>
      <c r="ECU63" s="254"/>
      <c r="ECV63" s="254"/>
      <c r="ECW63" s="254"/>
      <c r="ECX63" s="254"/>
      <c r="ECY63" s="254"/>
      <c r="ECZ63" s="254"/>
      <c r="EDA63" s="254"/>
      <c r="EDB63" s="254"/>
      <c r="EDC63" s="254"/>
      <c r="EDD63" s="254"/>
      <c r="EDE63" s="254"/>
      <c r="EDF63" s="254"/>
      <c r="EDG63" s="254"/>
      <c r="EDH63" s="254"/>
      <c r="EDI63" s="254"/>
      <c r="EDJ63" s="254"/>
      <c r="EDK63" s="254"/>
      <c r="EDL63" s="254"/>
      <c r="EDM63" s="254"/>
      <c r="EDN63" s="254"/>
      <c r="EDO63" s="254"/>
      <c r="EDP63" s="254"/>
      <c r="EDQ63" s="254"/>
      <c r="EDR63" s="254"/>
      <c r="EDS63" s="254"/>
      <c r="EDT63" s="254"/>
      <c r="EDU63" s="254"/>
      <c r="EDV63" s="254"/>
      <c r="EDW63" s="254"/>
      <c r="EDX63" s="254"/>
      <c r="EDY63" s="254"/>
      <c r="EDZ63" s="254"/>
      <c r="EEA63" s="254"/>
      <c r="EEB63" s="254"/>
      <c r="EEC63" s="254"/>
      <c r="EED63" s="254"/>
      <c r="EEE63" s="254"/>
      <c r="EEF63" s="254"/>
      <c r="EEG63" s="254"/>
      <c r="EEH63" s="254"/>
      <c r="EEI63" s="254"/>
      <c r="EEJ63" s="254"/>
      <c r="EEK63" s="254"/>
      <c r="EEL63" s="254"/>
      <c r="EEM63" s="254"/>
      <c r="EEN63" s="254"/>
      <c r="EEO63" s="254"/>
      <c r="EEP63" s="254"/>
      <c r="EEQ63" s="254"/>
      <c r="EER63" s="254"/>
      <c r="EES63" s="254"/>
      <c r="EET63" s="254"/>
      <c r="EEU63" s="254"/>
      <c r="EEV63" s="254"/>
      <c r="EEW63" s="254"/>
      <c r="EEX63" s="254"/>
      <c r="EEY63" s="254"/>
      <c r="EEZ63" s="254"/>
      <c r="EFA63" s="254"/>
      <c r="EFB63" s="254"/>
      <c r="EFC63" s="254"/>
      <c r="EFD63" s="254"/>
      <c r="EFE63" s="254"/>
      <c r="EFF63" s="254"/>
      <c r="EFG63" s="254"/>
      <c r="EFH63" s="254"/>
      <c r="EFI63" s="254"/>
      <c r="EFJ63" s="254"/>
      <c r="EFK63" s="254"/>
      <c r="EFL63" s="254"/>
      <c r="EFM63" s="254"/>
      <c r="EFN63" s="254"/>
      <c r="EFO63" s="254"/>
      <c r="EFP63" s="254"/>
      <c r="EFQ63" s="254"/>
      <c r="EFR63" s="254"/>
      <c r="EFS63" s="254"/>
      <c r="EFT63" s="254"/>
      <c r="EFU63" s="254"/>
      <c r="EFV63" s="254"/>
      <c r="EFW63" s="254"/>
      <c r="EFX63" s="254"/>
      <c r="EFY63" s="254"/>
      <c r="EFZ63" s="254"/>
      <c r="EGA63" s="254"/>
      <c r="EGB63" s="254"/>
      <c r="EGC63" s="254"/>
      <c r="EGD63" s="254"/>
      <c r="EGE63" s="254"/>
      <c r="EGF63" s="254"/>
      <c r="EGG63" s="254"/>
      <c r="EGH63" s="254"/>
      <c r="EGI63" s="254"/>
      <c r="EGJ63" s="254"/>
      <c r="EGK63" s="254"/>
      <c r="EGL63" s="254"/>
      <c r="EGM63" s="254"/>
      <c r="EGN63" s="254"/>
      <c r="EGO63" s="254"/>
      <c r="EGP63" s="254"/>
      <c r="EGQ63" s="254"/>
      <c r="EGR63" s="254"/>
      <c r="EGS63" s="254"/>
      <c r="EGT63" s="254"/>
      <c r="EGU63" s="254"/>
      <c r="EGV63" s="254"/>
      <c r="EGW63" s="254"/>
      <c r="EGX63" s="254"/>
      <c r="EGY63" s="254"/>
      <c r="EGZ63" s="254"/>
      <c r="EHA63" s="254"/>
      <c r="EHB63" s="254"/>
      <c r="EHC63" s="254"/>
      <c r="EHD63" s="254"/>
      <c r="EHE63" s="254"/>
      <c r="EHF63" s="254"/>
      <c r="EHG63" s="254"/>
      <c r="EHH63" s="254"/>
      <c r="EHI63" s="254"/>
      <c r="EHJ63" s="254"/>
      <c r="EHK63" s="254"/>
      <c r="EHL63" s="254"/>
      <c r="EHM63" s="254"/>
      <c r="EHN63" s="254"/>
      <c r="EHO63" s="254"/>
      <c r="EHP63" s="254"/>
      <c r="EHQ63" s="254"/>
      <c r="EHR63" s="254"/>
      <c r="EHS63" s="254"/>
      <c r="EHT63" s="254"/>
      <c r="EHU63" s="254"/>
      <c r="EHV63" s="254"/>
      <c r="EHW63" s="254"/>
      <c r="EHX63" s="254"/>
      <c r="EHY63" s="254"/>
      <c r="EHZ63" s="254"/>
      <c r="EIA63" s="254"/>
      <c r="EIB63" s="254"/>
      <c r="EIC63" s="254"/>
      <c r="EID63" s="254"/>
      <c r="EIE63" s="254"/>
      <c r="EIF63" s="254"/>
      <c r="EIG63" s="254"/>
      <c r="EIH63" s="254"/>
      <c r="EII63" s="254"/>
      <c r="EIJ63" s="254"/>
      <c r="EIK63" s="254"/>
      <c r="EIL63" s="254"/>
      <c r="EIM63" s="254"/>
      <c r="EIN63" s="254"/>
      <c r="EIO63" s="254"/>
      <c r="EIP63" s="254"/>
      <c r="EIQ63" s="254"/>
      <c r="EIR63" s="254"/>
      <c r="EIS63" s="254"/>
      <c r="EIT63" s="254"/>
      <c r="EIU63" s="254"/>
      <c r="EIV63" s="254"/>
      <c r="EIW63" s="254"/>
      <c r="EIX63" s="254"/>
      <c r="EIY63" s="254"/>
      <c r="EIZ63" s="254"/>
      <c r="EJA63" s="254"/>
      <c r="EJB63" s="254"/>
      <c r="EJC63" s="254"/>
      <c r="EJD63" s="254"/>
      <c r="EJE63" s="254"/>
      <c r="EJF63" s="254"/>
      <c r="EJG63" s="254"/>
      <c r="EJH63" s="254"/>
      <c r="EJI63" s="254"/>
      <c r="EJJ63" s="254"/>
      <c r="EJK63" s="254"/>
      <c r="EJL63" s="254"/>
      <c r="EJM63" s="254"/>
      <c r="EJN63" s="254"/>
      <c r="EJO63" s="254"/>
      <c r="EJP63" s="254"/>
      <c r="EJQ63" s="254"/>
      <c r="EJR63" s="254"/>
      <c r="EJS63" s="254"/>
      <c r="EJT63" s="254"/>
      <c r="EJU63" s="254"/>
      <c r="EJV63" s="254"/>
      <c r="EJW63" s="254"/>
      <c r="EJX63" s="254"/>
      <c r="EJY63" s="254"/>
      <c r="EJZ63" s="254"/>
      <c r="EKA63" s="254"/>
      <c r="EKB63" s="254"/>
      <c r="EKC63" s="254"/>
      <c r="EKD63" s="254"/>
      <c r="EKE63" s="254"/>
      <c r="EKF63" s="254"/>
      <c r="EKG63" s="254"/>
      <c r="EKH63" s="254"/>
      <c r="EKI63" s="254"/>
      <c r="EKJ63" s="254"/>
      <c r="EKK63" s="254"/>
      <c r="EKL63" s="254"/>
      <c r="EKM63" s="254"/>
      <c r="EKN63" s="254"/>
      <c r="EKO63" s="254"/>
      <c r="EKP63" s="254"/>
      <c r="EKQ63" s="254"/>
      <c r="EKR63" s="254"/>
      <c r="EKS63" s="254"/>
      <c r="EKT63" s="254"/>
      <c r="EKU63" s="254"/>
      <c r="EKV63" s="254"/>
      <c r="EKW63" s="254"/>
      <c r="EKX63" s="254"/>
      <c r="EKY63" s="254"/>
      <c r="EKZ63" s="254"/>
      <c r="ELA63" s="254"/>
      <c r="ELB63" s="254"/>
      <c r="ELC63" s="254"/>
      <c r="ELD63" s="254"/>
      <c r="ELE63" s="254"/>
      <c r="ELF63" s="254"/>
      <c r="ELG63" s="254"/>
      <c r="ELH63" s="254"/>
      <c r="ELI63" s="254"/>
      <c r="ELJ63" s="254"/>
      <c r="ELK63" s="254"/>
      <c r="ELL63" s="254"/>
      <c r="ELM63" s="254"/>
      <c r="ELN63" s="254"/>
      <c r="ELO63" s="254"/>
      <c r="ELP63" s="254"/>
      <c r="ELQ63" s="254"/>
      <c r="ELR63" s="254"/>
      <c r="ELS63" s="254"/>
      <c r="ELT63" s="254"/>
      <c r="ELU63" s="254"/>
      <c r="ELV63" s="254"/>
      <c r="ELW63" s="254"/>
      <c r="ELX63" s="254"/>
      <c r="ELY63" s="254"/>
      <c r="ELZ63" s="254"/>
      <c r="EMA63" s="254"/>
      <c r="EMB63" s="254"/>
      <c r="EMC63" s="254"/>
      <c r="EMD63" s="254"/>
      <c r="EME63" s="254"/>
      <c r="EMF63" s="254"/>
      <c r="EMG63" s="254"/>
      <c r="EMH63" s="254"/>
      <c r="EMI63" s="254"/>
      <c r="EMJ63" s="254"/>
      <c r="EMK63" s="254"/>
      <c r="EML63" s="254"/>
      <c r="EMM63" s="254"/>
      <c r="EMN63" s="254"/>
      <c r="EMO63" s="254"/>
      <c r="EMP63" s="254"/>
      <c r="EMQ63" s="254"/>
      <c r="EMR63" s="254"/>
      <c r="EMS63" s="254"/>
      <c r="EMT63" s="254"/>
      <c r="EMU63" s="254"/>
      <c r="EMV63" s="254"/>
      <c r="EMW63" s="254"/>
      <c r="EMX63" s="254"/>
      <c r="EMY63" s="254"/>
      <c r="EMZ63" s="254"/>
      <c r="ENA63" s="254"/>
      <c r="ENB63" s="254"/>
      <c r="ENC63" s="254"/>
      <c r="END63" s="254"/>
      <c r="ENE63" s="254"/>
      <c r="ENF63" s="254"/>
      <c r="ENG63" s="254"/>
      <c r="ENH63" s="254"/>
      <c r="ENI63" s="254"/>
      <c r="ENJ63" s="254"/>
      <c r="ENK63" s="254"/>
      <c r="ENL63" s="254"/>
      <c r="ENM63" s="254"/>
      <c r="ENN63" s="254"/>
      <c r="ENO63" s="254"/>
      <c r="ENP63" s="254"/>
      <c r="ENQ63" s="254"/>
      <c r="ENR63" s="254"/>
      <c r="ENS63" s="254"/>
      <c r="ENT63" s="254"/>
      <c r="ENU63" s="254"/>
      <c r="ENV63" s="254"/>
      <c r="ENW63" s="254"/>
      <c r="ENX63" s="254"/>
      <c r="ENY63" s="254"/>
      <c r="ENZ63" s="254"/>
      <c r="EOA63" s="254"/>
      <c r="EOB63" s="254"/>
      <c r="EOC63" s="254"/>
      <c r="EOD63" s="254"/>
      <c r="EOE63" s="254"/>
      <c r="EOF63" s="254"/>
      <c r="EOG63" s="254"/>
      <c r="EOH63" s="254"/>
      <c r="EOI63" s="254"/>
      <c r="EOJ63" s="254"/>
      <c r="EOK63" s="254"/>
      <c r="EOL63" s="254"/>
      <c r="EOM63" s="254"/>
      <c r="EON63" s="254"/>
      <c r="EOO63" s="254"/>
      <c r="EOP63" s="254"/>
      <c r="EOQ63" s="254"/>
      <c r="EOR63" s="254"/>
      <c r="EOS63" s="254"/>
      <c r="EOT63" s="254"/>
      <c r="EOU63" s="254"/>
      <c r="EOV63" s="254"/>
      <c r="EOW63" s="254"/>
      <c r="EOX63" s="254"/>
      <c r="EOY63" s="254"/>
      <c r="EOZ63" s="254"/>
      <c r="EPA63" s="254"/>
      <c r="EPB63" s="254"/>
      <c r="EPC63" s="254"/>
      <c r="EPD63" s="254"/>
      <c r="EPE63" s="254"/>
      <c r="EPF63" s="254"/>
      <c r="EPG63" s="254"/>
      <c r="EPH63" s="254"/>
      <c r="EPI63" s="254"/>
      <c r="EPJ63" s="254"/>
      <c r="EPK63" s="254"/>
      <c r="EPL63" s="254"/>
      <c r="EPM63" s="254"/>
      <c r="EPN63" s="254"/>
      <c r="EPO63" s="254"/>
      <c r="EPP63" s="254"/>
      <c r="EPQ63" s="254"/>
      <c r="EPR63" s="254"/>
      <c r="EPS63" s="254"/>
      <c r="EPT63" s="254"/>
      <c r="EPU63" s="254"/>
      <c r="EPV63" s="254"/>
      <c r="EPW63" s="254"/>
      <c r="EPX63" s="254"/>
      <c r="EPY63" s="254"/>
      <c r="EPZ63" s="254"/>
      <c r="EQA63" s="254"/>
      <c r="EQB63" s="254"/>
      <c r="EQC63" s="254"/>
      <c r="EQD63" s="254"/>
      <c r="EQE63" s="254"/>
      <c r="EQF63" s="254"/>
      <c r="EQG63" s="254"/>
      <c r="EQH63" s="254"/>
      <c r="EQI63" s="254"/>
      <c r="EQJ63" s="254"/>
      <c r="EQK63" s="254"/>
      <c r="EQL63" s="254"/>
      <c r="EQM63" s="254"/>
      <c r="EQN63" s="254"/>
      <c r="EQO63" s="254"/>
      <c r="EQP63" s="254"/>
      <c r="EQQ63" s="254"/>
      <c r="EQR63" s="254"/>
      <c r="EQS63" s="254"/>
      <c r="EQT63" s="254"/>
      <c r="EQU63" s="254"/>
      <c r="EQV63" s="254"/>
      <c r="EQW63" s="254"/>
      <c r="EQX63" s="254"/>
      <c r="EQY63" s="254"/>
      <c r="EQZ63" s="254"/>
      <c r="ERA63" s="254"/>
      <c r="ERB63" s="254"/>
      <c r="ERC63" s="254"/>
      <c r="ERD63" s="254"/>
      <c r="ERE63" s="254"/>
      <c r="ERF63" s="254"/>
      <c r="ERG63" s="254"/>
      <c r="ERH63" s="254"/>
      <c r="ERI63" s="254"/>
      <c r="ERJ63" s="254"/>
      <c r="ERK63" s="254"/>
      <c r="ERL63" s="254"/>
      <c r="ERM63" s="254"/>
      <c r="ERN63" s="254"/>
      <c r="ERO63" s="254"/>
      <c r="ERP63" s="254"/>
      <c r="ERQ63" s="254"/>
      <c r="ERR63" s="254"/>
      <c r="ERS63" s="254"/>
      <c r="ERT63" s="254"/>
      <c r="ERU63" s="254"/>
      <c r="ERV63" s="254"/>
      <c r="ERW63" s="254"/>
      <c r="ERX63" s="254"/>
      <c r="ERY63" s="254"/>
      <c r="ERZ63" s="254"/>
      <c r="ESA63" s="254"/>
      <c r="ESB63" s="254"/>
      <c r="ESC63" s="254"/>
      <c r="ESD63" s="254"/>
      <c r="ESE63" s="254"/>
      <c r="ESF63" s="254"/>
      <c r="ESG63" s="254"/>
      <c r="ESH63" s="254"/>
      <c r="ESI63" s="254"/>
      <c r="ESJ63" s="254"/>
      <c r="ESK63" s="254"/>
      <c r="ESL63" s="254"/>
      <c r="ESM63" s="254"/>
      <c r="ESN63" s="254"/>
      <c r="ESO63" s="254"/>
      <c r="ESP63" s="254"/>
      <c r="ESQ63" s="254"/>
      <c r="ESR63" s="254"/>
      <c r="ESS63" s="254"/>
      <c r="EST63" s="254"/>
      <c r="ESU63" s="254"/>
      <c r="ESV63" s="254"/>
      <c r="ESW63" s="254"/>
      <c r="ESX63" s="254"/>
      <c r="ESY63" s="254"/>
      <c r="ESZ63" s="254"/>
      <c r="ETA63" s="254"/>
      <c r="ETB63" s="254"/>
      <c r="ETC63" s="254"/>
      <c r="ETD63" s="254"/>
      <c r="ETE63" s="254"/>
      <c r="ETF63" s="254"/>
      <c r="ETG63" s="254"/>
      <c r="ETH63" s="254"/>
      <c r="ETI63" s="254"/>
      <c r="ETJ63" s="254"/>
      <c r="ETK63" s="254"/>
      <c r="ETL63" s="254"/>
      <c r="ETM63" s="254"/>
      <c r="ETN63" s="254"/>
      <c r="ETO63" s="254"/>
      <c r="ETP63" s="254"/>
      <c r="ETQ63" s="254"/>
      <c r="ETR63" s="254"/>
      <c r="ETS63" s="254"/>
      <c r="ETT63" s="254"/>
      <c r="ETU63" s="254"/>
      <c r="ETV63" s="254"/>
      <c r="ETW63" s="254"/>
      <c r="ETX63" s="254"/>
      <c r="ETY63" s="254"/>
      <c r="ETZ63" s="254"/>
      <c r="EUA63" s="254"/>
      <c r="EUB63" s="254"/>
      <c r="EUC63" s="254"/>
      <c r="EUD63" s="254"/>
      <c r="EUE63" s="254"/>
      <c r="EUF63" s="254"/>
      <c r="EUG63" s="254"/>
      <c r="EUH63" s="254"/>
      <c r="EUI63" s="254"/>
      <c r="EUJ63" s="254"/>
      <c r="EUK63" s="254"/>
      <c r="EUL63" s="254"/>
      <c r="EUM63" s="254"/>
      <c r="EUN63" s="254"/>
      <c r="EUO63" s="254"/>
      <c r="EUP63" s="254"/>
      <c r="EUQ63" s="254"/>
      <c r="EUR63" s="254"/>
      <c r="EUS63" s="254"/>
      <c r="EUT63" s="254"/>
      <c r="EUU63" s="254"/>
      <c r="EUV63" s="254"/>
      <c r="EUW63" s="254"/>
      <c r="EUX63" s="254"/>
      <c r="EUY63" s="254"/>
      <c r="EUZ63" s="254"/>
      <c r="EVA63" s="254"/>
      <c r="EVB63" s="254"/>
      <c r="EVC63" s="254"/>
      <c r="EVD63" s="254"/>
      <c r="EVE63" s="254"/>
      <c r="EVF63" s="254"/>
      <c r="EVG63" s="254"/>
      <c r="EVH63" s="254"/>
      <c r="EVI63" s="254"/>
      <c r="EVJ63" s="254"/>
      <c r="EVK63" s="254"/>
      <c r="EVL63" s="254"/>
      <c r="EVM63" s="254"/>
      <c r="EVN63" s="254"/>
      <c r="EVO63" s="254"/>
      <c r="EVP63" s="254"/>
      <c r="EVQ63" s="254"/>
      <c r="EVR63" s="254"/>
      <c r="EVS63" s="254"/>
      <c r="EVT63" s="254"/>
      <c r="EVU63" s="254"/>
      <c r="EVV63" s="254"/>
      <c r="EVW63" s="254"/>
      <c r="EVX63" s="254"/>
      <c r="EVY63" s="254"/>
      <c r="EVZ63" s="254"/>
      <c r="EWA63" s="254"/>
      <c r="EWB63" s="254"/>
      <c r="EWC63" s="254"/>
      <c r="EWD63" s="254"/>
      <c r="EWE63" s="254"/>
      <c r="EWF63" s="254"/>
      <c r="EWG63" s="254"/>
      <c r="EWH63" s="254"/>
      <c r="EWI63" s="254"/>
      <c r="EWJ63" s="254"/>
      <c r="EWK63" s="254"/>
      <c r="EWL63" s="254"/>
      <c r="EWM63" s="254"/>
      <c r="EWN63" s="254"/>
      <c r="EWO63" s="254"/>
      <c r="EWP63" s="254"/>
      <c r="EWQ63" s="254"/>
      <c r="EWR63" s="254"/>
      <c r="EWS63" s="254"/>
      <c r="EWT63" s="254"/>
      <c r="EWU63" s="254"/>
      <c r="EWV63" s="254"/>
      <c r="EWW63" s="254"/>
      <c r="EWX63" s="254"/>
      <c r="EWY63" s="254"/>
      <c r="EWZ63" s="254"/>
      <c r="EXA63" s="254"/>
      <c r="EXB63" s="254"/>
      <c r="EXC63" s="254"/>
      <c r="EXD63" s="254"/>
      <c r="EXE63" s="254"/>
      <c r="EXF63" s="254"/>
      <c r="EXG63" s="254"/>
      <c r="EXH63" s="254"/>
      <c r="EXI63" s="254"/>
      <c r="EXJ63" s="254"/>
      <c r="EXK63" s="254"/>
      <c r="EXL63" s="254"/>
      <c r="EXM63" s="254"/>
      <c r="EXN63" s="254"/>
      <c r="EXO63" s="254"/>
      <c r="EXP63" s="254"/>
      <c r="EXQ63" s="254"/>
      <c r="EXR63" s="254"/>
      <c r="EXS63" s="254"/>
      <c r="EXT63" s="254"/>
      <c r="EXU63" s="254"/>
      <c r="EXV63" s="254"/>
      <c r="EXW63" s="254"/>
      <c r="EXX63" s="254"/>
      <c r="EXY63" s="254"/>
      <c r="EXZ63" s="254"/>
      <c r="EYA63" s="254"/>
      <c r="EYB63" s="254"/>
      <c r="EYC63" s="254"/>
      <c r="EYD63" s="254"/>
      <c r="EYE63" s="254"/>
      <c r="EYF63" s="254"/>
      <c r="EYG63" s="254"/>
      <c r="EYH63" s="254"/>
      <c r="EYI63" s="254"/>
      <c r="EYJ63" s="254"/>
      <c r="EYK63" s="254"/>
      <c r="EYL63" s="254"/>
      <c r="EYM63" s="254"/>
      <c r="EYN63" s="254"/>
      <c r="EYO63" s="254"/>
      <c r="EYP63" s="254"/>
      <c r="EYQ63" s="254"/>
      <c r="EYR63" s="254"/>
      <c r="EYS63" s="254"/>
      <c r="EYT63" s="254"/>
      <c r="EYU63" s="254"/>
      <c r="EYV63" s="254"/>
      <c r="EYW63" s="254"/>
      <c r="EYX63" s="254"/>
      <c r="EYY63" s="254"/>
      <c r="EYZ63" s="254"/>
      <c r="EZA63" s="254"/>
      <c r="EZB63" s="254"/>
      <c r="EZC63" s="254"/>
      <c r="EZD63" s="254"/>
      <c r="EZE63" s="254"/>
      <c r="EZF63" s="254"/>
      <c r="EZG63" s="254"/>
      <c r="EZH63" s="254"/>
      <c r="EZI63" s="254"/>
      <c r="EZJ63" s="254"/>
      <c r="EZK63" s="254"/>
      <c r="EZL63" s="254"/>
      <c r="EZM63" s="254"/>
      <c r="EZN63" s="254"/>
      <c r="EZO63" s="254"/>
      <c r="EZP63" s="254"/>
      <c r="EZQ63" s="254"/>
      <c r="EZR63" s="254"/>
      <c r="EZS63" s="254"/>
      <c r="EZT63" s="254"/>
      <c r="EZU63" s="254"/>
      <c r="EZV63" s="254"/>
      <c r="EZW63" s="254"/>
      <c r="EZX63" s="254"/>
      <c r="EZY63" s="254"/>
      <c r="EZZ63" s="254"/>
      <c r="FAA63" s="254"/>
      <c r="FAB63" s="254"/>
      <c r="FAC63" s="254"/>
      <c r="FAD63" s="254"/>
      <c r="FAE63" s="254"/>
      <c r="FAF63" s="254"/>
      <c r="FAG63" s="254"/>
      <c r="FAH63" s="254"/>
      <c r="FAI63" s="254"/>
      <c r="FAJ63" s="254"/>
      <c r="FAK63" s="254"/>
      <c r="FAL63" s="254"/>
      <c r="FAM63" s="254"/>
      <c r="FAN63" s="254"/>
      <c r="FAO63" s="254"/>
      <c r="FAP63" s="254"/>
      <c r="FAQ63" s="254"/>
      <c r="FAR63" s="254"/>
      <c r="FAS63" s="254"/>
      <c r="FAT63" s="254"/>
      <c r="FAU63" s="254"/>
      <c r="FAV63" s="254"/>
      <c r="FAW63" s="254"/>
      <c r="FAX63" s="254"/>
      <c r="FAY63" s="254"/>
      <c r="FAZ63" s="254"/>
      <c r="FBA63" s="254"/>
      <c r="FBB63" s="254"/>
      <c r="FBC63" s="254"/>
      <c r="FBD63" s="254"/>
      <c r="FBE63" s="254"/>
      <c r="FBF63" s="254"/>
      <c r="FBG63" s="254"/>
      <c r="FBH63" s="254"/>
      <c r="FBI63" s="254"/>
      <c r="FBJ63" s="254"/>
      <c r="FBK63" s="254"/>
      <c r="FBL63" s="254"/>
      <c r="FBM63" s="254"/>
      <c r="FBN63" s="254"/>
      <c r="FBO63" s="254"/>
      <c r="FBP63" s="254"/>
      <c r="FBQ63" s="254"/>
      <c r="FBR63" s="254"/>
      <c r="FBS63" s="254"/>
      <c r="FBT63" s="254"/>
      <c r="FBU63" s="254"/>
      <c r="FBV63" s="254"/>
      <c r="FBW63" s="254"/>
      <c r="FBX63" s="254"/>
      <c r="FBY63" s="254"/>
      <c r="FBZ63" s="254"/>
      <c r="FCA63" s="254"/>
      <c r="FCB63" s="254"/>
      <c r="FCC63" s="254"/>
      <c r="FCD63" s="254"/>
      <c r="FCE63" s="254"/>
      <c r="FCF63" s="254"/>
      <c r="FCG63" s="254"/>
      <c r="FCH63" s="254"/>
      <c r="FCI63" s="254"/>
      <c r="FCJ63" s="254"/>
      <c r="FCK63" s="254"/>
      <c r="FCL63" s="254"/>
      <c r="FCM63" s="254"/>
      <c r="FCN63" s="254"/>
      <c r="FCO63" s="254"/>
      <c r="FCP63" s="254"/>
      <c r="FCQ63" s="254"/>
      <c r="FCR63" s="254"/>
      <c r="FCS63" s="254"/>
      <c r="FCT63" s="254"/>
      <c r="FCU63" s="254"/>
      <c r="FCV63" s="254"/>
      <c r="FCW63" s="254"/>
      <c r="FCX63" s="254"/>
      <c r="FCY63" s="254"/>
      <c r="FCZ63" s="254"/>
      <c r="FDA63" s="254"/>
      <c r="FDB63" s="254"/>
      <c r="FDC63" s="254"/>
      <c r="FDD63" s="254"/>
      <c r="FDE63" s="254"/>
      <c r="FDF63" s="254"/>
      <c r="FDG63" s="254"/>
      <c r="FDH63" s="254"/>
      <c r="FDI63" s="254"/>
      <c r="FDJ63" s="254"/>
      <c r="FDK63" s="254"/>
      <c r="FDL63" s="254"/>
      <c r="FDM63" s="254"/>
      <c r="FDN63" s="254"/>
      <c r="FDO63" s="254"/>
      <c r="FDP63" s="254"/>
      <c r="FDQ63" s="254"/>
      <c r="FDR63" s="254"/>
      <c r="FDS63" s="254"/>
      <c r="FDT63" s="254"/>
      <c r="FDU63" s="254"/>
      <c r="FDV63" s="254"/>
      <c r="FDW63" s="254"/>
      <c r="FDX63" s="254"/>
      <c r="FDY63" s="254"/>
      <c r="FDZ63" s="254"/>
      <c r="FEA63" s="254"/>
      <c r="FEB63" s="254"/>
      <c r="FEC63" s="254"/>
      <c r="FED63" s="254"/>
      <c r="FEE63" s="254"/>
      <c r="FEF63" s="254"/>
      <c r="FEG63" s="254"/>
      <c r="FEH63" s="254"/>
      <c r="FEI63" s="254"/>
      <c r="FEJ63" s="254"/>
      <c r="FEK63" s="254"/>
      <c r="FEL63" s="254"/>
      <c r="FEM63" s="254"/>
      <c r="FEN63" s="254"/>
      <c r="FEO63" s="254"/>
      <c r="FEP63" s="254"/>
      <c r="FEQ63" s="254"/>
      <c r="FER63" s="254"/>
      <c r="FES63" s="254"/>
      <c r="FET63" s="254"/>
      <c r="FEU63" s="254"/>
      <c r="FEV63" s="254"/>
      <c r="FEW63" s="254"/>
      <c r="FEX63" s="254"/>
      <c r="FEY63" s="254"/>
      <c r="FEZ63" s="254"/>
      <c r="FFA63" s="254"/>
      <c r="FFB63" s="254"/>
      <c r="FFC63" s="254"/>
      <c r="FFD63" s="254"/>
      <c r="FFE63" s="254"/>
      <c r="FFF63" s="254"/>
      <c r="FFG63" s="254"/>
      <c r="FFH63" s="254"/>
      <c r="FFI63" s="254"/>
      <c r="FFJ63" s="254"/>
      <c r="FFK63" s="254"/>
      <c r="FFL63" s="254"/>
      <c r="FFM63" s="254"/>
      <c r="FFN63" s="254"/>
      <c r="FFO63" s="254"/>
      <c r="FFP63" s="254"/>
      <c r="FFQ63" s="254"/>
      <c r="FFR63" s="254"/>
      <c r="FFS63" s="254"/>
      <c r="FFT63" s="254"/>
      <c r="FFU63" s="254"/>
      <c r="FFV63" s="254"/>
      <c r="FFW63" s="254"/>
      <c r="FFX63" s="254"/>
      <c r="FFY63" s="254"/>
      <c r="FFZ63" s="254"/>
      <c r="FGA63" s="254"/>
      <c r="FGB63" s="254"/>
      <c r="FGC63" s="254"/>
      <c r="FGD63" s="254"/>
      <c r="FGE63" s="254"/>
      <c r="FGF63" s="254"/>
      <c r="FGG63" s="254"/>
      <c r="FGH63" s="254"/>
      <c r="FGI63" s="254"/>
      <c r="FGJ63" s="254"/>
      <c r="FGK63" s="254"/>
      <c r="FGL63" s="254"/>
      <c r="FGM63" s="254"/>
      <c r="FGN63" s="254"/>
      <c r="FGO63" s="254"/>
      <c r="FGP63" s="254"/>
      <c r="FGQ63" s="254"/>
      <c r="FGR63" s="254"/>
      <c r="FGS63" s="254"/>
      <c r="FGT63" s="254"/>
      <c r="FGU63" s="254"/>
      <c r="FGV63" s="254"/>
      <c r="FGW63" s="254"/>
      <c r="FGX63" s="254"/>
      <c r="FGY63" s="254"/>
      <c r="FGZ63" s="254"/>
      <c r="FHA63" s="254"/>
      <c r="FHB63" s="254"/>
      <c r="FHC63" s="254"/>
      <c r="FHD63" s="254"/>
      <c r="FHE63" s="254"/>
      <c r="FHF63" s="254"/>
      <c r="FHG63" s="254"/>
      <c r="FHH63" s="254"/>
      <c r="FHI63" s="254"/>
      <c r="FHJ63" s="254"/>
      <c r="FHK63" s="254"/>
      <c r="FHL63" s="254"/>
      <c r="FHM63" s="254"/>
      <c r="FHN63" s="254"/>
      <c r="FHO63" s="254"/>
      <c r="FHP63" s="254"/>
      <c r="FHQ63" s="254"/>
      <c r="FHR63" s="254"/>
      <c r="FHS63" s="254"/>
      <c r="FHT63" s="254"/>
      <c r="FHU63" s="254"/>
      <c r="FHV63" s="254"/>
      <c r="FHW63" s="254"/>
      <c r="FHX63" s="254"/>
      <c r="FHY63" s="254"/>
      <c r="FHZ63" s="254"/>
      <c r="FIA63" s="254"/>
      <c r="FIB63" s="254"/>
      <c r="FIC63" s="254"/>
      <c r="FID63" s="254"/>
      <c r="FIE63" s="254"/>
      <c r="FIF63" s="254"/>
      <c r="FIG63" s="254"/>
      <c r="FIH63" s="254"/>
      <c r="FII63" s="254"/>
      <c r="FIJ63" s="254"/>
      <c r="FIK63" s="254"/>
      <c r="FIL63" s="254"/>
      <c r="FIM63" s="254"/>
      <c r="FIN63" s="254"/>
      <c r="FIO63" s="254"/>
      <c r="FIP63" s="254"/>
      <c r="FIQ63" s="254"/>
      <c r="FIR63" s="254"/>
      <c r="FIS63" s="254"/>
      <c r="FIT63" s="254"/>
      <c r="FIU63" s="254"/>
      <c r="FIV63" s="254"/>
      <c r="FIW63" s="254"/>
      <c r="FIX63" s="254"/>
      <c r="FIY63" s="254"/>
      <c r="FIZ63" s="254"/>
      <c r="FJA63" s="254"/>
      <c r="FJB63" s="254"/>
      <c r="FJC63" s="254"/>
      <c r="FJD63" s="254"/>
      <c r="FJE63" s="254"/>
      <c r="FJF63" s="254"/>
      <c r="FJG63" s="254"/>
      <c r="FJH63" s="254"/>
      <c r="FJI63" s="254"/>
      <c r="FJJ63" s="254"/>
      <c r="FJK63" s="254"/>
      <c r="FJL63" s="254"/>
      <c r="FJM63" s="254"/>
      <c r="FJN63" s="254"/>
      <c r="FJO63" s="254"/>
      <c r="FJP63" s="254"/>
      <c r="FJQ63" s="254"/>
      <c r="FJR63" s="254"/>
      <c r="FJS63" s="254"/>
      <c r="FJT63" s="254"/>
      <c r="FJU63" s="254"/>
      <c r="FJV63" s="254"/>
      <c r="FJW63" s="254"/>
      <c r="FJX63" s="254"/>
      <c r="FJY63" s="254"/>
      <c r="FJZ63" s="254"/>
      <c r="FKA63" s="254"/>
      <c r="FKB63" s="254"/>
      <c r="FKC63" s="254"/>
      <c r="FKD63" s="254"/>
      <c r="FKE63" s="254"/>
      <c r="FKF63" s="254"/>
      <c r="FKG63" s="254"/>
      <c r="FKH63" s="254"/>
      <c r="FKI63" s="254"/>
      <c r="FKJ63" s="254"/>
      <c r="FKK63" s="254"/>
      <c r="FKL63" s="254"/>
      <c r="FKM63" s="254"/>
      <c r="FKN63" s="254"/>
      <c r="FKO63" s="254"/>
      <c r="FKP63" s="254"/>
      <c r="FKQ63" s="254"/>
      <c r="FKR63" s="254"/>
      <c r="FKS63" s="254"/>
      <c r="FKT63" s="254"/>
      <c r="FKU63" s="254"/>
      <c r="FKV63" s="254"/>
      <c r="FKW63" s="254"/>
      <c r="FKX63" s="254"/>
      <c r="FKY63" s="254"/>
      <c r="FKZ63" s="254"/>
      <c r="FLA63" s="254"/>
      <c r="FLB63" s="254"/>
      <c r="FLC63" s="254"/>
      <c r="FLD63" s="254"/>
      <c r="FLE63" s="254"/>
      <c r="FLF63" s="254"/>
      <c r="FLG63" s="254"/>
      <c r="FLH63" s="254"/>
      <c r="FLI63" s="254"/>
      <c r="FLJ63" s="254"/>
      <c r="FLK63" s="254"/>
      <c r="FLL63" s="254"/>
      <c r="FLM63" s="254"/>
      <c r="FLN63" s="254"/>
      <c r="FLO63" s="254"/>
      <c r="FLP63" s="254"/>
      <c r="FLQ63" s="254"/>
      <c r="FLR63" s="254"/>
      <c r="FLS63" s="254"/>
      <c r="FLT63" s="254"/>
      <c r="FLU63" s="254"/>
      <c r="FLV63" s="254"/>
      <c r="FLW63" s="254"/>
      <c r="FLX63" s="254"/>
      <c r="FLY63" s="254"/>
      <c r="FLZ63" s="254"/>
      <c r="FMA63" s="254"/>
      <c r="FMB63" s="254"/>
      <c r="FMC63" s="254"/>
      <c r="FMD63" s="254"/>
      <c r="FME63" s="254"/>
      <c r="FMF63" s="254"/>
      <c r="FMG63" s="254"/>
      <c r="FMH63" s="254"/>
      <c r="FMI63" s="254"/>
      <c r="FMJ63" s="254"/>
      <c r="FMK63" s="254"/>
      <c r="FML63" s="254"/>
      <c r="FMM63" s="254"/>
      <c r="FMN63" s="254"/>
      <c r="FMO63" s="254"/>
      <c r="FMP63" s="254"/>
      <c r="FMQ63" s="254"/>
      <c r="FMR63" s="254"/>
      <c r="FMS63" s="254"/>
      <c r="FMT63" s="254"/>
      <c r="FMU63" s="254"/>
      <c r="FMV63" s="254"/>
      <c r="FMW63" s="254"/>
      <c r="FMX63" s="254"/>
      <c r="FMY63" s="254"/>
      <c r="FMZ63" s="254"/>
      <c r="FNA63" s="254"/>
      <c r="FNB63" s="254"/>
      <c r="FNC63" s="254"/>
      <c r="FND63" s="254"/>
      <c r="FNE63" s="254"/>
      <c r="FNF63" s="254"/>
      <c r="FNG63" s="254"/>
      <c r="FNH63" s="254"/>
      <c r="FNI63" s="254"/>
      <c r="FNJ63" s="254"/>
      <c r="FNK63" s="254"/>
      <c r="FNL63" s="254"/>
      <c r="FNM63" s="254"/>
      <c r="FNN63" s="254"/>
      <c r="FNO63" s="254"/>
      <c r="FNP63" s="254"/>
      <c r="FNQ63" s="254"/>
      <c r="FNR63" s="254"/>
      <c r="FNS63" s="254"/>
      <c r="FNT63" s="254"/>
      <c r="FNU63" s="254"/>
      <c r="FNV63" s="254"/>
      <c r="FNW63" s="254"/>
      <c r="FNX63" s="254"/>
      <c r="FNY63" s="254"/>
      <c r="FNZ63" s="254"/>
      <c r="FOA63" s="254"/>
      <c r="FOB63" s="254"/>
      <c r="FOC63" s="254"/>
      <c r="FOD63" s="254"/>
      <c r="FOE63" s="254"/>
      <c r="FOF63" s="254"/>
      <c r="FOG63" s="254"/>
      <c r="FOH63" s="254"/>
      <c r="FOI63" s="254"/>
      <c r="FOJ63" s="254"/>
      <c r="FOK63" s="254"/>
      <c r="FOL63" s="254"/>
      <c r="FOM63" s="254"/>
      <c r="FON63" s="254"/>
      <c r="FOO63" s="254"/>
      <c r="FOP63" s="254"/>
      <c r="FOQ63" s="254"/>
      <c r="FOR63" s="254"/>
      <c r="FOS63" s="254"/>
      <c r="FOT63" s="254"/>
      <c r="FOU63" s="254"/>
      <c r="FOV63" s="254"/>
      <c r="FOW63" s="254"/>
      <c r="FOX63" s="254"/>
      <c r="FOY63" s="254"/>
      <c r="FOZ63" s="254"/>
      <c r="FPA63" s="254"/>
      <c r="FPB63" s="254"/>
      <c r="FPC63" s="254"/>
      <c r="FPD63" s="254"/>
      <c r="FPE63" s="254"/>
      <c r="FPF63" s="254"/>
      <c r="FPG63" s="254"/>
      <c r="FPH63" s="254"/>
      <c r="FPI63" s="254"/>
      <c r="FPJ63" s="254"/>
      <c r="FPK63" s="254"/>
      <c r="FPL63" s="254"/>
      <c r="FPM63" s="254"/>
      <c r="FPN63" s="254"/>
      <c r="FPO63" s="254"/>
      <c r="FPP63" s="254"/>
      <c r="FPQ63" s="254"/>
      <c r="FPR63" s="254"/>
      <c r="FPS63" s="254"/>
      <c r="FPT63" s="254"/>
      <c r="FPU63" s="254"/>
      <c r="FPV63" s="254"/>
      <c r="FPW63" s="254"/>
      <c r="FPX63" s="254"/>
      <c r="FPY63" s="254"/>
      <c r="FPZ63" s="254"/>
      <c r="FQA63" s="254"/>
      <c r="FQB63" s="254"/>
      <c r="FQC63" s="254"/>
      <c r="FQD63" s="254"/>
      <c r="FQE63" s="254"/>
      <c r="FQF63" s="254"/>
      <c r="FQG63" s="254"/>
      <c r="FQH63" s="254"/>
      <c r="FQI63" s="254"/>
      <c r="FQJ63" s="254"/>
      <c r="FQK63" s="254"/>
      <c r="FQL63" s="254"/>
      <c r="FQM63" s="254"/>
      <c r="FQN63" s="254"/>
      <c r="FQO63" s="254"/>
      <c r="FQP63" s="254"/>
      <c r="FQQ63" s="254"/>
      <c r="FQR63" s="254"/>
      <c r="FQS63" s="254"/>
      <c r="FQT63" s="254"/>
      <c r="FQU63" s="254"/>
      <c r="FQV63" s="254"/>
      <c r="FQW63" s="254"/>
      <c r="FQX63" s="254"/>
      <c r="FQY63" s="254"/>
      <c r="FQZ63" s="254"/>
      <c r="FRA63" s="254"/>
      <c r="FRB63" s="254"/>
      <c r="FRC63" s="254"/>
      <c r="FRD63" s="254"/>
      <c r="FRE63" s="254"/>
      <c r="FRF63" s="254"/>
      <c r="FRG63" s="254"/>
      <c r="FRH63" s="254"/>
      <c r="FRI63" s="254"/>
      <c r="FRJ63" s="254"/>
      <c r="FRK63" s="254"/>
      <c r="FRL63" s="254"/>
      <c r="FRM63" s="254"/>
      <c r="FRN63" s="254"/>
      <c r="FRO63" s="254"/>
      <c r="FRP63" s="254"/>
      <c r="FRQ63" s="254"/>
      <c r="FRR63" s="254"/>
      <c r="FRS63" s="254"/>
      <c r="FRT63" s="254"/>
      <c r="FRU63" s="254"/>
      <c r="FRV63" s="254"/>
      <c r="FRW63" s="254"/>
      <c r="FRX63" s="254"/>
      <c r="FRY63" s="254"/>
      <c r="FRZ63" s="254"/>
      <c r="FSA63" s="254"/>
      <c r="FSB63" s="254"/>
      <c r="FSC63" s="254"/>
      <c r="FSD63" s="254"/>
      <c r="FSE63" s="254"/>
      <c r="FSF63" s="254"/>
      <c r="FSG63" s="254"/>
      <c r="FSH63" s="254"/>
      <c r="FSI63" s="254"/>
      <c r="FSJ63" s="254"/>
      <c r="FSK63" s="254"/>
      <c r="FSL63" s="254"/>
      <c r="FSM63" s="254"/>
      <c r="FSN63" s="254"/>
      <c r="FSO63" s="254"/>
      <c r="FSP63" s="254"/>
      <c r="FSQ63" s="254"/>
      <c r="FSR63" s="254"/>
      <c r="FSS63" s="254"/>
      <c r="FST63" s="254"/>
      <c r="FSU63" s="254"/>
      <c r="FSV63" s="254"/>
      <c r="FSW63" s="254"/>
      <c r="FSX63" s="254"/>
      <c r="FSY63" s="254"/>
      <c r="FSZ63" s="254"/>
      <c r="FTA63" s="254"/>
      <c r="FTB63" s="254"/>
      <c r="FTC63" s="254"/>
      <c r="FTD63" s="254"/>
      <c r="FTE63" s="254"/>
      <c r="FTF63" s="254"/>
      <c r="FTG63" s="254"/>
      <c r="FTH63" s="254"/>
      <c r="FTI63" s="254"/>
      <c r="FTJ63" s="254"/>
      <c r="FTK63" s="254"/>
      <c r="FTL63" s="254"/>
      <c r="FTM63" s="254"/>
      <c r="FTN63" s="254"/>
      <c r="FTO63" s="254"/>
      <c r="FTP63" s="254"/>
      <c r="FTQ63" s="254"/>
      <c r="FTR63" s="254"/>
      <c r="FTS63" s="254"/>
      <c r="FTT63" s="254"/>
      <c r="FTU63" s="254"/>
      <c r="FTV63" s="254"/>
      <c r="FTW63" s="254"/>
      <c r="FTX63" s="254"/>
      <c r="FTY63" s="254"/>
      <c r="FTZ63" s="254"/>
      <c r="FUA63" s="254"/>
      <c r="FUB63" s="254"/>
      <c r="FUC63" s="254"/>
      <c r="FUD63" s="254"/>
      <c r="FUE63" s="254"/>
      <c r="FUF63" s="254"/>
      <c r="FUG63" s="254"/>
      <c r="FUH63" s="254"/>
      <c r="FUI63" s="254"/>
      <c r="FUJ63" s="254"/>
      <c r="FUK63" s="254"/>
      <c r="FUL63" s="254"/>
      <c r="FUM63" s="254"/>
      <c r="FUN63" s="254"/>
      <c r="FUO63" s="254"/>
      <c r="FUP63" s="254"/>
      <c r="FUQ63" s="254"/>
      <c r="FUR63" s="254"/>
      <c r="FUS63" s="254"/>
      <c r="FUT63" s="254"/>
      <c r="FUU63" s="254"/>
      <c r="FUV63" s="254"/>
      <c r="FUW63" s="254"/>
      <c r="FUX63" s="254"/>
      <c r="FUY63" s="254"/>
      <c r="FUZ63" s="254"/>
      <c r="FVA63" s="254"/>
      <c r="FVB63" s="254"/>
      <c r="FVC63" s="254"/>
      <c r="FVD63" s="254"/>
      <c r="FVE63" s="254"/>
      <c r="FVF63" s="254"/>
      <c r="FVG63" s="254"/>
      <c r="FVH63" s="254"/>
      <c r="FVI63" s="254"/>
      <c r="FVJ63" s="254"/>
      <c r="FVK63" s="254"/>
      <c r="FVL63" s="254"/>
      <c r="FVM63" s="254"/>
      <c r="FVN63" s="254"/>
      <c r="FVO63" s="254"/>
      <c r="FVP63" s="254"/>
      <c r="FVQ63" s="254"/>
      <c r="FVR63" s="254"/>
      <c r="FVS63" s="254"/>
      <c r="FVT63" s="254"/>
      <c r="FVU63" s="254"/>
      <c r="FVV63" s="254"/>
      <c r="FVW63" s="254"/>
      <c r="FVX63" s="254"/>
      <c r="FVY63" s="254"/>
      <c r="FVZ63" s="254"/>
      <c r="FWA63" s="254"/>
      <c r="FWB63" s="254"/>
      <c r="FWC63" s="254"/>
      <c r="FWD63" s="254"/>
      <c r="FWE63" s="254"/>
      <c r="FWF63" s="254"/>
      <c r="FWG63" s="254"/>
      <c r="FWH63" s="254"/>
      <c r="FWI63" s="254"/>
      <c r="FWJ63" s="254"/>
      <c r="FWK63" s="254"/>
      <c r="FWL63" s="254"/>
      <c r="FWM63" s="254"/>
      <c r="FWN63" s="254"/>
      <c r="FWO63" s="254"/>
      <c r="FWP63" s="254"/>
      <c r="FWQ63" s="254"/>
      <c r="FWR63" s="254"/>
      <c r="FWS63" s="254"/>
      <c r="FWT63" s="254"/>
      <c r="FWU63" s="254"/>
      <c r="FWV63" s="254"/>
      <c r="FWW63" s="254"/>
      <c r="FWX63" s="254"/>
      <c r="FWY63" s="254"/>
      <c r="FWZ63" s="254"/>
      <c r="FXA63" s="254"/>
      <c r="FXB63" s="254"/>
      <c r="FXC63" s="254"/>
      <c r="FXD63" s="254"/>
      <c r="FXE63" s="254"/>
      <c r="FXF63" s="254"/>
      <c r="FXG63" s="254"/>
      <c r="FXH63" s="254"/>
      <c r="FXI63" s="254"/>
      <c r="FXJ63" s="254"/>
      <c r="FXK63" s="254"/>
      <c r="FXL63" s="254"/>
      <c r="FXM63" s="254"/>
      <c r="FXN63" s="254"/>
      <c r="FXO63" s="254"/>
      <c r="FXP63" s="254"/>
      <c r="FXQ63" s="254"/>
      <c r="FXR63" s="254"/>
      <c r="FXS63" s="254"/>
      <c r="FXT63" s="254"/>
      <c r="FXU63" s="254"/>
      <c r="FXV63" s="254"/>
      <c r="FXW63" s="254"/>
      <c r="FXX63" s="254"/>
      <c r="FXY63" s="254"/>
      <c r="FXZ63" s="254"/>
      <c r="FYA63" s="254"/>
      <c r="FYB63" s="254"/>
      <c r="FYC63" s="254"/>
      <c r="FYD63" s="254"/>
      <c r="FYE63" s="254"/>
      <c r="FYF63" s="254"/>
      <c r="FYG63" s="254"/>
      <c r="FYH63" s="254"/>
      <c r="FYI63" s="254"/>
      <c r="FYJ63" s="254"/>
      <c r="FYK63" s="254"/>
      <c r="FYL63" s="254"/>
      <c r="FYM63" s="254"/>
      <c r="FYN63" s="254"/>
      <c r="FYO63" s="254"/>
      <c r="FYP63" s="254"/>
      <c r="FYQ63" s="254"/>
      <c r="FYR63" s="254"/>
      <c r="FYS63" s="254"/>
      <c r="FYT63" s="254"/>
      <c r="FYU63" s="254"/>
      <c r="FYV63" s="254"/>
      <c r="FYW63" s="254"/>
      <c r="FYX63" s="254"/>
      <c r="FYY63" s="254"/>
      <c r="FYZ63" s="254"/>
      <c r="FZA63" s="254"/>
      <c r="FZB63" s="254"/>
      <c r="FZC63" s="254"/>
      <c r="FZD63" s="254"/>
      <c r="FZE63" s="254"/>
      <c r="FZF63" s="254"/>
      <c r="FZG63" s="254"/>
      <c r="FZH63" s="254"/>
      <c r="FZI63" s="254"/>
      <c r="FZJ63" s="254"/>
      <c r="FZK63" s="254"/>
      <c r="FZL63" s="254"/>
      <c r="FZM63" s="254"/>
      <c r="FZN63" s="254"/>
      <c r="FZO63" s="254"/>
      <c r="FZP63" s="254"/>
      <c r="FZQ63" s="254"/>
      <c r="FZR63" s="254"/>
      <c r="FZS63" s="254"/>
      <c r="FZT63" s="254"/>
      <c r="FZU63" s="254"/>
      <c r="FZV63" s="254"/>
      <c r="FZW63" s="254"/>
      <c r="FZX63" s="254"/>
      <c r="FZY63" s="254"/>
      <c r="FZZ63" s="254"/>
      <c r="GAA63" s="254"/>
      <c r="GAB63" s="254"/>
      <c r="GAC63" s="254"/>
      <c r="GAD63" s="254"/>
      <c r="GAE63" s="254"/>
      <c r="GAF63" s="254"/>
      <c r="GAG63" s="254"/>
      <c r="GAH63" s="254"/>
      <c r="GAI63" s="254"/>
      <c r="GAJ63" s="254"/>
      <c r="GAK63" s="254"/>
      <c r="GAL63" s="254"/>
      <c r="GAM63" s="254"/>
      <c r="GAN63" s="254"/>
      <c r="GAO63" s="254"/>
      <c r="GAP63" s="254"/>
      <c r="GAQ63" s="254"/>
      <c r="GAR63" s="254"/>
      <c r="GAS63" s="254"/>
      <c r="GAT63" s="254"/>
      <c r="GAU63" s="254"/>
      <c r="GAV63" s="254"/>
      <c r="GAW63" s="254"/>
      <c r="GAX63" s="254"/>
      <c r="GAY63" s="254"/>
      <c r="GAZ63" s="254"/>
      <c r="GBA63" s="254"/>
      <c r="GBB63" s="254"/>
      <c r="GBC63" s="254"/>
      <c r="GBD63" s="254"/>
      <c r="GBE63" s="254"/>
      <c r="GBF63" s="254"/>
      <c r="GBG63" s="254"/>
      <c r="GBH63" s="254"/>
      <c r="GBI63" s="254"/>
      <c r="GBJ63" s="254"/>
      <c r="GBK63" s="254"/>
      <c r="GBL63" s="254"/>
      <c r="GBM63" s="254"/>
      <c r="GBN63" s="254"/>
      <c r="GBO63" s="254"/>
      <c r="GBP63" s="254"/>
      <c r="GBQ63" s="254"/>
      <c r="GBR63" s="254"/>
      <c r="GBS63" s="254"/>
      <c r="GBT63" s="254"/>
      <c r="GBU63" s="254"/>
      <c r="GBV63" s="254"/>
      <c r="GBW63" s="254"/>
      <c r="GBX63" s="254"/>
      <c r="GBY63" s="254"/>
      <c r="GBZ63" s="254"/>
      <c r="GCA63" s="254"/>
      <c r="GCB63" s="254"/>
      <c r="GCC63" s="254"/>
      <c r="GCD63" s="254"/>
      <c r="GCE63" s="254"/>
      <c r="GCF63" s="254"/>
      <c r="GCG63" s="254"/>
      <c r="GCH63" s="254"/>
      <c r="GCI63" s="254"/>
      <c r="GCJ63" s="254"/>
      <c r="GCK63" s="254"/>
      <c r="GCL63" s="254"/>
      <c r="GCM63" s="254"/>
      <c r="GCN63" s="254"/>
      <c r="GCO63" s="254"/>
      <c r="GCP63" s="254"/>
      <c r="GCQ63" s="254"/>
      <c r="GCR63" s="254"/>
      <c r="GCS63" s="254"/>
      <c r="GCT63" s="254"/>
      <c r="GCU63" s="254"/>
      <c r="GCV63" s="254"/>
      <c r="GCW63" s="254"/>
      <c r="GCX63" s="254"/>
      <c r="GCY63" s="254"/>
      <c r="GCZ63" s="254"/>
      <c r="GDA63" s="254"/>
      <c r="GDB63" s="254"/>
      <c r="GDC63" s="254"/>
      <c r="GDD63" s="254"/>
      <c r="GDE63" s="254"/>
      <c r="GDF63" s="254"/>
      <c r="GDG63" s="254"/>
      <c r="GDH63" s="254"/>
      <c r="GDI63" s="254"/>
      <c r="GDJ63" s="254"/>
      <c r="GDK63" s="254"/>
      <c r="GDL63" s="254"/>
      <c r="GDM63" s="254"/>
      <c r="GDN63" s="254"/>
      <c r="GDO63" s="254"/>
      <c r="GDP63" s="254"/>
      <c r="GDQ63" s="254"/>
      <c r="GDR63" s="254"/>
      <c r="GDS63" s="254"/>
      <c r="GDT63" s="254"/>
      <c r="GDU63" s="254"/>
      <c r="GDV63" s="254"/>
      <c r="GDW63" s="254"/>
      <c r="GDX63" s="254"/>
      <c r="GDY63" s="254"/>
      <c r="GDZ63" s="254"/>
      <c r="GEA63" s="254"/>
      <c r="GEB63" s="254"/>
      <c r="GEC63" s="254"/>
      <c r="GED63" s="254"/>
      <c r="GEE63" s="254"/>
      <c r="GEF63" s="254"/>
      <c r="GEG63" s="254"/>
      <c r="GEH63" s="254"/>
      <c r="GEI63" s="254"/>
      <c r="GEJ63" s="254"/>
      <c r="GEK63" s="254"/>
      <c r="GEL63" s="254"/>
      <c r="GEM63" s="254"/>
      <c r="GEN63" s="254"/>
      <c r="GEO63" s="254"/>
      <c r="GEP63" s="254"/>
      <c r="GEQ63" s="254"/>
      <c r="GER63" s="254"/>
      <c r="GES63" s="254"/>
      <c r="GET63" s="254"/>
      <c r="GEU63" s="254"/>
      <c r="GEV63" s="254"/>
      <c r="GEW63" s="254"/>
      <c r="GEX63" s="254"/>
      <c r="GEY63" s="254"/>
      <c r="GEZ63" s="254"/>
      <c r="GFA63" s="254"/>
      <c r="GFB63" s="254"/>
      <c r="GFC63" s="254"/>
      <c r="GFD63" s="254"/>
      <c r="GFE63" s="254"/>
      <c r="GFF63" s="254"/>
      <c r="GFG63" s="254"/>
      <c r="GFH63" s="254"/>
      <c r="GFI63" s="254"/>
      <c r="GFJ63" s="254"/>
      <c r="GFK63" s="254"/>
      <c r="GFL63" s="254"/>
      <c r="GFM63" s="254"/>
      <c r="GFN63" s="254"/>
      <c r="GFO63" s="254"/>
      <c r="GFP63" s="254"/>
      <c r="GFQ63" s="254"/>
      <c r="GFR63" s="254"/>
      <c r="GFS63" s="254"/>
      <c r="GFT63" s="254"/>
      <c r="GFU63" s="254"/>
      <c r="GFV63" s="254"/>
      <c r="GFW63" s="254"/>
      <c r="GFX63" s="254"/>
      <c r="GFY63" s="254"/>
      <c r="GFZ63" s="254"/>
      <c r="GGA63" s="254"/>
      <c r="GGB63" s="254"/>
      <c r="GGC63" s="254"/>
      <c r="GGD63" s="254"/>
      <c r="GGE63" s="254"/>
      <c r="GGF63" s="254"/>
      <c r="GGG63" s="254"/>
      <c r="GGH63" s="254"/>
      <c r="GGI63" s="254"/>
      <c r="GGJ63" s="254"/>
      <c r="GGK63" s="254"/>
      <c r="GGL63" s="254"/>
      <c r="GGM63" s="254"/>
      <c r="GGN63" s="254"/>
      <c r="GGO63" s="254"/>
      <c r="GGP63" s="254"/>
      <c r="GGQ63" s="254"/>
      <c r="GGR63" s="254"/>
      <c r="GGS63" s="254"/>
      <c r="GGT63" s="254"/>
      <c r="GGU63" s="254"/>
      <c r="GGV63" s="254"/>
      <c r="GGW63" s="254"/>
      <c r="GGX63" s="254"/>
      <c r="GGY63" s="254"/>
      <c r="GGZ63" s="254"/>
      <c r="GHA63" s="254"/>
      <c r="GHB63" s="254"/>
      <c r="GHC63" s="254"/>
      <c r="GHD63" s="254"/>
      <c r="GHE63" s="254"/>
      <c r="GHF63" s="254"/>
      <c r="GHG63" s="254"/>
      <c r="GHH63" s="254"/>
      <c r="GHI63" s="254"/>
      <c r="GHJ63" s="254"/>
      <c r="GHK63" s="254"/>
      <c r="GHL63" s="254"/>
      <c r="GHM63" s="254"/>
      <c r="GHN63" s="254"/>
      <c r="GHO63" s="254"/>
      <c r="GHP63" s="254"/>
      <c r="GHQ63" s="254"/>
      <c r="GHR63" s="254"/>
      <c r="GHS63" s="254"/>
      <c r="GHT63" s="254"/>
      <c r="GHU63" s="254"/>
      <c r="GHV63" s="254"/>
      <c r="GHW63" s="254"/>
      <c r="GHX63" s="254"/>
      <c r="GHY63" s="254"/>
      <c r="GHZ63" s="254"/>
      <c r="GIA63" s="254"/>
      <c r="GIB63" s="254"/>
      <c r="GIC63" s="254"/>
      <c r="GID63" s="254"/>
      <c r="GIE63" s="254"/>
      <c r="GIF63" s="254"/>
      <c r="GIG63" s="254"/>
      <c r="GIH63" s="254"/>
      <c r="GII63" s="254"/>
      <c r="GIJ63" s="254"/>
      <c r="GIK63" s="254"/>
      <c r="GIL63" s="254"/>
      <c r="GIM63" s="254"/>
      <c r="GIN63" s="254"/>
      <c r="GIO63" s="254"/>
      <c r="GIP63" s="254"/>
      <c r="GIQ63" s="254"/>
      <c r="GIR63" s="254"/>
      <c r="GIS63" s="254"/>
      <c r="GIT63" s="254"/>
      <c r="GIU63" s="254"/>
      <c r="GIV63" s="254"/>
      <c r="GIW63" s="254"/>
      <c r="GIX63" s="254"/>
      <c r="GIY63" s="254"/>
      <c r="GIZ63" s="254"/>
      <c r="GJA63" s="254"/>
      <c r="GJB63" s="254"/>
      <c r="GJC63" s="254"/>
      <c r="GJD63" s="254"/>
      <c r="GJE63" s="254"/>
      <c r="GJF63" s="254"/>
      <c r="GJG63" s="254"/>
      <c r="GJH63" s="254"/>
      <c r="GJI63" s="254"/>
      <c r="GJJ63" s="254"/>
      <c r="GJK63" s="254"/>
      <c r="GJL63" s="254"/>
      <c r="GJM63" s="254"/>
      <c r="GJN63" s="254"/>
      <c r="GJO63" s="254"/>
      <c r="GJP63" s="254"/>
      <c r="GJQ63" s="254"/>
      <c r="GJR63" s="254"/>
      <c r="GJS63" s="254"/>
      <c r="GJT63" s="254"/>
      <c r="GJU63" s="254"/>
      <c r="GJV63" s="254"/>
      <c r="GJW63" s="254"/>
      <c r="GJX63" s="254"/>
      <c r="GJY63" s="254"/>
      <c r="GJZ63" s="254"/>
      <c r="GKA63" s="254"/>
      <c r="GKB63" s="254"/>
      <c r="GKC63" s="254"/>
      <c r="GKD63" s="254"/>
      <c r="GKE63" s="254"/>
      <c r="GKF63" s="254"/>
      <c r="GKG63" s="254"/>
      <c r="GKH63" s="254"/>
      <c r="GKI63" s="254"/>
      <c r="GKJ63" s="254"/>
      <c r="GKK63" s="254"/>
      <c r="GKL63" s="254"/>
      <c r="GKM63" s="254"/>
      <c r="GKN63" s="254"/>
      <c r="GKO63" s="254"/>
      <c r="GKP63" s="254"/>
      <c r="GKQ63" s="254"/>
      <c r="GKR63" s="254"/>
      <c r="GKS63" s="254"/>
      <c r="GKT63" s="254"/>
      <c r="GKU63" s="254"/>
      <c r="GKV63" s="254"/>
      <c r="GKW63" s="254"/>
      <c r="GKX63" s="254"/>
      <c r="GKY63" s="254"/>
      <c r="GKZ63" s="254"/>
      <c r="GLA63" s="254"/>
      <c r="GLB63" s="254"/>
      <c r="GLC63" s="254"/>
      <c r="GLD63" s="254"/>
      <c r="GLE63" s="254"/>
      <c r="GLF63" s="254"/>
      <c r="GLG63" s="254"/>
      <c r="GLH63" s="254"/>
      <c r="GLI63" s="254"/>
      <c r="GLJ63" s="254"/>
      <c r="GLK63" s="254"/>
      <c r="GLL63" s="254"/>
      <c r="GLM63" s="254"/>
      <c r="GLN63" s="254"/>
      <c r="GLO63" s="254"/>
      <c r="GLP63" s="254"/>
      <c r="GLQ63" s="254"/>
      <c r="GLR63" s="254"/>
      <c r="GLS63" s="254"/>
      <c r="GLT63" s="254"/>
      <c r="GLU63" s="254"/>
      <c r="GLV63" s="254"/>
      <c r="GLW63" s="254"/>
      <c r="GLX63" s="254"/>
      <c r="GLY63" s="254"/>
      <c r="GLZ63" s="254"/>
      <c r="GMA63" s="254"/>
      <c r="GMB63" s="254"/>
      <c r="GMC63" s="254"/>
      <c r="GMD63" s="254"/>
      <c r="GME63" s="254"/>
      <c r="GMF63" s="254"/>
      <c r="GMG63" s="254"/>
      <c r="GMH63" s="254"/>
      <c r="GMI63" s="254"/>
      <c r="GMJ63" s="254"/>
      <c r="GMK63" s="254"/>
      <c r="GML63" s="254"/>
      <c r="GMM63" s="254"/>
      <c r="GMN63" s="254"/>
      <c r="GMO63" s="254"/>
      <c r="GMP63" s="254"/>
      <c r="GMQ63" s="254"/>
      <c r="GMR63" s="254"/>
      <c r="GMS63" s="254"/>
      <c r="GMT63" s="254"/>
      <c r="GMU63" s="254"/>
      <c r="GMV63" s="254"/>
      <c r="GMW63" s="254"/>
      <c r="GMX63" s="254"/>
      <c r="GMY63" s="254"/>
      <c r="GMZ63" s="254"/>
      <c r="GNA63" s="254"/>
      <c r="GNB63" s="254"/>
      <c r="GNC63" s="254"/>
      <c r="GND63" s="254"/>
      <c r="GNE63" s="254"/>
      <c r="GNF63" s="254"/>
      <c r="GNG63" s="254"/>
      <c r="GNH63" s="254"/>
      <c r="GNI63" s="254"/>
      <c r="GNJ63" s="254"/>
      <c r="GNK63" s="254"/>
      <c r="GNL63" s="254"/>
      <c r="GNM63" s="254"/>
      <c r="GNN63" s="254"/>
      <c r="GNO63" s="254"/>
      <c r="GNP63" s="254"/>
      <c r="GNQ63" s="254"/>
      <c r="GNR63" s="254"/>
      <c r="GNS63" s="254"/>
      <c r="GNT63" s="254"/>
      <c r="GNU63" s="254"/>
      <c r="GNV63" s="254"/>
      <c r="GNW63" s="254"/>
      <c r="GNX63" s="254"/>
      <c r="GNY63" s="254"/>
      <c r="GNZ63" s="254"/>
      <c r="GOA63" s="254"/>
      <c r="GOB63" s="254"/>
      <c r="GOC63" s="254"/>
      <c r="GOD63" s="254"/>
      <c r="GOE63" s="254"/>
      <c r="GOF63" s="254"/>
      <c r="GOG63" s="254"/>
      <c r="GOH63" s="254"/>
      <c r="GOI63" s="254"/>
      <c r="GOJ63" s="254"/>
      <c r="GOK63" s="254"/>
      <c r="GOL63" s="254"/>
      <c r="GOM63" s="254"/>
      <c r="GON63" s="254"/>
      <c r="GOO63" s="254"/>
      <c r="GOP63" s="254"/>
      <c r="GOQ63" s="254"/>
      <c r="GOR63" s="254"/>
      <c r="GOS63" s="254"/>
      <c r="GOT63" s="254"/>
      <c r="GOU63" s="254"/>
      <c r="GOV63" s="254"/>
      <c r="GOW63" s="254"/>
      <c r="GOX63" s="254"/>
      <c r="GOY63" s="254"/>
      <c r="GOZ63" s="254"/>
      <c r="GPA63" s="254"/>
      <c r="GPB63" s="254"/>
      <c r="GPC63" s="254"/>
      <c r="GPD63" s="254"/>
      <c r="GPE63" s="254"/>
      <c r="GPF63" s="254"/>
      <c r="GPG63" s="254"/>
      <c r="GPH63" s="254"/>
      <c r="GPI63" s="254"/>
      <c r="GPJ63" s="254"/>
      <c r="GPK63" s="254"/>
      <c r="GPL63" s="254"/>
      <c r="GPM63" s="254"/>
      <c r="GPN63" s="254"/>
      <c r="GPO63" s="254"/>
      <c r="GPP63" s="254"/>
      <c r="GPQ63" s="254"/>
      <c r="GPR63" s="254"/>
      <c r="GPS63" s="254"/>
      <c r="GPT63" s="254"/>
      <c r="GPU63" s="254"/>
      <c r="GPV63" s="254"/>
      <c r="GPW63" s="254"/>
      <c r="GPX63" s="254"/>
      <c r="GPY63" s="254"/>
      <c r="GPZ63" s="254"/>
      <c r="GQA63" s="254"/>
      <c r="GQB63" s="254"/>
      <c r="GQC63" s="254"/>
      <c r="GQD63" s="254"/>
      <c r="GQE63" s="254"/>
      <c r="GQF63" s="254"/>
      <c r="GQG63" s="254"/>
      <c r="GQH63" s="254"/>
      <c r="GQI63" s="254"/>
      <c r="GQJ63" s="254"/>
      <c r="GQK63" s="254"/>
      <c r="GQL63" s="254"/>
      <c r="GQM63" s="254"/>
      <c r="GQN63" s="254"/>
      <c r="GQO63" s="254"/>
      <c r="GQP63" s="254"/>
      <c r="GQQ63" s="254"/>
      <c r="GQR63" s="254"/>
      <c r="GQS63" s="254"/>
      <c r="GQT63" s="254"/>
      <c r="GQU63" s="254"/>
      <c r="GQV63" s="254"/>
      <c r="GQW63" s="254"/>
      <c r="GQX63" s="254"/>
      <c r="GQY63" s="254"/>
      <c r="GQZ63" s="254"/>
      <c r="GRA63" s="254"/>
      <c r="GRB63" s="254"/>
      <c r="GRC63" s="254"/>
      <c r="GRD63" s="254"/>
      <c r="GRE63" s="254"/>
      <c r="GRF63" s="254"/>
      <c r="GRG63" s="254"/>
      <c r="GRH63" s="254"/>
      <c r="GRI63" s="254"/>
      <c r="GRJ63" s="254"/>
      <c r="GRK63" s="254"/>
      <c r="GRL63" s="254"/>
      <c r="GRM63" s="254"/>
      <c r="GRN63" s="254"/>
      <c r="GRO63" s="254"/>
      <c r="GRP63" s="254"/>
      <c r="GRQ63" s="254"/>
      <c r="GRR63" s="254"/>
      <c r="GRS63" s="254"/>
      <c r="GRT63" s="254"/>
      <c r="GRU63" s="254"/>
      <c r="GRV63" s="254"/>
      <c r="GRW63" s="254"/>
      <c r="GRX63" s="254"/>
      <c r="GRY63" s="254"/>
      <c r="GRZ63" s="254"/>
      <c r="GSA63" s="254"/>
      <c r="GSB63" s="254"/>
      <c r="GSC63" s="254"/>
      <c r="GSD63" s="254"/>
      <c r="GSE63" s="254"/>
      <c r="GSF63" s="254"/>
      <c r="GSG63" s="254"/>
      <c r="GSH63" s="254"/>
      <c r="GSI63" s="254"/>
      <c r="GSJ63" s="254"/>
      <c r="GSK63" s="254"/>
      <c r="GSL63" s="254"/>
      <c r="GSM63" s="254"/>
      <c r="GSN63" s="254"/>
      <c r="GSO63" s="254"/>
      <c r="GSP63" s="254"/>
      <c r="GSQ63" s="254"/>
      <c r="GSR63" s="254"/>
      <c r="GSS63" s="254"/>
      <c r="GST63" s="254"/>
      <c r="GSU63" s="254"/>
      <c r="GSV63" s="254"/>
      <c r="GSW63" s="254"/>
      <c r="GSX63" s="254"/>
      <c r="GSY63" s="254"/>
      <c r="GSZ63" s="254"/>
      <c r="GTA63" s="254"/>
      <c r="GTB63" s="254"/>
      <c r="GTC63" s="254"/>
      <c r="GTD63" s="254"/>
      <c r="GTE63" s="254"/>
      <c r="GTF63" s="254"/>
      <c r="GTG63" s="254"/>
      <c r="GTH63" s="254"/>
      <c r="GTI63" s="254"/>
      <c r="GTJ63" s="254"/>
      <c r="GTK63" s="254"/>
      <c r="GTL63" s="254"/>
      <c r="GTM63" s="254"/>
      <c r="GTN63" s="254"/>
      <c r="GTO63" s="254"/>
      <c r="GTP63" s="254"/>
      <c r="GTQ63" s="254"/>
      <c r="GTR63" s="254"/>
      <c r="GTS63" s="254"/>
      <c r="GTT63" s="254"/>
      <c r="GTU63" s="254"/>
      <c r="GTV63" s="254"/>
      <c r="GTW63" s="254"/>
      <c r="GTX63" s="254"/>
      <c r="GTY63" s="254"/>
      <c r="GTZ63" s="254"/>
      <c r="GUA63" s="254"/>
      <c r="GUB63" s="254"/>
      <c r="GUC63" s="254"/>
      <c r="GUD63" s="254"/>
      <c r="GUE63" s="254"/>
      <c r="GUF63" s="254"/>
      <c r="GUG63" s="254"/>
      <c r="GUH63" s="254"/>
      <c r="GUI63" s="254"/>
      <c r="GUJ63" s="254"/>
      <c r="GUK63" s="254"/>
      <c r="GUL63" s="254"/>
      <c r="GUM63" s="254"/>
      <c r="GUN63" s="254"/>
      <c r="GUO63" s="254"/>
      <c r="GUP63" s="254"/>
      <c r="GUQ63" s="254"/>
      <c r="GUR63" s="254"/>
      <c r="GUS63" s="254"/>
      <c r="GUT63" s="254"/>
      <c r="GUU63" s="254"/>
      <c r="GUV63" s="254"/>
      <c r="GUW63" s="254"/>
      <c r="GUX63" s="254"/>
      <c r="GUY63" s="254"/>
      <c r="GUZ63" s="254"/>
      <c r="GVA63" s="254"/>
      <c r="GVB63" s="254"/>
      <c r="GVC63" s="254"/>
      <c r="GVD63" s="254"/>
      <c r="GVE63" s="254"/>
      <c r="GVF63" s="254"/>
      <c r="GVG63" s="254"/>
      <c r="GVH63" s="254"/>
      <c r="GVI63" s="254"/>
      <c r="GVJ63" s="254"/>
      <c r="GVK63" s="254"/>
      <c r="GVL63" s="254"/>
      <c r="GVM63" s="254"/>
      <c r="GVN63" s="254"/>
      <c r="GVO63" s="254"/>
      <c r="GVP63" s="254"/>
      <c r="GVQ63" s="254"/>
      <c r="GVR63" s="254"/>
      <c r="GVS63" s="254"/>
      <c r="GVT63" s="254"/>
      <c r="GVU63" s="254"/>
      <c r="GVV63" s="254"/>
      <c r="GVW63" s="254"/>
      <c r="GVX63" s="254"/>
      <c r="GVY63" s="254"/>
      <c r="GVZ63" s="254"/>
      <c r="GWA63" s="254"/>
      <c r="GWB63" s="254"/>
      <c r="GWC63" s="254"/>
      <c r="GWD63" s="254"/>
      <c r="GWE63" s="254"/>
      <c r="GWF63" s="254"/>
      <c r="GWG63" s="254"/>
      <c r="GWH63" s="254"/>
      <c r="GWI63" s="254"/>
      <c r="GWJ63" s="254"/>
      <c r="GWK63" s="254"/>
      <c r="GWL63" s="254"/>
      <c r="GWM63" s="254"/>
      <c r="GWN63" s="254"/>
      <c r="GWO63" s="254"/>
      <c r="GWP63" s="254"/>
      <c r="GWQ63" s="254"/>
      <c r="GWR63" s="254"/>
      <c r="GWS63" s="254"/>
      <c r="GWT63" s="254"/>
      <c r="GWU63" s="254"/>
      <c r="GWV63" s="254"/>
      <c r="GWW63" s="254"/>
      <c r="GWX63" s="254"/>
      <c r="GWY63" s="254"/>
      <c r="GWZ63" s="254"/>
      <c r="GXA63" s="254"/>
      <c r="GXB63" s="254"/>
      <c r="GXC63" s="254"/>
      <c r="GXD63" s="254"/>
      <c r="GXE63" s="254"/>
      <c r="GXF63" s="254"/>
      <c r="GXG63" s="254"/>
      <c r="GXH63" s="254"/>
      <c r="GXI63" s="254"/>
      <c r="GXJ63" s="254"/>
      <c r="GXK63" s="254"/>
      <c r="GXL63" s="254"/>
      <c r="GXM63" s="254"/>
      <c r="GXN63" s="254"/>
      <c r="GXO63" s="254"/>
      <c r="GXP63" s="254"/>
      <c r="GXQ63" s="254"/>
      <c r="GXR63" s="254"/>
      <c r="GXS63" s="254"/>
      <c r="GXT63" s="254"/>
      <c r="GXU63" s="254"/>
      <c r="GXV63" s="254"/>
      <c r="GXW63" s="254"/>
      <c r="GXX63" s="254"/>
      <c r="GXY63" s="254"/>
      <c r="GXZ63" s="254"/>
      <c r="GYA63" s="254"/>
      <c r="GYB63" s="254"/>
      <c r="GYC63" s="254"/>
      <c r="GYD63" s="254"/>
      <c r="GYE63" s="254"/>
      <c r="GYF63" s="254"/>
      <c r="GYG63" s="254"/>
      <c r="GYH63" s="254"/>
      <c r="GYI63" s="254"/>
      <c r="GYJ63" s="254"/>
      <c r="GYK63" s="254"/>
      <c r="GYL63" s="254"/>
      <c r="GYM63" s="254"/>
      <c r="GYN63" s="254"/>
      <c r="GYO63" s="254"/>
      <c r="GYP63" s="254"/>
      <c r="GYQ63" s="254"/>
      <c r="GYR63" s="254"/>
      <c r="GYS63" s="254"/>
      <c r="GYT63" s="254"/>
      <c r="GYU63" s="254"/>
      <c r="GYV63" s="254"/>
      <c r="GYW63" s="254"/>
      <c r="GYX63" s="254"/>
      <c r="GYY63" s="254"/>
      <c r="GYZ63" s="254"/>
      <c r="GZA63" s="254"/>
      <c r="GZB63" s="254"/>
      <c r="GZC63" s="254"/>
      <c r="GZD63" s="254"/>
      <c r="GZE63" s="254"/>
      <c r="GZF63" s="254"/>
      <c r="GZG63" s="254"/>
      <c r="GZH63" s="254"/>
      <c r="GZI63" s="254"/>
      <c r="GZJ63" s="254"/>
      <c r="GZK63" s="254"/>
      <c r="GZL63" s="254"/>
      <c r="GZM63" s="254"/>
      <c r="GZN63" s="254"/>
      <c r="GZO63" s="254"/>
      <c r="GZP63" s="254"/>
      <c r="GZQ63" s="254"/>
      <c r="GZR63" s="254"/>
      <c r="GZS63" s="254"/>
      <c r="GZT63" s="254"/>
      <c r="GZU63" s="254"/>
      <c r="GZV63" s="254"/>
      <c r="GZW63" s="254"/>
      <c r="GZX63" s="254"/>
      <c r="GZY63" s="254"/>
      <c r="GZZ63" s="254"/>
      <c r="HAA63" s="254"/>
      <c r="HAB63" s="254"/>
      <c r="HAC63" s="254"/>
      <c r="HAD63" s="254"/>
      <c r="HAE63" s="254"/>
      <c r="HAF63" s="254"/>
      <c r="HAG63" s="254"/>
      <c r="HAH63" s="254"/>
      <c r="HAI63" s="254"/>
      <c r="HAJ63" s="254"/>
      <c r="HAK63" s="254"/>
      <c r="HAL63" s="254"/>
      <c r="HAM63" s="254"/>
      <c r="HAN63" s="254"/>
      <c r="HAO63" s="254"/>
      <c r="HAP63" s="254"/>
      <c r="HAQ63" s="254"/>
      <c r="HAR63" s="254"/>
      <c r="HAS63" s="254"/>
      <c r="HAT63" s="254"/>
      <c r="HAU63" s="254"/>
      <c r="HAV63" s="254"/>
      <c r="HAW63" s="254"/>
      <c r="HAX63" s="254"/>
      <c r="HAY63" s="254"/>
      <c r="HAZ63" s="254"/>
      <c r="HBA63" s="254"/>
      <c r="HBB63" s="254"/>
      <c r="HBC63" s="254"/>
      <c r="HBD63" s="254"/>
      <c r="HBE63" s="254"/>
      <c r="HBF63" s="254"/>
      <c r="HBG63" s="254"/>
      <c r="HBH63" s="254"/>
      <c r="HBI63" s="254"/>
      <c r="HBJ63" s="254"/>
      <c r="HBK63" s="254"/>
      <c r="HBL63" s="254"/>
      <c r="HBM63" s="254"/>
      <c r="HBN63" s="254"/>
      <c r="HBO63" s="254"/>
      <c r="HBP63" s="254"/>
      <c r="HBQ63" s="254"/>
      <c r="HBR63" s="254"/>
      <c r="HBS63" s="254"/>
      <c r="HBT63" s="254"/>
      <c r="HBU63" s="254"/>
      <c r="HBV63" s="254"/>
      <c r="HBW63" s="254"/>
      <c r="HBX63" s="254"/>
      <c r="HBY63" s="254"/>
      <c r="HBZ63" s="254"/>
      <c r="HCA63" s="254"/>
      <c r="HCB63" s="254"/>
      <c r="HCC63" s="254"/>
      <c r="HCD63" s="254"/>
      <c r="HCE63" s="254"/>
      <c r="HCF63" s="254"/>
      <c r="HCG63" s="254"/>
      <c r="HCH63" s="254"/>
      <c r="HCI63" s="254"/>
      <c r="HCJ63" s="254"/>
      <c r="HCK63" s="254"/>
      <c r="HCL63" s="254"/>
      <c r="HCM63" s="254"/>
      <c r="HCN63" s="254"/>
      <c r="HCO63" s="254"/>
      <c r="HCP63" s="254"/>
      <c r="HCQ63" s="254"/>
      <c r="HCR63" s="254"/>
      <c r="HCS63" s="254"/>
      <c r="HCT63" s="254"/>
      <c r="HCU63" s="254"/>
      <c r="HCV63" s="254"/>
      <c r="HCW63" s="254"/>
      <c r="HCX63" s="254"/>
      <c r="HCY63" s="254"/>
      <c r="HCZ63" s="254"/>
      <c r="HDA63" s="254"/>
      <c r="HDB63" s="254"/>
      <c r="HDC63" s="254"/>
      <c r="HDD63" s="254"/>
      <c r="HDE63" s="254"/>
      <c r="HDF63" s="254"/>
      <c r="HDG63" s="254"/>
      <c r="HDH63" s="254"/>
      <c r="HDI63" s="254"/>
      <c r="HDJ63" s="254"/>
      <c r="HDK63" s="254"/>
      <c r="HDL63" s="254"/>
      <c r="HDM63" s="254"/>
      <c r="HDN63" s="254"/>
      <c r="HDO63" s="254"/>
      <c r="HDP63" s="254"/>
      <c r="HDQ63" s="254"/>
      <c r="HDR63" s="254"/>
      <c r="HDS63" s="254"/>
      <c r="HDT63" s="254"/>
      <c r="HDU63" s="254"/>
      <c r="HDV63" s="254"/>
      <c r="HDW63" s="254"/>
      <c r="HDX63" s="254"/>
      <c r="HDY63" s="254"/>
      <c r="HDZ63" s="254"/>
      <c r="HEA63" s="254"/>
      <c r="HEB63" s="254"/>
      <c r="HEC63" s="254"/>
      <c r="HED63" s="254"/>
      <c r="HEE63" s="254"/>
      <c r="HEF63" s="254"/>
      <c r="HEG63" s="254"/>
      <c r="HEH63" s="254"/>
      <c r="HEI63" s="254"/>
      <c r="HEJ63" s="254"/>
      <c r="HEK63" s="254"/>
      <c r="HEL63" s="254"/>
      <c r="HEM63" s="254"/>
      <c r="HEN63" s="254"/>
      <c r="HEO63" s="254"/>
      <c r="HEP63" s="254"/>
      <c r="HEQ63" s="254"/>
      <c r="HER63" s="254"/>
      <c r="HES63" s="254"/>
      <c r="HET63" s="254"/>
      <c r="HEU63" s="254"/>
      <c r="HEV63" s="254"/>
      <c r="HEW63" s="254"/>
      <c r="HEX63" s="254"/>
      <c r="HEY63" s="254"/>
      <c r="HEZ63" s="254"/>
      <c r="HFA63" s="254"/>
      <c r="HFB63" s="254"/>
      <c r="HFC63" s="254"/>
      <c r="HFD63" s="254"/>
      <c r="HFE63" s="254"/>
      <c r="HFF63" s="254"/>
      <c r="HFG63" s="254"/>
      <c r="HFH63" s="254"/>
      <c r="HFI63" s="254"/>
      <c r="HFJ63" s="254"/>
      <c r="HFK63" s="254"/>
      <c r="HFL63" s="254"/>
      <c r="HFM63" s="254"/>
      <c r="HFN63" s="254"/>
      <c r="HFO63" s="254"/>
      <c r="HFP63" s="254"/>
      <c r="HFQ63" s="254"/>
      <c r="HFR63" s="254"/>
      <c r="HFS63" s="254"/>
      <c r="HFT63" s="254"/>
      <c r="HFU63" s="254"/>
      <c r="HFV63" s="254"/>
      <c r="HFW63" s="254"/>
      <c r="HFX63" s="254"/>
      <c r="HFY63" s="254"/>
      <c r="HFZ63" s="254"/>
      <c r="HGA63" s="254"/>
      <c r="HGB63" s="254"/>
      <c r="HGC63" s="254"/>
      <c r="HGD63" s="254"/>
      <c r="HGE63" s="254"/>
      <c r="HGF63" s="254"/>
      <c r="HGG63" s="254"/>
      <c r="HGH63" s="254"/>
      <c r="HGI63" s="254"/>
      <c r="HGJ63" s="254"/>
      <c r="HGK63" s="254"/>
      <c r="HGL63" s="254"/>
      <c r="HGM63" s="254"/>
      <c r="HGN63" s="254"/>
      <c r="HGO63" s="254"/>
      <c r="HGP63" s="254"/>
      <c r="HGQ63" s="254"/>
      <c r="HGR63" s="254"/>
      <c r="HGS63" s="254"/>
      <c r="HGT63" s="254"/>
      <c r="HGU63" s="254"/>
      <c r="HGV63" s="254"/>
      <c r="HGW63" s="254"/>
      <c r="HGX63" s="254"/>
      <c r="HGY63" s="254"/>
      <c r="HGZ63" s="254"/>
      <c r="HHA63" s="254"/>
      <c r="HHB63" s="254"/>
      <c r="HHC63" s="254"/>
      <c r="HHD63" s="254"/>
      <c r="HHE63" s="254"/>
      <c r="HHF63" s="254"/>
      <c r="HHG63" s="254"/>
      <c r="HHH63" s="254"/>
      <c r="HHI63" s="254"/>
      <c r="HHJ63" s="254"/>
      <c r="HHK63" s="254"/>
      <c r="HHL63" s="254"/>
      <c r="HHM63" s="254"/>
      <c r="HHN63" s="254"/>
      <c r="HHO63" s="254"/>
      <c r="HHP63" s="254"/>
      <c r="HHQ63" s="254"/>
      <c r="HHR63" s="254"/>
      <c r="HHS63" s="254"/>
      <c r="HHT63" s="254"/>
      <c r="HHU63" s="254"/>
      <c r="HHV63" s="254"/>
      <c r="HHW63" s="254"/>
      <c r="HHX63" s="254"/>
      <c r="HHY63" s="254"/>
      <c r="HHZ63" s="254"/>
      <c r="HIA63" s="254"/>
      <c r="HIB63" s="254"/>
      <c r="HIC63" s="254"/>
      <c r="HID63" s="254"/>
      <c r="HIE63" s="254"/>
      <c r="HIF63" s="254"/>
      <c r="HIG63" s="254"/>
      <c r="HIH63" s="254"/>
      <c r="HII63" s="254"/>
      <c r="HIJ63" s="254"/>
      <c r="HIK63" s="254"/>
      <c r="HIL63" s="254"/>
      <c r="HIM63" s="254"/>
      <c r="HIN63" s="254"/>
      <c r="HIO63" s="254"/>
      <c r="HIP63" s="254"/>
      <c r="HIQ63" s="254"/>
      <c r="HIR63" s="254"/>
      <c r="HIS63" s="254"/>
      <c r="HIT63" s="254"/>
      <c r="HIU63" s="254"/>
      <c r="HIV63" s="254"/>
      <c r="HIW63" s="254"/>
      <c r="HIX63" s="254"/>
      <c r="HIY63" s="254"/>
      <c r="HIZ63" s="254"/>
      <c r="HJA63" s="254"/>
      <c r="HJB63" s="254"/>
      <c r="HJC63" s="254"/>
      <c r="HJD63" s="254"/>
      <c r="HJE63" s="254"/>
      <c r="HJF63" s="254"/>
      <c r="HJG63" s="254"/>
      <c r="HJH63" s="254"/>
      <c r="HJI63" s="254"/>
      <c r="HJJ63" s="254"/>
      <c r="HJK63" s="254"/>
      <c r="HJL63" s="254"/>
      <c r="HJM63" s="254"/>
      <c r="HJN63" s="254"/>
      <c r="HJO63" s="254"/>
      <c r="HJP63" s="254"/>
      <c r="HJQ63" s="254"/>
      <c r="HJR63" s="254"/>
      <c r="HJS63" s="254"/>
      <c r="HJT63" s="254"/>
      <c r="HJU63" s="254"/>
      <c r="HJV63" s="254"/>
      <c r="HJW63" s="254"/>
      <c r="HJX63" s="254"/>
      <c r="HJY63" s="254"/>
      <c r="HJZ63" s="254"/>
      <c r="HKA63" s="254"/>
      <c r="HKB63" s="254"/>
      <c r="HKC63" s="254"/>
      <c r="HKD63" s="254"/>
      <c r="HKE63" s="254"/>
      <c r="HKF63" s="254"/>
      <c r="HKG63" s="254"/>
      <c r="HKH63" s="254"/>
      <c r="HKI63" s="254"/>
      <c r="HKJ63" s="254"/>
      <c r="HKK63" s="254"/>
      <c r="HKL63" s="254"/>
      <c r="HKM63" s="254"/>
      <c r="HKN63" s="254"/>
      <c r="HKO63" s="254"/>
      <c r="HKP63" s="254"/>
      <c r="HKQ63" s="254"/>
      <c r="HKR63" s="254"/>
      <c r="HKS63" s="254"/>
      <c r="HKT63" s="254"/>
      <c r="HKU63" s="254"/>
      <c r="HKV63" s="254"/>
      <c r="HKW63" s="254"/>
      <c r="HKX63" s="254"/>
      <c r="HKY63" s="254"/>
      <c r="HKZ63" s="254"/>
      <c r="HLA63" s="254"/>
      <c r="HLB63" s="254"/>
      <c r="HLC63" s="254"/>
      <c r="HLD63" s="254"/>
      <c r="HLE63" s="254"/>
      <c r="HLF63" s="254"/>
      <c r="HLG63" s="254"/>
      <c r="HLH63" s="254"/>
      <c r="HLI63" s="254"/>
      <c r="HLJ63" s="254"/>
      <c r="HLK63" s="254"/>
      <c r="HLL63" s="254"/>
      <c r="HLM63" s="254"/>
      <c r="HLN63" s="254"/>
      <c r="HLO63" s="254"/>
      <c r="HLP63" s="254"/>
      <c r="HLQ63" s="254"/>
      <c r="HLR63" s="254"/>
      <c r="HLS63" s="254"/>
      <c r="HLT63" s="254"/>
      <c r="HLU63" s="254"/>
      <c r="HLV63" s="254"/>
      <c r="HLW63" s="254"/>
      <c r="HLX63" s="254"/>
      <c r="HLY63" s="254"/>
      <c r="HLZ63" s="254"/>
      <c r="HMA63" s="254"/>
      <c r="HMB63" s="254"/>
      <c r="HMC63" s="254"/>
      <c r="HMD63" s="254"/>
      <c r="HME63" s="254"/>
      <c r="HMF63" s="254"/>
      <c r="HMG63" s="254"/>
      <c r="HMH63" s="254"/>
      <c r="HMI63" s="254"/>
      <c r="HMJ63" s="254"/>
      <c r="HMK63" s="254"/>
      <c r="HML63" s="254"/>
      <c r="HMM63" s="254"/>
      <c r="HMN63" s="254"/>
      <c r="HMO63" s="254"/>
      <c r="HMP63" s="254"/>
      <c r="HMQ63" s="254"/>
      <c r="HMR63" s="254"/>
      <c r="HMS63" s="254"/>
      <c r="HMT63" s="254"/>
      <c r="HMU63" s="254"/>
      <c r="HMV63" s="254"/>
      <c r="HMW63" s="254"/>
      <c r="HMX63" s="254"/>
      <c r="HMY63" s="254"/>
      <c r="HMZ63" s="254"/>
      <c r="HNA63" s="254"/>
      <c r="HNB63" s="254"/>
      <c r="HNC63" s="254"/>
      <c r="HND63" s="254"/>
      <c r="HNE63" s="254"/>
      <c r="HNF63" s="254"/>
      <c r="HNG63" s="254"/>
      <c r="HNH63" s="254"/>
      <c r="HNI63" s="254"/>
      <c r="HNJ63" s="254"/>
      <c r="HNK63" s="254"/>
      <c r="HNL63" s="254"/>
      <c r="HNM63" s="254"/>
      <c r="HNN63" s="254"/>
      <c r="HNO63" s="254"/>
      <c r="HNP63" s="254"/>
      <c r="HNQ63" s="254"/>
      <c r="HNR63" s="254"/>
      <c r="HNS63" s="254"/>
      <c r="HNT63" s="254"/>
      <c r="HNU63" s="254"/>
      <c r="HNV63" s="254"/>
      <c r="HNW63" s="254"/>
      <c r="HNX63" s="254"/>
      <c r="HNY63" s="254"/>
      <c r="HNZ63" s="254"/>
      <c r="HOA63" s="254"/>
      <c r="HOB63" s="254"/>
      <c r="HOC63" s="254"/>
      <c r="HOD63" s="254"/>
      <c r="HOE63" s="254"/>
      <c r="HOF63" s="254"/>
      <c r="HOG63" s="254"/>
      <c r="HOH63" s="254"/>
      <c r="HOI63" s="254"/>
      <c r="HOJ63" s="254"/>
      <c r="HOK63" s="254"/>
      <c r="HOL63" s="254"/>
      <c r="HOM63" s="254"/>
      <c r="HON63" s="254"/>
      <c r="HOO63" s="254"/>
      <c r="HOP63" s="254"/>
      <c r="HOQ63" s="254"/>
      <c r="HOR63" s="254"/>
      <c r="HOS63" s="254"/>
      <c r="HOT63" s="254"/>
      <c r="HOU63" s="254"/>
      <c r="HOV63" s="254"/>
      <c r="HOW63" s="254"/>
      <c r="HOX63" s="254"/>
      <c r="HOY63" s="254"/>
      <c r="HOZ63" s="254"/>
      <c r="HPA63" s="254"/>
      <c r="HPB63" s="254"/>
      <c r="HPC63" s="254"/>
      <c r="HPD63" s="254"/>
      <c r="HPE63" s="254"/>
      <c r="HPF63" s="254"/>
      <c r="HPG63" s="254"/>
      <c r="HPH63" s="254"/>
      <c r="HPI63" s="254"/>
      <c r="HPJ63" s="254"/>
      <c r="HPK63" s="254"/>
      <c r="HPL63" s="254"/>
      <c r="HPM63" s="254"/>
      <c r="HPN63" s="254"/>
      <c r="HPO63" s="254"/>
      <c r="HPP63" s="254"/>
      <c r="HPQ63" s="254"/>
      <c r="HPR63" s="254"/>
      <c r="HPS63" s="254"/>
      <c r="HPT63" s="254"/>
      <c r="HPU63" s="254"/>
      <c r="HPV63" s="254"/>
      <c r="HPW63" s="254"/>
      <c r="HPX63" s="254"/>
      <c r="HPY63" s="254"/>
      <c r="HPZ63" s="254"/>
      <c r="HQA63" s="254"/>
      <c r="HQB63" s="254"/>
      <c r="HQC63" s="254"/>
      <c r="HQD63" s="254"/>
      <c r="HQE63" s="254"/>
      <c r="HQF63" s="254"/>
      <c r="HQG63" s="254"/>
      <c r="HQH63" s="254"/>
      <c r="HQI63" s="254"/>
      <c r="HQJ63" s="254"/>
      <c r="HQK63" s="254"/>
      <c r="HQL63" s="254"/>
      <c r="HQM63" s="254"/>
      <c r="HQN63" s="254"/>
      <c r="HQO63" s="254"/>
      <c r="HQP63" s="254"/>
      <c r="HQQ63" s="254"/>
      <c r="HQR63" s="254"/>
      <c r="HQS63" s="254"/>
      <c r="HQT63" s="254"/>
      <c r="HQU63" s="254"/>
      <c r="HQV63" s="254"/>
      <c r="HQW63" s="254"/>
      <c r="HQX63" s="254"/>
      <c r="HQY63" s="254"/>
      <c r="HQZ63" s="254"/>
      <c r="HRA63" s="254"/>
      <c r="HRB63" s="254"/>
      <c r="HRC63" s="254"/>
      <c r="HRD63" s="254"/>
      <c r="HRE63" s="254"/>
      <c r="HRF63" s="254"/>
      <c r="HRG63" s="254"/>
      <c r="HRH63" s="254"/>
      <c r="HRI63" s="254"/>
      <c r="HRJ63" s="254"/>
      <c r="HRK63" s="254"/>
      <c r="HRL63" s="254"/>
      <c r="HRM63" s="254"/>
      <c r="HRN63" s="254"/>
      <c r="HRO63" s="254"/>
      <c r="HRP63" s="254"/>
      <c r="HRQ63" s="254"/>
      <c r="HRR63" s="254"/>
      <c r="HRS63" s="254"/>
      <c r="HRT63" s="254"/>
      <c r="HRU63" s="254"/>
      <c r="HRV63" s="254"/>
      <c r="HRW63" s="254"/>
      <c r="HRX63" s="254"/>
      <c r="HRY63" s="254"/>
      <c r="HRZ63" s="254"/>
      <c r="HSA63" s="254"/>
      <c r="HSB63" s="254"/>
      <c r="HSC63" s="254"/>
      <c r="HSD63" s="254"/>
      <c r="HSE63" s="254"/>
      <c r="HSF63" s="254"/>
      <c r="HSG63" s="254"/>
      <c r="HSH63" s="254"/>
      <c r="HSI63" s="254"/>
      <c r="HSJ63" s="254"/>
      <c r="HSK63" s="254"/>
      <c r="HSL63" s="254"/>
      <c r="HSM63" s="254"/>
      <c r="HSN63" s="254"/>
      <c r="HSO63" s="254"/>
      <c r="HSP63" s="254"/>
      <c r="HSQ63" s="254"/>
      <c r="HSR63" s="254"/>
      <c r="HSS63" s="254"/>
      <c r="HST63" s="254"/>
      <c r="HSU63" s="254"/>
      <c r="HSV63" s="254"/>
      <c r="HSW63" s="254"/>
      <c r="HSX63" s="254"/>
      <c r="HSY63" s="254"/>
      <c r="HSZ63" s="254"/>
      <c r="HTA63" s="254"/>
      <c r="HTB63" s="254"/>
      <c r="HTC63" s="254"/>
      <c r="HTD63" s="254"/>
      <c r="HTE63" s="254"/>
      <c r="HTF63" s="254"/>
      <c r="HTG63" s="254"/>
      <c r="HTH63" s="254"/>
      <c r="HTI63" s="254"/>
      <c r="HTJ63" s="254"/>
      <c r="HTK63" s="254"/>
      <c r="HTL63" s="254"/>
      <c r="HTM63" s="254"/>
      <c r="HTN63" s="254"/>
      <c r="HTO63" s="254"/>
      <c r="HTP63" s="254"/>
      <c r="HTQ63" s="254"/>
      <c r="HTR63" s="254"/>
      <c r="HTS63" s="254"/>
      <c r="HTT63" s="254"/>
      <c r="HTU63" s="254"/>
      <c r="HTV63" s="254"/>
      <c r="HTW63" s="254"/>
      <c r="HTX63" s="254"/>
      <c r="HTY63" s="254"/>
      <c r="HTZ63" s="254"/>
      <c r="HUA63" s="254"/>
      <c r="HUB63" s="254"/>
      <c r="HUC63" s="254"/>
      <c r="HUD63" s="254"/>
      <c r="HUE63" s="254"/>
      <c r="HUF63" s="254"/>
      <c r="HUG63" s="254"/>
      <c r="HUH63" s="254"/>
      <c r="HUI63" s="254"/>
      <c r="HUJ63" s="254"/>
      <c r="HUK63" s="254"/>
      <c r="HUL63" s="254"/>
      <c r="HUM63" s="254"/>
      <c r="HUN63" s="254"/>
      <c r="HUO63" s="254"/>
      <c r="HUP63" s="254"/>
      <c r="HUQ63" s="254"/>
      <c r="HUR63" s="254"/>
      <c r="HUS63" s="254"/>
      <c r="HUT63" s="254"/>
      <c r="HUU63" s="254"/>
      <c r="HUV63" s="254"/>
      <c r="HUW63" s="254"/>
      <c r="HUX63" s="254"/>
      <c r="HUY63" s="254"/>
      <c r="HUZ63" s="254"/>
      <c r="HVA63" s="254"/>
      <c r="HVB63" s="254"/>
      <c r="HVC63" s="254"/>
      <c r="HVD63" s="254"/>
      <c r="HVE63" s="254"/>
      <c r="HVF63" s="254"/>
      <c r="HVG63" s="254"/>
      <c r="HVH63" s="254"/>
      <c r="HVI63" s="254"/>
      <c r="HVJ63" s="254"/>
      <c r="HVK63" s="254"/>
      <c r="HVL63" s="254"/>
      <c r="HVM63" s="254"/>
      <c r="HVN63" s="254"/>
      <c r="HVO63" s="254"/>
      <c r="HVP63" s="254"/>
      <c r="HVQ63" s="254"/>
      <c r="HVR63" s="254"/>
      <c r="HVS63" s="254"/>
      <c r="HVT63" s="254"/>
      <c r="HVU63" s="254"/>
      <c r="HVV63" s="254"/>
      <c r="HVW63" s="254"/>
      <c r="HVX63" s="254"/>
      <c r="HVY63" s="254"/>
      <c r="HVZ63" s="254"/>
      <c r="HWA63" s="254"/>
      <c r="HWB63" s="254"/>
      <c r="HWC63" s="254"/>
      <c r="HWD63" s="254"/>
      <c r="HWE63" s="254"/>
      <c r="HWF63" s="254"/>
      <c r="HWG63" s="254"/>
      <c r="HWH63" s="254"/>
      <c r="HWI63" s="254"/>
      <c r="HWJ63" s="254"/>
      <c r="HWK63" s="254"/>
      <c r="HWL63" s="254"/>
      <c r="HWM63" s="254"/>
      <c r="HWN63" s="254"/>
      <c r="HWO63" s="254"/>
      <c r="HWP63" s="254"/>
      <c r="HWQ63" s="254"/>
      <c r="HWR63" s="254"/>
      <c r="HWS63" s="254"/>
      <c r="HWT63" s="254"/>
      <c r="HWU63" s="254"/>
      <c r="HWV63" s="254"/>
      <c r="HWW63" s="254"/>
      <c r="HWX63" s="254"/>
      <c r="HWY63" s="254"/>
      <c r="HWZ63" s="254"/>
      <c r="HXA63" s="254"/>
      <c r="HXB63" s="254"/>
      <c r="HXC63" s="254"/>
      <c r="HXD63" s="254"/>
      <c r="HXE63" s="254"/>
      <c r="HXF63" s="254"/>
      <c r="HXG63" s="254"/>
      <c r="HXH63" s="254"/>
      <c r="HXI63" s="254"/>
      <c r="HXJ63" s="254"/>
      <c r="HXK63" s="254"/>
      <c r="HXL63" s="254"/>
      <c r="HXM63" s="254"/>
      <c r="HXN63" s="254"/>
      <c r="HXO63" s="254"/>
      <c r="HXP63" s="254"/>
      <c r="HXQ63" s="254"/>
      <c r="HXR63" s="254"/>
      <c r="HXS63" s="254"/>
      <c r="HXT63" s="254"/>
      <c r="HXU63" s="254"/>
      <c r="HXV63" s="254"/>
      <c r="HXW63" s="254"/>
      <c r="HXX63" s="254"/>
      <c r="HXY63" s="254"/>
      <c r="HXZ63" s="254"/>
      <c r="HYA63" s="254"/>
      <c r="HYB63" s="254"/>
      <c r="HYC63" s="254"/>
      <c r="HYD63" s="254"/>
      <c r="HYE63" s="254"/>
      <c r="HYF63" s="254"/>
      <c r="HYG63" s="254"/>
      <c r="HYH63" s="254"/>
      <c r="HYI63" s="254"/>
      <c r="HYJ63" s="254"/>
      <c r="HYK63" s="254"/>
      <c r="HYL63" s="254"/>
      <c r="HYM63" s="254"/>
      <c r="HYN63" s="254"/>
      <c r="HYO63" s="254"/>
      <c r="HYP63" s="254"/>
      <c r="HYQ63" s="254"/>
      <c r="HYR63" s="254"/>
      <c r="HYS63" s="254"/>
      <c r="HYT63" s="254"/>
      <c r="HYU63" s="254"/>
      <c r="HYV63" s="254"/>
      <c r="HYW63" s="254"/>
      <c r="HYX63" s="254"/>
      <c r="HYY63" s="254"/>
      <c r="HYZ63" s="254"/>
      <c r="HZA63" s="254"/>
      <c r="HZB63" s="254"/>
      <c r="HZC63" s="254"/>
      <c r="HZD63" s="254"/>
      <c r="HZE63" s="254"/>
      <c r="HZF63" s="254"/>
      <c r="HZG63" s="254"/>
      <c r="HZH63" s="254"/>
      <c r="HZI63" s="254"/>
      <c r="HZJ63" s="254"/>
      <c r="HZK63" s="254"/>
      <c r="HZL63" s="254"/>
      <c r="HZM63" s="254"/>
      <c r="HZN63" s="254"/>
      <c r="HZO63" s="254"/>
      <c r="HZP63" s="254"/>
      <c r="HZQ63" s="254"/>
      <c r="HZR63" s="254"/>
      <c r="HZS63" s="254"/>
      <c r="HZT63" s="254"/>
      <c r="HZU63" s="254"/>
      <c r="HZV63" s="254"/>
      <c r="HZW63" s="254"/>
      <c r="HZX63" s="254"/>
      <c r="HZY63" s="254"/>
      <c r="HZZ63" s="254"/>
      <c r="IAA63" s="254"/>
      <c r="IAB63" s="254"/>
      <c r="IAC63" s="254"/>
      <c r="IAD63" s="254"/>
      <c r="IAE63" s="254"/>
      <c r="IAF63" s="254"/>
      <c r="IAG63" s="254"/>
      <c r="IAH63" s="254"/>
      <c r="IAI63" s="254"/>
      <c r="IAJ63" s="254"/>
      <c r="IAK63" s="254"/>
      <c r="IAL63" s="254"/>
      <c r="IAM63" s="254"/>
      <c r="IAN63" s="254"/>
      <c r="IAO63" s="254"/>
      <c r="IAP63" s="254"/>
      <c r="IAQ63" s="254"/>
      <c r="IAR63" s="254"/>
      <c r="IAS63" s="254"/>
      <c r="IAT63" s="254"/>
      <c r="IAU63" s="254"/>
      <c r="IAV63" s="254"/>
      <c r="IAW63" s="254"/>
      <c r="IAX63" s="254"/>
      <c r="IAY63" s="254"/>
      <c r="IAZ63" s="254"/>
      <c r="IBA63" s="254"/>
      <c r="IBB63" s="254"/>
      <c r="IBC63" s="254"/>
      <c r="IBD63" s="254"/>
      <c r="IBE63" s="254"/>
      <c r="IBF63" s="254"/>
      <c r="IBG63" s="254"/>
      <c r="IBH63" s="254"/>
      <c r="IBI63" s="254"/>
      <c r="IBJ63" s="254"/>
      <c r="IBK63" s="254"/>
      <c r="IBL63" s="254"/>
      <c r="IBM63" s="254"/>
      <c r="IBN63" s="254"/>
      <c r="IBO63" s="254"/>
      <c r="IBP63" s="254"/>
      <c r="IBQ63" s="254"/>
      <c r="IBR63" s="254"/>
      <c r="IBS63" s="254"/>
      <c r="IBT63" s="254"/>
      <c r="IBU63" s="254"/>
      <c r="IBV63" s="254"/>
      <c r="IBW63" s="254"/>
      <c r="IBX63" s="254"/>
      <c r="IBY63" s="254"/>
      <c r="IBZ63" s="254"/>
      <c r="ICA63" s="254"/>
      <c r="ICB63" s="254"/>
      <c r="ICC63" s="254"/>
      <c r="ICD63" s="254"/>
      <c r="ICE63" s="254"/>
      <c r="ICF63" s="254"/>
      <c r="ICG63" s="254"/>
      <c r="ICH63" s="254"/>
      <c r="ICI63" s="254"/>
      <c r="ICJ63" s="254"/>
      <c r="ICK63" s="254"/>
      <c r="ICL63" s="254"/>
      <c r="ICM63" s="254"/>
      <c r="ICN63" s="254"/>
      <c r="ICO63" s="254"/>
      <c r="ICP63" s="254"/>
      <c r="ICQ63" s="254"/>
      <c r="ICR63" s="254"/>
      <c r="ICS63" s="254"/>
      <c r="ICT63" s="254"/>
      <c r="ICU63" s="254"/>
      <c r="ICV63" s="254"/>
      <c r="ICW63" s="254"/>
      <c r="ICX63" s="254"/>
      <c r="ICY63" s="254"/>
      <c r="ICZ63" s="254"/>
      <c r="IDA63" s="254"/>
      <c r="IDB63" s="254"/>
      <c r="IDC63" s="254"/>
      <c r="IDD63" s="254"/>
      <c r="IDE63" s="254"/>
      <c r="IDF63" s="254"/>
      <c r="IDG63" s="254"/>
      <c r="IDH63" s="254"/>
      <c r="IDI63" s="254"/>
      <c r="IDJ63" s="254"/>
      <c r="IDK63" s="254"/>
      <c r="IDL63" s="254"/>
      <c r="IDM63" s="254"/>
      <c r="IDN63" s="254"/>
      <c r="IDO63" s="254"/>
      <c r="IDP63" s="254"/>
      <c r="IDQ63" s="254"/>
      <c r="IDR63" s="254"/>
      <c r="IDS63" s="254"/>
      <c r="IDT63" s="254"/>
      <c r="IDU63" s="254"/>
      <c r="IDV63" s="254"/>
      <c r="IDW63" s="254"/>
      <c r="IDX63" s="254"/>
      <c r="IDY63" s="254"/>
      <c r="IDZ63" s="254"/>
      <c r="IEA63" s="254"/>
      <c r="IEB63" s="254"/>
      <c r="IEC63" s="254"/>
      <c r="IED63" s="254"/>
      <c r="IEE63" s="254"/>
      <c r="IEF63" s="254"/>
      <c r="IEG63" s="254"/>
      <c r="IEH63" s="254"/>
      <c r="IEI63" s="254"/>
      <c r="IEJ63" s="254"/>
      <c r="IEK63" s="254"/>
      <c r="IEL63" s="254"/>
      <c r="IEM63" s="254"/>
      <c r="IEN63" s="254"/>
      <c r="IEO63" s="254"/>
      <c r="IEP63" s="254"/>
      <c r="IEQ63" s="254"/>
      <c r="IER63" s="254"/>
      <c r="IES63" s="254"/>
      <c r="IET63" s="254"/>
      <c r="IEU63" s="254"/>
      <c r="IEV63" s="254"/>
      <c r="IEW63" s="254"/>
      <c r="IEX63" s="254"/>
      <c r="IEY63" s="254"/>
      <c r="IEZ63" s="254"/>
      <c r="IFA63" s="254"/>
      <c r="IFB63" s="254"/>
      <c r="IFC63" s="254"/>
      <c r="IFD63" s="254"/>
      <c r="IFE63" s="254"/>
      <c r="IFF63" s="254"/>
      <c r="IFG63" s="254"/>
      <c r="IFH63" s="254"/>
      <c r="IFI63" s="254"/>
      <c r="IFJ63" s="254"/>
      <c r="IFK63" s="254"/>
      <c r="IFL63" s="254"/>
      <c r="IFM63" s="254"/>
      <c r="IFN63" s="254"/>
      <c r="IFO63" s="254"/>
      <c r="IFP63" s="254"/>
      <c r="IFQ63" s="254"/>
      <c r="IFR63" s="254"/>
      <c r="IFS63" s="254"/>
      <c r="IFT63" s="254"/>
      <c r="IFU63" s="254"/>
      <c r="IFV63" s="254"/>
      <c r="IFW63" s="254"/>
      <c r="IFX63" s="254"/>
      <c r="IFY63" s="254"/>
      <c r="IFZ63" s="254"/>
      <c r="IGA63" s="254"/>
      <c r="IGB63" s="254"/>
      <c r="IGC63" s="254"/>
      <c r="IGD63" s="254"/>
      <c r="IGE63" s="254"/>
      <c r="IGF63" s="254"/>
      <c r="IGG63" s="254"/>
      <c r="IGH63" s="254"/>
      <c r="IGI63" s="254"/>
      <c r="IGJ63" s="254"/>
      <c r="IGK63" s="254"/>
      <c r="IGL63" s="254"/>
      <c r="IGM63" s="254"/>
      <c r="IGN63" s="254"/>
      <c r="IGO63" s="254"/>
      <c r="IGP63" s="254"/>
      <c r="IGQ63" s="254"/>
      <c r="IGR63" s="254"/>
      <c r="IGS63" s="254"/>
      <c r="IGT63" s="254"/>
      <c r="IGU63" s="254"/>
      <c r="IGV63" s="254"/>
      <c r="IGW63" s="254"/>
      <c r="IGX63" s="254"/>
      <c r="IGY63" s="254"/>
      <c r="IGZ63" s="254"/>
      <c r="IHA63" s="254"/>
      <c r="IHB63" s="254"/>
      <c r="IHC63" s="254"/>
      <c r="IHD63" s="254"/>
      <c r="IHE63" s="254"/>
      <c r="IHF63" s="254"/>
      <c r="IHG63" s="254"/>
      <c r="IHH63" s="254"/>
      <c r="IHI63" s="254"/>
      <c r="IHJ63" s="254"/>
      <c r="IHK63" s="254"/>
      <c r="IHL63" s="254"/>
      <c r="IHM63" s="254"/>
      <c r="IHN63" s="254"/>
      <c r="IHO63" s="254"/>
      <c r="IHP63" s="254"/>
      <c r="IHQ63" s="254"/>
      <c r="IHR63" s="254"/>
      <c r="IHS63" s="254"/>
      <c r="IHT63" s="254"/>
      <c r="IHU63" s="254"/>
      <c r="IHV63" s="254"/>
      <c r="IHW63" s="254"/>
      <c r="IHX63" s="254"/>
      <c r="IHY63" s="254"/>
      <c r="IHZ63" s="254"/>
      <c r="IIA63" s="254"/>
      <c r="IIB63" s="254"/>
      <c r="IIC63" s="254"/>
      <c r="IID63" s="254"/>
      <c r="IIE63" s="254"/>
      <c r="IIF63" s="254"/>
      <c r="IIG63" s="254"/>
      <c r="IIH63" s="254"/>
      <c r="III63" s="254"/>
      <c r="IIJ63" s="254"/>
      <c r="IIK63" s="254"/>
      <c r="IIL63" s="254"/>
      <c r="IIM63" s="254"/>
      <c r="IIN63" s="254"/>
      <c r="IIO63" s="254"/>
      <c r="IIP63" s="254"/>
      <c r="IIQ63" s="254"/>
      <c r="IIR63" s="254"/>
      <c r="IIS63" s="254"/>
      <c r="IIT63" s="254"/>
      <c r="IIU63" s="254"/>
      <c r="IIV63" s="254"/>
      <c r="IIW63" s="254"/>
      <c r="IIX63" s="254"/>
      <c r="IIY63" s="254"/>
      <c r="IIZ63" s="254"/>
      <c r="IJA63" s="254"/>
      <c r="IJB63" s="254"/>
      <c r="IJC63" s="254"/>
      <c r="IJD63" s="254"/>
      <c r="IJE63" s="254"/>
      <c r="IJF63" s="254"/>
      <c r="IJG63" s="254"/>
      <c r="IJH63" s="254"/>
      <c r="IJI63" s="254"/>
      <c r="IJJ63" s="254"/>
      <c r="IJK63" s="254"/>
      <c r="IJL63" s="254"/>
      <c r="IJM63" s="254"/>
      <c r="IJN63" s="254"/>
      <c r="IJO63" s="254"/>
      <c r="IJP63" s="254"/>
      <c r="IJQ63" s="254"/>
      <c r="IJR63" s="254"/>
      <c r="IJS63" s="254"/>
      <c r="IJT63" s="254"/>
      <c r="IJU63" s="254"/>
      <c r="IJV63" s="254"/>
      <c r="IJW63" s="254"/>
      <c r="IJX63" s="254"/>
      <c r="IJY63" s="254"/>
      <c r="IJZ63" s="254"/>
      <c r="IKA63" s="254"/>
      <c r="IKB63" s="254"/>
      <c r="IKC63" s="254"/>
      <c r="IKD63" s="254"/>
      <c r="IKE63" s="254"/>
      <c r="IKF63" s="254"/>
      <c r="IKG63" s="254"/>
      <c r="IKH63" s="254"/>
      <c r="IKI63" s="254"/>
      <c r="IKJ63" s="254"/>
      <c r="IKK63" s="254"/>
      <c r="IKL63" s="254"/>
      <c r="IKM63" s="254"/>
      <c r="IKN63" s="254"/>
      <c r="IKO63" s="254"/>
      <c r="IKP63" s="254"/>
      <c r="IKQ63" s="254"/>
      <c r="IKR63" s="254"/>
      <c r="IKS63" s="254"/>
      <c r="IKT63" s="254"/>
      <c r="IKU63" s="254"/>
      <c r="IKV63" s="254"/>
      <c r="IKW63" s="254"/>
      <c r="IKX63" s="254"/>
      <c r="IKY63" s="254"/>
      <c r="IKZ63" s="254"/>
      <c r="ILA63" s="254"/>
      <c r="ILB63" s="254"/>
      <c r="ILC63" s="254"/>
      <c r="ILD63" s="254"/>
      <c r="ILE63" s="254"/>
      <c r="ILF63" s="254"/>
      <c r="ILG63" s="254"/>
      <c r="ILH63" s="254"/>
      <c r="ILI63" s="254"/>
      <c r="ILJ63" s="254"/>
      <c r="ILK63" s="254"/>
      <c r="ILL63" s="254"/>
      <c r="ILM63" s="254"/>
      <c r="ILN63" s="254"/>
      <c r="ILO63" s="254"/>
      <c r="ILP63" s="254"/>
      <c r="ILQ63" s="254"/>
      <c r="ILR63" s="254"/>
      <c r="ILS63" s="254"/>
      <c r="ILT63" s="254"/>
      <c r="ILU63" s="254"/>
      <c r="ILV63" s="254"/>
      <c r="ILW63" s="254"/>
      <c r="ILX63" s="254"/>
      <c r="ILY63" s="254"/>
      <c r="ILZ63" s="254"/>
      <c r="IMA63" s="254"/>
      <c r="IMB63" s="254"/>
      <c r="IMC63" s="254"/>
      <c r="IMD63" s="254"/>
      <c r="IME63" s="254"/>
      <c r="IMF63" s="254"/>
      <c r="IMG63" s="254"/>
      <c r="IMH63" s="254"/>
      <c r="IMI63" s="254"/>
      <c r="IMJ63" s="254"/>
      <c r="IMK63" s="254"/>
      <c r="IML63" s="254"/>
      <c r="IMM63" s="254"/>
      <c r="IMN63" s="254"/>
      <c r="IMO63" s="254"/>
      <c r="IMP63" s="254"/>
      <c r="IMQ63" s="254"/>
      <c r="IMR63" s="254"/>
      <c r="IMS63" s="254"/>
      <c r="IMT63" s="254"/>
      <c r="IMU63" s="254"/>
      <c r="IMV63" s="254"/>
      <c r="IMW63" s="254"/>
      <c r="IMX63" s="254"/>
      <c r="IMY63" s="254"/>
      <c r="IMZ63" s="254"/>
      <c r="INA63" s="254"/>
      <c r="INB63" s="254"/>
      <c r="INC63" s="254"/>
      <c r="IND63" s="254"/>
      <c r="INE63" s="254"/>
      <c r="INF63" s="254"/>
      <c r="ING63" s="254"/>
      <c r="INH63" s="254"/>
      <c r="INI63" s="254"/>
      <c r="INJ63" s="254"/>
      <c r="INK63" s="254"/>
      <c r="INL63" s="254"/>
      <c r="INM63" s="254"/>
      <c r="INN63" s="254"/>
      <c r="INO63" s="254"/>
      <c r="INP63" s="254"/>
      <c r="INQ63" s="254"/>
      <c r="INR63" s="254"/>
      <c r="INS63" s="254"/>
      <c r="INT63" s="254"/>
      <c r="INU63" s="254"/>
      <c r="INV63" s="254"/>
      <c r="INW63" s="254"/>
      <c r="INX63" s="254"/>
      <c r="INY63" s="254"/>
      <c r="INZ63" s="254"/>
      <c r="IOA63" s="254"/>
      <c r="IOB63" s="254"/>
      <c r="IOC63" s="254"/>
      <c r="IOD63" s="254"/>
      <c r="IOE63" s="254"/>
      <c r="IOF63" s="254"/>
      <c r="IOG63" s="254"/>
      <c r="IOH63" s="254"/>
      <c r="IOI63" s="254"/>
      <c r="IOJ63" s="254"/>
      <c r="IOK63" s="254"/>
      <c r="IOL63" s="254"/>
      <c r="IOM63" s="254"/>
      <c r="ION63" s="254"/>
      <c r="IOO63" s="254"/>
      <c r="IOP63" s="254"/>
      <c r="IOQ63" s="254"/>
      <c r="IOR63" s="254"/>
      <c r="IOS63" s="254"/>
      <c r="IOT63" s="254"/>
      <c r="IOU63" s="254"/>
      <c r="IOV63" s="254"/>
      <c r="IOW63" s="254"/>
      <c r="IOX63" s="254"/>
      <c r="IOY63" s="254"/>
      <c r="IOZ63" s="254"/>
      <c r="IPA63" s="254"/>
      <c r="IPB63" s="254"/>
      <c r="IPC63" s="254"/>
      <c r="IPD63" s="254"/>
      <c r="IPE63" s="254"/>
      <c r="IPF63" s="254"/>
      <c r="IPG63" s="254"/>
      <c r="IPH63" s="254"/>
      <c r="IPI63" s="254"/>
      <c r="IPJ63" s="254"/>
      <c r="IPK63" s="254"/>
      <c r="IPL63" s="254"/>
      <c r="IPM63" s="254"/>
      <c r="IPN63" s="254"/>
      <c r="IPO63" s="254"/>
      <c r="IPP63" s="254"/>
      <c r="IPQ63" s="254"/>
      <c r="IPR63" s="254"/>
      <c r="IPS63" s="254"/>
      <c r="IPT63" s="254"/>
      <c r="IPU63" s="254"/>
      <c r="IPV63" s="254"/>
      <c r="IPW63" s="254"/>
      <c r="IPX63" s="254"/>
      <c r="IPY63" s="254"/>
      <c r="IPZ63" s="254"/>
      <c r="IQA63" s="254"/>
      <c r="IQB63" s="254"/>
      <c r="IQC63" s="254"/>
      <c r="IQD63" s="254"/>
      <c r="IQE63" s="254"/>
      <c r="IQF63" s="254"/>
      <c r="IQG63" s="254"/>
      <c r="IQH63" s="254"/>
      <c r="IQI63" s="254"/>
      <c r="IQJ63" s="254"/>
      <c r="IQK63" s="254"/>
      <c r="IQL63" s="254"/>
      <c r="IQM63" s="254"/>
      <c r="IQN63" s="254"/>
      <c r="IQO63" s="254"/>
      <c r="IQP63" s="254"/>
      <c r="IQQ63" s="254"/>
      <c r="IQR63" s="254"/>
      <c r="IQS63" s="254"/>
      <c r="IQT63" s="254"/>
      <c r="IQU63" s="254"/>
      <c r="IQV63" s="254"/>
      <c r="IQW63" s="254"/>
      <c r="IQX63" s="254"/>
      <c r="IQY63" s="254"/>
      <c r="IQZ63" s="254"/>
      <c r="IRA63" s="254"/>
      <c r="IRB63" s="254"/>
      <c r="IRC63" s="254"/>
      <c r="IRD63" s="254"/>
      <c r="IRE63" s="254"/>
      <c r="IRF63" s="254"/>
      <c r="IRG63" s="254"/>
      <c r="IRH63" s="254"/>
      <c r="IRI63" s="254"/>
      <c r="IRJ63" s="254"/>
      <c r="IRK63" s="254"/>
      <c r="IRL63" s="254"/>
      <c r="IRM63" s="254"/>
      <c r="IRN63" s="254"/>
      <c r="IRO63" s="254"/>
      <c r="IRP63" s="254"/>
      <c r="IRQ63" s="254"/>
      <c r="IRR63" s="254"/>
      <c r="IRS63" s="254"/>
      <c r="IRT63" s="254"/>
      <c r="IRU63" s="254"/>
      <c r="IRV63" s="254"/>
      <c r="IRW63" s="254"/>
      <c r="IRX63" s="254"/>
      <c r="IRY63" s="254"/>
      <c r="IRZ63" s="254"/>
      <c r="ISA63" s="254"/>
      <c r="ISB63" s="254"/>
      <c r="ISC63" s="254"/>
      <c r="ISD63" s="254"/>
      <c r="ISE63" s="254"/>
      <c r="ISF63" s="254"/>
      <c r="ISG63" s="254"/>
      <c r="ISH63" s="254"/>
      <c r="ISI63" s="254"/>
      <c r="ISJ63" s="254"/>
      <c r="ISK63" s="254"/>
      <c r="ISL63" s="254"/>
      <c r="ISM63" s="254"/>
      <c r="ISN63" s="254"/>
      <c r="ISO63" s="254"/>
      <c r="ISP63" s="254"/>
      <c r="ISQ63" s="254"/>
      <c r="ISR63" s="254"/>
      <c r="ISS63" s="254"/>
      <c r="IST63" s="254"/>
      <c r="ISU63" s="254"/>
      <c r="ISV63" s="254"/>
      <c r="ISW63" s="254"/>
      <c r="ISX63" s="254"/>
      <c r="ISY63" s="254"/>
      <c r="ISZ63" s="254"/>
      <c r="ITA63" s="254"/>
      <c r="ITB63" s="254"/>
      <c r="ITC63" s="254"/>
      <c r="ITD63" s="254"/>
      <c r="ITE63" s="254"/>
      <c r="ITF63" s="254"/>
      <c r="ITG63" s="254"/>
      <c r="ITH63" s="254"/>
      <c r="ITI63" s="254"/>
      <c r="ITJ63" s="254"/>
      <c r="ITK63" s="254"/>
      <c r="ITL63" s="254"/>
      <c r="ITM63" s="254"/>
      <c r="ITN63" s="254"/>
      <c r="ITO63" s="254"/>
      <c r="ITP63" s="254"/>
      <c r="ITQ63" s="254"/>
      <c r="ITR63" s="254"/>
      <c r="ITS63" s="254"/>
      <c r="ITT63" s="254"/>
      <c r="ITU63" s="254"/>
      <c r="ITV63" s="254"/>
      <c r="ITW63" s="254"/>
      <c r="ITX63" s="254"/>
      <c r="ITY63" s="254"/>
      <c r="ITZ63" s="254"/>
      <c r="IUA63" s="254"/>
      <c r="IUB63" s="254"/>
      <c r="IUC63" s="254"/>
      <c r="IUD63" s="254"/>
      <c r="IUE63" s="254"/>
      <c r="IUF63" s="254"/>
      <c r="IUG63" s="254"/>
      <c r="IUH63" s="254"/>
      <c r="IUI63" s="254"/>
      <c r="IUJ63" s="254"/>
      <c r="IUK63" s="254"/>
      <c r="IUL63" s="254"/>
      <c r="IUM63" s="254"/>
      <c r="IUN63" s="254"/>
      <c r="IUO63" s="254"/>
      <c r="IUP63" s="254"/>
      <c r="IUQ63" s="254"/>
      <c r="IUR63" s="254"/>
      <c r="IUS63" s="254"/>
      <c r="IUT63" s="254"/>
      <c r="IUU63" s="254"/>
      <c r="IUV63" s="254"/>
      <c r="IUW63" s="254"/>
      <c r="IUX63" s="254"/>
      <c r="IUY63" s="254"/>
      <c r="IUZ63" s="254"/>
      <c r="IVA63" s="254"/>
      <c r="IVB63" s="254"/>
      <c r="IVC63" s="254"/>
      <c r="IVD63" s="254"/>
      <c r="IVE63" s="254"/>
      <c r="IVF63" s="254"/>
      <c r="IVG63" s="254"/>
      <c r="IVH63" s="254"/>
      <c r="IVI63" s="254"/>
      <c r="IVJ63" s="254"/>
      <c r="IVK63" s="254"/>
      <c r="IVL63" s="254"/>
      <c r="IVM63" s="254"/>
      <c r="IVN63" s="254"/>
      <c r="IVO63" s="254"/>
      <c r="IVP63" s="254"/>
      <c r="IVQ63" s="254"/>
      <c r="IVR63" s="254"/>
      <c r="IVS63" s="254"/>
      <c r="IVT63" s="254"/>
      <c r="IVU63" s="254"/>
      <c r="IVV63" s="254"/>
      <c r="IVW63" s="254"/>
      <c r="IVX63" s="254"/>
      <c r="IVY63" s="254"/>
      <c r="IVZ63" s="254"/>
      <c r="IWA63" s="254"/>
      <c r="IWB63" s="254"/>
      <c r="IWC63" s="254"/>
      <c r="IWD63" s="254"/>
      <c r="IWE63" s="254"/>
      <c r="IWF63" s="254"/>
      <c r="IWG63" s="254"/>
      <c r="IWH63" s="254"/>
      <c r="IWI63" s="254"/>
      <c r="IWJ63" s="254"/>
      <c r="IWK63" s="254"/>
      <c r="IWL63" s="254"/>
      <c r="IWM63" s="254"/>
      <c r="IWN63" s="254"/>
      <c r="IWO63" s="254"/>
      <c r="IWP63" s="254"/>
      <c r="IWQ63" s="254"/>
      <c r="IWR63" s="254"/>
      <c r="IWS63" s="254"/>
      <c r="IWT63" s="254"/>
      <c r="IWU63" s="254"/>
      <c r="IWV63" s="254"/>
      <c r="IWW63" s="254"/>
      <c r="IWX63" s="254"/>
      <c r="IWY63" s="254"/>
      <c r="IWZ63" s="254"/>
      <c r="IXA63" s="254"/>
      <c r="IXB63" s="254"/>
      <c r="IXC63" s="254"/>
      <c r="IXD63" s="254"/>
      <c r="IXE63" s="254"/>
      <c r="IXF63" s="254"/>
      <c r="IXG63" s="254"/>
      <c r="IXH63" s="254"/>
      <c r="IXI63" s="254"/>
      <c r="IXJ63" s="254"/>
      <c r="IXK63" s="254"/>
      <c r="IXL63" s="254"/>
      <c r="IXM63" s="254"/>
      <c r="IXN63" s="254"/>
      <c r="IXO63" s="254"/>
      <c r="IXP63" s="254"/>
      <c r="IXQ63" s="254"/>
      <c r="IXR63" s="254"/>
      <c r="IXS63" s="254"/>
      <c r="IXT63" s="254"/>
      <c r="IXU63" s="254"/>
      <c r="IXV63" s="254"/>
      <c r="IXW63" s="254"/>
      <c r="IXX63" s="254"/>
      <c r="IXY63" s="254"/>
      <c r="IXZ63" s="254"/>
      <c r="IYA63" s="254"/>
      <c r="IYB63" s="254"/>
      <c r="IYC63" s="254"/>
      <c r="IYD63" s="254"/>
      <c r="IYE63" s="254"/>
      <c r="IYF63" s="254"/>
      <c r="IYG63" s="254"/>
      <c r="IYH63" s="254"/>
      <c r="IYI63" s="254"/>
      <c r="IYJ63" s="254"/>
      <c r="IYK63" s="254"/>
      <c r="IYL63" s="254"/>
      <c r="IYM63" s="254"/>
      <c r="IYN63" s="254"/>
      <c r="IYO63" s="254"/>
      <c r="IYP63" s="254"/>
      <c r="IYQ63" s="254"/>
      <c r="IYR63" s="254"/>
      <c r="IYS63" s="254"/>
      <c r="IYT63" s="254"/>
      <c r="IYU63" s="254"/>
      <c r="IYV63" s="254"/>
      <c r="IYW63" s="254"/>
      <c r="IYX63" s="254"/>
      <c r="IYY63" s="254"/>
      <c r="IYZ63" s="254"/>
      <c r="IZA63" s="254"/>
      <c r="IZB63" s="254"/>
      <c r="IZC63" s="254"/>
      <c r="IZD63" s="254"/>
      <c r="IZE63" s="254"/>
      <c r="IZF63" s="254"/>
      <c r="IZG63" s="254"/>
      <c r="IZH63" s="254"/>
      <c r="IZI63" s="254"/>
      <c r="IZJ63" s="254"/>
      <c r="IZK63" s="254"/>
      <c r="IZL63" s="254"/>
      <c r="IZM63" s="254"/>
      <c r="IZN63" s="254"/>
      <c r="IZO63" s="254"/>
      <c r="IZP63" s="254"/>
      <c r="IZQ63" s="254"/>
      <c r="IZR63" s="254"/>
      <c r="IZS63" s="254"/>
      <c r="IZT63" s="254"/>
      <c r="IZU63" s="254"/>
      <c r="IZV63" s="254"/>
      <c r="IZW63" s="254"/>
      <c r="IZX63" s="254"/>
      <c r="IZY63" s="254"/>
      <c r="IZZ63" s="254"/>
      <c r="JAA63" s="254"/>
      <c r="JAB63" s="254"/>
      <c r="JAC63" s="254"/>
      <c r="JAD63" s="254"/>
      <c r="JAE63" s="254"/>
      <c r="JAF63" s="254"/>
      <c r="JAG63" s="254"/>
      <c r="JAH63" s="254"/>
      <c r="JAI63" s="254"/>
      <c r="JAJ63" s="254"/>
      <c r="JAK63" s="254"/>
      <c r="JAL63" s="254"/>
      <c r="JAM63" s="254"/>
      <c r="JAN63" s="254"/>
      <c r="JAO63" s="254"/>
      <c r="JAP63" s="254"/>
      <c r="JAQ63" s="254"/>
      <c r="JAR63" s="254"/>
      <c r="JAS63" s="254"/>
      <c r="JAT63" s="254"/>
      <c r="JAU63" s="254"/>
      <c r="JAV63" s="254"/>
      <c r="JAW63" s="254"/>
      <c r="JAX63" s="254"/>
      <c r="JAY63" s="254"/>
      <c r="JAZ63" s="254"/>
      <c r="JBA63" s="254"/>
      <c r="JBB63" s="254"/>
      <c r="JBC63" s="254"/>
      <c r="JBD63" s="254"/>
      <c r="JBE63" s="254"/>
      <c r="JBF63" s="254"/>
      <c r="JBG63" s="254"/>
      <c r="JBH63" s="254"/>
      <c r="JBI63" s="254"/>
      <c r="JBJ63" s="254"/>
      <c r="JBK63" s="254"/>
      <c r="JBL63" s="254"/>
      <c r="JBM63" s="254"/>
      <c r="JBN63" s="254"/>
      <c r="JBO63" s="254"/>
      <c r="JBP63" s="254"/>
      <c r="JBQ63" s="254"/>
      <c r="JBR63" s="254"/>
      <c r="JBS63" s="254"/>
      <c r="JBT63" s="254"/>
      <c r="JBU63" s="254"/>
      <c r="JBV63" s="254"/>
      <c r="JBW63" s="254"/>
      <c r="JBX63" s="254"/>
      <c r="JBY63" s="254"/>
      <c r="JBZ63" s="254"/>
      <c r="JCA63" s="254"/>
      <c r="JCB63" s="254"/>
      <c r="JCC63" s="254"/>
      <c r="JCD63" s="254"/>
      <c r="JCE63" s="254"/>
      <c r="JCF63" s="254"/>
      <c r="JCG63" s="254"/>
      <c r="JCH63" s="254"/>
      <c r="JCI63" s="254"/>
      <c r="JCJ63" s="254"/>
      <c r="JCK63" s="254"/>
      <c r="JCL63" s="254"/>
      <c r="JCM63" s="254"/>
      <c r="JCN63" s="254"/>
      <c r="JCO63" s="254"/>
      <c r="JCP63" s="254"/>
      <c r="JCQ63" s="254"/>
      <c r="JCR63" s="254"/>
      <c r="JCS63" s="254"/>
      <c r="JCT63" s="254"/>
      <c r="JCU63" s="254"/>
      <c r="JCV63" s="254"/>
      <c r="JCW63" s="254"/>
      <c r="JCX63" s="254"/>
      <c r="JCY63" s="254"/>
      <c r="JCZ63" s="254"/>
      <c r="JDA63" s="254"/>
      <c r="JDB63" s="254"/>
      <c r="JDC63" s="254"/>
      <c r="JDD63" s="254"/>
      <c r="JDE63" s="254"/>
      <c r="JDF63" s="254"/>
      <c r="JDG63" s="254"/>
      <c r="JDH63" s="254"/>
      <c r="JDI63" s="254"/>
      <c r="JDJ63" s="254"/>
      <c r="JDK63" s="254"/>
      <c r="JDL63" s="254"/>
      <c r="JDM63" s="254"/>
      <c r="JDN63" s="254"/>
      <c r="JDO63" s="254"/>
      <c r="JDP63" s="254"/>
      <c r="JDQ63" s="254"/>
      <c r="JDR63" s="254"/>
      <c r="JDS63" s="254"/>
      <c r="JDT63" s="254"/>
      <c r="JDU63" s="254"/>
      <c r="JDV63" s="254"/>
      <c r="JDW63" s="254"/>
      <c r="JDX63" s="254"/>
      <c r="JDY63" s="254"/>
      <c r="JDZ63" s="254"/>
      <c r="JEA63" s="254"/>
      <c r="JEB63" s="254"/>
      <c r="JEC63" s="254"/>
      <c r="JED63" s="254"/>
      <c r="JEE63" s="254"/>
      <c r="JEF63" s="254"/>
      <c r="JEG63" s="254"/>
      <c r="JEH63" s="254"/>
      <c r="JEI63" s="254"/>
      <c r="JEJ63" s="254"/>
      <c r="JEK63" s="254"/>
      <c r="JEL63" s="254"/>
      <c r="JEM63" s="254"/>
      <c r="JEN63" s="254"/>
      <c r="JEO63" s="254"/>
      <c r="JEP63" s="254"/>
      <c r="JEQ63" s="254"/>
      <c r="JER63" s="254"/>
      <c r="JES63" s="254"/>
      <c r="JET63" s="254"/>
      <c r="JEU63" s="254"/>
      <c r="JEV63" s="254"/>
      <c r="JEW63" s="254"/>
      <c r="JEX63" s="254"/>
      <c r="JEY63" s="254"/>
      <c r="JEZ63" s="254"/>
      <c r="JFA63" s="254"/>
      <c r="JFB63" s="254"/>
      <c r="JFC63" s="254"/>
      <c r="JFD63" s="254"/>
      <c r="JFE63" s="254"/>
      <c r="JFF63" s="254"/>
      <c r="JFG63" s="254"/>
      <c r="JFH63" s="254"/>
      <c r="JFI63" s="254"/>
      <c r="JFJ63" s="254"/>
      <c r="JFK63" s="254"/>
      <c r="JFL63" s="254"/>
      <c r="JFM63" s="254"/>
      <c r="JFN63" s="254"/>
      <c r="JFO63" s="254"/>
      <c r="JFP63" s="254"/>
      <c r="JFQ63" s="254"/>
      <c r="JFR63" s="254"/>
      <c r="JFS63" s="254"/>
      <c r="JFT63" s="254"/>
      <c r="JFU63" s="254"/>
      <c r="JFV63" s="254"/>
      <c r="JFW63" s="254"/>
      <c r="JFX63" s="254"/>
      <c r="JFY63" s="254"/>
      <c r="JFZ63" s="254"/>
      <c r="JGA63" s="254"/>
      <c r="JGB63" s="254"/>
      <c r="JGC63" s="254"/>
      <c r="JGD63" s="254"/>
      <c r="JGE63" s="254"/>
      <c r="JGF63" s="254"/>
      <c r="JGG63" s="254"/>
      <c r="JGH63" s="254"/>
      <c r="JGI63" s="254"/>
      <c r="JGJ63" s="254"/>
      <c r="JGK63" s="254"/>
      <c r="JGL63" s="254"/>
      <c r="JGM63" s="254"/>
      <c r="JGN63" s="254"/>
      <c r="JGO63" s="254"/>
      <c r="JGP63" s="254"/>
      <c r="JGQ63" s="254"/>
      <c r="JGR63" s="254"/>
      <c r="JGS63" s="254"/>
      <c r="JGT63" s="254"/>
      <c r="JGU63" s="254"/>
      <c r="JGV63" s="254"/>
      <c r="JGW63" s="254"/>
      <c r="JGX63" s="254"/>
      <c r="JGY63" s="254"/>
      <c r="JGZ63" s="254"/>
      <c r="JHA63" s="254"/>
      <c r="JHB63" s="254"/>
      <c r="JHC63" s="254"/>
      <c r="JHD63" s="254"/>
      <c r="JHE63" s="254"/>
      <c r="JHF63" s="254"/>
      <c r="JHG63" s="254"/>
      <c r="JHH63" s="254"/>
      <c r="JHI63" s="254"/>
      <c r="JHJ63" s="254"/>
      <c r="JHK63" s="254"/>
      <c r="JHL63" s="254"/>
      <c r="JHM63" s="254"/>
      <c r="JHN63" s="254"/>
      <c r="JHO63" s="254"/>
      <c r="JHP63" s="254"/>
      <c r="JHQ63" s="254"/>
      <c r="JHR63" s="254"/>
      <c r="JHS63" s="254"/>
      <c r="JHT63" s="254"/>
      <c r="JHU63" s="254"/>
      <c r="JHV63" s="254"/>
      <c r="JHW63" s="254"/>
      <c r="JHX63" s="254"/>
      <c r="JHY63" s="254"/>
      <c r="JHZ63" s="254"/>
      <c r="JIA63" s="254"/>
      <c r="JIB63" s="254"/>
      <c r="JIC63" s="254"/>
      <c r="JID63" s="254"/>
      <c r="JIE63" s="254"/>
      <c r="JIF63" s="254"/>
      <c r="JIG63" s="254"/>
      <c r="JIH63" s="254"/>
      <c r="JII63" s="254"/>
      <c r="JIJ63" s="254"/>
      <c r="JIK63" s="254"/>
      <c r="JIL63" s="254"/>
      <c r="JIM63" s="254"/>
      <c r="JIN63" s="254"/>
      <c r="JIO63" s="254"/>
      <c r="JIP63" s="254"/>
      <c r="JIQ63" s="254"/>
      <c r="JIR63" s="254"/>
      <c r="JIS63" s="254"/>
      <c r="JIT63" s="254"/>
      <c r="JIU63" s="254"/>
      <c r="JIV63" s="254"/>
      <c r="JIW63" s="254"/>
      <c r="JIX63" s="254"/>
      <c r="JIY63" s="254"/>
      <c r="JIZ63" s="254"/>
      <c r="JJA63" s="254"/>
      <c r="JJB63" s="254"/>
      <c r="JJC63" s="254"/>
      <c r="JJD63" s="254"/>
      <c r="JJE63" s="254"/>
      <c r="JJF63" s="254"/>
      <c r="JJG63" s="254"/>
      <c r="JJH63" s="254"/>
      <c r="JJI63" s="254"/>
      <c r="JJJ63" s="254"/>
      <c r="JJK63" s="254"/>
      <c r="JJL63" s="254"/>
      <c r="JJM63" s="254"/>
      <c r="JJN63" s="254"/>
      <c r="JJO63" s="254"/>
      <c r="JJP63" s="254"/>
      <c r="JJQ63" s="254"/>
      <c r="JJR63" s="254"/>
      <c r="JJS63" s="254"/>
      <c r="JJT63" s="254"/>
      <c r="JJU63" s="254"/>
      <c r="JJV63" s="254"/>
      <c r="JJW63" s="254"/>
      <c r="JJX63" s="254"/>
      <c r="JJY63" s="254"/>
      <c r="JJZ63" s="254"/>
      <c r="JKA63" s="254"/>
      <c r="JKB63" s="254"/>
      <c r="JKC63" s="254"/>
      <c r="JKD63" s="254"/>
      <c r="JKE63" s="254"/>
      <c r="JKF63" s="254"/>
      <c r="JKG63" s="254"/>
      <c r="JKH63" s="254"/>
      <c r="JKI63" s="254"/>
      <c r="JKJ63" s="254"/>
      <c r="JKK63" s="254"/>
      <c r="JKL63" s="254"/>
      <c r="JKM63" s="254"/>
      <c r="JKN63" s="254"/>
      <c r="JKO63" s="254"/>
      <c r="JKP63" s="254"/>
      <c r="JKQ63" s="254"/>
      <c r="JKR63" s="254"/>
      <c r="JKS63" s="254"/>
      <c r="JKT63" s="254"/>
      <c r="JKU63" s="254"/>
      <c r="JKV63" s="254"/>
      <c r="JKW63" s="254"/>
      <c r="JKX63" s="254"/>
      <c r="JKY63" s="254"/>
      <c r="JKZ63" s="254"/>
      <c r="JLA63" s="254"/>
      <c r="JLB63" s="254"/>
      <c r="JLC63" s="254"/>
      <c r="JLD63" s="254"/>
      <c r="JLE63" s="254"/>
      <c r="JLF63" s="254"/>
      <c r="JLG63" s="254"/>
      <c r="JLH63" s="254"/>
      <c r="JLI63" s="254"/>
      <c r="JLJ63" s="254"/>
      <c r="JLK63" s="254"/>
      <c r="JLL63" s="254"/>
      <c r="JLM63" s="254"/>
      <c r="JLN63" s="254"/>
      <c r="JLO63" s="254"/>
      <c r="JLP63" s="254"/>
      <c r="JLQ63" s="254"/>
      <c r="JLR63" s="254"/>
      <c r="JLS63" s="254"/>
      <c r="JLT63" s="254"/>
      <c r="JLU63" s="254"/>
      <c r="JLV63" s="254"/>
      <c r="JLW63" s="254"/>
      <c r="JLX63" s="254"/>
      <c r="JLY63" s="254"/>
      <c r="JLZ63" s="254"/>
      <c r="JMA63" s="254"/>
      <c r="JMB63" s="254"/>
      <c r="JMC63" s="254"/>
      <c r="JMD63" s="254"/>
      <c r="JME63" s="254"/>
      <c r="JMF63" s="254"/>
      <c r="JMG63" s="254"/>
      <c r="JMH63" s="254"/>
      <c r="JMI63" s="254"/>
      <c r="JMJ63" s="254"/>
      <c r="JMK63" s="254"/>
      <c r="JML63" s="254"/>
      <c r="JMM63" s="254"/>
      <c r="JMN63" s="254"/>
      <c r="JMO63" s="254"/>
      <c r="JMP63" s="254"/>
      <c r="JMQ63" s="254"/>
      <c r="JMR63" s="254"/>
      <c r="JMS63" s="254"/>
      <c r="JMT63" s="254"/>
      <c r="JMU63" s="254"/>
      <c r="JMV63" s="254"/>
      <c r="JMW63" s="254"/>
      <c r="JMX63" s="254"/>
      <c r="JMY63" s="254"/>
      <c r="JMZ63" s="254"/>
      <c r="JNA63" s="254"/>
      <c r="JNB63" s="254"/>
      <c r="JNC63" s="254"/>
      <c r="JND63" s="254"/>
      <c r="JNE63" s="254"/>
      <c r="JNF63" s="254"/>
      <c r="JNG63" s="254"/>
      <c r="JNH63" s="254"/>
      <c r="JNI63" s="254"/>
      <c r="JNJ63" s="254"/>
      <c r="JNK63" s="254"/>
      <c r="JNL63" s="254"/>
      <c r="JNM63" s="254"/>
      <c r="JNN63" s="254"/>
      <c r="JNO63" s="254"/>
      <c r="JNP63" s="254"/>
      <c r="JNQ63" s="254"/>
      <c r="JNR63" s="254"/>
      <c r="JNS63" s="254"/>
      <c r="JNT63" s="254"/>
      <c r="JNU63" s="254"/>
      <c r="JNV63" s="254"/>
      <c r="JNW63" s="254"/>
      <c r="JNX63" s="254"/>
      <c r="JNY63" s="254"/>
      <c r="JNZ63" s="254"/>
      <c r="JOA63" s="254"/>
      <c r="JOB63" s="254"/>
      <c r="JOC63" s="254"/>
      <c r="JOD63" s="254"/>
      <c r="JOE63" s="254"/>
      <c r="JOF63" s="254"/>
      <c r="JOG63" s="254"/>
      <c r="JOH63" s="254"/>
      <c r="JOI63" s="254"/>
      <c r="JOJ63" s="254"/>
      <c r="JOK63" s="254"/>
      <c r="JOL63" s="254"/>
      <c r="JOM63" s="254"/>
      <c r="JON63" s="254"/>
      <c r="JOO63" s="254"/>
      <c r="JOP63" s="254"/>
      <c r="JOQ63" s="254"/>
      <c r="JOR63" s="254"/>
      <c r="JOS63" s="254"/>
      <c r="JOT63" s="254"/>
      <c r="JOU63" s="254"/>
      <c r="JOV63" s="254"/>
      <c r="JOW63" s="254"/>
      <c r="JOX63" s="254"/>
      <c r="JOY63" s="254"/>
      <c r="JOZ63" s="254"/>
      <c r="JPA63" s="254"/>
      <c r="JPB63" s="254"/>
      <c r="JPC63" s="254"/>
      <c r="JPD63" s="254"/>
      <c r="JPE63" s="254"/>
      <c r="JPF63" s="254"/>
      <c r="JPG63" s="254"/>
      <c r="JPH63" s="254"/>
      <c r="JPI63" s="254"/>
      <c r="JPJ63" s="254"/>
      <c r="JPK63" s="254"/>
      <c r="JPL63" s="254"/>
      <c r="JPM63" s="254"/>
      <c r="JPN63" s="254"/>
      <c r="JPO63" s="254"/>
      <c r="JPP63" s="254"/>
      <c r="JPQ63" s="254"/>
      <c r="JPR63" s="254"/>
      <c r="JPS63" s="254"/>
      <c r="JPT63" s="254"/>
      <c r="JPU63" s="254"/>
      <c r="JPV63" s="254"/>
      <c r="JPW63" s="254"/>
      <c r="JPX63" s="254"/>
      <c r="JPY63" s="254"/>
      <c r="JPZ63" s="254"/>
      <c r="JQA63" s="254"/>
      <c r="JQB63" s="254"/>
      <c r="JQC63" s="254"/>
      <c r="JQD63" s="254"/>
      <c r="JQE63" s="254"/>
      <c r="JQF63" s="254"/>
      <c r="JQG63" s="254"/>
      <c r="JQH63" s="254"/>
      <c r="JQI63" s="254"/>
      <c r="JQJ63" s="254"/>
      <c r="JQK63" s="254"/>
      <c r="JQL63" s="254"/>
      <c r="JQM63" s="254"/>
      <c r="JQN63" s="254"/>
      <c r="JQO63" s="254"/>
      <c r="JQP63" s="254"/>
      <c r="JQQ63" s="254"/>
      <c r="JQR63" s="254"/>
      <c r="JQS63" s="254"/>
      <c r="JQT63" s="254"/>
      <c r="JQU63" s="254"/>
      <c r="JQV63" s="254"/>
      <c r="JQW63" s="254"/>
      <c r="JQX63" s="254"/>
      <c r="JQY63" s="254"/>
      <c r="JQZ63" s="254"/>
      <c r="JRA63" s="254"/>
      <c r="JRB63" s="254"/>
      <c r="JRC63" s="254"/>
      <c r="JRD63" s="254"/>
      <c r="JRE63" s="254"/>
      <c r="JRF63" s="254"/>
      <c r="JRG63" s="254"/>
      <c r="JRH63" s="254"/>
      <c r="JRI63" s="254"/>
      <c r="JRJ63" s="254"/>
      <c r="JRK63" s="254"/>
      <c r="JRL63" s="254"/>
      <c r="JRM63" s="254"/>
      <c r="JRN63" s="254"/>
      <c r="JRO63" s="254"/>
      <c r="JRP63" s="254"/>
      <c r="JRQ63" s="254"/>
      <c r="JRR63" s="254"/>
      <c r="JRS63" s="254"/>
      <c r="JRT63" s="254"/>
      <c r="JRU63" s="254"/>
      <c r="JRV63" s="254"/>
      <c r="JRW63" s="254"/>
      <c r="JRX63" s="254"/>
      <c r="JRY63" s="254"/>
      <c r="JRZ63" s="254"/>
      <c r="JSA63" s="254"/>
      <c r="JSB63" s="254"/>
      <c r="JSC63" s="254"/>
      <c r="JSD63" s="254"/>
      <c r="JSE63" s="254"/>
      <c r="JSF63" s="254"/>
      <c r="JSG63" s="254"/>
      <c r="JSH63" s="254"/>
      <c r="JSI63" s="254"/>
      <c r="JSJ63" s="254"/>
      <c r="JSK63" s="254"/>
      <c r="JSL63" s="254"/>
      <c r="JSM63" s="254"/>
      <c r="JSN63" s="254"/>
      <c r="JSO63" s="254"/>
      <c r="JSP63" s="254"/>
      <c r="JSQ63" s="254"/>
      <c r="JSR63" s="254"/>
      <c r="JSS63" s="254"/>
      <c r="JST63" s="254"/>
      <c r="JSU63" s="254"/>
      <c r="JSV63" s="254"/>
      <c r="JSW63" s="254"/>
      <c r="JSX63" s="254"/>
      <c r="JSY63" s="254"/>
      <c r="JSZ63" s="254"/>
      <c r="JTA63" s="254"/>
      <c r="JTB63" s="254"/>
      <c r="JTC63" s="254"/>
      <c r="JTD63" s="254"/>
      <c r="JTE63" s="254"/>
      <c r="JTF63" s="254"/>
      <c r="JTG63" s="254"/>
      <c r="JTH63" s="254"/>
      <c r="JTI63" s="254"/>
      <c r="JTJ63" s="254"/>
      <c r="JTK63" s="254"/>
      <c r="JTL63" s="254"/>
      <c r="JTM63" s="254"/>
      <c r="JTN63" s="254"/>
      <c r="JTO63" s="254"/>
      <c r="JTP63" s="254"/>
      <c r="JTQ63" s="254"/>
      <c r="JTR63" s="254"/>
      <c r="JTS63" s="254"/>
      <c r="JTT63" s="254"/>
      <c r="JTU63" s="254"/>
      <c r="JTV63" s="254"/>
      <c r="JTW63" s="254"/>
      <c r="JTX63" s="254"/>
      <c r="JTY63" s="254"/>
      <c r="JTZ63" s="254"/>
      <c r="JUA63" s="254"/>
      <c r="JUB63" s="254"/>
      <c r="JUC63" s="254"/>
      <c r="JUD63" s="254"/>
      <c r="JUE63" s="254"/>
      <c r="JUF63" s="254"/>
      <c r="JUG63" s="254"/>
      <c r="JUH63" s="254"/>
      <c r="JUI63" s="254"/>
      <c r="JUJ63" s="254"/>
      <c r="JUK63" s="254"/>
      <c r="JUL63" s="254"/>
      <c r="JUM63" s="254"/>
      <c r="JUN63" s="254"/>
      <c r="JUO63" s="254"/>
      <c r="JUP63" s="254"/>
      <c r="JUQ63" s="254"/>
      <c r="JUR63" s="254"/>
      <c r="JUS63" s="254"/>
      <c r="JUT63" s="254"/>
      <c r="JUU63" s="254"/>
      <c r="JUV63" s="254"/>
      <c r="JUW63" s="254"/>
      <c r="JUX63" s="254"/>
      <c r="JUY63" s="254"/>
      <c r="JUZ63" s="254"/>
      <c r="JVA63" s="254"/>
      <c r="JVB63" s="254"/>
      <c r="JVC63" s="254"/>
      <c r="JVD63" s="254"/>
      <c r="JVE63" s="254"/>
      <c r="JVF63" s="254"/>
      <c r="JVG63" s="254"/>
      <c r="JVH63" s="254"/>
      <c r="JVI63" s="254"/>
      <c r="JVJ63" s="254"/>
      <c r="JVK63" s="254"/>
      <c r="JVL63" s="254"/>
      <c r="JVM63" s="254"/>
      <c r="JVN63" s="254"/>
      <c r="JVO63" s="254"/>
      <c r="JVP63" s="254"/>
      <c r="JVQ63" s="254"/>
      <c r="JVR63" s="254"/>
      <c r="JVS63" s="254"/>
      <c r="JVT63" s="254"/>
      <c r="JVU63" s="254"/>
      <c r="JVV63" s="254"/>
      <c r="JVW63" s="254"/>
      <c r="JVX63" s="254"/>
      <c r="JVY63" s="254"/>
      <c r="JVZ63" s="254"/>
      <c r="JWA63" s="254"/>
      <c r="JWB63" s="254"/>
      <c r="JWC63" s="254"/>
      <c r="JWD63" s="254"/>
      <c r="JWE63" s="254"/>
      <c r="JWF63" s="254"/>
      <c r="JWG63" s="254"/>
      <c r="JWH63" s="254"/>
      <c r="JWI63" s="254"/>
      <c r="JWJ63" s="254"/>
      <c r="JWK63" s="254"/>
      <c r="JWL63" s="254"/>
      <c r="JWM63" s="254"/>
      <c r="JWN63" s="254"/>
      <c r="JWO63" s="254"/>
      <c r="JWP63" s="254"/>
      <c r="JWQ63" s="254"/>
      <c r="JWR63" s="254"/>
      <c r="JWS63" s="254"/>
      <c r="JWT63" s="254"/>
      <c r="JWU63" s="254"/>
      <c r="JWV63" s="254"/>
      <c r="JWW63" s="254"/>
      <c r="JWX63" s="254"/>
      <c r="JWY63" s="254"/>
      <c r="JWZ63" s="254"/>
      <c r="JXA63" s="254"/>
      <c r="JXB63" s="254"/>
      <c r="JXC63" s="254"/>
      <c r="JXD63" s="254"/>
      <c r="JXE63" s="254"/>
      <c r="JXF63" s="254"/>
      <c r="JXG63" s="254"/>
      <c r="JXH63" s="254"/>
      <c r="JXI63" s="254"/>
      <c r="JXJ63" s="254"/>
      <c r="JXK63" s="254"/>
      <c r="JXL63" s="254"/>
      <c r="JXM63" s="254"/>
      <c r="JXN63" s="254"/>
      <c r="JXO63" s="254"/>
      <c r="JXP63" s="254"/>
      <c r="JXQ63" s="254"/>
      <c r="JXR63" s="254"/>
      <c r="JXS63" s="254"/>
      <c r="JXT63" s="254"/>
      <c r="JXU63" s="254"/>
      <c r="JXV63" s="254"/>
      <c r="JXW63" s="254"/>
      <c r="JXX63" s="254"/>
      <c r="JXY63" s="254"/>
      <c r="JXZ63" s="254"/>
      <c r="JYA63" s="254"/>
      <c r="JYB63" s="254"/>
      <c r="JYC63" s="254"/>
      <c r="JYD63" s="254"/>
      <c r="JYE63" s="254"/>
      <c r="JYF63" s="254"/>
      <c r="JYG63" s="254"/>
      <c r="JYH63" s="254"/>
      <c r="JYI63" s="254"/>
      <c r="JYJ63" s="254"/>
      <c r="JYK63" s="254"/>
      <c r="JYL63" s="254"/>
      <c r="JYM63" s="254"/>
      <c r="JYN63" s="254"/>
      <c r="JYO63" s="254"/>
      <c r="JYP63" s="254"/>
      <c r="JYQ63" s="254"/>
      <c r="JYR63" s="254"/>
      <c r="JYS63" s="254"/>
      <c r="JYT63" s="254"/>
      <c r="JYU63" s="254"/>
      <c r="JYV63" s="254"/>
      <c r="JYW63" s="254"/>
      <c r="JYX63" s="254"/>
      <c r="JYY63" s="254"/>
      <c r="JYZ63" s="254"/>
      <c r="JZA63" s="254"/>
      <c r="JZB63" s="254"/>
      <c r="JZC63" s="254"/>
      <c r="JZD63" s="254"/>
      <c r="JZE63" s="254"/>
      <c r="JZF63" s="254"/>
      <c r="JZG63" s="254"/>
      <c r="JZH63" s="254"/>
      <c r="JZI63" s="254"/>
      <c r="JZJ63" s="254"/>
      <c r="JZK63" s="254"/>
      <c r="JZL63" s="254"/>
      <c r="JZM63" s="254"/>
      <c r="JZN63" s="254"/>
      <c r="JZO63" s="254"/>
      <c r="JZP63" s="254"/>
      <c r="JZQ63" s="254"/>
      <c r="JZR63" s="254"/>
      <c r="JZS63" s="254"/>
      <c r="JZT63" s="254"/>
      <c r="JZU63" s="254"/>
      <c r="JZV63" s="254"/>
      <c r="JZW63" s="254"/>
      <c r="JZX63" s="254"/>
      <c r="JZY63" s="254"/>
      <c r="JZZ63" s="254"/>
      <c r="KAA63" s="254"/>
      <c r="KAB63" s="254"/>
      <c r="KAC63" s="254"/>
      <c r="KAD63" s="254"/>
      <c r="KAE63" s="254"/>
      <c r="KAF63" s="254"/>
      <c r="KAG63" s="254"/>
      <c r="KAH63" s="254"/>
      <c r="KAI63" s="254"/>
      <c r="KAJ63" s="254"/>
      <c r="KAK63" s="254"/>
      <c r="KAL63" s="254"/>
      <c r="KAM63" s="254"/>
      <c r="KAN63" s="254"/>
      <c r="KAO63" s="254"/>
      <c r="KAP63" s="254"/>
      <c r="KAQ63" s="254"/>
      <c r="KAR63" s="254"/>
      <c r="KAS63" s="254"/>
      <c r="KAT63" s="254"/>
      <c r="KAU63" s="254"/>
      <c r="KAV63" s="254"/>
      <c r="KAW63" s="254"/>
      <c r="KAX63" s="254"/>
      <c r="KAY63" s="254"/>
      <c r="KAZ63" s="254"/>
      <c r="KBA63" s="254"/>
      <c r="KBB63" s="254"/>
      <c r="KBC63" s="254"/>
      <c r="KBD63" s="254"/>
      <c r="KBE63" s="254"/>
      <c r="KBF63" s="254"/>
      <c r="KBG63" s="254"/>
      <c r="KBH63" s="254"/>
      <c r="KBI63" s="254"/>
      <c r="KBJ63" s="254"/>
      <c r="KBK63" s="254"/>
      <c r="KBL63" s="254"/>
      <c r="KBM63" s="254"/>
      <c r="KBN63" s="254"/>
      <c r="KBO63" s="254"/>
      <c r="KBP63" s="254"/>
      <c r="KBQ63" s="254"/>
      <c r="KBR63" s="254"/>
      <c r="KBS63" s="254"/>
      <c r="KBT63" s="254"/>
      <c r="KBU63" s="254"/>
      <c r="KBV63" s="254"/>
      <c r="KBW63" s="254"/>
      <c r="KBX63" s="254"/>
      <c r="KBY63" s="254"/>
      <c r="KBZ63" s="254"/>
      <c r="KCA63" s="254"/>
      <c r="KCB63" s="254"/>
      <c r="KCC63" s="254"/>
      <c r="KCD63" s="254"/>
      <c r="KCE63" s="254"/>
      <c r="KCF63" s="254"/>
      <c r="KCG63" s="254"/>
      <c r="KCH63" s="254"/>
      <c r="KCI63" s="254"/>
      <c r="KCJ63" s="254"/>
      <c r="KCK63" s="254"/>
      <c r="KCL63" s="254"/>
      <c r="KCM63" s="254"/>
      <c r="KCN63" s="254"/>
      <c r="KCO63" s="254"/>
      <c r="KCP63" s="254"/>
      <c r="KCQ63" s="254"/>
      <c r="KCR63" s="254"/>
      <c r="KCS63" s="254"/>
      <c r="KCT63" s="254"/>
      <c r="KCU63" s="254"/>
      <c r="KCV63" s="254"/>
      <c r="KCW63" s="254"/>
      <c r="KCX63" s="254"/>
      <c r="KCY63" s="254"/>
      <c r="KCZ63" s="254"/>
      <c r="KDA63" s="254"/>
      <c r="KDB63" s="254"/>
      <c r="KDC63" s="254"/>
      <c r="KDD63" s="254"/>
      <c r="KDE63" s="254"/>
      <c r="KDF63" s="254"/>
      <c r="KDG63" s="254"/>
      <c r="KDH63" s="254"/>
      <c r="KDI63" s="254"/>
      <c r="KDJ63" s="254"/>
      <c r="KDK63" s="254"/>
      <c r="KDL63" s="254"/>
      <c r="KDM63" s="254"/>
      <c r="KDN63" s="254"/>
      <c r="KDO63" s="254"/>
      <c r="KDP63" s="254"/>
      <c r="KDQ63" s="254"/>
      <c r="KDR63" s="254"/>
      <c r="KDS63" s="254"/>
      <c r="KDT63" s="254"/>
      <c r="KDU63" s="254"/>
      <c r="KDV63" s="254"/>
      <c r="KDW63" s="254"/>
      <c r="KDX63" s="254"/>
      <c r="KDY63" s="254"/>
      <c r="KDZ63" s="254"/>
      <c r="KEA63" s="254"/>
      <c r="KEB63" s="254"/>
      <c r="KEC63" s="254"/>
      <c r="KED63" s="254"/>
      <c r="KEE63" s="254"/>
      <c r="KEF63" s="254"/>
      <c r="KEG63" s="254"/>
      <c r="KEH63" s="254"/>
      <c r="KEI63" s="254"/>
      <c r="KEJ63" s="254"/>
      <c r="KEK63" s="254"/>
      <c r="KEL63" s="254"/>
      <c r="KEM63" s="254"/>
      <c r="KEN63" s="254"/>
      <c r="KEO63" s="254"/>
      <c r="KEP63" s="254"/>
      <c r="KEQ63" s="254"/>
      <c r="KER63" s="254"/>
      <c r="KES63" s="254"/>
      <c r="KET63" s="254"/>
      <c r="KEU63" s="254"/>
      <c r="KEV63" s="254"/>
      <c r="KEW63" s="254"/>
      <c r="KEX63" s="254"/>
      <c r="KEY63" s="254"/>
      <c r="KEZ63" s="254"/>
      <c r="KFA63" s="254"/>
      <c r="KFB63" s="254"/>
      <c r="KFC63" s="254"/>
      <c r="KFD63" s="254"/>
      <c r="KFE63" s="254"/>
      <c r="KFF63" s="254"/>
      <c r="KFG63" s="254"/>
      <c r="KFH63" s="254"/>
      <c r="KFI63" s="254"/>
      <c r="KFJ63" s="254"/>
      <c r="KFK63" s="254"/>
      <c r="KFL63" s="254"/>
      <c r="KFM63" s="254"/>
      <c r="KFN63" s="254"/>
      <c r="KFO63" s="254"/>
      <c r="KFP63" s="254"/>
      <c r="KFQ63" s="254"/>
      <c r="KFR63" s="254"/>
      <c r="KFS63" s="254"/>
      <c r="KFT63" s="254"/>
      <c r="KFU63" s="254"/>
      <c r="KFV63" s="254"/>
      <c r="KFW63" s="254"/>
      <c r="KFX63" s="254"/>
      <c r="KFY63" s="254"/>
      <c r="KFZ63" s="254"/>
      <c r="KGA63" s="254"/>
      <c r="KGB63" s="254"/>
      <c r="KGC63" s="254"/>
      <c r="KGD63" s="254"/>
      <c r="KGE63" s="254"/>
      <c r="KGF63" s="254"/>
      <c r="KGG63" s="254"/>
      <c r="KGH63" s="254"/>
      <c r="KGI63" s="254"/>
      <c r="KGJ63" s="254"/>
      <c r="KGK63" s="254"/>
      <c r="KGL63" s="254"/>
      <c r="KGM63" s="254"/>
      <c r="KGN63" s="254"/>
      <c r="KGO63" s="254"/>
      <c r="KGP63" s="254"/>
      <c r="KGQ63" s="254"/>
      <c r="KGR63" s="254"/>
      <c r="KGS63" s="254"/>
      <c r="KGT63" s="254"/>
      <c r="KGU63" s="254"/>
      <c r="KGV63" s="254"/>
      <c r="KGW63" s="254"/>
      <c r="KGX63" s="254"/>
      <c r="KGY63" s="254"/>
      <c r="KGZ63" s="254"/>
      <c r="KHA63" s="254"/>
      <c r="KHB63" s="254"/>
      <c r="KHC63" s="254"/>
      <c r="KHD63" s="254"/>
      <c r="KHE63" s="254"/>
      <c r="KHF63" s="254"/>
      <c r="KHG63" s="254"/>
      <c r="KHH63" s="254"/>
      <c r="KHI63" s="254"/>
      <c r="KHJ63" s="254"/>
      <c r="KHK63" s="254"/>
      <c r="KHL63" s="254"/>
      <c r="KHM63" s="254"/>
      <c r="KHN63" s="254"/>
      <c r="KHO63" s="254"/>
      <c r="KHP63" s="254"/>
      <c r="KHQ63" s="254"/>
      <c r="KHR63" s="254"/>
      <c r="KHS63" s="254"/>
      <c r="KHT63" s="254"/>
      <c r="KHU63" s="254"/>
      <c r="KHV63" s="254"/>
      <c r="KHW63" s="254"/>
      <c r="KHX63" s="254"/>
      <c r="KHY63" s="254"/>
      <c r="KHZ63" s="254"/>
      <c r="KIA63" s="254"/>
      <c r="KIB63" s="254"/>
      <c r="KIC63" s="254"/>
      <c r="KID63" s="254"/>
      <c r="KIE63" s="254"/>
      <c r="KIF63" s="254"/>
      <c r="KIG63" s="254"/>
      <c r="KIH63" s="254"/>
      <c r="KII63" s="254"/>
      <c r="KIJ63" s="254"/>
      <c r="KIK63" s="254"/>
      <c r="KIL63" s="254"/>
      <c r="KIM63" s="254"/>
      <c r="KIN63" s="254"/>
      <c r="KIO63" s="254"/>
      <c r="KIP63" s="254"/>
      <c r="KIQ63" s="254"/>
      <c r="KIR63" s="254"/>
      <c r="KIS63" s="254"/>
      <c r="KIT63" s="254"/>
      <c r="KIU63" s="254"/>
      <c r="KIV63" s="254"/>
      <c r="KIW63" s="254"/>
      <c r="KIX63" s="254"/>
      <c r="KIY63" s="254"/>
      <c r="KIZ63" s="254"/>
      <c r="KJA63" s="254"/>
      <c r="KJB63" s="254"/>
      <c r="KJC63" s="254"/>
      <c r="KJD63" s="254"/>
      <c r="KJE63" s="254"/>
      <c r="KJF63" s="254"/>
      <c r="KJG63" s="254"/>
      <c r="KJH63" s="254"/>
      <c r="KJI63" s="254"/>
      <c r="KJJ63" s="254"/>
      <c r="KJK63" s="254"/>
      <c r="KJL63" s="254"/>
      <c r="KJM63" s="254"/>
      <c r="KJN63" s="254"/>
      <c r="KJO63" s="254"/>
      <c r="KJP63" s="254"/>
      <c r="KJQ63" s="254"/>
      <c r="KJR63" s="254"/>
      <c r="KJS63" s="254"/>
      <c r="KJT63" s="254"/>
      <c r="KJU63" s="254"/>
      <c r="KJV63" s="254"/>
      <c r="KJW63" s="254"/>
      <c r="KJX63" s="254"/>
      <c r="KJY63" s="254"/>
      <c r="KJZ63" s="254"/>
      <c r="KKA63" s="254"/>
      <c r="KKB63" s="254"/>
      <c r="KKC63" s="254"/>
      <c r="KKD63" s="254"/>
      <c r="KKE63" s="254"/>
      <c r="KKF63" s="254"/>
      <c r="KKG63" s="254"/>
      <c r="KKH63" s="254"/>
      <c r="KKI63" s="254"/>
      <c r="KKJ63" s="254"/>
      <c r="KKK63" s="254"/>
      <c r="KKL63" s="254"/>
      <c r="KKM63" s="254"/>
      <c r="KKN63" s="254"/>
      <c r="KKO63" s="254"/>
      <c r="KKP63" s="254"/>
      <c r="KKQ63" s="254"/>
      <c r="KKR63" s="254"/>
      <c r="KKS63" s="254"/>
      <c r="KKT63" s="254"/>
      <c r="KKU63" s="254"/>
      <c r="KKV63" s="254"/>
      <c r="KKW63" s="254"/>
      <c r="KKX63" s="254"/>
      <c r="KKY63" s="254"/>
      <c r="KKZ63" s="254"/>
      <c r="KLA63" s="254"/>
      <c r="KLB63" s="254"/>
      <c r="KLC63" s="254"/>
      <c r="KLD63" s="254"/>
      <c r="KLE63" s="254"/>
      <c r="KLF63" s="254"/>
      <c r="KLG63" s="254"/>
      <c r="KLH63" s="254"/>
      <c r="KLI63" s="254"/>
      <c r="KLJ63" s="254"/>
      <c r="KLK63" s="254"/>
      <c r="KLL63" s="254"/>
      <c r="KLM63" s="254"/>
      <c r="KLN63" s="254"/>
      <c r="KLO63" s="254"/>
      <c r="KLP63" s="254"/>
      <c r="KLQ63" s="254"/>
      <c r="KLR63" s="254"/>
      <c r="KLS63" s="254"/>
      <c r="KLT63" s="254"/>
      <c r="KLU63" s="254"/>
      <c r="KLV63" s="254"/>
      <c r="KLW63" s="254"/>
      <c r="KLX63" s="254"/>
      <c r="KLY63" s="254"/>
      <c r="KLZ63" s="254"/>
      <c r="KMA63" s="254"/>
      <c r="KMB63" s="254"/>
      <c r="KMC63" s="254"/>
      <c r="KMD63" s="254"/>
      <c r="KME63" s="254"/>
      <c r="KMF63" s="254"/>
      <c r="KMG63" s="254"/>
      <c r="KMH63" s="254"/>
      <c r="KMI63" s="254"/>
      <c r="KMJ63" s="254"/>
      <c r="KMK63" s="254"/>
      <c r="KML63" s="254"/>
      <c r="KMM63" s="254"/>
      <c r="KMN63" s="254"/>
      <c r="KMO63" s="254"/>
      <c r="KMP63" s="254"/>
      <c r="KMQ63" s="254"/>
      <c r="KMR63" s="254"/>
      <c r="KMS63" s="254"/>
      <c r="KMT63" s="254"/>
      <c r="KMU63" s="254"/>
      <c r="KMV63" s="254"/>
      <c r="KMW63" s="254"/>
      <c r="KMX63" s="254"/>
      <c r="KMY63" s="254"/>
      <c r="KMZ63" s="254"/>
      <c r="KNA63" s="254"/>
      <c r="KNB63" s="254"/>
      <c r="KNC63" s="254"/>
      <c r="KND63" s="254"/>
      <c r="KNE63" s="254"/>
      <c r="KNF63" s="254"/>
      <c r="KNG63" s="254"/>
      <c r="KNH63" s="254"/>
      <c r="KNI63" s="254"/>
      <c r="KNJ63" s="254"/>
      <c r="KNK63" s="254"/>
      <c r="KNL63" s="254"/>
      <c r="KNM63" s="254"/>
      <c r="KNN63" s="254"/>
      <c r="KNO63" s="254"/>
      <c r="KNP63" s="254"/>
      <c r="KNQ63" s="254"/>
      <c r="KNR63" s="254"/>
      <c r="KNS63" s="254"/>
      <c r="KNT63" s="254"/>
      <c r="KNU63" s="254"/>
      <c r="KNV63" s="254"/>
      <c r="KNW63" s="254"/>
      <c r="KNX63" s="254"/>
      <c r="KNY63" s="254"/>
      <c r="KNZ63" s="254"/>
      <c r="KOA63" s="254"/>
      <c r="KOB63" s="254"/>
      <c r="KOC63" s="254"/>
      <c r="KOD63" s="254"/>
      <c r="KOE63" s="254"/>
      <c r="KOF63" s="254"/>
      <c r="KOG63" s="254"/>
      <c r="KOH63" s="254"/>
      <c r="KOI63" s="254"/>
      <c r="KOJ63" s="254"/>
      <c r="KOK63" s="254"/>
      <c r="KOL63" s="254"/>
      <c r="KOM63" s="254"/>
      <c r="KON63" s="254"/>
      <c r="KOO63" s="254"/>
      <c r="KOP63" s="254"/>
      <c r="KOQ63" s="254"/>
      <c r="KOR63" s="254"/>
      <c r="KOS63" s="254"/>
      <c r="KOT63" s="254"/>
      <c r="KOU63" s="254"/>
      <c r="KOV63" s="254"/>
      <c r="KOW63" s="254"/>
      <c r="KOX63" s="254"/>
      <c r="KOY63" s="254"/>
      <c r="KOZ63" s="254"/>
      <c r="KPA63" s="254"/>
      <c r="KPB63" s="254"/>
      <c r="KPC63" s="254"/>
      <c r="KPD63" s="254"/>
      <c r="KPE63" s="254"/>
      <c r="KPF63" s="254"/>
      <c r="KPG63" s="254"/>
      <c r="KPH63" s="254"/>
      <c r="KPI63" s="254"/>
      <c r="KPJ63" s="254"/>
      <c r="KPK63" s="254"/>
      <c r="KPL63" s="254"/>
      <c r="KPM63" s="254"/>
      <c r="KPN63" s="254"/>
      <c r="KPO63" s="254"/>
      <c r="KPP63" s="254"/>
      <c r="KPQ63" s="254"/>
      <c r="KPR63" s="254"/>
      <c r="KPS63" s="254"/>
      <c r="KPT63" s="254"/>
      <c r="KPU63" s="254"/>
      <c r="KPV63" s="254"/>
      <c r="KPW63" s="254"/>
      <c r="KPX63" s="254"/>
      <c r="KPY63" s="254"/>
      <c r="KPZ63" s="254"/>
      <c r="KQA63" s="254"/>
      <c r="KQB63" s="254"/>
      <c r="KQC63" s="254"/>
      <c r="KQD63" s="254"/>
      <c r="KQE63" s="254"/>
      <c r="KQF63" s="254"/>
      <c r="KQG63" s="254"/>
      <c r="KQH63" s="254"/>
      <c r="KQI63" s="254"/>
      <c r="KQJ63" s="254"/>
      <c r="KQK63" s="254"/>
      <c r="KQL63" s="254"/>
      <c r="KQM63" s="254"/>
      <c r="KQN63" s="254"/>
      <c r="KQO63" s="254"/>
      <c r="KQP63" s="254"/>
      <c r="KQQ63" s="254"/>
      <c r="KQR63" s="254"/>
      <c r="KQS63" s="254"/>
      <c r="KQT63" s="254"/>
      <c r="KQU63" s="254"/>
      <c r="KQV63" s="254"/>
      <c r="KQW63" s="254"/>
      <c r="KQX63" s="254"/>
      <c r="KQY63" s="254"/>
      <c r="KQZ63" s="254"/>
      <c r="KRA63" s="254"/>
      <c r="KRB63" s="254"/>
      <c r="KRC63" s="254"/>
      <c r="KRD63" s="254"/>
      <c r="KRE63" s="254"/>
      <c r="KRF63" s="254"/>
      <c r="KRG63" s="254"/>
      <c r="KRH63" s="254"/>
      <c r="KRI63" s="254"/>
      <c r="KRJ63" s="254"/>
      <c r="KRK63" s="254"/>
      <c r="KRL63" s="254"/>
      <c r="KRM63" s="254"/>
      <c r="KRN63" s="254"/>
      <c r="KRO63" s="254"/>
      <c r="KRP63" s="254"/>
      <c r="KRQ63" s="254"/>
      <c r="KRR63" s="254"/>
      <c r="KRS63" s="254"/>
      <c r="KRT63" s="254"/>
      <c r="KRU63" s="254"/>
      <c r="KRV63" s="254"/>
      <c r="KRW63" s="254"/>
      <c r="KRX63" s="254"/>
      <c r="KRY63" s="254"/>
      <c r="KRZ63" s="254"/>
      <c r="KSA63" s="254"/>
      <c r="KSB63" s="254"/>
      <c r="KSC63" s="254"/>
      <c r="KSD63" s="254"/>
      <c r="KSE63" s="254"/>
      <c r="KSF63" s="254"/>
      <c r="KSG63" s="254"/>
      <c r="KSH63" s="254"/>
      <c r="KSI63" s="254"/>
      <c r="KSJ63" s="254"/>
      <c r="KSK63" s="254"/>
      <c r="KSL63" s="254"/>
      <c r="KSM63" s="254"/>
      <c r="KSN63" s="254"/>
      <c r="KSO63" s="254"/>
      <c r="KSP63" s="254"/>
      <c r="KSQ63" s="254"/>
      <c r="KSR63" s="254"/>
      <c r="KSS63" s="254"/>
      <c r="KST63" s="254"/>
      <c r="KSU63" s="254"/>
      <c r="KSV63" s="254"/>
      <c r="KSW63" s="254"/>
      <c r="KSX63" s="254"/>
      <c r="KSY63" s="254"/>
      <c r="KSZ63" s="254"/>
      <c r="KTA63" s="254"/>
      <c r="KTB63" s="254"/>
      <c r="KTC63" s="254"/>
      <c r="KTD63" s="254"/>
      <c r="KTE63" s="254"/>
      <c r="KTF63" s="254"/>
      <c r="KTG63" s="254"/>
      <c r="KTH63" s="254"/>
      <c r="KTI63" s="254"/>
      <c r="KTJ63" s="254"/>
      <c r="KTK63" s="254"/>
      <c r="KTL63" s="254"/>
      <c r="KTM63" s="254"/>
      <c r="KTN63" s="254"/>
      <c r="KTO63" s="254"/>
      <c r="KTP63" s="254"/>
      <c r="KTQ63" s="254"/>
      <c r="KTR63" s="254"/>
      <c r="KTS63" s="254"/>
      <c r="KTT63" s="254"/>
      <c r="KTU63" s="254"/>
      <c r="KTV63" s="254"/>
      <c r="KTW63" s="254"/>
      <c r="KTX63" s="254"/>
      <c r="KTY63" s="254"/>
      <c r="KTZ63" s="254"/>
      <c r="KUA63" s="254"/>
      <c r="KUB63" s="254"/>
      <c r="KUC63" s="254"/>
      <c r="KUD63" s="254"/>
      <c r="KUE63" s="254"/>
      <c r="KUF63" s="254"/>
      <c r="KUG63" s="254"/>
      <c r="KUH63" s="254"/>
      <c r="KUI63" s="254"/>
      <c r="KUJ63" s="254"/>
      <c r="KUK63" s="254"/>
      <c r="KUL63" s="254"/>
      <c r="KUM63" s="254"/>
      <c r="KUN63" s="254"/>
      <c r="KUO63" s="254"/>
      <c r="KUP63" s="254"/>
      <c r="KUQ63" s="254"/>
      <c r="KUR63" s="254"/>
      <c r="KUS63" s="254"/>
      <c r="KUT63" s="254"/>
      <c r="KUU63" s="254"/>
      <c r="KUV63" s="254"/>
      <c r="KUW63" s="254"/>
      <c r="KUX63" s="254"/>
      <c r="KUY63" s="254"/>
      <c r="KUZ63" s="254"/>
      <c r="KVA63" s="254"/>
      <c r="KVB63" s="254"/>
      <c r="KVC63" s="254"/>
      <c r="KVD63" s="254"/>
      <c r="KVE63" s="254"/>
      <c r="KVF63" s="254"/>
      <c r="KVG63" s="254"/>
      <c r="KVH63" s="254"/>
      <c r="KVI63" s="254"/>
      <c r="KVJ63" s="254"/>
      <c r="KVK63" s="254"/>
      <c r="KVL63" s="254"/>
      <c r="KVM63" s="254"/>
      <c r="KVN63" s="254"/>
      <c r="KVO63" s="254"/>
      <c r="KVP63" s="254"/>
      <c r="KVQ63" s="254"/>
      <c r="KVR63" s="254"/>
      <c r="KVS63" s="254"/>
      <c r="KVT63" s="254"/>
      <c r="KVU63" s="254"/>
      <c r="KVV63" s="254"/>
      <c r="KVW63" s="254"/>
      <c r="KVX63" s="254"/>
      <c r="KVY63" s="254"/>
      <c r="KVZ63" s="254"/>
      <c r="KWA63" s="254"/>
      <c r="KWB63" s="254"/>
      <c r="KWC63" s="254"/>
      <c r="KWD63" s="254"/>
      <c r="KWE63" s="254"/>
      <c r="KWF63" s="254"/>
      <c r="KWG63" s="254"/>
      <c r="KWH63" s="254"/>
      <c r="KWI63" s="254"/>
      <c r="KWJ63" s="254"/>
      <c r="KWK63" s="254"/>
      <c r="KWL63" s="254"/>
      <c r="KWM63" s="254"/>
      <c r="KWN63" s="254"/>
      <c r="KWO63" s="254"/>
      <c r="KWP63" s="254"/>
      <c r="KWQ63" s="254"/>
      <c r="KWR63" s="254"/>
      <c r="KWS63" s="254"/>
      <c r="KWT63" s="254"/>
      <c r="KWU63" s="254"/>
      <c r="KWV63" s="254"/>
      <c r="KWW63" s="254"/>
      <c r="KWX63" s="254"/>
      <c r="KWY63" s="254"/>
      <c r="KWZ63" s="254"/>
      <c r="KXA63" s="254"/>
      <c r="KXB63" s="254"/>
      <c r="KXC63" s="254"/>
      <c r="KXD63" s="254"/>
      <c r="KXE63" s="254"/>
      <c r="KXF63" s="254"/>
      <c r="KXG63" s="254"/>
      <c r="KXH63" s="254"/>
      <c r="KXI63" s="254"/>
      <c r="KXJ63" s="254"/>
      <c r="KXK63" s="254"/>
      <c r="KXL63" s="254"/>
      <c r="KXM63" s="254"/>
      <c r="KXN63" s="254"/>
      <c r="KXO63" s="254"/>
      <c r="KXP63" s="254"/>
      <c r="KXQ63" s="254"/>
      <c r="KXR63" s="254"/>
      <c r="KXS63" s="254"/>
      <c r="KXT63" s="254"/>
      <c r="KXU63" s="254"/>
      <c r="KXV63" s="254"/>
      <c r="KXW63" s="254"/>
      <c r="KXX63" s="254"/>
      <c r="KXY63" s="254"/>
      <c r="KXZ63" s="254"/>
      <c r="KYA63" s="254"/>
      <c r="KYB63" s="254"/>
      <c r="KYC63" s="254"/>
      <c r="KYD63" s="254"/>
      <c r="KYE63" s="254"/>
      <c r="KYF63" s="254"/>
      <c r="KYG63" s="254"/>
      <c r="KYH63" s="254"/>
      <c r="KYI63" s="254"/>
      <c r="KYJ63" s="254"/>
      <c r="KYK63" s="254"/>
      <c r="KYL63" s="254"/>
      <c r="KYM63" s="254"/>
      <c r="KYN63" s="254"/>
      <c r="KYO63" s="254"/>
      <c r="KYP63" s="254"/>
      <c r="KYQ63" s="254"/>
      <c r="KYR63" s="254"/>
      <c r="KYS63" s="254"/>
      <c r="KYT63" s="254"/>
      <c r="KYU63" s="254"/>
      <c r="KYV63" s="254"/>
      <c r="KYW63" s="254"/>
      <c r="KYX63" s="254"/>
      <c r="KYY63" s="254"/>
      <c r="KYZ63" s="254"/>
      <c r="KZA63" s="254"/>
      <c r="KZB63" s="254"/>
      <c r="KZC63" s="254"/>
      <c r="KZD63" s="254"/>
      <c r="KZE63" s="254"/>
      <c r="KZF63" s="254"/>
      <c r="KZG63" s="254"/>
      <c r="KZH63" s="254"/>
      <c r="KZI63" s="254"/>
      <c r="KZJ63" s="254"/>
      <c r="KZK63" s="254"/>
      <c r="KZL63" s="254"/>
      <c r="KZM63" s="254"/>
      <c r="KZN63" s="254"/>
      <c r="KZO63" s="254"/>
      <c r="KZP63" s="254"/>
      <c r="KZQ63" s="254"/>
      <c r="KZR63" s="254"/>
      <c r="KZS63" s="254"/>
      <c r="KZT63" s="254"/>
      <c r="KZU63" s="254"/>
      <c r="KZV63" s="254"/>
      <c r="KZW63" s="254"/>
      <c r="KZX63" s="254"/>
      <c r="KZY63" s="254"/>
      <c r="KZZ63" s="254"/>
      <c r="LAA63" s="254"/>
      <c r="LAB63" s="254"/>
      <c r="LAC63" s="254"/>
      <c r="LAD63" s="254"/>
      <c r="LAE63" s="254"/>
      <c r="LAF63" s="254"/>
      <c r="LAG63" s="254"/>
      <c r="LAH63" s="254"/>
      <c r="LAI63" s="254"/>
      <c r="LAJ63" s="254"/>
      <c r="LAK63" s="254"/>
      <c r="LAL63" s="254"/>
      <c r="LAM63" s="254"/>
      <c r="LAN63" s="254"/>
      <c r="LAO63" s="254"/>
      <c r="LAP63" s="254"/>
      <c r="LAQ63" s="254"/>
      <c r="LAR63" s="254"/>
      <c r="LAS63" s="254"/>
      <c r="LAT63" s="254"/>
      <c r="LAU63" s="254"/>
      <c r="LAV63" s="254"/>
      <c r="LAW63" s="254"/>
      <c r="LAX63" s="254"/>
      <c r="LAY63" s="254"/>
      <c r="LAZ63" s="254"/>
      <c r="LBA63" s="254"/>
      <c r="LBB63" s="254"/>
      <c r="LBC63" s="254"/>
      <c r="LBD63" s="254"/>
      <c r="LBE63" s="254"/>
      <c r="LBF63" s="254"/>
      <c r="LBG63" s="254"/>
      <c r="LBH63" s="254"/>
      <c r="LBI63" s="254"/>
      <c r="LBJ63" s="254"/>
      <c r="LBK63" s="254"/>
      <c r="LBL63" s="254"/>
      <c r="LBM63" s="254"/>
      <c r="LBN63" s="254"/>
      <c r="LBO63" s="254"/>
      <c r="LBP63" s="254"/>
      <c r="LBQ63" s="254"/>
      <c r="LBR63" s="254"/>
      <c r="LBS63" s="254"/>
      <c r="LBT63" s="254"/>
      <c r="LBU63" s="254"/>
      <c r="LBV63" s="254"/>
      <c r="LBW63" s="254"/>
      <c r="LBX63" s="254"/>
      <c r="LBY63" s="254"/>
      <c r="LBZ63" s="254"/>
      <c r="LCA63" s="254"/>
      <c r="LCB63" s="254"/>
      <c r="LCC63" s="254"/>
      <c r="LCD63" s="254"/>
      <c r="LCE63" s="254"/>
      <c r="LCF63" s="254"/>
      <c r="LCG63" s="254"/>
      <c r="LCH63" s="254"/>
      <c r="LCI63" s="254"/>
      <c r="LCJ63" s="254"/>
      <c r="LCK63" s="254"/>
      <c r="LCL63" s="254"/>
      <c r="LCM63" s="254"/>
      <c r="LCN63" s="254"/>
      <c r="LCO63" s="254"/>
      <c r="LCP63" s="254"/>
      <c r="LCQ63" s="254"/>
      <c r="LCR63" s="254"/>
      <c r="LCS63" s="254"/>
      <c r="LCT63" s="254"/>
      <c r="LCU63" s="254"/>
      <c r="LCV63" s="254"/>
      <c r="LCW63" s="254"/>
      <c r="LCX63" s="254"/>
      <c r="LCY63" s="254"/>
      <c r="LCZ63" s="254"/>
      <c r="LDA63" s="254"/>
      <c r="LDB63" s="254"/>
      <c r="LDC63" s="254"/>
      <c r="LDD63" s="254"/>
      <c r="LDE63" s="254"/>
      <c r="LDF63" s="254"/>
      <c r="LDG63" s="254"/>
      <c r="LDH63" s="254"/>
      <c r="LDI63" s="254"/>
      <c r="LDJ63" s="254"/>
      <c r="LDK63" s="254"/>
      <c r="LDL63" s="254"/>
      <c r="LDM63" s="254"/>
      <c r="LDN63" s="254"/>
      <c r="LDO63" s="254"/>
      <c r="LDP63" s="254"/>
      <c r="LDQ63" s="254"/>
      <c r="LDR63" s="254"/>
      <c r="LDS63" s="254"/>
      <c r="LDT63" s="254"/>
      <c r="LDU63" s="254"/>
      <c r="LDV63" s="254"/>
      <c r="LDW63" s="254"/>
      <c r="LDX63" s="254"/>
      <c r="LDY63" s="254"/>
      <c r="LDZ63" s="254"/>
      <c r="LEA63" s="254"/>
      <c r="LEB63" s="254"/>
      <c r="LEC63" s="254"/>
      <c r="LED63" s="254"/>
      <c r="LEE63" s="254"/>
      <c r="LEF63" s="254"/>
      <c r="LEG63" s="254"/>
      <c r="LEH63" s="254"/>
      <c r="LEI63" s="254"/>
      <c r="LEJ63" s="254"/>
      <c r="LEK63" s="254"/>
      <c r="LEL63" s="254"/>
      <c r="LEM63" s="254"/>
      <c r="LEN63" s="254"/>
      <c r="LEO63" s="254"/>
      <c r="LEP63" s="254"/>
      <c r="LEQ63" s="254"/>
      <c r="LER63" s="254"/>
      <c r="LES63" s="254"/>
      <c r="LET63" s="254"/>
      <c r="LEU63" s="254"/>
      <c r="LEV63" s="254"/>
      <c r="LEW63" s="254"/>
      <c r="LEX63" s="254"/>
      <c r="LEY63" s="254"/>
      <c r="LEZ63" s="254"/>
      <c r="LFA63" s="254"/>
      <c r="LFB63" s="254"/>
      <c r="LFC63" s="254"/>
      <c r="LFD63" s="254"/>
      <c r="LFE63" s="254"/>
      <c r="LFF63" s="254"/>
      <c r="LFG63" s="254"/>
      <c r="LFH63" s="254"/>
      <c r="LFI63" s="254"/>
      <c r="LFJ63" s="254"/>
      <c r="LFK63" s="254"/>
      <c r="LFL63" s="254"/>
      <c r="LFM63" s="254"/>
      <c r="LFN63" s="254"/>
      <c r="LFO63" s="254"/>
      <c r="LFP63" s="254"/>
      <c r="LFQ63" s="254"/>
      <c r="LFR63" s="254"/>
      <c r="LFS63" s="254"/>
      <c r="LFT63" s="254"/>
      <c r="LFU63" s="254"/>
      <c r="LFV63" s="254"/>
      <c r="LFW63" s="254"/>
      <c r="LFX63" s="254"/>
      <c r="LFY63" s="254"/>
      <c r="LFZ63" s="254"/>
      <c r="LGA63" s="254"/>
      <c r="LGB63" s="254"/>
      <c r="LGC63" s="254"/>
      <c r="LGD63" s="254"/>
      <c r="LGE63" s="254"/>
      <c r="LGF63" s="254"/>
      <c r="LGG63" s="254"/>
      <c r="LGH63" s="254"/>
      <c r="LGI63" s="254"/>
      <c r="LGJ63" s="254"/>
      <c r="LGK63" s="254"/>
      <c r="LGL63" s="254"/>
      <c r="LGM63" s="254"/>
      <c r="LGN63" s="254"/>
      <c r="LGO63" s="254"/>
      <c r="LGP63" s="254"/>
      <c r="LGQ63" s="254"/>
      <c r="LGR63" s="254"/>
      <c r="LGS63" s="254"/>
      <c r="LGT63" s="254"/>
      <c r="LGU63" s="254"/>
      <c r="LGV63" s="254"/>
      <c r="LGW63" s="254"/>
      <c r="LGX63" s="254"/>
      <c r="LGY63" s="254"/>
      <c r="LGZ63" s="254"/>
      <c r="LHA63" s="254"/>
      <c r="LHB63" s="254"/>
      <c r="LHC63" s="254"/>
      <c r="LHD63" s="254"/>
      <c r="LHE63" s="254"/>
      <c r="LHF63" s="254"/>
      <c r="LHG63" s="254"/>
      <c r="LHH63" s="254"/>
      <c r="LHI63" s="254"/>
      <c r="LHJ63" s="254"/>
      <c r="LHK63" s="254"/>
      <c r="LHL63" s="254"/>
      <c r="LHM63" s="254"/>
      <c r="LHN63" s="254"/>
      <c r="LHO63" s="254"/>
      <c r="LHP63" s="254"/>
      <c r="LHQ63" s="254"/>
      <c r="LHR63" s="254"/>
      <c r="LHS63" s="254"/>
      <c r="LHT63" s="254"/>
      <c r="LHU63" s="254"/>
      <c r="LHV63" s="254"/>
      <c r="LHW63" s="254"/>
      <c r="LHX63" s="254"/>
      <c r="LHY63" s="254"/>
      <c r="LHZ63" s="254"/>
      <c r="LIA63" s="254"/>
      <c r="LIB63" s="254"/>
      <c r="LIC63" s="254"/>
      <c r="LID63" s="254"/>
      <c r="LIE63" s="254"/>
      <c r="LIF63" s="254"/>
      <c r="LIG63" s="254"/>
      <c r="LIH63" s="254"/>
      <c r="LII63" s="254"/>
      <c r="LIJ63" s="254"/>
      <c r="LIK63" s="254"/>
      <c r="LIL63" s="254"/>
      <c r="LIM63" s="254"/>
      <c r="LIN63" s="254"/>
      <c r="LIO63" s="254"/>
      <c r="LIP63" s="254"/>
      <c r="LIQ63" s="254"/>
      <c r="LIR63" s="254"/>
      <c r="LIS63" s="254"/>
      <c r="LIT63" s="254"/>
      <c r="LIU63" s="254"/>
      <c r="LIV63" s="254"/>
      <c r="LIW63" s="254"/>
      <c r="LIX63" s="254"/>
      <c r="LIY63" s="254"/>
      <c r="LIZ63" s="254"/>
      <c r="LJA63" s="254"/>
      <c r="LJB63" s="254"/>
      <c r="LJC63" s="254"/>
      <c r="LJD63" s="254"/>
      <c r="LJE63" s="254"/>
      <c r="LJF63" s="254"/>
      <c r="LJG63" s="254"/>
      <c r="LJH63" s="254"/>
      <c r="LJI63" s="254"/>
      <c r="LJJ63" s="254"/>
      <c r="LJK63" s="254"/>
      <c r="LJL63" s="254"/>
      <c r="LJM63" s="254"/>
      <c r="LJN63" s="254"/>
      <c r="LJO63" s="254"/>
      <c r="LJP63" s="254"/>
      <c r="LJQ63" s="254"/>
      <c r="LJR63" s="254"/>
      <c r="LJS63" s="254"/>
      <c r="LJT63" s="254"/>
      <c r="LJU63" s="254"/>
      <c r="LJV63" s="254"/>
      <c r="LJW63" s="254"/>
      <c r="LJX63" s="254"/>
      <c r="LJY63" s="254"/>
      <c r="LJZ63" s="254"/>
      <c r="LKA63" s="254"/>
      <c r="LKB63" s="254"/>
      <c r="LKC63" s="254"/>
      <c r="LKD63" s="254"/>
      <c r="LKE63" s="254"/>
      <c r="LKF63" s="254"/>
      <c r="LKG63" s="254"/>
      <c r="LKH63" s="254"/>
      <c r="LKI63" s="254"/>
      <c r="LKJ63" s="254"/>
      <c r="LKK63" s="254"/>
      <c r="LKL63" s="254"/>
      <c r="LKM63" s="254"/>
      <c r="LKN63" s="254"/>
      <c r="LKO63" s="254"/>
      <c r="LKP63" s="254"/>
      <c r="LKQ63" s="254"/>
      <c r="LKR63" s="254"/>
      <c r="LKS63" s="254"/>
      <c r="LKT63" s="254"/>
      <c r="LKU63" s="254"/>
      <c r="LKV63" s="254"/>
      <c r="LKW63" s="254"/>
      <c r="LKX63" s="254"/>
      <c r="LKY63" s="254"/>
      <c r="LKZ63" s="254"/>
      <c r="LLA63" s="254"/>
      <c r="LLB63" s="254"/>
      <c r="LLC63" s="254"/>
      <c r="LLD63" s="254"/>
      <c r="LLE63" s="254"/>
      <c r="LLF63" s="254"/>
      <c r="LLG63" s="254"/>
      <c r="LLH63" s="254"/>
      <c r="LLI63" s="254"/>
      <c r="LLJ63" s="254"/>
      <c r="LLK63" s="254"/>
      <c r="LLL63" s="254"/>
      <c r="LLM63" s="254"/>
      <c r="LLN63" s="254"/>
      <c r="LLO63" s="254"/>
      <c r="LLP63" s="254"/>
      <c r="LLQ63" s="254"/>
      <c r="LLR63" s="254"/>
      <c r="LLS63" s="254"/>
      <c r="LLT63" s="254"/>
      <c r="LLU63" s="254"/>
      <c r="LLV63" s="254"/>
      <c r="LLW63" s="254"/>
      <c r="LLX63" s="254"/>
      <c r="LLY63" s="254"/>
      <c r="LLZ63" s="254"/>
      <c r="LMA63" s="254"/>
      <c r="LMB63" s="254"/>
      <c r="LMC63" s="254"/>
      <c r="LMD63" s="254"/>
      <c r="LME63" s="254"/>
      <c r="LMF63" s="254"/>
      <c r="LMG63" s="254"/>
      <c r="LMH63" s="254"/>
      <c r="LMI63" s="254"/>
      <c r="LMJ63" s="254"/>
      <c r="LMK63" s="254"/>
      <c r="LML63" s="254"/>
      <c r="LMM63" s="254"/>
      <c r="LMN63" s="254"/>
      <c r="LMO63" s="254"/>
      <c r="LMP63" s="254"/>
      <c r="LMQ63" s="254"/>
      <c r="LMR63" s="254"/>
      <c r="LMS63" s="254"/>
      <c r="LMT63" s="254"/>
      <c r="LMU63" s="254"/>
      <c r="LMV63" s="254"/>
      <c r="LMW63" s="254"/>
      <c r="LMX63" s="254"/>
      <c r="LMY63" s="254"/>
      <c r="LMZ63" s="254"/>
      <c r="LNA63" s="254"/>
      <c r="LNB63" s="254"/>
      <c r="LNC63" s="254"/>
      <c r="LND63" s="254"/>
      <c r="LNE63" s="254"/>
      <c r="LNF63" s="254"/>
      <c r="LNG63" s="254"/>
      <c r="LNH63" s="254"/>
      <c r="LNI63" s="254"/>
      <c r="LNJ63" s="254"/>
      <c r="LNK63" s="254"/>
      <c r="LNL63" s="254"/>
      <c r="LNM63" s="254"/>
      <c r="LNN63" s="254"/>
      <c r="LNO63" s="254"/>
      <c r="LNP63" s="254"/>
      <c r="LNQ63" s="254"/>
      <c r="LNR63" s="254"/>
      <c r="LNS63" s="254"/>
      <c r="LNT63" s="254"/>
      <c r="LNU63" s="254"/>
      <c r="LNV63" s="254"/>
      <c r="LNW63" s="254"/>
      <c r="LNX63" s="254"/>
      <c r="LNY63" s="254"/>
      <c r="LNZ63" s="254"/>
      <c r="LOA63" s="254"/>
      <c r="LOB63" s="254"/>
      <c r="LOC63" s="254"/>
      <c r="LOD63" s="254"/>
      <c r="LOE63" s="254"/>
      <c r="LOF63" s="254"/>
      <c r="LOG63" s="254"/>
      <c r="LOH63" s="254"/>
      <c r="LOI63" s="254"/>
      <c r="LOJ63" s="254"/>
      <c r="LOK63" s="254"/>
      <c r="LOL63" s="254"/>
      <c r="LOM63" s="254"/>
      <c r="LON63" s="254"/>
      <c r="LOO63" s="254"/>
      <c r="LOP63" s="254"/>
      <c r="LOQ63" s="254"/>
      <c r="LOR63" s="254"/>
      <c r="LOS63" s="254"/>
      <c r="LOT63" s="254"/>
      <c r="LOU63" s="254"/>
      <c r="LOV63" s="254"/>
      <c r="LOW63" s="254"/>
      <c r="LOX63" s="254"/>
      <c r="LOY63" s="254"/>
      <c r="LOZ63" s="254"/>
      <c r="LPA63" s="254"/>
      <c r="LPB63" s="254"/>
      <c r="LPC63" s="254"/>
      <c r="LPD63" s="254"/>
      <c r="LPE63" s="254"/>
      <c r="LPF63" s="254"/>
      <c r="LPG63" s="254"/>
      <c r="LPH63" s="254"/>
      <c r="LPI63" s="254"/>
      <c r="LPJ63" s="254"/>
      <c r="LPK63" s="254"/>
      <c r="LPL63" s="254"/>
      <c r="LPM63" s="254"/>
      <c r="LPN63" s="254"/>
      <c r="LPO63" s="254"/>
      <c r="LPP63" s="254"/>
      <c r="LPQ63" s="254"/>
      <c r="LPR63" s="254"/>
      <c r="LPS63" s="254"/>
      <c r="LPT63" s="254"/>
      <c r="LPU63" s="254"/>
      <c r="LPV63" s="254"/>
      <c r="LPW63" s="254"/>
      <c r="LPX63" s="254"/>
      <c r="LPY63" s="254"/>
      <c r="LPZ63" s="254"/>
      <c r="LQA63" s="254"/>
      <c r="LQB63" s="254"/>
      <c r="LQC63" s="254"/>
      <c r="LQD63" s="254"/>
      <c r="LQE63" s="254"/>
      <c r="LQF63" s="254"/>
      <c r="LQG63" s="254"/>
      <c r="LQH63" s="254"/>
      <c r="LQI63" s="254"/>
      <c r="LQJ63" s="254"/>
      <c r="LQK63" s="254"/>
      <c r="LQL63" s="254"/>
      <c r="LQM63" s="254"/>
      <c r="LQN63" s="254"/>
      <c r="LQO63" s="254"/>
      <c r="LQP63" s="254"/>
      <c r="LQQ63" s="254"/>
      <c r="LQR63" s="254"/>
      <c r="LQS63" s="254"/>
      <c r="LQT63" s="254"/>
      <c r="LQU63" s="254"/>
      <c r="LQV63" s="254"/>
      <c r="LQW63" s="254"/>
      <c r="LQX63" s="254"/>
      <c r="LQY63" s="254"/>
      <c r="LQZ63" s="254"/>
      <c r="LRA63" s="254"/>
      <c r="LRB63" s="254"/>
      <c r="LRC63" s="254"/>
      <c r="LRD63" s="254"/>
      <c r="LRE63" s="254"/>
      <c r="LRF63" s="254"/>
      <c r="LRG63" s="254"/>
      <c r="LRH63" s="254"/>
      <c r="LRI63" s="254"/>
      <c r="LRJ63" s="254"/>
      <c r="LRK63" s="254"/>
      <c r="LRL63" s="254"/>
      <c r="LRM63" s="254"/>
      <c r="LRN63" s="254"/>
      <c r="LRO63" s="254"/>
      <c r="LRP63" s="254"/>
      <c r="LRQ63" s="254"/>
      <c r="LRR63" s="254"/>
      <c r="LRS63" s="254"/>
      <c r="LRT63" s="254"/>
      <c r="LRU63" s="254"/>
      <c r="LRV63" s="254"/>
      <c r="LRW63" s="254"/>
      <c r="LRX63" s="254"/>
      <c r="LRY63" s="254"/>
      <c r="LRZ63" s="254"/>
      <c r="LSA63" s="254"/>
      <c r="LSB63" s="254"/>
      <c r="LSC63" s="254"/>
      <c r="LSD63" s="254"/>
      <c r="LSE63" s="254"/>
      <c r="LSF63" s="254"/>
      <c r="LSG63" s="254"/>
      <c r="LSH63" s="254"/>
      <c r="LSI63" s="254"/>
      <c r="LSJ63" s="254"/>
      <c r="LSK63" s="254"/>
      <c r="LSL63" s="254"/>
      <c r="LSM63" s="254"/>
      <c r="LSN63" s="254"/>
      <c r="LSO63" s="254"/>
      <c r="LSP63" s="254"/>
      <c r="LSQ63" s="254"/>
      <c r="LSR63" s="254"/>
      <c r="LSS63" s="254"/>
      <c r="LST63" s="254"/>
      <c r="LSU63" s="254"/>
      <c r="LSV63" s="254"/>
      <c r="LSW63" s="254"/>
      <c r="LSX63" s="254"/>
      <c r="LSY63" s="254"/>
      <c r="LSZ63" s="254"/>
      <c r="LTA63" s="254"/>
      <c r="LTB63" s="254"/>
      <c r="LTC63" s="254"/>
      <c r="LTD63" s="254"/>
      <c r="LTE63" s="254"/>
      <c r="LTF63" s="254"/>
      <c r="LTG63" s="254"/>
      <c r="LTH63" s="254"/>
      <c r="LTI63" s="254"/>
      <c r="LTJ63" s="254"/>
      <c r="LTK63" s="254"/>
      <c r="LTL63" s="254"/>
      <c r="LTM63" s="254"/>
      <c r="LTN63" s="254"/>
      <c r="LTO63" s="254"/>
      <c r="LTP63" s="254"/>
      <c r="LTQ63" s="254"/>
      <c r="LTR63" s="254"/>
      <c r="LTS63" s="254"/>
      <c r="LTT63" s="254"/>
      <c r="LTU63" s="254"/>
      <c r="LTV63" s="254"/>
      <c r="LTW63" s="254"/>
      <c r="LTX63" s="254"/>
      <c r="LTY63" s="254"/>
      <c r="LTZ63" s="254"/>
      <c r="LUA63" s="254"/>
      <c r="LUB63" s="254"/>
      <c r="LUC63" s="254"/>
      <c r="LUD63" s="254"/>
      <c r="LUE63" s="254"/>
      <c r="LUF63" s="254"/>
      <c r="LUG63" s="254"/>
      <c r="LUH63" s="254"/>
      <c r="LUI63" s="254"/>
      <c r="LUJ63" s="254"/>
      <c r="LUK63" s="254"/>
      <c r="LUL63" s="254"/>
      <c r="LUM63" s="254"/>
      <c r="LUN63" s="254"/>
      <c r="LUO63" s="254"/>
      <c r="LUP63" s="254"/>
      <c r="LUQ63" s="254"/>
      <c r="LUR63" s="254"/>
      <c r="LUS63" s="254"/>
      <c r="LUT63" s="254"/>
      <c r="LUU63" s="254"/>
      <c r="LUV63" s="254"/>
      <c r="LUW63" s="254"/>
      <c r="LUX63" s="254"/>
      <c r="LUY63" s="254"/>
      <c r="LUZ63" s="254"/>
      <c r="LVA63" s="254"/>
      <c r="LVB63" s="254"/>
      <c r="LVC63" s="254"/>
      <c r="LVD63" s="254"/>
      <c r="LVE63" s="254"/>
      <c r="LVF63" s="254"/>
      <c r="LVG63" s="254"/>
      <c r="LVH63" s="254"/>
      <c r="LVI63" s="254"/>
      <c r="LVJ63" s="254"/>
      <c r="LVK63" s="254"/>
      <c r="LVL63" s="254"/>
      <c r="LVM63" s="254"/>
      <c r="LVN63" s="254"/>
      <c r="LVO63" s="254"/>
      <c r="LVP63" s="254"/>
      <c r="LVQ63" s="254"/>
      <c r="LVR63" s="254"/>
      <c r="LVS63" s="254"/>
      <c r="LVT63" s="254"/>
      <c r="LVU63" s="254"/>
      <c r="LVV63" s="254"/>
      <c r="LVW63" s="254"/>
      <c r="LVX63" s="254"/>
      <c r="LVY63" s="254"/>
      <c r="LVZ63" s="254"/>
      <c r="LWA63" s="254"/>
      <c r="LWB63" s="254"/>
      <c r="LWC63" s="254"/>
      <c r="LWD63" s="254"/>
      <c r="LWE63" s="254"/>
      <c r="LWF63" s="254"/>
      <c r="LWG63" s="254"/>
      <c r="LWH63" s="254"/>
      <c r="LWI63" s="254"/>
      <c r="LWJ63" s="254"/>
      <c r="LWK63" s="254"/>
      <c r="LWL63" s="254"/>
      <c r="LWM63" s="254"/>
      <c r="LWN63" s="254"/>
      <c r="LWO63" s="254"/>
      <c r="LWP63" s="254"/>
      <c r="LWQ63" s="254"/>
      <c r="LWR63" s="254"/>
      <c r="LWS63" s="254"/>
      <c r="LWT63" s="254"/>
      <c r="LWU63" s="254"/>
      <c r="LWV63" s="254"/>
      <c r="LWW63" s="254"/>
      <c r="LWX63" s="254"/>
      <c r="LWY63" s="254"/>
      <c r="LWZ63" s="254"/>
      <c r="LXA63" s="254"/>
      <c r="LXB63" s="254"/>
      <c r="LXC63" s="254"/>
      <c r="LXD63" s="254"/>
      <c r="LXE63" s="254"/>
      <c r="LXF63" s="254"/>
      <c r="LXG63" s="254"/>
      <c r="LXH63" s="254"/>
      <c r="LXI63" s="254"/>
      <c r="LXJ63" s="254"/>
      <c r="LXK63" s="254"/>
      <c r="LXL63" s="254"/>
      <c r="LXM63" s="254"/>
      <c r="LXN63" s="254"/>
      <c r="LXO63" s="254"/>
      <c r="LXP63" s="254"/>
      <c r="LXQ63" s="254"/>
      <c r="LXR63" s="254"/>
      <c r="LXS63" s="254"/>
      <c r="LXT63" s="254"/>
      <c r="LXU63" s="254"/>
      <c r="LXV63" s="254"/>
      <c r="LXW63" s="254"/>
      <c r="LXX63" s="254"/>
      <c r="LXY63" s="254"/>
      <c r="LXZ63" s="254"/>
      <c r="LYA63" s="254"/>
      <c r="LYB63" s="254"/>
      <c r="LYC63" s="254"/>
      <c r="LYD63" s="254"/>
      <c r="LYE63" s="254"/>
      <c r="LYF63" s="254"/>
      <c r="LYG63" s="254"/>
      <c r="LYH63" s="254"/>
      <c r="LYI63" s="254"/>
      <c r="LYJ63" s="254"/>
      <c r="LYK63" s="254"/>
      <c r="LYL63" s="254"/>
      <c r="LYM63" s="254"/>
      <c r="LYN63" s="254"/>
      <c r="LYO63" s="254"/>
      <c r="LYP63" s="254"/>
      <c r="LYQ63" s="254"/>
      <c r="LYR63" s="254"/>
      <c r="LYS63" s="254"/>
      <c r="LYT63" s="254"/>
      <c r="LYU63" s="254"/>
      <c r="LYV63" s="254"/>
      <c r="LYW63" s="254"/>
      <c r="LYX63" s="254"/>
      <c r="LYY63" s="254"/>
      <c r="LYZ63" s="254"/>
      <c r="LZA63" s="254"/>
      <c r="LZB63" s="254"/>
      <c r="LZC63" s="254"/>
      <c r="LZD63" s="254"/>
      <c r="LZE63" s="254"/>
      <c r="LZF63" s="254"/>
      <c r="LZG63" s="254"/>
      <c r="LZH63" s="254"/>
      <c r="LZI63" s="254"/>
      <c r="LZJ63" s="254"/>
      <c r="LZK63" s="254"/>
      <c r="LZL63" s="254"/>
      <c r="LZM63" s="254"/>
      <c r="LZN63" s="254"/>
      <c r="LZO63" s="254"/>
      <c r="LZP63" s="254"/>
      <c r="LZQ63" s="254"/>
      <c r="LZR63" s="254"/>
      <c r="LZS63" s="254"/>
      <c r="LZT63" s="254"/>
      <c r="LZU63" s="254"/>
      <c r="LZV63" s="254"/>
      <c r="LZW63" s="254"/>
      <c r="LZX63" s="254"/>
      <c r="LZY63" s="254"/>
      <c r="LZZ63" s="254"/>
      <c r="MAA63" s="254"/>
      <c r="MAB63" s="254"/>
      <c r="MAC63" s="254"/>
      <c r="MAD63" s="254"/>
      <c r="MAE63" s="254"/>
      <c r="MAF63" s="254"/>
      <c r="MAG63" s="254"/>
      <c r="MAH63" s="254"/>
      <c r="MAI63" s="254"/>
      <c r="MAJ63" s="254"/>
      <c r="MAK63" s="254"/>
      <c r="MAL63" s="254"/>
      <c r="MAM63" s="254"/>
      <c r="MAN63" s="254"/>
      <c r="MAO63" s="254"/>
      <c r="MAP63" s="254"/>
      <c r="MAQ63" s="254"/>
      <c r="MAR63" s="254"/>
      <c r="MAS63" s="254"/>
      <c r="MAT63" s="254"/>
      <c r="MAU63" s="254"/>
      <c r="MAV63" s="254"/>
      <c r="MAW63" s="254"/>
      <c r="MAX63" s="254"/>
      <c r="MAY63" s="254"/>
      <c r="MAZ63" s="254"/>
      <c r="MBA63" s="254"/>
      <c r="MBB63" s="254"/>
      <c r="MBC63" s="254"/>
      <c r="MBD63" s="254"/>
      <c r="MBE63" s="254"/>
      <c r="MBF63" s="254"/>
      <c r="MBG63" s="254"/>
      <c r="MBH63" s="254"/>
      <c r="MBI63" s="254"/>
      <c r="MBJ63" s="254"/>
      <c r="MBK63" s="254"/>
      <c r="MBL63" s="254"/>
      <c r="MBM63" s="254"/>
      <c r="MBN63" s="254"/>
      <c r="MBO63" s="254"/>
      <c r="MBP63" s="254"/>
      <c r="MBQ63" s="254"/>
      <c r="MBR63" s="254"/>
      <c r="MBS63" s="254"/>
      <c r="MBT63" s="254"/>
      <c r="MBU63" s="254"/>
      <c r="MBV63" s="254"/>
      <c r="MBW63" s="254"/>
      <c r="MBX63" s="254"/>
      <c r="MBY63" s="254"/>
      <c r="MBZ63" s="254"/>
      <c r="MCA63" s="254"/>
      <c r="MCB63" s="254"/>
      <c r="MCC63" s="254"/>
      <c r="MCD63" s="254"/>
      <c r="MCE63" s="254"/>
      <c r="MCF63" s="254"/>
      <c r="MCG63" s="254"/>
      <c r="MCH63" s="254"/>
      <c r="MCI63" s="254"/>
      <c r="MCJ63" s="254"/>
      <c r="MCK63" s="254"/>
      <c r="MCL63" s="254"/>
      <c r="MCM63" s="254"/>
      <c r="MCN63" s="254"/>
      <c r="MCO63" s="254"/>
      <c r="MCP63" s="254"/>
      <c r="MCQ63" s="254"/>
      <c r="MCR63" s="254"/>
      <c r="MCS63" s="254"/>
      <c r="MCT63" s="254"/>
      <c r="MCU63" s="254"/>
      <c r="MCV63" s="254"/>
      <c r="MCW63" s="254"/>
      <c r="MCX63" s="254"/>
      <c r="MCY63" s="254"/>
      <c r="MCZ63" s="254"/>
      <c r="MDA63" s="254"/>
      <c r="MDB63" s="254"/>
      <c r="MDC63" s="254"/>
      <c r="MDD63" s="254"/>
      <c r="MDE63" s="254"/>
      <c r="MDF63" s="254"/>
      <c r="MDG63" s="254"/>
      <c r="MDH63" s="254"/>
      <c r="MDI63" s="254"/>
      <c r="MDJ63" s="254"/>
      <c r="MDK63" s="254"/>
      <c r="MDL63" s="254"/>
      <c r="MDM63" s="254"/>
      <c r="MDN63" s="254"/>
      <c r="MDO63" s="254"/>
      <c r="MDP63" s="254"/>
      <c r="MDQ63" s="254"/>
      <c r="MDR63" s="254"/>
      <c r="MDS63" s="254"/>
      <c r="MDT63" s="254"/>
      <c r="MDU63" s="254"/>
      <c r="MDV63" s="254"/>
      <c r="MDW63" s="254"/>
      <c r="MDX63" s="254"/>
      <c r="MDY63" s="254"/>
      <c r="MDZ63" s="254"/>
      <c r="MEA63" s="254"/>
      <c r="MEB63" s="254"/>
      <c r="MEC63" s="254"/>
      <c r="MED63" s="254"/>
      <c r="MEE63" s="254"/>
      <c r="MEF63" s="254"/>
      <c r="MEG63" s="254"/>
      <c r="MEH63" s="254"/>
      <c r="MEI63" s="254"/>
      <c r="MEJ63" s="254"/>
      <c r="MEK63" s="254"/>
      <c r="MEL63" s="254"/>
      <c r="MEM63" s="254"/>
      <c r="MEN63" s="254"/>
      <c r="MEO63" s="254"/>
      <c r="MEP63" s="254"/>
      <c r="MEQ63" s="254"/>
      <c r="MER63" s="254"/>
      <c r="MES63" s="254"/>
      <c r="MET63" s="254"/>
      <c r="MEU63" s="254"/>
      <c r="MEV63" s="254"/>
      <c r="MEW63" s="254"/>
      <c r="MEX63" s="254"/>
      <c r="MEY63" s="254"/>
      <c r="MEZ63" s="254"/>
      <c r="MFA63" s="254"/>
      <c r="MFB63" s="254"/>
      <c r="MFC63" s="254"/>
      <c r="MFD63" s="254"/>
      <c r="MFE63" s="254"/>
      <c r="MFF63" s="254"/>
      <c r="MFG63" s="254"/>
      <c r="MFH63" s="254"/>
      <c r="MFI63" s="254"/>
      <c r="MFJ63" s="254"/>
      <c r="MFK63" s="254"/>
      <c r="MFL63" s="254"/>
      <c r="MFM63" s="254"/>
      <c r="MFN63" s="254"/>
      <c r="MFO63" s="254"/>
      <c r="MFP63" s="254"/>
      <c r="MFQ63" s="254"/>
      <c r="MFR63" s="254"/>
      <c r="MFS63" s="254"/>
      <c r="MFT63" s="254"/>
      <c r="MFU63" s="254"/>
      <c r="MFV63" s="254"/>
      <c r="MFW63" s="254"/>
      <c r="MFX63" s="254"/>
      <c r="MFY63" s="254"/>
      <c r="MFZ63" s="254"/>
      <c r="MGA63" s="254"/>
      <c r="MGB63" s="254"/>
      <c r="MGC63" s="254"/>
      <c r="MGD63" s="254"/>
      <c r="MGE63" s="254"/>
      <c r="MGF63" s="254"/>
      <c r="MGG63" s="254"/>
      <c r="MGH63" s="254"/>
      <c r="MGI63" s="254"/>
      <c r="MGJ63" s="254"/>
      <c r="MGK63" s="254"/>
      <c r="MGL63" s="254"/>
      <c r="MGM63" s="254"/>
      <c r="MGN63" s="254"/>
      <c r="MGO63" s="254"/>
      <c r="MGP63" s="254"/>
      <c r="MGQ63" s="254"/>
      <c r="MGR63" s="254"/>
      <c r="MGS63" s="254"/>
      <c r="MGT63" s="254"/>
      <c r="MGU63" s="254"/>
      <c r="MGV63" s="254"/>
      <c r="MGW63" s="254"/>
      <c r="MGX63" s="254"/>
      <c r="MGY63" s="254"/>
      <c r="MGZ63" s="254"/>
      <c r="MHA63" s="254"/>
      <c r="MHB63" s="254"/>
      <c r="MHC63" s="254"/>
      <c r="MHD63" s="254"/>
      <c r="MHE63" s="254"/>
      <c r="MHF63" s="254"/>
      <c r="MHG63" s="254"/>
      <c r="MHH63" s="254"/>
      <c r="MHI63" s="254"/>
      <c r="MHJ63" s="254"/>
      <c r="MHK63" s="254"/>
      <c r="MHL63" s="254"/>
      <c r="MHM63" s="254"/>
      <c r="MHN63" s="254"/>
      <c r="MHO63" s="254"/>
      <c r="MHP63" s="254"/>
      <c r="MHQ63" s="254"/>
      <c r="MHR63" s="254"/>
      <c r="MHS63" s="254"/>
      <c r="MHT63" s="254"/>
      <c r="MHU63" s="254"/>
      <c r="MHV63" s="254"/>
      <c r="MHW63" s="254"/>
      <c r="MHX63" s="254"/>
      <c r="MHY63" s="254"/>
      <c r="MHZ63" s="254"/>
      <c r="MIA63" s="254"/>
      <c r="MIB63" s="254"/>
      <c r="MIC63" s="254"/>
      <c r="MID63" s="254"/>
      <c r="MIE63" s="254"/>
      <c r="MIF63" s="254"/>
      <c r="MIG63" s="254"/>
      <c r="MIH63" s="254"/>
      <c r="MII63" s="254"/>
      <c r="MIJ63" s="254"/>
      <c r="MIK63" s="254"/>
      <c r="MIL63" s="254"/>
      <c r="MIM63" s="254"/>
      <c r="MIN63" s="254"/>
      <c r="MIO63" s="254"/>
      <c r="MIP63" s="254"/>
      <c r="MIQ63" s="254"/>
      <c r="MIR63" s="254"/>
      <c r="MIS63" s="254"/>
      <c r="MIT63" s="254"/>
      <c r="MIU63" s="254"/>
      <c r="MIV63" s="254"/>
      <c r="MIW63" s="254"/>
      <c r="MIX63" s="254"/>
      <c r="MIY63" s="254"/>
      <c r="MIZ63" s="254"/>
      <c r="MJA63" s="254"/>
      <c r="MJB63" s="254"/>
      <c r="MJC63" s="254"/>
      <c r="MJD63" s="254"/>
      <c r="MJE63" s="254"/>
      <c r="MJF63" s="254"/>
      <c r="MJG63" s="254"/>
      <c r="MJH63" s="254"/>
      <c r="MJI63" s="254"/>
      <c r="MJJ63" s="254"/>
      <c r="MJK63" s="254"/>
      <c r="MJL63" s="254"/>
      <c r="MJM63" s="254"/>
      <c r="MJN63" s="254"/>
      <c r="MJO63" s="254"/>
      <c r="MJP63" s="254"/>
      <c r="MJQ63" s="254"/>
      <c r="MJR63" s="254"/>
      <c r="MJS63" s="254"/>
      <c r="MJT63" s="254"/>
      <c r="MJU63" s="254"/>
      <c r="MJV63" s="254"/>
      <c r="MJW63" s="254"/>
      <c r="MJX63" s="254"/>
      <c r="MJY63" s="254"/>
      <c r="MJZ63" s="254"/>
      <c r="MKA63" s="254"/>
      <c r="MKB63" s="254"/>
      <c r="MKC63" s="254"/>
      <c r="MKD63" s="254"/>
      <c r="MKE63" s="254"/>
      <c r="MKF63" s="254"/>
      <c r="MKG63" s="254"/>
      <c r="MKH63" s="254"/>
      <c r="MKI63" s="254"/>
      <c r="MKJ63" s="254"/>
      <c r="MKK63" s="254"/>
      <c r="MKL63" s="254"/>
      <c r="MKM63" s="254"/>
      <c r="MKN63" s="254"/>
      <c r="MKO63" s="254"/>
      <c r="MKP63" s="254"/>
      <c r="MKQ63" s="254"/>
      <c r="MKR63" s="254"/>
      <c r="MKS63" s="254"/>
      <c r="MKT63" s="254"/>
      <c r="MKU63" s="254"/>
      <c r="MKV63" s="254"/>
      <c r="MKW63" s="254"/>
      <c r="MKX63" s="254"/>
      <c r="MKY63" s="254"/>
      <c r="MKZ63" s="254"/>
      <c r="MLA63" s="254"/>
      <c r="MLB63" s="254"/>
      <c r="MLC63" s="254"/>
      <c r="MLD63" s="254"/>
      <c r="MLE63" s="254"/>
      <c r="MLF63" s="254"/>
      <c r="MLG63" s="254"/>
      <c r="MLH63" s="254"/>
      <c r="MLI63" s="254"/>
      <c r="MLJ63" s="254"/>
      <c r="MLK63" s="254"/>
      <c r="MLL63" s="254"/>
      <c r="MLM63" s="254"/>
      <c r="MLN63" s="254"/>
      <c r="MLO63" s="254"/>
      <c r="MLP63" s="254"/>
      <c r="MLQ63" s="254"/>
      <c r="MLR63" s="254"/>
      <c r="MLS63" s="254"/>
      <c r="MLT63" s="254"/>
      <c r="MLU63" s="254"/>
      <c r="MLV63" s="254"/>
      <c r="MLW63" s="254"/>
      <c r="MLX63" s="254"/>
      <c r="MLY63" s="254"/>
      <c r="MLZ63" s="254"/>
      <c r="MMA63" s="254"/>
      <c r="MMB63" s="254"/>
      <c r="MMC63" s="254"/>
      <c r="MMD63" s="254"/>
      <c r="MME63" s="254"/>
      <c r="MMF63" s="254"/>
      <c r="MMG63" s="254"/>
      <c r="MMH63" s="254"/>
      <c r="MMI63" s="254"/>
      <c r="MMJ63" s="254"/>
      <c r="MMK63" s="254"/>
      <c r="MML63" s="254"/>
      <c r="MMM63" s="254"/>
      <c r="MMN63" s="254"/>
      <c r="MMO63" s="254"/>
      <c r="MMP63" s="254"/>
      <c r="MMQ63" s="254"/>
      <c r="MMR63" s="254"/>
      <c r="MMS63" s="254"/>
      <c r="MMT63" s="254"/>
      <c r="MMU63" s="254"/>
      <c r="MMV63" s="254"/>
      <c r="MMW63" s="254"/>
      <c r="MMX63" s="254"/>
      <c r="MMY63" s="254"/>
      <c r="MMZ63" s="254"/>
      <c r="MNA63" s="254"/>
      <c r="MNB63" s="254"/>
      <c r="MNC63" s="254"/>
      <c r="MND63" s="254"/>
      <c r="MNE63" s="254"/>
      <c r="MNF63" s="254"/>
      <c r="MNG63" s="254"/>
      <c r="MNH63" s="254"/>
      <c r="MNI63" s="254"/>
      <c r="MNJ63" s="254"/>
      <c r="MNK63" s="254"/>
      <c r="MNL63" s="254"/>
      <c r="MNM63" s="254"/>
      <c r="MNN63" s="254"/>
      <c r="MNO63" s="254"/>
      <c r="MNP63" s="254"/>
      <c r="MNQ63" s="254"/>
      <c r="MNR63" s="254"/>
      <c r="MNS63" s="254"/>
      <c r="MNT63" s="254"/>
      <c r="MNU63" s="254"/>
      <c r="MNV63" s="254"/>
      <c r="MNW63" s="254"/>
      <c r="MNX63" s="254"/>
      <c r="MNY63" s="254"/>
      <c r="MNZ63" s="254"/>
      <c r="MOA63" s="254"/>
      <c r="MOB63" s="254"/>
      <c r="MOC63" s="254"/>
      <c r="MOD63" s="254"/>
      <c r="MOE63" s="254"/>
      <c r="MOF63" s="254"/>
      <c r="MOG63" s="254"/>
      <c r="MOH63" s="254"/>
      <c r="MOI63" s="254"/>
      <c r="MOJ63" s="254"/>
      <c r="MOK63" s="254"/>
      <c r="MOL63" s="254"/>
      <c r="MOM63" s="254"/>
      <c r="MON63" s="254"/>
      <c r="MOO63" s="254"/>
      <c r="MOP63" s="254"/>
      <c r="MOQ63" s="254"/>
      <c r="MOR63" s="254"/>
      <c r="MOS63" s="254"/>
      <c r="MOT63" s="254"/>
      <c r="MOU63" s="254"/>
      <c r="MOV63" s="254"/>
      <c r="MOW63" s="254"/>
      <c r="MOX63" s="254"/>
      <c r="MOY63" s="254"/>
      <c r="MOZ63" s="254"/>
      <c r="MPA63" s="254"/>
      <c r="MPB63" s="254"/>
      <c r="MPC63" s="254"/>
      <c r="MPD63" s="254"/>
      <c r="MPE63" s="254"/>
      <c r="MPF63" s="254"/>
      <c r="MPG63" s="254"/>
      <c r="MPH63" s="254"/>
      <c r="MPI63" s="254"/>
      <c r="MPJ63" s="254"/>
      <c r="MPK63" s="254"/>
      <c r="MPL63" s="254"/>
      <c r="MPM63" s="254"/>
      <c r="MPN63" s="254"/>
      <c r="MPO63" s="254"/>
      <c r="MPP63" s="254"/>
      <c r="MPQ63" s="254"/>
      <c r="MPR63" s="254"/>
      <c r="MPS63" s="254"/>
      <c r="MPT63" s="254"/>
      <c r="MPU63" s="254"/>
      <c r="MPV63" s="254"/>
      <c r="MPW63" s="254"/>
      <c r="MPX63" s="254"/>
      <c r="MPY63" s="254"/>
      <c r="MPZ63" s="254"/>
      <c r="MQA63" s="254"/>
      <c r="MQB63" s="254"/>
      <c r="MQC63" s="254"/>
      <c r="MQD63" s="254"/>
      <c r="MQE63" s="254"/>
      <c r="MQF63" s="254"/>
      <c r="MQG63" s="254"/>
      <c r="MQH63" s="254"/>
      <c r="MQI63" s="254"/>
      <c r="MQJ63" s="254"/>
      <c r="MQK63" s="254"/>
      <c r="MQL63" s="254"/>
      <c r="MQM63" s="254"/>
      <c r="MQN63" s="254"/>
      <c r="MQO63" s="254"/>
      <c r="MQP63" s="254"/>
      <c r="MQQ63" s="254"/>
      <c r="MQR63" s="254"/>
      <c r="MQS63" s="254"/>
      <c r="MQT63" s="254"/>
      <c r="MQU63" s="254"/>
      <c r="MQV63" s="254"/>
      <c r="MQW63" s="254"/>
      <c r="MQX63" s="254"/>
      <c r="MQY63" s="254"/>
      <c r="MQZ63" s="254"/>
      <c r="MRA63" s="254"/>
      <c r="MRB63" s="254"/>
      <c r="MRC63" s="254"/>
      <c r="MRD63" s="254"/>
      <c r="MRE63" s="254"/>
      <c r="MRF63" s="254"/>
      <c r="MRG63" s="254"/>
      <c r="MRH63" s="254"/>
      <c r="MRI63" s="254"/>
      <c r="MRJ63" s="254"/>
      <c r="MRK63" s="254"/>
      <c r="MRL63" s="254"/>
      <c r="MRM63" s="254"/>
      <c r="MRN63" s="254"/>
      <c r="MRO63" s="254"/>
      <c r="MRP63" s="254"/>
      <c r="MRQ63" s="254"/>
      <c r="MRR63" s="254"/>
      <c r="MRS63" s="254"/>
      <c r="MRT63" s="254"/>
      <c r="MRU63" s="254"/>
      <c r="MRV63" s="254"/>
      <c r="MRW63" s="254"/>
      <c r="MRX63" s="254"/>
      <c r="MRY63" s="254"/>
      <c r="MRZ63" s="254"/>
      <c r="MSA63" s="254"/>
      <c r="MSB63" s="254"/>
      <c r="MSC63" s="254"/>
      <c r="MSD63" s="254"/>
      <c r="MSE63" s="254"/>
      <c r="MSF63" s="254"/>
      <c r="MSG63" s="254"/>
      <c r="MSH63" s="254"/>
      <c r="MSI63" s="254"/>
      <c r="MSJ63" s="254"/>
      <c r="MSK63" s="254"/>
      <c r="MSL63" s="254"/>
      <c r="MSM63" s="254"/>
      <c r="MSN63" s="254"/>
      <c r="MSO63" s="254"/>
      <c r="MSP63" s="254"/>
      <c r="MSQ63" s="254"/>
      <c r="MSR63" s="254"/>
      <c r="MSS63" s="254"/>
      <c r="MST63" s="254"/>
      <c r="MSU63" s="254"/>
      <c r="MSV63" s="254"/>
      <c r="MSW63" s="254"/>
      <c r="MSX63" s="254"/>
      <c r="MSY63" s="254"/>
      <c r="MSZ63" s="254"/>
      <c r="MTA63" s="254"/>
      <c r="MTB63" s="254"/>
      <c r="MTC63" s="254"/>
      <c r="MTD63" s="254"/>
      <c r="MTE63" s="254"/>
      <c r="MTF63" s="254"/>
      <c r="MTG63" s="254"/>
      <c r="MTH63" s="254"/>
      <c r="MTI63" s="254"/>
      <c r="MTJ63" s="254"/>
      <c r="MTK63" s="254"/>
      <c r="MTL63" s="254"/>
      <c r="MTM63" s="254"/>
      <c r="MTN63" s="254"/>
      <c r="MTO63" s="254"/>
      <c r="MTP63" s="254"/>
      <c r="MTQ63" s="254"/>
      <c r="MTR63" s="254"/>
      <c r="MTS63" s="254"/>
      <c r="MTT63" s="254"/>
      <c r="MTU63" s="254"/>
      <c r="MTV63" s="254"/>
      <c r="MTW63" s="254"/>
      <c r="MTX63" s="254"/>
      <c r="MTY63" s="254"/>
      <c r="MTZ63" s="254"/>
      <c r="MUA63" s="254"/>
      <c r="MUB63" s="254"/>
      <c r="MUC63" s="254"/>
      <c r="MUD63" s="254"/>
      <c r="MUE63" s="254"/>
      <c r="MUF63" s="254"/>
      <c r="MUG63" s="254"/>
      <c r="MUH63" s="254"/>
      <c r="MUI63" s="254"/>
      <c r="MUJ63" s="254"/>
      <c r="MUK63" s="254"/>
      <c r="MUL63" s="254"/>
      <c r="MUM63" s="254"/>
      <c r="MUN63" s="254"/>
      <c r="MUO63" s="254"/>
      <c r="MUP63" s="254"/>
      <c r="MUQ63" s="254"/>
      <c r="MUR63" s="254"/>
      <c r="MUS63" s="254"/>
      <c r="MUT63" s="254"/>
      <c r="MUU63" s="254"/>
      <c r="MUV63" s="254"/>
      <c r="MUW63" s="254"/>
      <c r="MUX63" s="254"/>
      <c r="MUY63" s="254"/>
      <c r="MUZ63" s="254"/>
      <c r="MVA63" s="254"/>
      <c r="MVB63" s="254"/>
      <c r="MVC63" s="254"/>
      <c r="MVD63" s="254"/>
      <c r="MVE63" s="254"/>
      <c r="MVF63" s="254"/>
      <c r="MVG63" s="254"/>
      <c r="MVH63" s="254"/>
      <c r="MVI63" s="254"/>
      <c r="MVJ63" s="254"/>
      <c r="MVK63" s="254"/>
      <c r="MVL63" s="254"/>
      <c r="MVM63" s="254"/>
      <c r="MVN63" s="254"/>
      <c r="MVO63" s="254"/>
      <c r="MVP63" s="254"/>
      <c r="MVQ63" s="254"/>
      <c r="MVR63" s="254"/>
      <c r="MVS63" s="254"/>
      <c r="MVT63" s="254"/>
      <c r="MVU63" s="254"/>
      <c r="MVV63" s="254"/>
      <c r="MVW63" s="254"/>
      <c r="MVX63" s="254"/>
      <c r="MVY63" s="254"/>
      <c r="MVZ63" s="254"/>
      <c r="MWA63" s="254"/>
      <c r="MWB63" s="254"/>
      <c r="MWC63" s="254"/>
      <c r="MWD63" s="254"/>
      <c r="MWE63" s="254"/>
      <c r="MWF63" s="254"/>
      <c r="MWG63" s="254"/>
      <c r="MWH63" s="254"/>
      <c r="MWI63" s="254"/>
      <c r="MWJ63" s="254"/>
      <c r="MWK63" s="254"/>
      <c r="MWL63" s="254"/>
      <c r="MWM63" s="254"/>
      <c r="MWN63" s="254"/>
      <c r="MWO63" s="254"/>
      <c r="MWP63" s="254"/>
      <c r="MWQ63" s="254"/>
      <c r="MWR63" s="254"/>
      <c r="MWS63" s="254"/>
      <c r="MWT63" s="254"/>
      <c r="MWU63" s="254"/>
      <c r="MWV63" s="254"/>
      <c r="MWW63" s="254"/>
      <c r="MWX63" s="254"/>
      <c r="MWY63" s="254"/>
      <c r="MWZ63" s="254"/>
      <c r="MXA63" s="254"/>
      <c r="MXB63" s="254"/>
      <c r="MXC63" s="254"/>
      <c r="MXD63" s="254"/>
      <c r="MXE63" s="254"/>
      <c r="MXF63" s="254"/>
      <c r="MXG63" s="254"/>
      <c r="MXH63" s="254"/>
      <c r="MXI63" s="254"/>
      <c r="MXJ63" s="254"/>
      <c r="MXK63" s="254"/>
      <c r="MXL63" s="254"/>
      <c r="MXM63" s="254"/>
      <c r="MXN63" s="254"/>
      <c r="MXO63" s="254"/>
      <c r="MXP63" s="254"/>
      <c r="MXQ63" s="254"/>
      <c r="MXR63" s="254"/>
      <c r="MXS63" s="254"/>
      <c r="MXT63" s="254"/>
      <c r="MXU63" s="254"/>
      <c r="MXV63" s="254"/>
      <c r="MXW63" s="254"/>
      <c r="MXX63" s="254"/>
      <c r="MXY63" s="254"/>
      <c r="MXZ63" s="254"/>
      <c r="MYA63" s="254"/>
      <c r="MYB63" s="254"/>
      <c r="MYC63" s="254"/>
      <c r="MYD63" s="254"/>
      <c r="MYE63" s="254"/>
      <c r="MYF63" s="254"/>
      <c r="MYG63" s="254"/>
      <c r="MYH63" s="254"/>
      <c r="MYI63" s="254"/>
      <c r="MYJ63" s="254"/>
      <c r="MYK63" s="254"/>
      <c r="MYL63" s="254"/>
      <c r="MYM63" s="254"/>
      <c r="MYN63" s="254"/>
      <c r="MYO63" s="254"/>
      <c r="MYP63" s="254"/>
      <c r="MYQ63" s="254"/>
      <c r="MYR63" s="254"/>
      <c r="MYS63" s="254"/>
      <c r="MYT63" s="254"/>
      <c r="MYU63" s="254"/>
      <c r="MYV63" s="254"/>
      <c r="MYW63" s="254"/>
      <c r="MYX63" s="254"/>
      <c r="MYY63" s="254"/>
      <c r="MYZ63" s="254"/>
      <c r="MZA63" s="254"/>
      <c r="MZB63" s="254"/>
      <c r="MZC63" s="254"/>
      <c r="MZD63" s="254"/>
      <c r="MZE63" s="254"/>
      <c r="MZF63" s="254"/>
      <c r="MZG63" s="254"/>
      <c r="MZH63" s="254"/>
      <c r="MZI63" s="254"/>
      <c r="MZJ63" s="254"/>
      <c r="MZK63" s="254"/>
      <c r="MZL63" s="254"/>
      <c r="MZM63" s="254"/>
      <c r="MZN63" s="254"/>
      <c r="MZO63" s="254"/>
      <c r="MZP63" s="254"/>
      <c r="MZQ63" s="254"/>
      <c r="MZR63" s="254"/>
      <c r="MZS63" s="254"/>
      <c r="MZT63" s="254"/>
      <c r="MZU63" s="254"/>
      <c r="MZV63" s="254"/>
      <c r="MZW63" s="254"/>
      <c r="MZX63" s="254"/>
      <c r="MZY63" s="254"/>
      <c r="MZZ63" s="254"/>
      <c r="NAA63" s="254"/>
      <c r="NAB63" s="254"/>
      <c r="NAC63" s="254"/>
      <c r="NAD63" s="254"/>
      <c r="NAE63" s="254"/>
      <c r="NAF63" s="254"/>
      <c r="NAG63" s="254"/>
      <c r="NAH63" s="254"/>
      <c r="NAI63" s="254"/>
      <c r="NAJ63" s="254"/>
      <c r="NAK63" s="254"/>
      <c r="NAL63" s="254"/>
      <c r="NAM63" s="254"/>
      <c r="NAN63" s="254"/>
      <c r="NAO63" s="254"/>
      <c r="NAP63" s="254"/>
      <c r="NAQ63" s="254"/>
      <c r="NAR63" s="254"/>
      <c r="NAS63" s="254"/>
      <c r="NAT63" s="254"/>
      <c r="NAU63" s="254"/>
      <c r="NAV63" s="254"/>
      <c r="NAW63" s="254"/>
      <c r="NAX63" s="254"/>
      <c r="NAY63" s="254"/>
      <c r="NAZ63" s="254"/>
      <c r="NBA63" s="254"/>
      <c r="NBB63" s="254"/>
      <c r="NBC63" s="254"/>
      <c r="NBD63" s="254"/>
      <c r="NBE63" s="254"/>
      <c r="NBF63" s="254"/>
      <c r="NBG63" s="254"/>
      <c r="NBH63" s="254"/>
      <c r="NBI63" s="254"/>
      <c r="NBJ63" s="254"/>
      <c r="NBK63" s="254"/>
      <c r="NBL63" s="254"/>
      <c r="NBM63" s="254"/>
      <c r="NBN63" s="254"/>
      <c r="NBO63" s="254"/>
      <c r="NBP63" s="254"/>
      <c r="NBQ63" s="254"/>
      <c r="NBR63" s="254"/>
      <c r="NBS63" s="254"/>
      <c r="NBT63" s="254"/>
      <c r="NBU63" s="254"/>
      <c r="NBV63" s="254"/>
      <c r="NBW63" s="254"/>
      <c r="NBX63" s="254"/>
      <c r="NBY63" s="254"/>
      <c r="NBZ63" s="254"/>
      <c r="NCA63" s="254"/>
      <c r="NCB63" s="254"/>
      <c r="NCC63" s="254"/>
      <c r="NCD63" s="254"/>
      <c r="NCE63" s="254"/>
      <c r="NCF63" s="254"/>
      <c r="NCG63" s="254"/>
      <c r="NCH63" s="254"/>
      <c r="NCI63" s="254"/>
      <c r="NCJ63" s="254"/>
      <c r="NCK63" s="254"/>
      <c r="NCL63" s="254"/>
      <c r="NCM63" s="254"/>
      <c r="NCN63" s="254"/>
      <c r="NCO63" s="254"/>
      <c r="NCP63" s="254"/>
      <c r="NCQ63" s="254"/>
      <c r="NCR63" s="254"/>
      <c r="NCS63" s="254"/>
      <c r="NCT63" s="254"/>
      <c r="NCU63" s="254"/>
      <c r="NCV63" s="254"/>
      <c r="NCW63" s="254"/>
      <c r="NCX63" s="254"/>
      <c r="NCY63" s="254"/>
      <c r="NCZ63" s="254"/>
      <c r="NDA63" s="254"/>
      <c r="NDB63" s="254"/>
      <c r="NDC63" s="254"/>
      <c r="NDD63" s="254"/>
      <c r="NDE63" s="254"/>
      <c r="NDF63" s="254"/>
      <c r="NDG63" s="254"/>
      <c r="NDH63" s="254"/>
      <c r="NDI63" s="254"/>
      <c r="NDJ63" s="254"/>
      <c r="NDK63" s="254"/>
      <c r="NDL63" s="254"/>
      <c r="NDM63" s="254"/>
      <c r="NDN63" s="254"/>
      <c r="NDO63" s="254"/>
      <c r="NDP63" s="254"/>
      <c r="NDQ63" s="254"/>
      <c r="NDR63" s="254"/>
      <c r="NDS63" s="254"/>
      <c r="NDT63" s="254"/>
      <c r="NDU63" s="254"/>
      <c r="NDV63" s="254"/>
      <c r="NDW63" s="254"/>
      <c r="NDX63" s="254"/>
      <c r="NDY63" s="254"/>
      <c r="NDZ63" s="254"/>
      <c r="NEA63" s="254"/>
      <c r="NEB63" s="254"/>
      <c r="NEC63" s="254"/>
      <c r="NED63" s="254"/>
      <c r="NEE63" s="254"/>
      <c r="NEF63" s="254"/>
      <c r="NEG63" s="254"/>
      <c r="NEH63" s="254"/>
      <c r="NEI63" s="254"/>
      <c r="NEJ63" s="254"/>
      <c r="NEK63" s="254"/>
      <c r="NEL63" s="254"/>
      <c r="NEM63" s="254"/>
      <c r="NEN63" s="254"/>
      <c r="NEO63" s="254"/>
      <c r="NEP63" s="254"/>
      <c r="NEQ63" s="254"/>
      <c r="NER63" s="254"/>
      <c r="NES63" s="254"/>
      <c r="NET63" s="254"/>
      <c r="NEU63" s="254"/>
      <c r="NEV63" s="254"/>
      <c r="NEW63" s="254"/>
      <c r="NEX63" s="254"/>
      <c r="NEY63" s="254"/>
      <c r="NEZ63" s="254"/>
      <c r="NFA63" s="254"/>
      <c r="NFB63" s="254"/>
      <c r="NFC63" s="254"/>
      <c r="NFD63" s="254"/>
      <c r="NFE63" s="254"/>
      <c r="NFF63" s="254"/>
      <c r="NFG63" s="254"/>
      <c r="NFH63" s="254"/>
      <c r="NFI63" s="254"/>
      <c r="NFJ63" s="254"/>
      <c r="NFK63" s="254"/>
      <c r="NFL63" s="254"/>
      <c r="NFM63" s="254"/>
      <c r="NFN63" s="254"/>
      <c r="NFO63" s="254"/>
      <c r="NFP63" s="254"/>
      <c r="NFQ63" s="254"/>
      <c r="NFR63" s="254"/>
      <c r="NFS63" s="254"/>
      <c r="NFT63" s="254"/>
      <c r="NFU63" s="254"/>
      <c r="NFV63" s="254"/>
      <c r="NFW63" s="254"/>
      <c r="NFX63" s="254"/>
      <c r="NFY63" s="254"/>
      <c r="NFZ63" s="254"/>
      <c r="NGA63" s="254"/>
      <c r="NGB63" s="254"/>
      <c r="NGC63" s="254"/>
      <c r="NGD63" s="254"/>
      <c r="NGE63" s="254"/>
      <c r="NGF63" s="254"/>
      <c r="NGG63" s="254"/>
      <c r="NGH63" s="254"/>
      <c r="NGI63" s="254"/>
      <c r="NGJ63" s="254"/>
      <c r="NGK63" s="254"/>
      <c r="NGL63" s="254"/>
      <c r="NGM63" s="254"/>
      <c r="NGN63" s="254"/>
      <c r="NGO63" s="254"/>
      <c r="NGP63" s="254"/>
      <c r="NGQ63" s="254"/>
      <c r="NGR63" s="254"/>
      <c r="NGS63" s="254"/>
      <c r="NGT63" s="254"/>
      <c r="NGU63" s="254"/>
      <c r="NGV63" s="254"/>
      <c r="NGW63" s="254"/>
      <c r="NGX63" s="254"/>
      <c r="NGY63" s="254"/>
      <c r="NGZ63" s="254"/>
      <c r="NHA63" s="254"/>
      <c r="NHB63" s="254"/>
      <c r="NHC63" s="254"/>
      <c r="NHD63" s="254"/>
      <c r="NHE63" s="254"/>
      <c r="NHF63" s="254"/>
      <c r="NHG63" s="254"/>
      <c r="NHH63" s="254"/>
      <c r="NHI63" s="254"/>
      <c r="NHJ63" s="254"/>
      <c r="NHK63" s="254"/>
      <c r="NHL63" s="254"/>
      <c r="NHM63" s="254"/>
      <c r="NHN63" s="254"/>
      <c r="NHO63" s="254"/>
      <c r="NHP63" s="254"/>
      <c r="NHQ63" s="254"/>
      <c r="NHR63" s="254"/>
      <c r="NHS63" s="254"/>
      <c r="NHT63" s="254"/>
      <c r="NHU63" s="254"/>
      <c r="NHV63" s="254"/>
      <c r="NHW63" s="254"/>
      <c r="NHX63" s="254"/>
      <c r="NHY63" s="254"/>
      <c r="NHZ63" s="254"/>
      <c r="NIA63" s="254"/>
      <c r="NIB63" s="254"/>
      <c r="NIC63" s="254"/>
      <c r="NID63" s="254"/>
      <c r="NIE63" s="254"/>
      <c r="NIF63" s="254"/>
      <c r="NIG63" s="254"/>
      <c r="NIH63" s="254"/>
      <c r="NII63" s="254"/>
      <c r="NIJ63" s="254"/>
      <c r="NIK63" s="254"/>
      <c r="NIL63" s="254"/>
      <c r="NIM63" s="254"/>
      <c r="NIN63" s="254"/>
      <c r="NIO63" s="254"/>
      <c r="NIP63" s="254"/>
      <c r="NIQ63" s="254"/>
      <c r="NIR63" s="254"/>
      <c r="NIS63" s="254"/>
      <c r="NIT63" s="254"/>
      <c r="NIU63" s="254"/>
      <c r="NIV63" s="254"/>
      <c r="NIW63" s="254"/>
      <c r="NIX63" s="254"/>
      <c r="NIY63" s="254"/>
      <c r="NIZ63" s="254"/>
      <c r="NJA63" s="254"/>
      <c r="NJB63" s="254"/>
      <c r="NJC63" s="254"/>
      <c r="NJD63" s="254"/>
      <c r="NJE63" s="254"/>
      <c r="NJF63" s="254"/>
      <c r="NJG63" s="254"/>
      <c r="NJH63" s="254"/>
      <c r="NJI63" s="254"/>
      <c r="NJJ63" s="254"/>
      <c r="NJK63" s="254"/>
      <c r="NJL63" s="254"/>
      <c r="NJM63" s="254"/>
      <c r="NJN63" s="254"/>
      <c r="NJO63" s="254"/>
      <c r="NJP63" s="254"/>
      <c r="NJQ63" s="254"/>
      <c r="NJR63" s="254"/>
      <c r="NJS63" s="254"/>
      <c r="NJT63" s="254"/>
      <c r="NJU63" s="254"/>
      <c r="NJV63" s="254"/>
      <c r="NJW63" s="254"/>
      <c r="NJX63" s="254"/>
      <c r="NJY63" s="254"/>
      <c r="NJZ63" s="254"/>
      <c r="NKA63" s="254"/>
      <c r="NKB63" s="254"/>
      <c r="NKC63" s="254"/>
      <c r="NKD63" s="254"/>
      <c r="NKE63" s="254"/>
      <c r="NKF63" s="254"/>
      <c r="NKG63" s="254"/>
      <c r="NKH63" s="254"/>
      <c r="NKI63" s="254"/>
      <c r="NKJ63" s="254"/>
      <c r="NKK63" s="254"/>
      <c r="NKL63" s="254"/>
      <c r="NKM63" s="254"/>
      <c r="NKN63" s="254"/>
      <c r="NKO63" s="254"/>
      <c r="NKP63" s="254"/>
      <c r="NKQ63" s="254"/>
      <c r="NKR63" s="254"/>
      <c r="NKS63" s="254"/>
      <c r="NKT63" s="254"/>
      <c r="NKU63" s="254"/>
      <c r="NKV63" s="254"/>
      <c r="NKW63" s="254"/>
      <c r="NKX63" s="254"/>
      <c r="NKY63" s="254"/>
      <c r="NKZ63" s="254"/>
      <c r="NLA63" s="254"/>
      <c r="NLB63" s="254"/>
      <c r="NLC63" s="254"/>
      <c r="NLD63" s="254"/>
      <c r="NLE63" s="254"/>
      <c r="NLF63" s="254"/>
      <c r="NLG63" s="254"/>
      <c r="NLH63" s="254"/>
      <c r="NLI63" s="254"/>
      <c r="NLJ63" s="254"/>
      <c r="NLK63" s="254"/>
      <c r="NLL63" s="254"/>
      <c r="NLM63" s="254"/>
      <c r="NLN63" s="254"/>
      <c r="NLO63" s="254"/>
      <c r="NLP63" s="254"/>
      <c r="NLQ63" s="254"/>
      <c r="NLR63" s="254"/>
      <c r="NLS63" s="254"/>
      <c r="NLT63" s="254"/>
      <c r="NLU63" s="254"/>
      <c r="NLV63" s="254"/>
      <c r="NLW63" s="254"/>
      <c r="NLX63" s="254"/>
      <c r="NLY63" s="254"/>
      <c r="NLZ63" s="254"/>
      <c r="NMA63" s="254"/>
      <c r="NMB63" s="254"/>
      <c r="NMC63" s="254"/>
      <c r="NMD63" s="254"/>
      <c r="NME63" s="254"/>
      <c r="NMF63" s="254"/>
      <c r="NMG63" s="254"/>
      <c r="NMH63" s="254"/>
      <c r="NMI63" s="254"/>
      <c r="NMJ63" s="254"/>
      <c r="NMK63" s="254"/>
      <c r="NML63" s="254"/>
      <c r="NMM63" s="254"/>
      <c r="NMN63" s="254"/>
      <c r="NMO63" s="254"/>
      <c r="NMP63" s="254"/>
      <c r="NMQ63" s="254"/>
      <c r="NMR63" s="254"/>
      <c r="NMS63" s="254"/>
      <c r="NMT63" s="254"/>
      <c r="NMU63" s="254"/>
      <c r="NMV63" s="254"/>
      <c r="NMW63" s="254"/>
      <c r="NMX63" s="254"/>
      <c r="NMY63" s="254"/>
      <c r="NMZ63" s="254"/>
      <c r="NNA63" s="254"/>
      <c r="NNB63" s="254"/>
      <c r="NNC63" s="254"/>
      <c r="NND63" s="254"/>
      <c r="NNE63" s="254"/>
      <c r="NNF63" s="254"/>
      <c r="NNG63" s="254"/>
      <c r="NNH63" s="254"/>
      <c r="NNI63" s="254"/>
      <c r="NNJ63" s="254"/>
      <c r="NNK63" s="254"/>
      <c r="NNL63" s="254"/>
      <c r="NNM63" s="254"/>
      <c r="NNN63" s="254"/>
      <c r="NNO63" s="254"/>
      <c r="NNP63" s="254"/>
      <c r="NNQ63" s="254"/>
      <c r="NNR63" s="254"/>
      <c r="NNS63" s="254"/>
      <c r="NNT63" s="254"/>
      <c r="NNU63" s="254"/>
      <c r="NNV63" s="254"/>
      <c r="NNW63" s="254"/>
      <c r="NNX63" s="254"/>
      <c r="NNY63" s="254"/>
      <c r="NNZ63" s="254"/>
      <c r="NOA63" s="254"/>
      <c r="NOB63" s="254"/>
      <c r="NOC63" s="254"/>
      <c r="NOD63" s="254"/>
      <c r="NOE63" s="254"/>
      <c r="NOF63" s="254"/>
      <c r="NOG63" s="254"/>
      <c r="NOH63" s="254"/>
      <c r="NOI63" s="254"/>
      <c r="NOJ63" s="254"/>
      <c r="NOK63" s="254"/>
      <c r="NOL63" s="254"/>
      <c r="NOM63" s="254"/>
      <c r="NON63" s="254"/>
      <c r="NOO63" s="254"/>
      <c r="NOP63" s="254"/>
      <c r="NOQ63" s="254"/>
      <c r="NOR63" s="254"/>
      <c r="NOS63" s="254"/>
      <c r="NOT63" s="254"/>
      <c r="NOU63" s="254"/>
      <c r="NOV63" s="254"/>
      <c r="NOW63" s="254"/>
      <c r="NOX63" s="254"/>
      <c r="NOY63" s="254"/>
      <c r="NOZ63" s="254"/>
      <c r="NPA63" s="254"/>
      <c r="NPB63" s="254"/>
      <c r="NPC63" s="254"/>
      <c r="NPD63" s="254"/>
      <c r="NPE63" s="254"/>
      <c r="NPF63" s="254"/>
      <c r="NPG63" s="254"/>
      <c r="NPH63" s="254"/>
      <c r="NPI63" s="254"/>
      <c r="NPJ63" s="254"/>
      <c r="NPK63" s="254"/>
      <c r="NPL63" s="254"/>
      <c r="NPM63" s="254"/>
      <c r="NPN63" s="254"/>
      <c r="NPO63" s="254"/>
      <c r="NPP63" s="254"/>
      <c r="NPQ63" s="254"/>
      <c r="NPR63" s="254"/>
      <c r="NPS63" s="254"/>
      <c r="NPT63" s="254"/>
      <c r="NPU63" s="254"/>
      <c r="NPV63" s="254"/>
      <c r="NPW63" s="254"/>
      <c r="NPX63" s="254"/>
      <c r="NPY63" s="254"/>
      <c r="NPZ63" s="254"/>
      <c r="NQA63" s="254"/>
      <c r="NQB63" s="254"/>
      <c r="NQC63" s="254"/>
      <c r="NQD63" s="254"/>
      <c r="NQE63" s="254"/>
      <c r="NQF63" s="254"/>
      <c r="NQG63" s="254"/>
      <c r="NQH63" s="254"/>
      <c r="NQI63" s="254"/>
      <c r="NQJ63" s="254"/>
      <c r="NQK63" s="254"/>
      <c r="NQL63" s="254"/>
      <c r="NQM63" s="254"/>
      <c r="NQN63" s="254"/>
      <c r="NQO63" s="254"/>
      <c r="NQP63" s="254"/>
      <c r="NQQ63" s="254"/>
      <c r="NQR63" s="254"/>
      <c r="NQS63" s="254"/>
      <c r="NQT63" s="254"/>
      <c r="NQU63" s="254"/>
      <c r="NQV63" s="254"/>
      <c r="NQW63" s="254"/>
      <c r="NQX63" s="254"/>
      <c r="NQY63" s="254"/>
      <c r="NQZ63" s="254"/>
      <c r="NRA63" s="254"/>
      <c r="NRB63" s="254"/>
      <c r="NRC63" s="254"/>
      <c r="NRD63" s="254"/>
      <c r="NRE63" s="254"/>
      <c r="NRF63" s="254"/>
      <c r="NRG63" s="254"/>
      <c r="NRH63" s="254"/>
      <c r="NRI63" s="254"/>
      <c r="NRJ63" s="254"/>
      <c r="NRK63" s="254"/>
      <c r="NRL63" s="254"/>
      <c r="NRM63" s="254"/>
      <c r="NRN63" s="254"/>
      <c r="NRO63" s="254"/>
      <c r="NRP63" s="254"/>
      <c r="NRQ63" s="254"/>
      <c r="NRR63" s="254"/>
      <c r="NRS63" s="254"/>
      <c r="NRT63" s="254"/>
      <c r="NRU63" s="254"/>
      <c r="NRV63" s="254"/>
      <c r="NRW63" s="254"/>
      <c r="NRX63" s="254"/>
      <c r="NRY63" s="254"/>
      <c r="NRZ63" s="254"/>
      <c r="NSA63" s="254"/>
      <c r="NSB63" s="254"/>
      <c r="NSC63" s="254"/>
      <c r="NSD63" s="254"/>
      <c r="NSE63" s="254"/>
      <c r="NSF63" s="254"/>
      <c r="NSG63" s="254"/>
      <c r="NSH63" s="254"/>
      <c r="NSI63" s="254"/>
      <c r="NSJ63" s="254"/>
      <c r="NSK63" s="254"/>
      <c r="NSL63" s="254"/>
      <c r="NSM63" s="254"/>
      <c r="NSN63" s="254"/>
      <c r="NSO63" s="254"/>
      <c r="NSP63" s="254"/>
      <c r="NSQ63" s="254"/>
      <c r="NSR63" s="254"/>
      <c r="NSS63" s="254"/>
      <c r="NST63" s="254"/>
      <c r="NSU63" s="254"/>
      <c r="NSV63" s="254"/>
      <c r="NSW63" s="254"/>
      <c r="NSX63" s="254"/>
      <c r="NSY63" s="254"/>
      <c r="NSZ63" s="254"/>
      <c r="NTA63" s="254"/>
      <c r="NTB63" s="254"/>
      <c r="NTC63" s="254"/>
      <c r="NTD63" s="254"/>
      <c r="NTE63" s="254"/>
      <c r="NTF63" s="254"/>
      <c r="NTG63" s="254"/>
      <c r="NTH63" s="254"/>
      <c r="NTI63" s="254"/>
      <c r="NTJ63" s="254"/>
      <c r="NTK63" s="254"/>
      <c r="NTL63" s="254"/>
      <c r="NTM63" s="254"/>
      <c r="NTN63" s="254"/>
      <c r="NTO63" s="254"/>
      <c r="NTP63" s="254"/>
      <c r="NTQ63" s="254"/>
      <c r="NTR63" s="254"/>
      <c r="NTS63" s="254"/>
      <c r="NTT63" s="254"/>
      <c r="NTU63" s="254"/>
      <c r="NTV63" s="254"/>
      <c r="NTW63" s="254"/>
      <c r="NTX63" s="254"/>
      <c r="NTY63" s="254"/>
      <c r="NTZ63" s="254"/>
      <c r="NUA63" s="254"/>
      <c r="NUB63" s="254"/>
      <c r="NUC63" s="254"/>
      <c r="NUD63" s="254"/>
      <c r="NUE63" s="254"/>
      <c r="NUF63" s="254"/>
      <c r="NUG63" s="254"/>
      <c r="NUH63" s="254"/>
      <c r="NUI63" s="254"/>
      <c r="NUJ63" s="254"/>
      <c r="NUK63" s="254"/>
      <c r="NUL63" s="254"/>
      <c r="NUM63" s="254"/>
      <c r="NUN63" s="254"/>
      <c r="NUO63" s="254"/>
      <c r="NUP63" s="254"/>
      <c r="NUQ63" s="254"/>
      <c r="NUR63" s="254"/>
      <c r="NUS63" s="254"/>
      <c r="NUT63" s="254"/>
      <c r="NUU63" s="254"/>
      <c r="NUV63" s="254"/>
      <c r="NUW63" s="254"/>
      <c r="NUX63" s="254"/>
      <c r="NUY63" s="254"/>
      <c r="NUZ63" s="254"/>
      <c r="NVA63" s="254"/>
      <c r="NVB63" s="254"/>
      <c r="NVC63" s="254"/>
      <c r="NVD63" s="254"/>
      <c r="NVE63" s="254"/>
      <c r="NVF63" s="254"/>
      <c r="NVG63" s="254"/>
      <c r="NVH63" s="254"/>
      <c r="NVI63" s="254"/>
      <c r="NVJ63" s="254"/>
      <c r="NVK63" s="254"/>
      <c r="NVL63" s="254"/>
      <c r="NVM63" s="254"/>
      <c r="NVN63" s="254"/>
      <c r="NVO63" s="254"/>
      <c r="NVP63" s="254"/>
      <c r="NVQ63" s="254"/>
      <c r="NVR63" s="254"/>
      <c r="NVS63" s="254"/>
      <c r="NVT63" s="254"/>
      <c r="NVU63" s="254"/>
      <c r="NVV63" s="254"/>
      <c r="NVW63" s="254"/>
      <c r="NVX63" s="254"/>
      <c r="NVY63" s="254"/>
      <c r="NVZ63" s="254"/>
      <c r="NWA63" s="254"/>
      <c r="NWB63" s="254"/>
      <c r="NWC63" s="254"/>
      <c r="NWD63" s="254"/>
      <c r="NWE63" s="254"/>
      <c r="NWF63" s="254"/>
      <c r="NWG63" s="254"/>
      <c r="NWH63" s="254"/>
      <c r="NWI63" s="254"/>
      <c r="NWJ63" s="254"/>
      <c r="NWK63" s="254"/>
      <c r="NWL63" s="254"/>
      <c r="NWM63" s="254"/>
      <c r="NWN63" s="254"/>
      <c r="NWO63" s="254"/>
      <c r="NWP63" s="254"/>
      <c r="NWQ63" s="254"/>
      <c r="NWR63" s="254"/>
      <c r="NWS63" s="254"/>
      <c r="NWT63" s="254"/>
      <c r="NWU63" s="254"/>
      <c r="NWV63" s="254"/>
      <c r="NWW63" s="254"/>
      <c r="NWX63" s="254"/>
      <c r="NWY63" s="254"/>
      <c r="NWZ63" s="254"/>
      <c r="NXA63" s="254"/>
      <c r="NXB63" s="254"/>
      <c r="NXC63" s="254"/>
      <c r="NXD63" s="254"/>
      <c r="NXE63" s="254"/>
      <c r="NXF63" s="254"/>
      <c r="NXG63" s="254"/>
      <c r="NXH63" s="254"/>
      <c r="NXI63" s="254"/>
      <c r="NXJ63" s="254"/>
      <c r="NXK63" s="254"/>
      <c r="NXL63" s="254"/>
      <c r="NXM63" s="254"/>
      <c r="NXN63" s="254"/>
      <c r="NXO63" s="254"/>
      <c r="NXP63" s="254"/>
      <c r="NXQ63" s="254"/>
      <c r="NXR63" s="254"/>
      <c r="NXS63" s="254"/>
      <c r="NXT63" s="254"/>
      <c r="NXU63" s="254"/>
      <c r="NXV63" s="254"/>
      <c r="NXW63" s="254"/>
      <c r="NXX63" s="254"/>
      <c r="NXY63" s="254"/>
      <c r="NXZ63" s="254"/>
      <c r="NYA63" s="254"/>
      <c r="NYB63" s="254"/>
      <c r="NYC63" s="254"/>
      <c r="NYD63" s="254"/>
      <c r="NYE63" s="254"/>
      <c r="NYF63" s="254"/>
      <c r="NYG63" s="254"/>
      <c r="NYH63" s="254"/>
      <c r="NYI63" s="254"/>
      <c r="NYJ63" s="254"/>
      <c r="NYK63" s="254"/>
      <c r="NYL63" s="254"/>
      <c r="NYM63" s="254"/>
      <c r="NYN63" s="254"/>
      <c r="NYO63" s="254"/>
      <c r="NYP63" s="254"/>
      <c r="NYQ63" s="254"/>
      <c r="NYR63" s="254"/>
      <c r="NYS63" s="254"/>
      <c r="NYT63" s="254"/>
      <c r="NYU63" s="254"/>
      <c r="NYV63" s="254"/>
      <c r="NYW63" s="254"/>
      <c r="NYX63" s="254"/>
      <c r="NYY63" s="254"/>
      <c r="NYZ63" s="254"/>
      <c r="NZA63" s="254"/>
      <c r="NZB63" s="254"/>
      <c r="NZC63" s="254"/>
      <c r="NZD63" s="254"/>
      <c r="NZE63" s="254"/>
      <c r="NZF63" s="254"/>
      <c r="NZG63" s="254"/>
      <c r="NZH63" s="254"/>
      <c r="NZI63" s="254"/>
      <c r="NZJ63" s="254"/>
      <c r="NZK63" s="254"/>
      <c r="NZL63" s="254"/>
      <c r="NZM63" s="254"/>
      <c r="NZN63" s="254"/>
      <c r="NZO63" s="254"/>
      <c r="NZP63" s="254"/>
      <c r="NZQ63" s="254"/>
      <c r="NZR63" s="254"/>
      <c r="NZS63" s="254"/>
      <c r="NZT63" s="254"/>
      <c r="NZU63" s="254"/>
      <c r="NZV63" s="254"/>
      <c r="NZW63" s="254"/>
      <c r="NZX63" s="254"/>
      <c r="NZY63" s="254"/>
      <c r="NZZ63" s="254"/>
      <c r="OAA63" s="254"/>
      <c r="OAB63" s="254"/>
      <c r="OAC63" s="254"/>
      <c r="OAD63" s="254"/>
      <c r="OAE63" s="254"/>
      <c r="OAF63" s="254"/>
      <c r="OAG63" s="254"/>
      <c r="OAH63" s="254"/>
      <c r="OAI63" s="254"/>
      <c r="OAJ63" s="254"/>
      <c r="OAK63" s="254"/>
      <c r="OAL63" s="254"/>
      <c r="OAM63" s="254"/>
      <c r="OAN63" s="254"/>
      <c r="OAO63" s="254"/>
      <c r="OAP63" s="254"/>
      <c r="OAQ63" s="254"/>
      <c r="OAR63" s="254"/>
      <c r="OAS63" s="254"/>
      <c r="OAT63" s="254"/>
      <c r="OAU63" s="254"/>
      <c r="OAV63" s="254"/>
      <c r="OAW63" s="254"/>
      <c r="OAX63" s="254"/>
      <c r="OAY63" s="254"/>
      <c r="OAZ63" s="254"/>
      <c r="OBA63" s="254"/>
      <c r="OBB63" s="254"/>
      <c r="OBC63" s="254"/>
      <c r="OBD63" s="254"/>
      <c r="OBE63" s="254"/>
      <c r="OBF63" s="254"/>
      <c r="OBG63" s="254"/>
      <c r="OBH63" s="254"/>
      <c r="OBI63" s="254"/>
      <c r="OBJ63" s="254"/>
      <c r="OBK63" s="254"/>
      <c r="OBL63" s="254"/>
      <c r="OBM63" s="254"/>
      <c r="OBN63" s="254"/>
      <c r="OBO63" s="254"/>
      <c r="OBP63" s="254"/>
      <c r="OBQ63" s="254"/>
      <c r="OBR63" s="254"/>
      <c r="OBS63" s="254"/>
      <c r="OBT63" s="254"/>
      <c r="OBU63" s="254"/>
      <c r="OBV63" s="254"/>
      <c r="OBW63" s="254"/>
      <c r="OBX63" s="254"/>
      <c r="OBY63" s="254"/>
      <c r="OBZ63" s="254"/>
      <c r="OCA63" s="254"/>
      <c r="OCB63" s="254"/>
      <c r="OCC63" s="254"/>
      <c r="OCD63" s="254"/>
      <c r="OCE63" s="254"/>
      <c r="OCF63" s="254"/>
      <c r="OCG63" s="254"/>
      <c r="OCH63" s="254"/>
      <c r="OCI63" s="254"/>
      <c r="OCJ63" s="254"/>
      <c r="OCK63" s="254"/>
      <c r="OCL63" s="254"/>
      <c r="OCM63" s="254"/>
      <c r="OCN63" s="254"/>
      <c r="OCO63" s="254"/>
      <c r="OCP63" s="254"/>
      <c r="OCQ63" s="254"/>
      <c r="OCR63" s="254"/>
      <c r="OCS63" s="254"/>
      <c r="OCT63" s="254"/>
      <c r="OCU63" s="254"/>
      <c r="OCV63" s="254"/>
      <c r="OCW63" s="254"/>
      <c r="OCX63" s="254"/>
      <c r="OCY63" s="254"/>
      <c r="OCZ63" s="254"/>
      <c r="ODA63" s="254"/>
      <c r="ODB63" s="254"/>
      <c r="ODC63" s="254"/>
      <c r="ODD63" s="254"/>
      <c r="ODE63" s="254"/>
      <c r="ODF63" s="254"/>
      <c r="ODG63" s="254"/>
      <c r="ODH63" s="254"/>
      <c r="ODI63" s="254"/>
      <c r="ODJ63" s="254"/>
      <c r="ODK63" s="254"/>
      <c r="ODL63" s="254"/>
      <c r="ODM63" s="254"/>
      <c r="ODN63" s="254"/>
      <c r="ODO63" s="254"/>
      <c r="ODP63" s="254"/>
      <c r="ODQ63" s="254"/>
      <c r="ODR63" s="254"/>
      <c r="ODS63" s="254"/>
      <c r="ODT63" s="254"/>
      <c r="ODU63" s="254"/>
      <c r="ODV63" s="254"/>
      <c r="ODW63" s="254"/>
      <c r="ODX63" s="254"/>
      <c r="ODY63" s="254"/>
      <c r="ODZ63" s="254"/>
      <c r="OEA63" s="254"/>
      <c r="OEB63" s="254"/>
      <c r="OEC63" s="254"/>
      <c r="OED63" s="254"/>
      <c r="OEE63" s="254"/>
      <c r="OEF63" s="254"/>
      <c r="OEG63" s="254"/>
      <c r="OEH63" s="254"/>
      <c r="OEI63" s="254"/>
      <c r="OEJ63" s="254"/>
      <c r="OEK63" s="254"/>
      <c r="OEL63" s="254"/>
      <c r="OEM63" s="254"/>
      <c r="OEN63" s="254"/>
      <c r="OEO63" s="254"/>
      <c r="OEP63" s="254"/>
      <c r="OEQ63" s="254"/>
      <c r="OER63" s="254"/>
      <c r="OES63" s="254"/>
      <c r="OET63" s="254"/>
      <c r="OEU63" s="254"/>
      <c r="OEV63" s="254"/>
      <c r="OEW63" s="254"/>
      <c r="OEX63" s="254"/>
      <c r="OEY63" s="254"/>
      <c r="OEZ63" s="254"/>
      <c r="OFA63" s="254"/>
      <c r="OFB63" s="254"/>
      <c r="OFC63" s="254"/>
      <c r="OFD63" s="254"/>
      <c r="OFE63" s="254"/>
      <c r="OFF63" s="254"/>
      <c r="OFG63" s="254"/>
      <c r="OFH63" s="254"/>
      <c r="OFI63" s="254"/>
      <c r="OFJ63" s="254"/>
      <c r="OFK63" s="254"/>
      <c r="OFL63" s="254"/>
      <c r="OFM63" s="254"/>
      <c r="OFN63" s="254"/>
      <c r="OFO63" s="254"/>
      <c r="OFP63" s="254"/>
      <c r="OFQ63" s="254"/>
      <c r="OFR63" s="254"/>
      <c r="OFS63" s="254"/>
      <c r="OFT63" s="254"/>
      <c r="OFU63" s="254"/>
      <c r="OFV63" s="254"/>
      <c r="OFW63" s="254"/>
      <c r="OFX63" s="254"/>
      <c r="OFY63" s="254"/>
      <c r="OFZ63" s="254"/>
      <c r="OGA63" s="254"/>
      <c r="OGB63" s="254"/>
      <c r="OGC63" s="254"/>
      <c r="OGD63" s="254"/>
      <c r="OGE63" s="254"/>
      <c r="OGF63" s="254"/>
      <c r="OGG63" s="254"/>
      <c r="OGH63" s="254"/>
      <c r="OGI63" s="254"/>
      <c r="OGJ63" s="254"/>
      <c r="OGK63" s="254"/>
      <c r="OGL63" s="254"/>
      <c r="OGM63" s="254"/>
      <c r="OGN63" s="254"/>
      <c r="OGO63" s="254"/>
      <c r="OGP63" s="254"/>
      <c r="OGQ63" s="254"/>
      <c r="OGR63" s="254"/>
      <c r="OGS63" s="254"/>
      <c r="OGT63" s="254"/>
      <c r="OGU63" s="254"/>
      <c r="OGV63" s="254"/>
      <c r="OGW63" s="254"/>
      <c r="OGX63" s="254"/>
      <c r="OGY63" s="254"/>
      <c r="OGZ63" s="254"/>
      <c r="OHA63" s="254"/>
      <c r="OHB63" s="254"/>
      <c r="OHC63" s="254"/>
      <c r="OHD63" s="254"/>
      <c r="OHE63" s="254"/>
      <c r="OHF63" s="254"/>
      <c r="OHG63" s="254"/>
      <c r="OHH63" s="254"/>
      <c r="OHI63" s="254"/>
      <c r="OHJ63" s="254"/>
      <c r="OHK63" s="254"/>
      <c r="OHL63" s="254"/>
      <c r="OHM63" s="254"/>
      <c r="OHN63" s="254"/>
      <c r="OHO63" s="254"/>
      <c r="OHP63" s="254"/>
      <c r="OHQ63" s="254"/>
      <c r="OHR63" s="254"/>
      <c r="OHS63" s="254"/>
      <c r="OHT63" s="254"/>
      <c r="OHU63" s="254"/>
      <c r="OHV63" s="254"/>
      <c r="OHW63" s="254"/>
      <c r="OHX63" s="254"/>
      <c r="OHY63" s="254"/>
      <c r="OHZ63" s="254"/>
      <c r="OIA63" s="254"/>
      <c r="OIB63" s="254"/>
      <c r="OIC63" s="254"/>
      <c r="OID63" s="254"/>
      <c r="OIE63" s="254"/>
      <c r="OIF63" s="254"/>
      <c r="OIG63" s="254"/>
      <c r="OIH63" s="254"/>
      <c r="OII63" s="254"/>
      <c r="OIJ63" s="254"/>
      <c r="OIK63" s="254"/>
      <c r="OIL63" s="254"/>
      <c r="OIM63" s="254"/>
      <c r="OIN63" s="254"/>
      <c r="OIO63" s="254"/>
      <c r="OIP63" s="254"/>
      <c r="OIQ63" s="254"/>
      <c r="OIR63" s="254"/>
      <c r="OIS63" s="254"/>
      <c r="OIT63" s="254"/>
      <c r="OIU63" s="254"/>
      <c r="OIV63" s="254"/>
      <c r="OIW63" s="254"/>
      <c r="OIX63" s="254"/>
      <c r="OIY63" s="254"/>
      <c r="OIZ63" s="254"/>
      <c r="OJA63" s="254"/>
      <c r="OJB63" s="254"/>
      <c r="OJC63" s="254"/>
      <c r="OJD63" s="254"/>
      <c r="OJE63" s="254"/>
      <c r="OJF63" s="254"/>
      <c r="OJG63" s="254"/>
      <c r="OJH63" s="254"/>
      <c r="OJI63" s="254"/>
      <c r="OJJ63" s="254"/>
      <c r="OJK63" s="254"/>
      <c r="OJL63" s="254"/>
      <c r="OJM63" s="254"/>
      <c r="OJN63" s="254"/>
      <c r="OJO63" s="254"/>
      <c r="OJP63" s="254"/>
      <c r="OJQ63" s="254"/>
      <c r="OJR63" s="254"/>
      <c r="OJS63" s="254"/>
      <c r="OJT63" s="254"/>
      <c r="OJU63" s="254"/>
      <c r="OJV63" s="254"/>
      <c r="OJW63" s="254"/>
      <c r="OJX63" s="254"/>
      <c r="OJY63" s="254"/>
      <c r="OJZ63" s="254"/>
      <c r="OKA63" s="254"/>
      <c r="OKB63" s="254"/>
      <c r="OKC63" s="254"/>
      <c r="OKD63" s="254"/>
      <c r="OKE63" s="254"/>
      <c r="OKF63" s="254"/>
      <c r="OKG63" s="254"/>
      <c r="OKH63" s="254"/>
      <c r="OKI63" s="254"/>
      <c r="OKJ63" s="254"/>
      <c r="OKK63" s="254"/>
      <c r="OKL63" s="254"/>
      <c r="OKM63" s="254"/>
      <c r="OKN63" s="254"/>
      <c r="OKO63" s="254"/>
      <c r="OKP63" s="254"/>
      <c r="OKQ63" s="254"/>
      <c r="OKR63" s="254"/>
      <c r="OKS63" s="254"/>
      <c r="OKT63" s="254"/>
      <c r="OKU63" s="254"/>
      <c r="OKV63" s="254"/>
      <c r="OKW63" s="254"/>
      <c r="OKX63" s="254"/>
      <c r="OKY63" s="254"/>
      <c r="OKZ63" s="254"/>
      <c r="OLA63" s="254"/>
      <c r="OLB63" s="254"/>
      <c r="OLC63" s="254"/>
      <c r="OLD63" s="254"/>
      <c r="OLE63" s="254"/>
      <c r="OLF63" s="254"/>
      <c r="OLG63" s="254"/>
      <c r="OLH63" s="254"/>
      <c r="OLI63" s="254"/>
      <c r="OLJ63" s="254"/>
      <c r="OLK63" s="254"/>
      <c r="OLL63" s="254"/>
      <c r="OLM63" s="254"/>
      <c r="OLN63" s="254"/>
      <c r="OLO63" s="254"/>
      <c r="OLP63" s="254"/>
      <c r="OLQ63" s="254"/>
      <c r="OLR63" s="254"/>
      <c r="OLS63" s="254"/>
      <c r="OLT63" s="254"/>
      <c r="OLU63" s="254"/>
      <c r="OLV63" s="254"/>
      <c r="OLW63" s="254"/>
      <c r="OLX63" s="254"/>
      <c r="OLY63" s="254"/>
      <c r="OLZ63" s="254"/>
      <c r="OMA63" s="254"/>
      <c r="OMB63" s="254"/>
      <c r="OMC63" s="254"/>
      <c r="OMD63" s="254"/>
      <c r="OME63" s="254"/>
      <c r="OMF63" s="254"/>
      <c r="OMG63" s="254"/>
      <c r="OMH63" s="254"/>
      <c r="OMI63" s="254"/>
      <c r="OMJ63" s="254"/>
      <c r="OMK63" s="254"/>
      <c r="OML63" s="254"/>
      <c r="OMM63" s="254"/>
      <c r="OMN63" s="254"/>
      <c r="OMO63" s="254"/>
      <c r="OMP63" s="254"/>
      <c r="OMQ63" s="254"/>
      <c r="OMR63" s="254"/>
      <c r="OMS63" s="254"/>
      <c r="OMT63" s="254"/>
      <c r="OMU63" s="254"/>
      <c r="OMV63" s="254"/>
      <c r="OMW63" s="254"/>
      <c r="OMX63" s="254"/>
      <c r="OMY63" s="254"/>
      <c r="OMZ63" s="254"/>
      <c r="ONA63" s="254"/>
      <c r="ONB63" s="254"/>
      <c r="ONC63" s="254"/>
      <c r="OND63" s="254"/>
      <c r="ONE63" s="254"/>
      <c r="ONF63" s="254"/>
      <c r="ONG63" s="254"/>
      <c r="ONH63" s="254"/>
      <c r="ONI63" s="254"/>
      <c r="ONJ63" s="254"/>
      <c r="ONK63" s="254"/>
      <c r="ONL63" s="254"/>
      <c r="ONM63" s="254"/>
      <c r="ONN63" s="254"/>
      <c r="ONO63" s="254"/>
      <c r="ONP63" s="254"/>
      <c r="ONQ63" s="254"/>
      <c r="ONR63" s="254"/>
      <c r="ONS63" s="254"/>
      <c r="ONT63" s="254"/>
      <c r="ONU63" s="254"/>
      <c r="ONV63" s="254"/>
      <c r="ONW63" s="254"/>
      <c r="ONX63" s="254"/>
      <c r="ONY63" s="254"/>
      <c r="ONZ63" s="254"/>
      <c r="OOA63" s="254"/>
      <c r="OOB63" s="254"/>
      <c r="OOC63" s="254"/>
      <c r="OOD63" s="254"/>
      <c r="OOE63" s="254"/>
      <c r="OOF63" s="254"/>
      <c r="OOG63" s="254"/>
      <c r="OOH63" s="254"/>
      <c r="OOI63" s="254"/>
      <c r="OOJ63" s="254"/>
      <c r="OOK63" s="254"/>
      <c r="OOL63" s="254"/>
      <c r="OOM63" s="254"/>
      <c r="OON63" s="254"/>
      <c r="OOO63" s="254"/>
      <c r="OOP63" s="254"/>
      <c r="OOQ63" s="254"/>
      <c r="OOR63" s="254"/>
      <c r="OOS63" s="254"/>
      <c r="OOT63" s="254"/>
      <c r="OOU63" s="254"/>
      <c r="OOV63" s="254"/>
      <c r="OOW63" s="254"/>
      <c r="OOX63" s="254"/>
      <c r="OOY63" s="254"/>
      <c r="OOZ63" s="254"/>
      <c r="OPA63" s="254"/>
      <c r="OPB63" s="254"/>
      <c r="OPC63" s="254"/>
      <c r="OPD63" s="254"/>
      <c r="OPE63" s="254"/>
      <c r="OPF63" s="254"/>
      <c r="OPG63" s="254"/>
      <c r="OPH63" s="254"/>
      <c r="OPI63" s="254"/>
      <c r="OPJ63" s="254"/>
      <c r="OPK63" s="254"/>
      <c r="OPL63" s="254"/>
      <c r="OPM63" s="254"/>
      <c r="OPN63" s="254"/>
      <c r="OPO63" s="254"/>
      <c r="OPP63" s="254"/>
      <c r="OPQ63" s="254"/>
      <c r="OPR63" s="254"/>
      <c r="OPS63" s="254"/>
      <c r="OPT63" s="254"/>
      <c r="OPU63" s="254"/>
      <c r="OPV63" s="254"/>
      <c r="OPW63" s="254"/>
      <c r="OPX63" s="254"/>
      <c r="OPY63" s="254"/>
      <c r="OPZ63" s="254"/>
      <c r="OQA63" s="254"/>
      <c r="OQB63" s="254"/>
      <c r="OQC63" s="254"/>
      <c r="OQD63" s="254"/>
      <c r="OQE63" s="254"/>
      <c r="OQF63" s="254"/>
      <c r="OQG63" s="254"/>
      <c r="OQH63" s="254"/>
      <c r="OQI63" s="254"/>
      <c r="OQJ63" s="254"/>
      <c r="OQK63" s="254"/>
      <c r="OQL63" s="254"/>
      <c r="OQM63" s="254"/>
      <c r="OQN63" s="254"/>
      <c r="OQO63" s="254"/>
      <c r="OQP63" s="254"/>
      <c r="OQQ63" s="254"/>
      <c r="OQR63" s="254"/>
      <c r="OQS63" s="254"/>
      <c r="OQT63" s="254"/>
      <c r="OQU63" s="254"/>
      <c r="OQV63" s="254"/>
      <c r="OQW63" s="254"/>
      <c r="OQX63" s="254"/>
      <c r="OQY63" s="254"/>
      <c r="OQZ63" s="254"/>
      <c r="ORA63" s="254"/>
      <c r="ORB63" s="254"/>
      <c r="ORC63" s="254"/>
      <c r="ORD63" s="254"/>
      <c r="ORE63" s="254"/>
      <c r="ORF63" s="254"/>
      <c r="ORG63" s="254"/>
      <c r="ORH63" s="254"/>
      <c r="ORI63" s="254"/>
      <c r="ORJ63" s="254"/>
      <c r="ORK63" s="254"/>
      <c r="ORL63" s="254"/>
      <c r="ORM63" s="254"/>
      <c r="ORN63" s="254"/>
      <c r="ORO63" s="254"/>
      <c r="ORP63" s="254"/>
      <c r="ORQ63" s="254"/>
      <c r="ORR63" s="254"/>
      <c r="ORS63" s="254"/>
      <c r="ORT63" s="254"/>
      <c r="ORU63" s="254"/>
      <c r="ORV63" s="254"/>
      <c r="ORW63" s="254"/>
      <c r="ORX63" s="254"/>
      <c r="ORY63" s="254"/>
      <c r="ORZ63" s="254"/>
      <c r="OSA63" s="254"/>
      <c r="OSB63" s="254"/>
      <c r="OSC63" s="254"/>
      <c r="OSD63" s="254"/>
      <c r="OSE63" s="254"/>
      <c r="OSF63" s="254"/>
      <c r="OSG63" s="254"/>
      <c r="OSH63" s="254"/>
      <c r="OSI63" s="254"/>
      <c r="OSJ63" s="254"/>
      <c r="OSK63" s="254"/>
      <c r="OSL63" s="254"/>
      <c r="OSM63" s="254"/>
      <c r="OSN63" s="254"/>
      <c r="OSO63" s="254"/>
      <c r="OSP63" s="254"/>
      <c r="OSQ63" s="254"/>
      <c r="OSR63" s="254"/>
      <c r="OSS63" s="254"/>
      <c r="OST63" s="254"/>
      <c r="OSU63" s="254"/>
      <c r="OSV63" s="254"/>
      <c r="OSW63" s="254"/>
      <c r="OSX63" s="254"/>
      <c r="OSY63" s="254"/>
      <c r="OSZ63" s="254"/>
      <c r="OTA63" s="254"/>
      <c r="OTB63" s="254"/>
      <c r="OTC63" s="254"/>
      <c r="OTD63" s="254"/>
      <c r="OTE63" s="254"/>
      <c r="OTF63" s="254"/>
      <c r="OTG63" s="254"/>
      <c r="OTH63" s="254"/>
      <c r="OTI63" s="254"/>
      <c r="OTJ63" s="254"/>
      <c r="OTK63" s="254"/>
      <c r="OTL63" s="254"/>
      <c r="OTM63" s="254"/>
      <c r="OTN63" s="254"/>
      <c r="OTO63" s="254"/>
      <c r="OTP63" s="254"/>
      <c r="OTQ63" s="254"/>
      <c r="OTR63" s="254"/>
      <c r="OTS63" s="254"/>
      <c r="OTT63" s="254"/>
      <c r="OTU63" s="254"/>
      <c r="OTV63" s="254"/>
      <c r="OTW63" s="254"/>
      <c r="OTX63" s="254"/>
      <c r="OTY63" s="254"/>
      <c r="OTZ63" s="254"/>
      <c r="OUA63" s="254"/>
      <c r="OUB63" s="254"/>
      <c r="OUC63" s="254"/>
      <c r="OUD63" s="254"/>
      <c r="OUE63" s="254"/>
      <c r="OUF63" s="254"/>
      <c r="OUG63" s="254"/>
      <c r="OUH63" s="254"/>
      <c r="OUI63" s="254"/>
      <c r="OUJ63" s="254"/>
      <c r="OUK63" s="254"/>
      <c r="OUL63" s="254"/>
      <c r="OUM63" s="254"/>
      <c r="OUN63" s="254"/>
      <c r="OUO63" s="254"/>
      <c r="OUP63" s="254"/>
      <c r="OUQ63" s="254"/>
      <c r="OUR63" s="254"/>
      <c r="OUS63" s="254"/>
      <c r="OUT63" s="254"/>
      <c r="OUU63" s="254"/>
      <c r="OUV63" s="254"/>
      <c r="OUW63" s="254"/>
      <c r="OUX63" s="254"/>
      <c r="OUY63" s="254"/>
      <c r="OUZ63" s="254"/>
      <c r="OVA63" s="254"/>
      <c r="OVB63" s="254"/>
      <c r="OVC63" s="254"/>
      <c r="OVD63" s="254"/>
      <c r="OVE63" s="254"/>
      <c r="OVF63" s="254"/>
      <c r="OVG63" s="254"/>
      <c r="OVH63" s="254"/>
      <c r="OVI63" s="254"/>
      <c r="OVJ63" s="254"/>
      <c r="OVK63" s="254"/>
      <c r="OVL63" s="254"/>
      <c r="OVM63" s="254"/>
      <c r="OVN63" s="254"/>
      <c r="OVO63" s="254"/>
      <c r="OVP63" s="254"/>
      <c r="OVQ63" s="254"/>
      <c r="OVR63" s="254"/>
      <c r="OVS63" s="254"/>
      <c r="OVT63" s="254"/>
      <c r="OVU63" s="254"/>
      <c r="OVV63" s="254"/>
      <c r="OVW63" s="254"/>
      <c r="OVX63" s="254"/>
      <c r="OVY63" s="254"/>
      <c r="OVZ63" s="254"/>
      <c r="OWA63" s="254"/>
      <c r="OWB63" s="254"/>
      <c r="OWC63" s="254"/>
      <c r="OWD63" s="254"/>
      <c r="OWE63" s="254"/>
      <c r="OWF63" s="254"/>
      <c r="OWG63" s="254"/>
      <c r="OWH63" s="254"/>
      <c r="OWI63" s="254"/>
      <c r="OWJ63" s="254"/>
      <c r="OWK63" s="254"/>
      <c r="OWL63" s="254"/>
      <c r="OWM63" s="254"/>
      <c r="OWN63" s="254"/>
      <c r="OWO63" s="254"/>
      <c r="OWP63" s="254"/>
      <c r="OWQ63" s="254"/>
      <c r="OWR63" s="254"/>
      <c r="OWS63" s="254"/>
      <c r="OWT63" s="254"/>
      <c r="OWU63" s="254"/>
      <c r="OWV63" s="254"/>
      <c r="OWW63" s="254"/>
      <c r="OWX63" s="254"/>
      <c r="OWY63" s="254"/>
      <c r="OWZ63" s="254"/>
      <c r="OXA63" s="254"/>
      <c r="OXB63" s="254"/>
      <c r="OXC63" s="254"/>
      <c r="OXD63" s="254"/>
      <c r="OXE63" s="254"/>
      <c r="OXF63" s="254"/>
      <c r="OXG63" s="254"/>
      <c r="OXH63" s="254"/>
      <c r="OXI63" s="254"/>
      <c r="OXJ63" s="254"/>
      <c r="OXK63" s="254"/>
      <c r="OXL63" s="254"/>
      <c r="OXM63" s="254"/>
      <c r="OXN63" s="254"/>
      <c r="OXO63" s="254"/>
      <c r="OXP63" s="254"/>
      <c r="OXQ63" s="254"/>
      <c r="OXR63" s="254"/>
      <c r="OXS63" s="254"/>
      <c r="OXT63" s="254"/>
      <c r="OXU63" s="254"/>
      <c r="OXV63" s="254"/>
      <c r="OXW63" s="254"/>
      <c r="OXX63" s="254"/>
      <c r="OXY63" s="254"/>
      <c r="OXZ63" s="254"/>
      <c r="OYA63" s="254"/>
      <c r="OYB63" s="254"/>
      <c r="OYC63" s="254"/>
      <c r="OYD63" s="254"/>
      <c r="OYE63" s="254"/>
      <c r="OYF63" s="254"/>
      <c r="OYG63" s="254"/>
      <c r="OYH63" s="254"/>
      <c r="OYI63" s="254"/>
      <c r="OYJ63" s="254"/>
      <c r="OYK63" s="254"/>
      <c r="OYL63" s="254"/>
      <c r="OYM63" s="254"/>
      <c r="OYN63" s="254"/>
      <c r="OYO63" s="254"/>
      <c r="OYP63" s="254"/>
      <c r="OYQ63" s="254"/>
      <c r="OYR63" s="254"/>
      <c r="OYS63" s="254"/>
      <c r="OYT63" s="254"/>
      <c r="OYU63" s="254"/>
      <c r="OYV63" s="254"/>
      <c r="OYW63" s="254"/>
      <c r="OYX63" s="254"/>
      <c r="OYY63" s="254"/>
      <c r="OYZ63" s="254"/>
      <c r="OZA63" s="254"/>
      <c r="OZB63" s="254"/>
      <c r="OZC63" s="254"/>
      <c r="OZD63" s="254"/>
      <c r="OZE63" s="254"/>
      <c r="OZF63" s="254"/>
      <c r="OZG63" s="254"/>
      <c r="OZH63" s="254"/>
      <c r="OZI63" s="254"/>
      <c r="OZJ63" s="254"/>
      <c r="OZK63" s="254"/>
      <c r="OZL63" s="254"/>
      <c r="OZM63" s="254"/>
      <c r="OZN63" s="254"/>
      <c r="OZO63" s="254"/>
      <c r="OZP63" s="254"/>
      <c r="OZQ63" s="254"/>
      <c r="OZR63" s="254"/>
      <c r="OZS63" s="254"/>
      <c r="OZT63" s="254"/>
      <c r="OZU63" s="254"/>
      <c r="OZV63" s="254"/>
      <c r="OZW63" s="254"/>
      <c r="OZX63" s="254"/>
      <c r="OZY63" s="254"/>
      <c r="OZZ63" s="254"/>
      <c r="PAA63" s="254"/>
      <c r="PAB63" s="254"/>
      <c r="PAC63" s="254"/>
      <c r="PAD63" s="254"/>
      <c r="PAE63" s="254"/>
      <c r="PAF63" s="254"/>
      <c r="PAG63" s="254"/>
      <c r="PAH63" s="254"/>
      <c r="PAI63" s="254"/>
      <c r="PAJ63" s="254"/>
      <c r="PAK63" s="254"/>
      <c r="PAL63" s="254"/>
      <c r="PAM63" s="254"/>
      <c r="PAN63" s="254"/>
      <c r="PAO63" s="254"/>
      <c r="PAP63" s="254"/>
      <c r="PAQ63" s="254"/>
      <c r="PAR63" s="254"/>
      <c r="PAS63" s="254"/>
      <c r="PAT63" s="254"/>
      <c r="PAU63" s="254"/>
      <c r="PAV63" s="254"/>
      <c r="PAW63" s="254"/>
      <c r="PAX63" s="254"/>
      <c r="PAY63" s="254"/>
      <c r="PAZ63" s="254"/>
      <c r="PBA63" s="254"/>
      <c r="PBB63" s="254"/>
      <c r="PBC63" s="254"/>
      <c r="PBD63" s="254"/>
      <c r="PBE63" s="254"/>
      <c r="PBF63" s="254"/>
      <c r="PBG63" s="254"/>
      <c r="PBH63" s="254"/>
      <c r="PBI63" s="254"/>
      <c r="PBJ63" s="254"/>
      <c r="PBK63" s="254"/>
      <c r="PBL63" s="254"/>
      <c r="PBM63" s="254"/>
      <c r="PBN63" s="254"/>
      <c r="PBO63" s="254"/>
      <c r="PBP63" s="254"/>
      <c r="PBQ63" s="254"/>
      <c r="PBR63" s="254"/>
      <c r="PBS63" s="254"/>
      <c r="PBT63" s="254"/>
      <c r="PBU63" s="254"/>
      <c r="PBV63" s="254"/>
      <c r="PBW63" s="254"/>
      <c r="PBX63" s="254"/>
      <c r="PBY63" s="254"/>
      <c r="PBZ63" s="254"/>
      <c r="PCA63" s="254"/>
      <c r="PCB63" s="254"/>
      <c r="PCC63" s="254"/>
      <c r="PCD63" s="254"/>
      <c r="PCE63" s="254"/>
      <c r="PCF63" s="254"/>
      <c r="PCG63" s="254"/>
      <c r="PCH63" s="254"/>
      <c r="PCI63" s="254"/>
      <c r="PCJ63" s="254"/>
      <c r="PCK63" s="254"/>
      <c r="PCL63" s="254"/>
      <c r="PCM63" s="254"/>
      <c r="PCN63" s="254"/>
      <c r="PCO63" s="254"/>
      <c r="PCP63" s="254"/>
      <c r="PCQ63" s="254"/>
      <c r="PCR63" s="254"/>
      <c r="PCS63" s="254"/>
      <c r="PCT63" s="254"/>
      <c r="PCU63" s="254"/>
      <c r="PCV63" s="254"/>
      <c r="PCW63" s="254"/>
      <c r="PCX63" s="254"/>
      <c r="PCY63" s="254"/>
      <c r="PCZ63" s="254"/>
      <c r="PDA63" s="254"/>
      <c r="PDB63" s="254"/>
      <c r="PDC63" s="254"/>
      <c r="PDD63" s="254"/>
      <c r="PDE63" s="254"/>
      <c r="PDF63" s="254"/>
      <c r="PDG63" s="254"/>
      <c r="PDH63" s="254"/>
      <c r="PDI63" s="254"/>
      <c r="PDJ63" s="254"/>
      <c r="PDK63" s="254"/>
      <c r="PDL63" s="254"/>
      <c r="PDM63" s="254"/>
      <c r="PDN63" s="254"/>
      <c r="PDO63" s="254"/>
      <c r="PDP63" s="254"/>
      <c r="PDQ63" s="254"/>
      <c r="PDR63" s="254"/>
      <c r="PDS63" s="254"/>
      <c r="PDT63" s="254"/>
      <c r="PDU63" s="254"/>
      <c r="PDV63" s="254"/>
      <c r="PDW63" s="254"/>
      <c r="PDX63" s="254"/>
      <c r="PDY63" s="254"/>
      <c r="PDZ63" s="254"/>
      <c r="PEA63" s="254"/>
      <c r="PEB63" s="254"/>
      <c r="PEC63" s="254"/>
      <c r="PED63" s="254"/>
      <c r="PEE63" s="254"/>
      <c r="PEF63" s="254"/>
      <c r="PEG63" s="254"/>
      <c r="PEH63" s="254"/>
      <c r="PEI63" s="254"/>
      <c r="PEJ63" s="254"/>
      <c r="PEK63" s="254"/>
      <c r="PEL63" s="254"/>
      <c r="PEM63" s="254"/>
      <c r="PEN63" s="254"/>
      <c r="PEO63" s="254"/>
      <c r="PEP63" s="254"/>
      <c r="PEQ63" s="254"/>
      <c r="PER63" s="254"/>
      <c r="PES63" s="254"/>
      <c r="PET63" s="254"/>
      <c r="PEU63" s="254"/>
      <c r="PEV63" s="254"/>
      <c r="PEW63" s="254"/>
      <c r="PEX63" s="254"/>
      <c r="PEY63" s="254"/>
      <c r="PEZ63" s="254"/>
      <c r="PFA63" s="254"/>
      <c r="PFB63" s="254"/>
      <c r="PFC63" s="254"/>
      <c r="PFD63" s="254"/>
      <c r="PFE63" s="254"/>
      <c r="PFF63" s="254"/>
      <c r="PFG63" s="254"/>
      <c r="PFH63" s="254"/>
      <c r="PFI63" s="254"/>
      <c r="PFJ63" s="254"/>
      <c r="PFK63" s="254"/>
      <c r="PFL63" s="254"/>
      <c r="PFM63" s="254"/>
      <c r="PFN63" s="254"/>
      <c r="PFO63" s="254"/>
      <c r="PFP63" s="254"/>
      <c r="PFQ63" s="254"/>
      <c r="PFR63" s="254"/>
      <c r="PFS63" s="254"/>
      <c r="PFT63" s="254"/>
      <c r="PFU63" s="254"/>
      <c r="PFV63" s="254"/>
      <c r="PFW63" s="254"/>
      <c r="PFX63" s="254"/>
      <c r="PFY63" s="254"/>
      <c r="PFZ63" s="254"/>
      <c r="PGA63" s="254"/>
      <c r="PGB63" s="254"/>
      <c r="PGC63" s="254"/>
      <c r="PGD63" s="254"/>
      <c r="PGE63" s="254"/>
      <c r="PGF63" s="254"/>
      <c r="PGG63" s="254"/>
      <c r="PGH63" s="254"/>
      <c r="PGI63" s="254"/>
      <c r="PGJ63" s="254"/>
      <c r="PGK63" s="254"/>
      <c r="PGL63" s="254"/>
      <c r="PGM63" s="254"/>
      <c r="PGN63" s="254"/>
      <c r="PGO63" s="254"/>
      <c r="PGP63" s="254"/>
      <c r="PGQ63" s="254"/>
      <c r="PGR63" s="254"/>
      <c r="PGS63" s="254"/>
      <c r="PGT63" s="254"/>
      <c r="PGU63" s="254"/>
      <c r="PGV63" s="254"/>
      <c r="PGW63" s="254"/>
      <c r="PGX63" s="254"/>
      <c r="PGY63" s="254"/>
      <c r="PGZ63" s="254"/>
      <c r="PHA63" s="254"/>
      <c r="PHB63" s="254"/>
      <c r="PHC63" s="254"/>
      <c r="PHD63" s="254"/>
      <c r="PHE63" s="254"/>
      <c r="PHF63" s="254"/>
      <c r="PHG63" s="254"/>
      <c r="PHH63" s="254"/>
      <c r="PHI63" s="254"/>
      <c r="PHJ63" s="254"/>
      <c r="PHK63" s="254"/>
      <c r="PHL63" s="254"/>
      <c r="PHM63" s="254"/>
      <c r="PHN63" s="254"/>
      <c r="PHO63" s="254"/>
      <c r="PHP63" s="254"/>
      <c r="PHQ63" s="254"/>
      <c r="PHR63" s="254"/>
      <c r="PHS63" s="254"/>
      <c r="PHT63" s="254"/>
      <c r="PHU63" s="254"/>
      <c r="PHV63" s="254"/>
      <c r="PHW63" s="254"/>
      <c r="PHX63" s="254"/>
      <c r="PHY63" s="254"/>
      <c r="PHZ63" s="254"/>
      <c r="PIA63" s="254"/>
      <c r="PIB63" s="254"/>
      <c r="PIC63" s="254"/>
      <c r="PID63" s="254"/>
      <c r="PIE63" s="254"/>
      <c r="PIF63" s="254"/>
      <c r="PIG63" s="254"/>
      <c r="PIH63" s="254"/>
      <c r="PII63" s="254"/>
      <c r="PIJ63" s="254"/>
      <c r="PIK63" s="254"/>
      <c r="PIL63" s="254"/>
      <c r="PIM63" s="254"/>
      <c r="PIN63" s="254"/>
      <c r="PIO63" s="254"/>
      <c r="PIP63" s="254"/>
      <c r="PIQ63" s="254"/>
      <c r="PIR63" s="254"/>
      <c r="PIS63" s="254"/>
      <c r="PIT63" s="254"/>
      <c r="PIU63" s="254"/>
      <c r="PIV63" s="254"/>
      <c r="PIW63" s="254"/>
      <c r="PIX63" s="254"/>
      <c r="PIY63" s="254"/>
      <c r="PIZ63" s="254"/>
      <c r="PJA63" s="254"/>
      <c r="PJB63" s="254"/>
      <c r="PJC63" s="254"/>
      <c r="PJD63" s="254"/>
      <c r="PJE63" s="254"/>
      <c r="PJF63" s="254"/>
      <c r="PJG63" s="254"/>
      <c r="PJH63" s="254"/>
      <c r="PJI63" s="254"/>
      <c r="PJJ63" s="254"/>
      <c r="PJK63" s="254"/>
      <c r="PJL63" s="254"/>
      <c r="PJM63" s="254"/>
      <c r="PJN63" s="254"/>
      <c r="PJO63" s="254"/>
      <c r="PJP63" s="254"/>
      <c r="PJQ63" s="254"/>
      <c r="PJR63" s="254"/>
      <c r="PJS63" s="254"/>
      <c r="PJT63" s="254"/>
      <c r="PJU63" s="254"/>
      <c r="PJV63" s="254"/>
      <c r="PJW63" s="254"/>
      <c r="PJX63" s="254"/>
      <c r="PJY63" s="254"/>
      <c r="PJZ63" s="254"/>
      <c r="PKA63" s="254"/>
      <c r="PKB63" s="254"/>
      <c r="PKC63" s="254"/>
      <c r="PKD63" s="254"/>
      <c r="PKE63" s="254"/>
      <c r="PKF63" s="254"/>
      <c r="PKG63" s="254"/>
      <c r="PKH63" s="254"/>
      <c r="PKI63" s="254"/>
      <c r="PKJ63" s="254"/>
      <c r="PKK63" s="254"/>
      <c r="PKL63" s="254"/>
      <c r="PKM63" s="254"/>
      <c r="PKN63" s="254"/>
      <c r="PKO63" s="254"/>
      <c r="PKP63" s="254"/>
      <c r="PKQ63" s="254"/>
      <c r="PKR63" s="254"/>
      <c r="PKS63" s="254"/>
      <c r="PKT63" s="254"/>
      <c r="PKU63" s="254"/>
      <c r="PKV63" s="254"/>
      <c r="PKW63" s="254"/>
      <c r="PKX63" s="254"/>
      <c r="PKY63" s="254"/>
      <c r="PKZ63" s="254"/>
      <c r="PLA63" s="254"/>
      <c r="PLB63" s="254"/>
      <c r="PLC63" s="254"/>
      <c r="PLD63" s="254"/>
      <c r="PLE63" s="254"/>
      <c r="PLF63" s="254"/>
      <c r="PLG63" s="254"/>
      <c r="PLH63" s="254"/>
      <c r="PLI63" s="254"/>
      <c r="PLJ63" s="254"/>
      <c r="PLK63" s="254"/>
      <c r="PLL63" s="254"/>
      <c r="PLM63" s="254"/>
      <c r="PLN63" s="254"/>
      <c r="PLO63" s="254"/>
      <c r="PLP63" s="254"/>
      <c r="PLQ63" s="254"/>
      <c r="PLR63" s="254"/>
      <c r="PLS63" s="254"/>
      <c r="PLT63" s="254"/>
      <c r="PLU63" s="254"/>
      <c r="PLV63" s="254"/>
      <c r="PLW63" s="254"/>
      <c r="PLX63" s="254"/>
      <c r="PLY63" s="254"/>
      <c r="PLZ63" s="254"/>
      <c r="PMA63" s="254"/>
      <c r="PMB63" s="254"/>
      <c r="PMC63" s="254"/>
      <c r="PMD63" s="254"/>
      <c r="PME63" s="254"/>
      <c r="PMF63" s="254"/>
      <c r="PMG63" s="254"/>
      <c r="PMH63" s="254"/>
      <c r="PMI63" s="254"/>
      <c r="PMJ63" s="254"/>
      <c r="PMK63" s="254"/>
      <c r="PML63" s="254"/>
      <c r="PMM63" s="254"/>
      <c r="PMN63" s="254"/>
      <c r="PMO63" s="254"/>
      <c r="PMP63" s="254"/>
      <c r="PMQ63" s="254"/>
      <c r="PMR63" s="254"/>
      <c r="PMS63" s="254"/>
      <c r="PMT63" s="254"/>
      <c r="PMU63" s="254"/>
      <c r="PMV63" s="254"/>
      <c r="PMW63" s="254"/>
      <c r="PMX63" s="254"/>
      <c r="PMY63" s="254"/>
      <c r="PMZ63" s="254"/>
      <c r="PNA63" s="254"/>
      <c r="PNB63" s="254"/>
      <c r="PNC63" s="254"/>
      <c r="PND63" s="254"/>
      <c r="PNE63" s="254"/>
      <c r="PNF63" s="254"/>
      <c r="PNG63" s="254"/>
      <c r="PNH63" s="254"/>
      <c r="PNI63" s="254"/>
      <c r="PNJ63" s="254"/>
      <c r="PNK63" s="254"/>
      <c r="PNL63" s="254"/>
      <c r="PNM63" s="254"/>
      <c r="PNN63" s="254"/>
      <c r="PNO63" s="254"/>
      <c r="PNP63" s="254"/>
      <c r="PNQ63" s="254"/>
      <c r="PNR63" s="254"/>
      <c r="PNS63" s="254"/>
      <c r="PNT63" s="254"/>
      <c r="PNU63" s="254"/>
      <c r="PNV63" s="254"/>
      <c r="PNW63" s="254"/>
      <c r="PNX63" s="254"/>
      <c r="PNY63" s="254"/>
      <c r="PNZ63" s="254"/>
      <c r="POA63" s="254"/>
      <c r="POB63" s="254"/>
      <c r="POC63" s="254"/>
      <c r="POD63" s="254"/>
      <c r="POE63" s="254"/>
      <c r="POF63" s="254"/>
      <c r="POG63" s="254"/>
      <c r="POH63" s="254"/>
      <c r="POI63" s="254"/>
      <c r="POJ63" s="254"/>
      <c r="POK63" s="254"/>
      <c r="POL63" s="254"/>
      <c r="POM63" s="254"/>
      <c r="PON63" s="254"/>
      <c r="POO63" s="254"/>
      <c r="POP63" s="254"/>
      <c r="POQ63" s="254"/>
      <c r="POR63" s="254"/>
      <c r="POS63" s="254"/>
      <c r="POT63" s="254"/>
      <c r="POU63" s="254"/>
      <c r="POV63" s="254"/>
      <c r="POW63" s="254"/>
      <c r="POX63" s="254"/>
      <c r="POY63" s="254"/>
      <c r="POZ63" s="254"/>
      <c r="PPA63" s="254"/>
      <c r="PPB63" s="254"/>
      <c r="PPC63" s="254"/>
      <c r="PPD63" s="254"/>
      <c r="PPE63" s="254"/>
      <c r="PPF63" s="254"/>
      <c r="PPG63" s="254"/>
      <c r="PPH63" s="254"/>
      <c r="PPI63" s="254"/>
      <c r="PPJ63" s="254"/>
      <c r="PPK63" s="254"/>
      <c r="PPL63" s="254"/>
      <c r="PPM63" s="254"/>
      <c r="PPN63" s="254"/>
      <c r="PPO63" s="254"/>
      <c r="PPP63" s="254"/>
      <c r="PPQ63" s="254"/>
      <c r="PPR63" s="254"/>
      <c r="PPS63" s="254"/>
      <c r="PPT63" s="254"/>
      <c r="PPU63" s="254"/>
      <c r="PPV63" s="254"/>
      <c r="PPW63" s="254"/>
      <c r="PPX63" s="254"/>
      <c r="PPY63" s="254"/>
      <c r="PPZ63" s="254"/>
      <c r="PQA63" s="254"/>
      <c r="PQB63" s="254"/>
      <c r="PQC63" s="254"/>
      <c r="PQD63" s="254"/>
      <c r="PQE63" s="254"/>
      <c r="PQF63" s="254"/>
      <c r="PQG63" s="254"/>
      <c r="PQH63" s="254"/>
      <c r="PQI63" s="254"/>
      <c r="PQJ63" s="254"/>
      <c r="PQK63" s="254"/>
      <c r="PQL63" s="254"/>
      <c r="PQM63" s="254"/>
      <c r="PQN63" s="254"/>
      <c r="PQO63" s="254"/>
      <c r="PQP63" s="254"/>
      <c r="PQQ63" s="254"/>
      <c r="PQR63" s="254"/>
      <c r="PQS63" s="254"/>
      <c r="PQT63" s="254"/>
      <c r="PQU63" s="254"/>
      <c r="PQV63" s="254"/>
      <c r="PQW63" s="254"/>
      <c r="PQX63" s="254"/>
      <c r="PQY63" s="254"/>
      <c r="PQZ63" s="254"/>
      <c r="PRA63" s="254"/>
      <c r="PRB63" s="254"/>
      <c r="PRC63" s="254"/>
      <c r="PRD63" s="254"/>
      <c r="PRE63" s="254"/>
      <c r="PRF63" s="254"/>
      <c r="PRG63" s="254"/>
      <c r="PRH63" s="254"/>
      <c r="PRI63" s="254"/>
      <c r="PRJ63" s="254"/>
      <c r="PRK63" s="254"/>
      <c r="PRL63" s="254"/>
      <c r="PRM63" s="254"/>
      <c r="PRN63" s="254"/>
      <c r="PRO63" s="254"/>
      <c r="PRP63" s="254"/>
      <c r="PRQ63" s="254"/>
      <c r="PRR63" s="254"/>
      <c r="PRS63" s="254"/>
      <c r="PRT63" s="254"/>
      <c r="PRU63" s="254"/>
      <c r="PRV63" s="254"/>
      <c r="PRW63" s="254"/>
      <c r="PRX63" s="254"/>
      <c r="PRY63" s="254"/>
      <c r="PRZ63" s="254"/>
      <c r="PSA63" s="254"/>
      <c r="PSB63" s="254"/>
      <c r="PSC63" s="254"/>
      <c r="PSD63" s="254"/>
      <c r="PSE63" s="254"/>
      <c r="PSF63" s="254"/>
      <c r="PSG63" s="254"/>
      <c r="PSH63" s="254"/>
      <c r="PSI63" s="254"/>
      <c r="PSJ63" s="254"/>
      <c r="PSK63" s="254"/>
      <c r="PSL63" s="254"/>
      <c r="PSM63" s="254"/>
      <c r="PSN63" s="254"/>
      <c r="PSO63" s="254"/>
      <c r="PSP63" s="254"/>
      <c r="PSQ63" s="254"/>
      <c r="PSR63" s="254"/>
      <c r="PSS63" s="254"/>
      <c r="PST63" s="254"/>
      <c r="PSU63" s="254"/>
      <c r="PSV63" s="254"/>
      <c r="PSW63" s="254"/>
      <c r="PSX63" s="254"/>
      <c r="PSY63" s="254"/>
      <c r="PSZ63" s="254"/>
      <c r="PTA63" s="254"/>
      <c r="PTB63" s="254"/>
      <c r="PTC63" s="254"/>
      <c r="PTD63" s="254"/>
      <c r="PTE63" s="254"/>
      <c r="PTF63" s="254"/>
      <c r="PTG63" s="254"/>
      <c r="PTH63" s="254"/>
      <c r="PTI63" s="254"/>
      <c r="PTJ63" s="254"/>
      <c r="PTK63" s="254"/>
      <c r="PTL63" s="254"/>
      <c r="PTM63" s="254"/>
      <c r="PTN63" s="254"/>
      <c r="PTO63" s="254"/>
      <c r="PTP63" s="254"/>
      <c r="PTQ63" s="254"/>
      <c r="PTR63" s="254"/>
      <c r="PTS63" s="254"/>
      <c r="PTT63" s="254"/>
      <c r="PTU63" s="254"/>
      <c r="PTV63" s="254"/>
      <c r="PTW63" s="254"/>
      <c r="PTX63" s="254"/>
      <c r="PTY63" s="254"/>
      <c r="PTZ63" s="254"/>
      <c r="PUA63" s="254"/>
      <c r="PUB63" s="254"/>
      <c r="PUC63" s="254"/>
      <c r="PUD63" s="254"/>
      <c r="PUE63" s="254"/>
      <c r="PUF63" s="254"/>
      <c r="PUG63" s="254"/>
      <c r="PUH63" s="254"/>
      <c r="PUI63" s="254"/>
      <c r="PUJ63" s="254"/>
      <c r="PUK63" s="254"/>
      <c r="PUL63" s="254"/>
      <c r="PUM63" s="254"/>
      <c r="PUN63" s="254"/>
      <c r="PUO63" s="254"/>
      <c r="PUP63" s="254"/>
      <c r="PUQ63" s="254"/>
      <c r="PUR63" s="254"/>
      <c r="PUS63" s="254"/>
      <c r="PUT63" s="254"/>
      <c r="PUU63" s="254"/>
      <c r="PUV63" s="254"/>
      <c r="PUW63" s="254"/>
      <c r="PUX63" s="254"/>
      <c r="PUY63" s="254"/>
      <c r="PUZ63" s="254"/>
      <c r="PVA63" s="254"/>
      <c r="PVB63" s="254"/>
      <c r="PVC63" s="254"/>
      <c r="PVD63" s="254"/>
      <c r="PVE63" s="254"/>
      <c r="PVF63" s="254"/>
      <c r="PVG63" s="254"/>
      <c r="PVH63" s="254"/>
      <c r="PVI63" s="254"/>
      <c r="PVJ63" s="254"/>
      <c r="PVK63" s="254"/>
      <c r="PVL63" s="254"/>
      <c r="PVM63" s="254"/>
      <c r="PVN63" s="254"/>
      <c r="PVO63" s="254"/>
      <c r="PVP63" s="254"/>
      <c r="PVQ63" s="254"/>
      <c r="PVR63" s="254"/>
      <c r="PVS63" s="254"/>
      <c r="PVT63" s="254"/>
      <c r="PVU63" s="254"/>
      <c r="PVV63" s="254"/>
      <c r="PVW63" s="254"/>
      <c r="PVX63" s="254"/>
      <c r="PVY63" s="254"/>
      <c r="PVZ63" s="254"/>
      <c r="PWA63" s="254"/>
      <c r="PWB63" s="254"/>
      <c r="PWC63" s="254"/>
      <c r="PWD63" s="254"/>
      <c r="PWE63" s="254"/>
      <c r="PWF63" s="254"/>
      <c r="PWG63" s="254"/>
      <c r="PWH63" s="254"/>
      <c r="PWI63" s="254"/>
      <c r="PWJ63" s="254"/>
      <c r="PWK63" s="254"/>
      <c r="PWL63" s="254"/>
      <c r="PWM63" s="254"/>
      <c r="PWN63" s="254"/>
      <c r="PWO63" s="254"/>
      <c r="PWP63" s="254"/>
      <c r="PWQ63" s="254"/>
      <c r="PWR63" s="254"/>
      <c r="PWS63" s="254"/>
      <c r="PWT63" s="254"/>
      <c r="PWU63" s="254"/>
      <c r="PWV63" s="254"/>
      <c r="PWW63" s="254"/>
      <c r="PWX63" s="254"/>
      <c r="PWY63" s="254"/>
      <c r="PWZ63" s="254"/>
      <c r="PXA63" s="254"/>
      <c r="PXB63" s="254"/>
      <c r="PXC63" s="254"/>
      <c r="PXD63" s="254"/>
      <c r="PXE63" s="254"/>
      <c r="PXF63" s="254"/>
      <c r="PXG63" s="254"/>
      <c r="PXH63" s="254"/>
      <c r="PXI63" s="254"/>
      <c r="PXJ63" s="254"/>
      <c r="PXK63" s="254"/>
      <c r="PXL63" s="254"/>
      <c r="PXM63" s="254"/>
      <c r="PXN63" s="254"/>
      <c r="PXO63" s="254"/>
      <c r="PXP63" s="254"/>
      <c r="PXQ63" s="254"/>
      <c r="PXR63" s="254"/>
      <c r="PXS63" s="254"/>
      <c r="PXT63" s="254"/>
      <c r="PXU63" s="254"/>
      <c r="PXV63" s="254"/>
      <c r="PXW63" s="254"/>
      <c r="PXX63" s="254"/>
      <c r="PXY63" s="254"/>
      <c r="PXZ63" s="254"/>
      <c r="PYA63" s="254"/>
      <c r="PYB63" s="254"/>
      <c r="PYC63" s="254"/>
      <c r="PYD63" s="254"/>
      <c r="PYE63" s="254"/>
      <c r="PYF63" s="254"/>
      <c r="PYG63" s="254"/>
      <c r="PYH63" s="254"/>
      <c r="PYI63" s="254"/>
      <c r="PYJ63" s="254"/>
      <c r="PYK63" s="254"/>
      <c r="PYL63" s="254"/>
      <c r="PYM63" s="254"/>
      <c r="PYN63" s="254"/>
      <c r="PYO63" s="254"/>
      <c r="PYP63" s="254"/>
      <c r="PYQ63" s="254"/>
      <c r="PYR63" s="254"/>
      <c r="PYS63" s="254"/>
      <c r="PYT63" s="254"/>
      <c r="PYU63" s="254"/>
      <c r="PYV63" s="254"/>
      <c r="PYW63" s="254"/>
      <c r="PYX63" s="254"/>
      <c r="PYY63" s="254"/>
      <c r="PYZ63" s="254"/>
      <c r="PZA63" s="254"/>
      <c r="PZB63" s="254"/>
      <c r="PZC63" s="254"/>
      <c r="PZD63" s="254"/>
      <c r="PZE63" s="254"/>
      <c r="PZF63" s="254"/>
      <c r="PZG63" s="254"/>
      <c r="PZH63" s="254"/>
      <c r="PZI63" s="254"/>
      <c r="PZJ63" s="254"/>
      <c r="PZK63" s="254"/>
      <c r="PZL63" s="254"/>
      <c r="PZM63" s="254"/>
      <c r="PZN63" s="254"/>
      <c r="PZO63" s="254"/>
      <c r="PZP63" s="254"/>
      <c r="PZQ63" s="254"/>
      <c r="PZR63" s="254"/>
      <c r="PZS63" s="254"/>
      <c r="PZT63" s="254"/>
      <c r="PZU63" s="254"/>
      <c r="PZV63" s="254"/>
      <c r="PZW63" s="254"/>
      <c r="PZX63" s="254"/>
      <c r="PZY63" s="254"/>
      <c r="PZZ63" s="254"/>
      <c r="QAA63" s="254"/>
      <c r="QAB63" s="254"/>
      <c r="QAC63" s="254"/>
      <c r="QAD63" s="254"/>
      <c r="QAE63" s="254"/>
      <c r="QAF63" s="254"/>
      <c r="QAG63" s="254"/>
      <c r="QAH63" s="254"/>
      <c r="QAI63" s="254"/>
      <c r="QAJ63" s="254"/>
      <c r="QAK63" s="254"/>
      <c r="QAL63" s="254"/>
      <c r="QAM63" s="254"/>
      <c r="QAN63" s="254"/>
      <c r="QAO63" s="254"/>
      <c r="QAP63" s="254"/>
      <c r="QAQ63" s="254"/>
      <c r="QAR63" s="254"/>
      <c r="QAS63" s="254"/>
      <c r="QAT63" s="254"/>
      <c r="QAU63" s="254"/>
      <c r="QAV63" s="254"/>
      <c r="QAW63" s="254"/>
      <c r="QAX63" s="254"/>
      <c r="QAY63" s="254"/>
      <c r="QAZ63" s="254"/>
      <c r="QBA63" s="254"/>
      <c r="QBB63" s="254"/>
      <c r="QBC63" s="254"/>
      <c r="QBD63" s="254"/>
      <c r="QBE63" s="254"/>
      <c r="QBF63" s="254"/>
      <c r="QBG63" s="254"/>
      <c r="QBH63" s="254"/>
      <c r="QBI63" s="254"/>
      <c r="QBJ63" s="254"/>
      <c r="QBK63" s="254"/>
      <c r="QBL63" s="254"/>
      <c r="QBM63" s="254"/>
      <c r="QBN63" s="254"/>
      <c r="QBO63" s="254"/>
      <c r="QBP63" s="254"/>
      <c r="QBQ63" s="254"/>
      <c r="QBR63" s="254"/>
      <c r="QBS63" s="254"/>
      <c r="QBT63" s="254"/>
      <c r="QBU63" s="254"/>
      <c r="QBV63" s="254"/>
      <c r="QBW63" s="254"/>
      <c r="QBX63" s="254"/>
      <c r="QBY63" s="254"/>
      <c r="QBZ63" s="254"/>
      <c r="QCA63" s="254"/>
      <c r="QCB63" s="254"/>
      <c r="QCC63" s="254"/>
      <c r="QCD63" s="254"/>
      <c r="QCE63" s="254"/>
      <c r="QCF63" s="254"/>
      <c r="QCG63" s="254"/>
      <c r="QCH63" s="254"/>
      <c r="QCI63" s="254"/>
      <c r="QCJ63" s="254"/>
      <c r="QCK63" s="254"/>
      <c r="QCL63" s="254"/>
      <c r="QCM63" s="254"/>
      <c r="QCN63" s="254"/>
      <c r="QCO63" s="254"/>
      <c r="QCP63" s="254"/>
      <c r="QCQ63" s="254"/>
      <c r="QCR63" s="254"/>
      <c r="QCS63" s="254"/>
      <c r="QCT63" s="254"/>
      <c r="QCU63" s="254"/>
      <c r="QCV63" s="254"/>
      <c r="QCW63" s="254"/>
      <c r="QCX63" s="254"/>
      <c r="QCY63" s="254"/>
      <c r="QCZ63" s="254"/>
      <c r="QDA63" s="254"/>
      <c r="QDB63" s="254"/>
      <c r="QDC63" s="254"/>
      <c r="QDD63" s="254"/>
      <c r="QDE63" s="254"/>
      <c r="QDF63" s="254"/>
      <c r="QDG63" s="254"/>
      <c r="QDH63" s="254"/>
      <c r="QDI63" s="254"/>
      <c r="QDJ63" s="254"/>
      <c r="QDK63" s="254"/>
      <c r="QDL63" s="254"/>
      <c r="QDM63" s="254"/>
      <c r="QDN63" s="254"/>
      <c r="QDO63" s="254"/>
      <c r="QDP63" s="254"/>
      <c r="QDQ63" s="254"/>
      <c r="QDR63" s="254"/>
      <c r="QDS63" s="254"/>
      <c r="QDT63" s="254"/>
      <c r="QDU63" s="254"/>
      <c r="QDV63" s="254"/>
      <c r="QDW63" s="254"/>
      <c r="QDX63" s="254"/>
      <c r="QDY63" s="254"/>
      <c r="QDZ63" s="254"/>
      <c r="QEA63" s="254"/>
      <c r="QEB63" s="254"/>
      <c r="QEC63" s="254"/>
      <c r="QED63" s="254"/>
      <c r="QEE63" s="254"/>
      <c r="QEF63" s="254"/>
      <c r="QEG63" s="254"/>
      <c r="QEH63" s="254"/>
      <c r="QEI63" s="254"/>
      <c r="QEJ63" s="254"/>
      <c r="QEK63" s="254"/>
      <c r="QEL63" s="254"/>
      <c r="QEM63" s="254"/>
      <c r="QEN63" s="254"/>
      <c r="QEO63" s="254"/>
      <c r="QEP63" s="254"/>
      <c r="QEQ63" s="254"/>
      <c r="QER63" s="254"/>
      <c r="QES63" s="254"/>
      <c r="QET63" s="254"/>
      <c r="QEU63" s="254"/>
      <c r="QEV63" s="254"/>
      <c r="QEW63" s="254"/>
      <c r="QEX63" s="254"/>
      <c r="QEY63" s="254"/>
      <c r="QEZ63" s="254"/>
      <c r="QFA63" s="254"/>
      <c r="QFB63" s="254"/>
      <c r="QFC63" s="254"/>
      <c r="QFD63" s="254"/>
      <c r="QFE63" s="254"/>
      <c r="QFF63" s="254"/>
      <c r="QFG63" s="254"/>
      <c r="QFH63" s="254"/>
      <c r="QFI63" s="254"/>
      <c r="QFJ63" s="254"/>
      <c r="QFK63" s="254"/>
      <c r="QFL63" s="254"/>
      <c r="QFM63" s="254"/>
      <c r="QFN63" s="254"/>
      <c r="QFO63" s="254"/>
      <c r="QFP63" s="254"/>
      <c r="QFQ63" s="254"/>
      <c r="QFR63" s="254"/>
      <c r="QFS63" s="254"/>
      <c r="QFT63" s="254"/>
      <c r="QFU63" s="254"/>
      <c r="QFV63" s="254"/>
      <c r="QFW63" s="254"/>
      <c r="QFX63" s="254"/>
      <c r="QFY63" s="254"/>
      <c r="QFZ63" s="254"/>
      <c r="QGA63" s="254"/>
      <c r="QGB63" s="254"/>
      <c r="QGC63" s="254"/>
      <c r="QGD63" s="254"/>
      <c r="QGE63" s="254"/>
      <c r="QGF63" s="254"/>
      <c r="QGG63" s="254"/>
      <c r="QGH63" s="254"/>
      <c r="QGI63" s="254"/>
      <c r="QGJ63" s="254"/>
      <c r="QGK63" s="254"/>
      <c r="QGL63" s="254"/>
      <c r="QGM63" s="254"/>
      <c r="QGN63" s="254"/>
      <c r="QGO63" s="254"/>
      <c r="QGP63" s="254"/>
      <c r="QGQ63" s="254"/>
      <c r="QGR63" s="254"/>
      <c r="QGS63" s="254"/>
      <c r="QGT63" s="254"/>
      <c r="QGU63" s="254"/>
      <c r="QGV63" s="254"/>
      <c r="QGW63" s="254"/>
      <c r="QGX63" s="254"/>
      <c r="QGY63" s="254"/>
      <c r="QGZ63" s="254"/>
      <c r="QHA63" s="254"/>
      <c r="QHB63" s="254"/>
      <c r="QHC63" s="254"/>
      <c r="QHD63" s="254"/>
      <c r="QHE63" s="254"/>
      <c r="QHF63" s="254"/>
      <c r="QHG63" s="254"/>
      <c r="QHH63" s="254"/>
      <c r="QHI63" s="254"/>
      <c r="QHJ63" s="254"/>
      <c r="QHK63" s="254"/>
      <c r="QHL63" s="254"/>
      <c r="QHM63" s="254"/>
      <c r="QHN63" s="254"/>
      <c r="QHO63" s="254"/>
      <c r="QHP63" s="254"/>
      <c r="QHQ63" s="254"/>
      <c r="QHR63" s="254"/>
      <c r="QHS63" s="254"/>
      <c r="QHT63" s="254"/>
      <c r="QHU63" s="254"/>
      <c r="QHV63" s="254"/>
      <c r="QHW63" s="254"/>
      <c r="QHX63" s="254"/>
      <c r="QHY63" s="254"/>
      <c r="QHZ63" s="254"/>
      <c r="QIA63" s="254"/>
      <c r="QIB63" s="254"/>
      <c r="QIC63" s="254"/>
      <c r="QID63" s="254"/>
      <c r="QIE63" s="254"/>
      <c r="QIF63" s="254"/>
      <c r="QIG63" s="254"/>
      <c r="QIH63" s="254"/>
      <c r="QII63" s="254"/>
      <c r="QIJ63" s="254"/>
      <c r="QIK63" s="254"/>
      <c r="QIL63" s="254"/>
      <c r="QIM63" s="254"/>
      <c r="QIN63" s="254"/>
      <c r="QIO63" s="254"/>
      <c r="QIP63" s="254"/>
      <c r="QIQ63" s="254"/>
      <c r="QIR63" s="254"/>
      <c r="QIS63" s="254"/>
      <c r="QIT63" s="254"/>
      <c r="QIU63" s="254"/>
      <c r="QIV63" s="254"/>
      <c r="QIW63" s="254"/>
      <c r="QIX63" s="254"/>
      <c r="QIY63" s="254"/>
      <c r="QIZ63" s="254"/>
      <c r="QJA63" s="254"/>
      <c r="QJB63" s="254"/>
      <c r="QJC63" s="254"/>
      <c r="QJD63" s="254"/>
      <c r="QJE63" s="254"/>
      <c r="QJF63" s="254"/>
      <c r="QJG63" s="254"/>
      <c r="QJH63" s="254"/>
      <c r="QJI63" s="254"/>
      <c r="QJJ63" s="254"/>
      <c r="QJK63" s="254"/>
      <c r="QJL63" s="254"/>
      <c r="QJM63" s="254"/>
      <c r="QJN63" s="254"/>
      <c r="QJO63" s="254"/>
      <c r="QJP63" s="254"/>
      <c r="QJQ63" s="254"/>
      <c r="QJR63" s="254"/>
      <c r="QJS63" s="254"/>
      <c r="QJT63" s="254"/>
      <c r="QJU63" s="254"/>
      <c r="QJV63" s="254"/>
      <c r="QJW63" s="254"/>
      <c r="QJX63" s="254"/>
      <c r="QJY63" s="254"/>
      <c r="QJZ63" s="254"/>
      <c r="QKA63" s="254"/>
      <c r="QKB63" s="254"/>
      <c r="QKC63" s="254"/>
      <c r="QKD63" s="254"/>
      <c r="QKE63" s="254"/>
      <c r="QKF63" s="254"/>
      <c r="QKG63" s="254"/>
      <c r="QKH63" s="254"/>
      <c r="QKI63" s="254"/>
      <c r="QKJ63" s="254"/>
      <c r="QKK63" s="254"/>
      <c r="QKL63" s="254"/>
      <c r="QKM63" s="254"/>
      <c r="QKN63" s="254"/>
      <c r="QKO63" s="254"/>
      <c r="QKP63" s="254"/>
      <c r="QKQ63" s="254"/>
      <c r="QKR63" s="254"/>
      <c r="QKS63" s="254"/>
      <c r="QKT63" s="254"/>
      <c r="QKU63" s="254"/>
      <c r="QKV63" s="254"/>
      <c r="QKW63" s="254"/>
      <c r="QKX63" s="254"/>
      <c r="QKY63" s="254"/>
      <c r="QKZ63" s="254"/>
      <c r="QLA63" s="254"/>
      <c r="QLB63" s="254"/>
      <c r="QLC63" s="254"/>
      <c r="QLD63" s="254"/>
      <c r="QLE63" s="254"/>
      <c r="QLF63" s="254"/>
      <c r="QLG63" s="254"/>
      <c r="QLH63" s="254"/>
      <c r="QLI63" s="254"/>
      <c r="QLJ63" s="254"/>
      <c r="QLK63" s="254"/>
      <c r="QLL63" s="254"/>
      <c r="QLM63" s="254"/>
      <c r="QLN63" s="254"/>
      <c r="QLO63" s="254"/>
      <c r="QLP63" s="254"/>
      <c r="QLQ63" s="254"/>
      <c r="QLR63" s="254"/>
      <c r="QLS63" s="254"/>
      <c r="QLT63" s="254"/>
      <c r="QLU63" s="254"/>
      <c r="QLV63" s="254"/>
      <c r="QLW63" s="254"/>
      <c r="QLX63" s="254"/>
      <c r="QLY63" s="254"/>
      <c r="QLZ63" s="254"/>
      <c r="QMA63" s="254"/>
      <c r="QMB63" s="254"/>
      <c r="QMC63" s="254"/>
      <c r="QMD63" s="254"/>
      <c r="QME63" s="254"/>
      <c r="QMF63" s="254"/>
      <c r="QMG63" s="254"/>
      <c r="QMH63" s="254"/>
      <c r="QMI63" s="254"/>
      <c r="QMJ63" s="254"/>
      <c r="QMK63" s="254"/>
      <c r="QML63" s="254"/>
      <c r="QMM63" s="254"/>
      <c r="QMN63" s="254"/>
      <c r="QMO63" s="254"/>
      <c r="QMP63" s="254"/>
      <c r="QMQ63" s="254"/>
      <c r="QMR63" s="254"/>
      <c r="QMS63" s="254"/>
      <c r="QMT63" s="254"/>
      <c r="QMU63" s="254"/>
      <c r="QMV63" s="254"/>
      <c r="QMW63" s="254"/>
      <c r="QMX63" s="254"/>
      <c r="QMY63" s="254"/>
      <c r="QMZ63" s="254"/>
      <c r="QNA63" s="254"/>
      <c r="QNB63" s="254"/>
      <c r="QNC63" s="254"/>
      <c r="QND63" s="254"/>
      <c r="QNE63" s="254"/>
      <c r="QNF63" s="254"/>
      <c r="QNG63" s="254"/>
      <c r="QNH63" s="254"/>
      <c r="QNI63" s="254"/>
      <c r="QNJ63" s="254"/>
      <c r="QNK63" s="254"/>
      <c r="QNL63" s="254"/>
      <c r="QNM63" s="254"/>
      <c r="QNN63" s="254"/>
      <c r="QNO63" s="254"/>
      <c r="QNP63" s="254"/>
      <c r="QNQ63" s="254"/>
      <c r="QNR63" s="254"/>
      <c r="QNS63" s="254"/>
      <c r="QNT63" s="254"/>
      <c r="QNU63" s="254"/>
      <c r="QNV63" s="254"/>
      <c r="QNW63" s="254"/>
      <c r="QNX63" s="254"/>
      <c r="QNY63" s="254"/>
      <c r="QNZ63" s="254"/>
      <c r="QOA63" s="254"/>
      <c r="QOB63" s="254"/>
      <c r="QOC63" s="254"/>
      <c r="QOD63" s="254"/>
      <c r="QOE63" s="254"/>
      <c r="QOF63" s="254"/>
      <c r="QOG63" s="254"/>
      <c r="QOH63" s="254"/>
      <c r="QOI63" s="254"/>
      <c r="QOJ63" s="254"/>
      <c r="QOK63" s="254"/>
      <c r="QOL63" s="254"/>
      <c r="QOM63" s="254"/>
      <c r="QON63" s="254"/>
      <c r="QOO63" s="254"/>
      <c r="QOP63" s="254"/>
      <c r="QOQ63" s="254"/>
      <c r="QOR63" s="254"/>
      <c r="QOS63" s="254"/>
      <c r="QOT63" s="254"/>
      <c r="QOU63" s="254"/>
      <c r="QOV63" s="254"/>
      <c r="QOW63" s="254"/>
      <c r="QOX63" s="254"/>
      <c r="QOY63" s="254"/>
      <c r="QOZ63" s="254"/>
      <c r="QPA63" s="254"/>
      <c r="QPB63" s="254"/>
      <c r="QPC63" s="254"/>
      <c r="QPD63" s="254"/>
      <c r="QPE63" s="254"/>
      <c r="QPF63" s="254"/>
      <c r="QPG63" s="254"/>
      <c r="QPH63" s="254"/>
      <c r="QPI63" s="254"/>
      <c r="QPJ63" s="254"/>
      <c r="QPK63" s="254"/>
      <c r="QPL63" s="254"/>
      <c r="QPM63" s="254"/>
      <c r="QPN63" s="254"/>
      <c r="QPO63" s="254"/>
      <c r="QPP63" s="254"/>
      <c r="QPQ63" s="254"/>
      <c r="QPR63" s="254"/>
      <c r="QPS63" s="254"/>
      <c r="QPT63" s="254"/>
      <c r="QPU63" s="254"/>
      <c r="QPV63" s="254"/>
      <c r="QPW63" s="254"/>
      <c r="QPX63" s="254"/>
      <c r="QPY63" s="254"/>
      <c r="QPZ63" s="254"/>
      <c r="QQA63" s="254"/>
      <c r="QQB63" s="254"/>
      <c r="QQC63" s="254"/>
      <c r="QQD63" s="254"/>
      <c r="QQE63" s="254"/>
      <c r="QQF63" s="254"/>
      <c r="QQG63" s="254"/>
      <c r="QQH63" s="254"/>
      <c r="QQI63" s="254"/>
      <c r="QQJ63" s="254"/>
      <c r="QQK63" s="254"/>
      <c r="QQL63" s="254"/>
      <c r="QQM63" s="254"/>
      <c r="QQN63" s="254"/>
      <c r="QQO63" s="254"/>
      <c r="QQP63" s="254"/>
      <c r="QQQ63" s="254"/>
      <c r="QQR63" s="254"/>
      <c r="QQS63" s="254"/>
      <c r="QQT63" s="254"/>
      <c r="QQU63" s="254"/>
      <c r="QQV63" s="254"/>
      <c r="QQW63" s="254"/>
      <c r="QQX63" s="254"/>
      <c r="QQY63" s="254"/>
      <c r="QQZ63" s="254"/>
      <c r="QRA63" s="254"/>
      <c r="QRB63" s="254"/>
      <c r="QRC63" s="254"/>
      <c r="QRD63" s="254"/>
      <c r="QRE63" s="254"/>
      <c r="QRF63" s="254"/>
      <c r="QRG63" s="254"/>
      <c r="QRH63" s="254"/>
      <c r="QRI63" s="254"/>
      <c r="QRJ63" s="254"/>
      <c r="QRK63" s="254"/>
      <c r="QRL63" s="254"/>
      <c r="QRM63" s="254"/>
      <c r="QRN63" s="254"/>
      <c r="QRO63" s="254"/>
      <c r="QRP63" s="254"/>
      <c r="QRQ63" s="254"/>
      <c r="QRR63" s="254"/>
      <c r="QRS63" s="254"/>
      <c r="QRT63" s="254"/>
      <c r="QRU63" s="254"/>
      <c r="QRV63" s="254"/>
      <c r="QRW63" s="254"/>
      <c r="QRX63" s="254"/>
      <c r="QRY63" s="254"/>
      <c r="QRZ63" s="254"/>
      <c r="QSA63" s="254"/>
      <c r="QSB63" s="254"/>
      <c r="QSC63" s="254"/>
      <c r="QSD63" s="254"/>
      <c r="QSE63" s="254"/>
      <c r="QSF63" s="254"/>
      <c r="QSG63" s="254"/>
      <c r="QSH63" s="254"/>
      <c r="QSI63" s="254"/>
      <c r="QSJ63" s="254"/>
      <c r="QSK63" s="254"/>
      <c r="QSL63" s="254"/>
      <c r="QSM63" s="254"/>
      <c r="QSN63" s="254"/>
      <c r="QSO63" s="254"/>
      <c r="QSP63" s="254"/>
      <c r="QSQ63" s="254"/>
      <c r="QSR63" s="254"/>
      <c r="QSS63" s="254"/>
      <c r="QST63" s="254"/>
      <c r="QSU63" s="254"/>
      <c r="QSV63" s="254"/>
      <c r="QSW63" s="254"/>
      <c r="QSX63" s="254"/>
      <c r="QSY63" s="254"/>
      <c r="QSZ63" s="254"/>
      <c r="QTA63" s="254"/>
      <c r="QTB63" s="254"/>
      <c r="QTC63" s="254"/>
      <c r="QTD63" s="254"/>
      <c r="QTE63" s="254"/>
      <c r="QTF63" s="254"/>
      <c r="QTG63" s="254"/>
      <c r="QTH63" s="254"/>
      <c r="QTI63" s="254"/>
      <c r="QTJ63" s="254"/>
      <c r="QTK63" s="254"/>
      <c r="QTL63" s="254"/>
      <c r="QTM63" s="254"/>
      <c r="QTN63" s="254"/>
      <c r="QTO63" s="254"/>
      <c r="QTP63" s="254"/>
      <c r="QTQ63" s="254"/>
      <c r="QTR63" s="254"/>
      <c r="QTS63" s="254"/>
      <c r="QTT63" s="254"/>
      <c r="QTU63" s="254"/>
      <c r="QTV63" s="254"/>
      <c r="QTW63" s="254"/>
      <c r="QTX63" s="254"/>
      <c r="QTY63" s="254"/>
      <c r="QTZ63" s="254"/>
      <c r="QUA63" s="254"/>
      <c r="QUB63" s="254"/>
      <c r="QUC63" s="254"/>
      <c r="QUD63" s="254"/>
      <c r="QUE63" s="254"/>
      <c r="QUF63" s="254"/>
      <c r="QUG63" s="254"/>
      <c r="QUH63" s="254"/>
      <c r="QUI63" s="254"/>
      <c r="QUJ63" s="254"/>
      <c r="QUK63" s="254"/>
      <c r="QUL63" s="254"/>
      <c r="QUM63" s="254"/>
      <c r="QUN63" s="254"/>
      <c r="QUO63" s="254"/>
      <c r="QUP63" s="254"/>
      <c r="QUQ63" s="254"/>
      <c r="QUR63" s="254"/>
      <c r="QUS63" s="254"/>
      <c r="QUT63" s="254"/>
      <c r="QUU63" s="254"/>
      <c r="QUV63" s="254"/>
      <c r="QUW63" s="254"/>
      <c r="QUX63" s="254"/>
      <c r="QUY63" s="254"/>
      <c r="QUZ63" s="254"/>
      <c r="QVA63" s="254"/>
      <c r="QVB63" s="254"/>
      <c r="QVC63" s="254"/>
      <c r="QVD63" s="254"/>
      <c r="QVE63" s="254"/>
      <c r="QVF63" s="254"/>
      <c r="QVG63" s="254"/>
      <c r="QVH63" s="254"/>
      <c r="QVI63" s="254"/>
      <c r="QVJ63" s="254"/>
      <c r="QVK63" s="254"/>
      <c r="QVL63" s="254"/>
      <c r="QVM63" s="254"/>
      <c r="QVN63" s="254"/>
      <c r="QVO63" s="254"/>
      <c r="QVP63" s="254"/>
      <c r="QVQ63" s="254"/>
      <c r="QVR63" s="254"/>
      <c r="QVS63" s="254"/>
      <c r="QVT63" s="254"/>
      <c r="QVU63" s="254"/>
      <c r="QVV63" s="254"/>
      <c r="QVW63" s="254"/>
      <c r="QVX63" s="254"/>
      <c r="QVY63" s="254"/>
      <c r="QVZ63" s="254"/>
      <c r="QWA63" s="254"/>
      <c r="QWB63" s="254"/>
      <c r="QWC63" s="254"/>
      <c r="QWD63" s="254"/>
      <c r="QWE63" s="254"/>
      <c r="QWF63" s="254"/>
      <c r="QWG63" s="254"/>
      <c r="QWH63" s="254"/>
      <c r="QWI63" s="254"/>
      <c r="QWJ63" s="254"/>
      <c r="QWK63" s="254"/>
      <c r="QWL63" s="254"/>
      <c r="QWM63" s="254"/>
      <c r="QWN63" s="254"/>
      <c r="QWO63" s="254"/>
      <c r="QWP63" s="254"/>
      <c r="QWQ63" s="254"/>
      <c r="QWR63" s="254"/>
      <c r="QWS63" s="254"/>
      <c r="QWT63" s="254"/>
      <c r="QWU63" s="254"/>
      <c r="QWV63" s="254"/>
      <c r="QWW63" s="254"/>
      <c r="QWX63" s="254"/>
      <c r="QWY63" s="254"/>
      <c r="QWZ63" s="254"/>
      <c r="QXA63" s="254"/>
      <c r="QXB63" s="254"/>
      <c r="QXC63" s="254"/>
      <c r="QXD63" s="254"/>
      <c r="QXE63" s="254"/>
      <c r="QXF63" s="254"/>
      <c r="QXG63" s="254"/>
      <c r="QXH63" s="254"/>
      <c r="QXI63" s="254"/>
      <c r="QXJ63" s="254"/>
      <c r="QXK63" s="254"/>
      <c r="QXL63" s="254"/>
      <c r="QXM63" s="254"/>
      <c r="QXN63" s="254"/>
      <c r="QXO63" s="254"/>
      <c r="QXP63" s="254"/>
      <c r="QXQ63" s="254"/>
      <c r="QXR63" s="254"/>
      <c r="QXS63" s="254"/>
      <c r="QXT63" s="254"/>
      <c r="QXU63" s="254"/>
      <c r="QXV63" s="254"/>
      <c r="QXW63" s="254"/>
      <c r="QXX63" s="254"/>
      <c r="QXY63" s="254"/>
      <c r="QXZ63" s="254"/>
      <c r="QYA63" s="254"/>
      <c r="QYB63" s="254"/>
      <c r="QYC63" s="254"/>
      <c r="QYD63" s="254"/>
      <c r="QYE63" s="254"/>
      <c r="QYF63" s="254"/>
      <c r="QYG63" s="254"/>
      <c r="QYH63" s="254"/>
      <c r="QYI63" s="254"/>
      <c r="QYJ63" s="254"/>
      <c r="QYK63" s="254"/>
      <c r="QYL63" s="254"/>
      <c r="QYM63" s="254"/>
      <c r="QYN63" s="254"/>
      <c r="QYO63" s="254"/>
      <c r="QYP63" s="254"/>
      <c r="QYQ63" s="254"/>
      <c r="QYR63" s="254"/>
      <c r="QYS63" s="254"/>
      <c r="QYT63" s="254"/>
      <c r="QYU63" s="254"/>
      <c r="QYV63" s="254"/>
      <c r="QYW63" s="254"/>
      <c r="QYX63" s="254"/>
      <c r="QYY63" s="254"/>
      <c r="QYZ63" s="254"/>
      <c r="QZA63" s="254"/>
      <c r="QZB63" s="254"/>
      <c r="QZC63" s="254"/>
      <c r="QZD63" s="254"/>
      <c r="QZE63" s="254"/>
      <c r="QZF63" s="254"/>
      <c r="QZG63" s="254"/>
      <c r="QZH63" s="254"/>
      <c r="QZI63" s="254"/>
      <c r="QZJ63" s="254"/>
      <c r="QZK63" s="254"/>
      <c r="QZL63" s="254"/>
      <c r="QZM63" s="254"/>
      <c r="QZN63" s="254"/>
      <c r="QZO63" s="254"/>
      <c r="QZP63" s="254"/>
      <c r="QZQ63" s="254"/>
      <c r="QZR63" s="254"/>
      <c r="QZS63" s="254"/>
      <c r="QZT63" s="254"/>
      <c r="QZU63" s="254"/>
      <c r="QZV63" s="254"/>
      <c r="QZW63" s="254"/>
      <c r="QZX63" s="254"/>
      <c r="QZY63" s="254"/>
      <c r="QZZ63" s="254"/>
      <c r="RAA63" s="254"/>
      <c r="RAB63" s="254"/>
      <c r="RAC63" s="254"/>
      <c r="RAD63" s="254"/>
      <c r="RAE63" s="254"/>
      <c r="RAF63" s="254"/>
      <c r="RAG63" s="254"/>
      <c r="RAH63" s="254"/>
      <c r="RAI63" s="254"/>
      <c r="RAJ63" s="254"/>
      <c r="RAK63" s="254"/>
      <c r="RAL63" s="254"/>
      <c r="RAM63" s="254"/>
      <c r="RAN63" s="254"/>
      <c r="RAO63" s="254"/>
      <c r="RAP63" s="254"/>
      <c r="RAQ63" s="254"/>
      <c r="RAR63" s="254"/>
      <c r="RAS63" s="254"/>
      <c r="RAT63" s="254"/>
      <c r="RAU63" s="254"/>
      <c r="RAV63" s="254"/>
      <c r="RAW63" s="254"/>
      <c r="RAX63" s="254"/>
      <c r="RAY63" s="254"/>
      <c r="RAZ63" s="254"/>
      <c r="RBA63" s="254"/>
      <c r="RBB63" s="254"/>
      <c r="RBC63" s="254"/>
      <c r="RBD63" s="254"/>
      <c r="RBE63" s="254"/>
      <c r="RBF63" s="254"/>
      <c r="RBG63" s="254"/>
      <c r="RBH63" s="254"/>
      <c r="RBI63" s="254"/>
      <c r="RBJ63" s="254"/>
      <c r="RBK63" s="254"/>
      <c r="RBL63" s="254"/>
      <c r="RBM63" s="254"/>
      <c r="RBN63" s="254"/>
      <c r="RBO63" s="254"/>
      <c r="RBP63" s="254"/>
      <c r="RBQ63" s="254"/>
      <c r="RBR63" s="254"/>
      <c r="RBS63" s="254"/>
      <c r="RBT63" s="254"/>
      <c r="RBU63" s="254"/>
      <c r="RBV63" s="254"/>
      <c r="RBW63" s="254"/>
      <c r="RBX63" s="254"/>
      <c r="RBY63" s="254"/>
      <c r="RBZ63" s="254"/>
      <c r="RCA63" s="254"/>
      <c r="RCB63" s="254"/>
      <c r="RCC63" s="254"/>
      <c r="RCD63" s="254"/>
      <c r="RCE63" s="254"/>
      <c r="RCF63" s="254"/>
      <c r="RCG63" s="254"/>
      <c r="RCH63" s="254"/>
      <c r="RCI63" s="254"/>
      <c r="RCJ63" s="254"/>
      <c r="RCK63" s="254"/>
      <c r="RCL63" s="254"/>
      <c r="RCM63" s="254"/>
      <c r="RCN63" s="254"/>
      <c r="RCO63" s="254"/>
      <c r="RCP63" s="254"/>
      <c r="RCQ63" s="254"/>
      <c r="RCR63" s="254"/>
      <c r="RCS63" s="254"/>
      <c r="RCT63" s="254"/>
      <c r="RCU63" s="254"/>
      <c r="RCV63" s="254"/>
      <c r="RCW63" s="254"/>
      <c r="RCX63" s="254"/>
      <c r="RCY63" s="254"/>
      <c r="RCZ63" s="254"/>
      <c r="RDA63" s="254"/>
      <c r="RDB63" s="254"/>
      <c r="RDC63" s="254"/>
      <c r="RDD63" s="254"/>
      <c r="RDE63" s="254"/>
      <c r="RDF63" s="254"/>
      <c r="RDG63" s="254"/>
      <c r="RDH63" s="254"/>
      <c r="RDI63" s="254"/>
      <c r="RDJ63" s="254"/>
      <c r="RDK63" s="254"/>
      <c r="RDL63" s="254"/>
      <c r="RDM63" s="254"/>
      <c r="RDN63" s="254"/>
      <c r="RDO63" s="254"/>
      <c r="RDP63" s="254"/>
      <c r="RDQ63" s="254"/>
      <c r="RDR63" s="254"/>
      <c r="RDS63" s="254"/>
      <c r="RDT63" s="254"/>
      <c r="RDU63" s="254"/>
      <c r="RDV63" s="254"/>
      <c r="RDW63" s="254"/>
      <c r="RDX63" s="254"/>
      <c r="RDY63" s="254"/>
      <c r="RDZ63" s="254"/>
      <c r="REA63" s="254"/>
      <c r="REB63" s="254"/>
      <c r="REC63" s="254"/>
      <c r="RED63" s="254"/>
      <c r="REE63" s="254"/>
      <c r="REF63" s="254"/>
      <c r="REG63" s="254"/>
      <c r="REH63" s="254"/>
      <c r="REI63" s="254"/>
      <c r="REJ63" s="254"/>
      <c r="REK63" s="254"/>
      <c r="REL63" s="254"/>
      <c r="REM63" s="254"/>
      <c r="REN63" s="254"/>
      <c r="REO63" s="254"/>
      <c r="REP63" s="254"/>
      <c r="REQ63" s="254"/>
      <c r="RER63" s="254"/>
      <c r="RES63" s="254"/>
      <c r="RET63" s="254"/>
      <c r="REU63" s="254"/>
      <c r="REV63" s="254"/>
      <c r="REW63" s="254"/>
      <c r="REX63" s="254"/>
      <c r="REY63" s="254"/>
      <c r="REZ63" s="254"/>
      <c r="RFA63" s="254"/>
      <c r="RFB63" s="254"/>
      <c r="RFC63" s="254"/>
      <c r="RFD63" s="254"/>
      <c r="RFE63" s="254"/>
      <c r="RFF63" s="254"/>
      <c r="RFG63" s="254"/>
      <c r="RFH63" s="254"/>
      <c r="RFI63" s="254"/>
      <c r="RFJ63" s="254"/>
      <c r="RFK63" s="254"/>
      <c r="RFL63" s="254"/>
      <c r="RFM63" s="254"/>
      <c r="RFN63" s="254"/>
      <c r="RFO63" s="254"/>
      <c r="RFP63" s="254"/>
      <c r="RFQ63" s="254"/>
      <c r="RFR63" s="254"/>
      <c r="RFS63" s="254"/>
      <c r="RFT63" s="254"/>
      <c r="RFU63" s="254"/>
      <c r="RFV63" s="254"/>
      <c r="RFW63" s="254"/>
      <c r="RFX63" s="254"/>
      <c r="RFY63" s="254"/>
      <c r="RFZ63" s="254"/>
      <c r="RGA63" s="254"/>
      <c r="RGB63" s="254"/>
      <c r="RGC63" s="254"/>
      <c r="RGD63" s="254"/>
      <c r="RGE63" s="254"/>
      <c r="RGF63" s="254"/>
      <c r="RGG63" s="254"/>
      <c r="RGH63" s="254"/>
      <c r="RGI63" s="254"/>
      <c r="RGJ63" s="254"/>
      <c r="RGK63" s="254"/>
      <c r="RGL63" s="254"/>
      <c r="RGM63" s="254"/>
      <c r="RGN63" s="254"/>
      <c r="RGO63" s="254"/>
      <c r="RGP63" s="254"/>
      <c r="RGQ63" s="254"/>
      <c r="RGR63" s="254"/>
      <c r="RGS63" s="254"/>
      <c r="RGT63" s="254"/>
      <c r="RGU63" s="254"/>
      <c r="RGV63" s="254"/>
      <c r="RGW63" s="254"/>
      <c r="RGX63" s="254"/>
      <c r="RGY63" s="254"/>
      <c r="RGZ63" s="254"/>
      <c r="RHA63" s="254"/>
      <c r="RHB63" s="254"/>
      <c r="RHC63" s="254"/>
      <c r="RHD63" s="254"/>
      <c r="RHE63" s="254"/>
      <c r="RHF63" s="254"/>
      <c r="RHG63" s="254"/>
      <c r="RHH63" s="254"/>
      <c r="RHI63" s="254"/>
      <c r="RHJ63" s="254"/>
      <c r="RHK63" s="254"/>
      <c r="RHL63" s="254"/>
      <c r="RHM63" s="254"/>
      <c r="RHN63" s="254"/>
      <c r="RHO63" s="254"/>
      <c r="RHP63" s="254"/>
      <c r="RHQ63" s="254"/>
      <c r="RHR63" s="254"/>
      <c r="RHS63" s="254"/>
      <c r="RHT63" s="254"/>
      <c r="RHU63" s="254"/>
      <c r="RHV63" s="254"/>
      <c r="RHW63" s="254"/>
      <c r="RHX63" s="254"/>
      <c r="RHY63" s="254"/>
      <c r="RHZ63" s="254"/>
      <c r="RIA63" s="254"/>
      <c r="RIB63" s="254"/>
      <c r="RIC63" s="254"/>
      <c r="RID63" s="254"/>
      <c r="RIE63" s="254"/>
      <c r="RIF63" s="254"/>
      <c r="RIG63" s="254"/>
      <c r="RIH63" s="254"/>
      <c r="RII63" s="254"/>
      <c r="RIJ63" s="254"/>
      <c r="RIK63" s="254"/>
      <c r="RIL63" s="254"/>
      <c r="RIM63" s="254"/>
      <c r="RIN63" s="254"/>
      <c r="RIO63" s="254"/>
      <c r="RIP63" s="254"/>
      <c r="RIQ63" s="254"/>
      <c r="RIR63" s="254"/>
      <c r="RIS63" s="254"/>
      <c r="RIT63" s="254"/>
      <c r="RIU63" s="254"/>
      <c r="RIV63" s="254"/>
      <c r="RIW63" s="254"/>
      <c r="RIX63" s="254"/>
      <c r="RIY63" s="254"/>
      <c r="RIZ63" s="254"/>
      <c r="RJA63" s="254"/>
      <c r="RJB63" s="254"/>
      <c r="RJC63" s="254"/>
      <c r="RJD63" s="254"/>
      <c r="RJE63" s="254"/>
      <c r="RJF63" s="254"/>
      <c r="RJG63" s="254"/>
      <c r="RJH63" s="254"/>
      <c r="RJI63" s="254"/>
      <c r="RJJ63" s="254"/>
      <c r="RJK63" s="254"/>
      <c r="RJL63" s="254"/>
      <c r="RJM63" s="254"/>
      <c r="RJN63" s="254"/>
      <c r="RJO63" s="254"/>
      <c r="RJP63" s="254"/>
      <c r="RJQ63" s="254"/>
      <c r="RJR63" s="254"/>
      <c r="RJS63" s="254"/>
      <c r="RJT63" s="254"/>
      <c r="RJU63" s="254"/>
      <c r="RJV63" s="254"/>
      <c r="RJW63" s="254"/>
      <c r="RJX63" s="254"/>
      <c r="RJY63" s="254"/>
      <c r="RJZ63" s="254"/>
      <c r="RKA63" s="254"/>
      <c r="RKB63" s="254"/>
      <c r="RKC63" s="254"/>
      <c r="RKD63" s="254"/>
      <c r="RKE63" s="254"/>
      <c r="RKF63" s="254"/>
      <c r="RKG63" s="254"/>
      <c r="RKH63" s="254"/>
      <c r="RKI63" s="254"/>
      <c r="RKJ63" s="254"/>
      <c r="RKK63" s="254"/>
      <c r="RKL63" s="254"/>
      <c r="RKM63" s="254"/>
      <c r="RKN63" s="254"/>
      <c r="RKO63" s="254"/>
      <c r="RKP63" s="254"/>
      <c r="RKQ63" s="254"/>
      <c r="RKR63" s="254"/>
      <c r="RKS63" s="254"/>
      <c r="RKT63" s="254"/>
      <c r="RKU63" s="254"/>
      <c r="RKV63" s="254"/>
      <c r="RKW63" s="254"/>
      <c r="RKX63" s="254"/>
      <c r="RKY63" s="254"/>
      <c r="RKZ63" s="254"/>
      <c r="RLA63" s="254"/>
      <c r="RLB63" s="254"/>
      <c r="RLC63" s="254"/>
      <c r="RLD63" s="254"/>
      <c r="RLE63" s="254"/>
      <c r="RLF63" s="254"/>
      <c r="RLG63" s="254"/>
      <c r="RLH63" s="254"/>
      <c r="RLI63" s="254"/>
      <c r="RLJ63" s="254"/>
      <c r="RLK63" s="254"/>
      <c r="RLL63" s="254"/>
      <c r="RLM63" s="254"/>
      <c r="RLN63" s="254"/>
      <c r="RLO63" s="254"/>
      <c r="RLP63" s="254"/>
      <c r="RLQ63" s="254"/>
      <c r="RLR63" s="254"/>
      <c r="RLS63" s="254"/>
      <c r="RLT63" s="254"/>
      <c r="RLU63" s="254"/>
      <c r="RLV63" s="254"/>
      <c r="RLW63" s="254"/>
      <c r="RLX63" s="254"/>
      <c r="RLY63" s="254"/>
      <c r="RLZ63" s="254"/>
      <c r="RMA63" s="254"/>
      <c r="RMB63" s="254"/>
      <c r="RMC63" s="254"/>
      <c r="RMD63" s="254"/>
      <c r="RME63" s="254"/>
      <c r="RMF63" s="254"/>
      <c r="RMG63" s="254"/>
      <c r="RMH63" s="254"/>
      <c r="RMI63" s="254"/>
      <c r="RMJ63" s="254"/>
      <c r="RMK63" s="254"/>
      <c r="RML63" s="254"/>
      <c r="RMM63" s="254"/>
      <c r="RMN63" s="254"/>
      <c r="RMO63" s="254"/>
      <c r="RMP63" s="254"/>
      <c r="RMQ63" s="254"/>
      <c r="RMR63" s="254"/>
      <c r="RMS63" s="254"/>
      <c r="RMT63" s="254"/>
      <c r="RMU63" s="254"/>
      <c r="RMV63" s="254"/>
      <c r="RMW63" s="254"/>
      <c r="RMX63" s="254"/>
      <c r="RMY63" s="254"/>
      <c r="RMZ63" s="254"/>
      <c r="RNA63" s="254"/>
      <c r="RNB63" s="254"/>
      <c r="RNC63" s="254"/>
      <c r="RND63" s="254"/>
      <c r="RNE63" s="254"/>
      <c r="RNF63" s="254"/>
      <c r="RNG63" s="254"/>
      <c r="RNH63" s="254"/>
      <c r="RNI63" s="254"/>
      <c r="RNJ63" s="254"/>
      <c r="RNK63" s="254"/>
      <c r="RNL63" s="254"/>
      <c r="RNM63" s="254"/>
      <c r="RNN63" s="254"/>
      <c r="RNO63" s="254"/>
      <c r="RNP63" s="254"/>
      <c r="RNQ63" s="254"/>
      <c r="RNR63" s="254"/>
      <c r="RNS63" s="254"/>
      <c r="RNT63" s="254"/>
      <c r="RNU63" s="254"/>
      <c r="RNV63" s="254"/>
      <c r="RNW63" s="254"/>
      <c r="RNX63" s="254"/>
      <c r="RNY63" s="254"/>
      <c r="RNZ63" s="254"/>
      <c r="ROA63" s="254"/>
      <c r="ROB63" s="254"/>
      <c r="ROC63" s="254"/>
      <c r="ROD63" s="254"/>
      <c r="ROE63" s="254"/>
      <c r="ROF63" s="254"/>
      <c r="ROG63" s="254"/>
      <c r="ROH63" s="254"/>
      <c r="ROI63" s="254"/>
      <c r="ROJ63" s="254"/>
      <c r="ROK63" s="254"/>
      <c r="ROL63" s="254"/>
      <c r="ROM63" s="254"/>
      <c r="RON63" s="254"/>
      <c r="ROO63" s="254"/>
      <c r="ROP63" s="254"/>
      <c r="ROQ63" s="254"/>
      <c r="ROR63" s="254"/>
      <c r="ROS63" s="254"/>
      <c r="ROT63" s="254"/>
      <c r="ROU63" s="254"/>
      <c r="ROV63" s="254"/>
      <c r="ROW63" s="254"/>
      <c r="ROX63" s="254"/>
      <c r="ROY63" s="254"/>
      <c r="ROZ63" s="254"/>
      <c r="RPA63" s="254"/>
      <c r="RPB63" s="254"/>
      <c r="RPC63" s="254"/>
      <c r="RPD63" s="254"/>
      <c r="RPE63" s="254"/>
      <c r="RPF63" s="254"/>
      <c r="RPG63" s="254"/>
      <c r="RPH63" s="254"/>
      <c r="RPI63" s="254"/>
      <c r="RPJ63" s="254"/>
      <c r="RPK63" s="254"/>
      <c r="RPL63" s="254"/>
      <c r="RPM63" s="254"/>
      <c r="RPN63" s="254"/>
      <c r="RPO63" s="254"/>
      <c r="RPP63" s="254"/>
      <c r="RPQ63" s="254"/>
      <c r="RPR63" s="254"/>
      <c r="RPS63" s="254"/>
      <c r="RPT63" s="254"/>
      <c r="RPU63" s="254"/>
      <c r="RPV63" s="254"/>
      <c r="RPW63" s="254"/>
      <c r="RPX63" s="254"/>
      <c r="RPY63" s="254"/>
      <c r="RPZ63" s="254"/>
      <c r="RQA63" s="254"/>
      <c r="RQB63" s="254"/>
      <c r="RQC63" s="254"/>
      <c r="RQD63" s="254"/>
      <c r="RQE63" s="254"/>
      <c r="RQF63" s="254"/>
      <c r="RQG63" s="254"/>
      <c r="RQH63" s="254"/>
      <c r="RQI63" s="254"/>
      <c r="RQJ63" s="254"/>
      <c r="RQK63" s="254"/>
      <c r="RQL63" s="254"/>
      <c r="RQM63" s="254"/>
      <c r="RQN63" s="254"/>
      <c r="RQO63" s="254"/>
      <c r="RQP63" s="254"/>
      <c r="RQQ63" s="254"/>
      <c r="RQR63" s="254"/>
      <c r="RQS63" s="254"/>
      <c r="RQT63" s="254"/>
      <c r="RQU63" s="254"/>
      <c r="RQV63" s="254"/>
      <c r="RQW63" s="254"/>
      <c r="RQX63" s="254"/>
      <c r="RQY63" s="254"/>
      <c r="RQZ63" s="254"/>
      <c r="RRA63" s="254"/>
      <c r="RRB63" s="254"/>
      <c r="RRC63" s="254"/>
      <c r="RRD63" s="254"/>
      <c r="RRE63" s="254"/>
      <c r="RRF63" s="254"/>
      <c r="RRG63" s="254"/>
      <c r="RRH63" s="254"/>
      <c r="RRI63" s="254"/>
      <c r="RRJ63" s="254"/>
      <c r="RRK63" s="254"/>
      <c r="RRL63" s="254"/>
      <c r="RRM63" s="254"/>
      <c r="RRN63" s="254"/>
      <c r="RRO63" s="254"/>
      <c r="RRP63" s="254"/>
      <c r="RRQ63" s="254"/>
      <c r="RRR63" s="254"/>
      <c r="RRS63" s="254"/>
      <c r="RRT63" s="254"/>
      <c r="RRU63" s="254"/>
      <c r="RRV63" s="254"/>
      <c r="RRW63" s="254"/>
      <c r="RRX63" s="254"/>
      <c r="RRY63" s="254"/>
      <c r="RRZ63" s="254"/>
      <c r="RSA63" s="254"/>
      <c r="RSB63" s="254"/>
      <c r="RSC63" s="254"/>
      <c r="RSD63" s="254"/>
      <c r="RSE63" s="254"/>
      <c r="RSF63" s="254"/>
      <c r="RSG63" s="254"/>
      <c r="RSH63" s="254"/>
      <c r="RSI63" s="254"/>
      <c r="RSJ63" s="254"/>
      <c r="RSK63" s="254"/>
      <c r="RSL63" s="254"/>
      <c r="RSM63" s="254"/>
      <c r="RSN63" s="254"/>
      <c r="RSO63" s="254"/>
      <c r="RSP63" s="254"/>
      <c r="RSQ63" s="254"/>
      <c r="RSR63" s="254"/>
      <c r="RSS63" s="254"/>
      <c r="RST63" s="254"/>
      <c r="RSU63" s="254"/>
      <c r="RSV63" s="254"/>
      <c r="RSW63" s="254"/>
      <c r="RSX63" s="254"/>
      <c r="RSY63" s="254"/>
      <c r="RSZ63" s="254"/>
      <c r="RTA63" s="254"/>
      <c r="RTB63" s="254"/>
      <c r="RTC63" s="254"/>
      <c r="RTD63" s="254"/>
      <c r="RTE63" s="254"/>
      <c r="RTF63" s="254"/>
      <c r="RTG63" s="254"/>
      <c r="RTH63" s="254"/>
      <c r="RTI63" s="254"/>
      <c r="RTJ63" s="254"/>
      <c r="RTK63" s="254"/>
      <c r="RTL63" s="254"/>
      <c r="RTM63" s="254"/>
      <c r="RTN63" s="254"/>
      <c r="RTO63" s="254"/>
      <c r="RTP63" s="254"/>
      <c r="RTQ63" s="254"/>
      <c r="RTR63" s="254"/>
      <c r="RTS63" s="254"/>
      <c r="RTT63" s="254"/>
      <c r="RTU63" s="254"/>
      <c r="RTV63" s="254"/>
      <c r="RTW63" s="254"/>
      <c r="RTX63" s="254"/>
      <c r="RTY63" s="254"/>
      <c r="RTZ63" s="254"/>
      <c r="RUA63" s="254"/>
      <c r="RUB63" s="254"/>
      <c r="RUC63" s="254"/>
      <c r="RUD63" s="254"/>
      <c r="RUE63" s="254"/>
      <c r="RUF63" s="254"/>
      <c r="RUG63" s="254"/>
      <c r="RUH63" s="254"/>
      <c r="RUI63" s="254"/>
      <c r="RUJ63" s="254"/>
      <c r="RUK63" s="254"/>
      <c r="RUL63" s="254"/>
      <c r="RUM63" s="254"/>
      <c r="RUN63" s="254"/>
      <c r="RUO63" s="254"/>
      <c r="RUP63" s="254"/>
      <c r="RUQ63" s="254"/>
      <c r="RUR63" s="254"/>
      <c r="RUS63" s="254"/>
      <c r="RUT63" s="254"/>
      <c r="RUU63" s="254"/>
      <c r="RUV63" s="254"/>
      <c r="RUW63" s="254"/>
      <c r="RUX63" s="254"/>
      <c r="RUY63" s="254"/>
      <c r="RUZ63" s="254"/>
      <c r="RVA63" s="254"/>
      <c r="RVB63" s="254"/>
      <c r="RVC63" s="254"/>
      <c r="RVD63" s="254"/>
      <c r="RVE63" s="254"/>
      <c r="RVF63" s="254"/>
      <c r="RVG63" s="254"/>
      <c r="RVH63" s="254"/>
      <c r="RVI63" s="254"/>
      <c r="RVJ63" s="254"/>
      <c r="RVK63" s="254"/>
      <c r="RVL63" s="254"/>
      <c r="RVM63" s="254"/>
      <c r="RVN63" s="254"/>
      <c r="RVO63" s="254"/>
      <c r="RVP63" s="254"/>
      <c r="RVQ63" s="254"/>
      <c r="RVR63" s="254"/>
      <c r="RVS63" s="254"/>
      <c r="RVT63" s="254"/>
      <c r="RVU63" s="254"/>
      <c r="RVV63" s="254"/>
      <c r="RVW63" s="254"/>
      <c r="RVX63" s="254"/>
      <c r="RVY63" s="254"/>
      <c r="RVZ63" s="254"/>
      <c r="RWA63" s="254"/>
      <c r="RWB63" s="254"/>
      <c r="RWC63" s="254"/>
      <c r="RWD63" s="254"/>
      <c r="RWE63" s="254"/>
      <c r="RWF63" s="254"/>
      <c r="RWG63" s="254"/>
      <c r="RWH63" s="254"/>
      <c r="RWI63" s="254"/>
      <c r="RWJ63" s="254"/>
      <c r="RWK63" s="254"/>
      <c r="RWL63" s="254"/>
      <c r="RWM63" s="254"/>
      <c r="RWN63" s="254"/>
      <c r="RWO63" s="254"/>
      <c r="RWP63" s="254"/>
      <c r="RWQ63" s="254"/>
      <c r="RWR63" s="254"/>
      <c r="RWS63" s="254"/>
      <c r="RWT63" s="254"/>
      <c r="RWU63" s="254"/>
      <c r="RWV63" s="254"/>
      <c r="RWW63" s="254"/>
      <c r="RWX63" s="254"/>
      <c r="RWY63" s="254"/>
      <c r="RWZ63" s="254"/>
      <c r="RXA63" s="254"/>
      <c r="RXB63" s="254"/>
      <c r="RXC63" s="254"/>
      <c r="RXD63" s="254"/>
      <c r="RXE63" s="254"/>
      <c r="RXF63" s="254"/>
      <c r="RXG63" s="254"/>
      <c r="RXH63" s="254"/>
      <c r="RXI63" s="254"/>
      <c r="RXJ63" s="254"/>
      <c r="RXK63" s="254"/>
      <c r="RXL63" s="254"/>
      <c r="RXM63" s="254"/>
      <c r="RXN63" s="254"/>
      <c r="RXO63" s="254"/>
      <c r="RXP63" s="254"/>
      <c r="RXQ63" s="254"/>
      <c r="RXR63" s="254"/>
      <c r="RXS63" s="254"/>
      <c r="RXT63" s="254"/>
      <c r="RXU63" s="254"/>
      <c r="RXV63" s="254"/>
      <c r="RXW63" s="254"/>
      <c r="RXX63" s="254"/>
      <c r="RXY63" s="254"/>
      <c r="RXZ63" s="254"/>
      <c r="RYA63" s="254"/>
      <c r="RYB63" s="254"/>
      <c r="RYC63" s="254"/>
      <c r="RYD63" s="254"/>
      <c r="RYE63" s="254"/>
      <c r="RYF63" s="254"/>
      <c r="RYG63" s="254"/>
      <c r="RYH63" s="254"/>
      <c r="RYI63" s="254"/>
      <c r="RYJ63" s="254"/>
      <c r="RYK63" s="254"/>
      <c r="RYL63" s="254"/>
      <c r="RYM63" s="254"/>
      <c r="RYN63" s="254"/>
      <c r="RYO63" s="254"/>
      <c r="RYP63" s="254"/>
      <c r="RYQ63" s="254"/>
      <c r="RYR63" s="254"/>
      <c r="RYS63" s="254"/>
      <c r="RYT63" s="254"/>
      <c r="RYU63" s="254"/>
      <c r="RYV63" s="254"/>
      <c r="RYW63" s="254"/>
      <c r="RYX63" s="254"/>
      <c r="RYY63" s="254"/>
      <c r="RYZ63" s="254"/>
      <c r="RZA63" s="254"/>
      <c r="RZB63" s="254"/>
      <c r="RZC63" s="254"/>
      <c r="RZD63" s="254"/>
      <c r="RZE63" s="254"/>
      <c r="RZF63" s="254"/>
      <c r="RZG63" s="254"/>
      <c r="RZH63" s="254"/>
      <c r="RZI63" s="254"/>
      <c r="RZJ63" s="254"/>
      <c r="RZK63" s="254"/>
      <c r="RZL63" s="254"/>
      <c r="RZM63" s="254"/>
      <c r="RZN63" s="254"/>
      <c r="RZO63" s="254"/>
      <c r="RZP63" s="254"/>
      <c r="RZQ63" s="254"/>
      <c r="RZR63" s="254"/>
      <c r="RZS63" s="254"/>
      <c r="RZT63" s="254"/>
      <c r="RZU63" s="254"/>
      <c r="RZV63" s="254"/>
      <c r="RZW63" s="254"/>
      <c r="RZX63" s="254"/>
      <c r="RZY63" s="254"/>
      <c r="RZZ63" s="254"/>
      <c r="SAA63" s="254"/>
      <c r="SAB63" s="254"/>
      <c r="SAC63" s="254"/>
      <c r="SAD63" s="254"/>
      <c r="SAE63" s="254"/>
      <c r="SAF63" s="254"/>
      <c r="SAG63" s="254"/>
      <c r="SAH63" s="254"/>
      <c r="SAI63" s="254"/>
      <c r="SAJ63" s="254"/>
      <c r="SAK63" s="254"/>
      <c r="SAL63" s="254"/>
      <c r="SAM63" s="254"/>
      <c r="SAN63" s="254"/>
      <c r="SAO63" s="254"/>
      <c r="SAP63" s="254"/>
      <c r="SAQ63" s="254"/>
      <c r="SAR63" s="254"/>
      <c r="SAS63" s="254"/>
      <c r="SAT63" s="254"/>
      <c r="SAU63" s="254"/>
      <c r="SAV63" s="254"/>
      <c r="SAW63" s="254"/>
      <c r="SAX63" s="254"/>
      <c r="SAY63" s="254"/>
      <c r="SAZ63" s="254"/>
      <c r="SBA63" s="254"/>
      <c r="SBB63" s="254"/>
      <c r="SBC63" s="254"/>
      <c r="SBD63" s="254"/>
      <c r="SBE63" s="254"/>
      <c r="SBF63" s="254"/>
      <c r="SBG63" s="254"/>
      <c r="SBH63" s="254"/>
      <c r="SBI63" s="254"/>
      <c r="SBJ63" s="254"/>
      <c r="SBK63" s="254"/>
      <c r="SBL63" s="254"/>
      <c r="SBM63" s="254"/>
      <c r="SBN63" s="254"/>
      <c r="SBO63" s="254"/>
      <c r="SBP63" s="254"/>
      <c r="SBQ63" s="254"/>
      <c r="SBR63" s="254"/>
      <c r="SBS63" s="254"/>
      <c r="SBT63" s="254"/>
      <c r="SBU63" s="254"/>
      <c r="SBV63" s="254"/>
      <c r="SBW63" s="254"/>
      <c r="SBX63" s="254"/>
      <c r="SBY63" s="254"/>
      <c r="SBZ63" s="254"/>
      <c r="SCA63" s="254"/>
      <c r="SCB63" s="254"/>
      <c r="SCC63" s="254"/>
      <c r="SCD63" s="254"/>
      <c r="SCE63" s="254"/>
      <c r="SCF63" s="254"/>
      <c r="SCG63" s="254"/>
      <c r="SCH63" s="254"/>
      <c r="SCI63" s="254"/>
      <c r="SCJ63" s="254"/>
      <c r="SCK63" s="254"/>
      <c r="SCL63" s="254"/>
      <c r="SCM63" s="254"/>
      <c r="SCN63" s="254"/>
      <c r="SCO63" s="254"/>
      <c r="SCP63" s="254"/>
      <c r="SCQ63" s="254"/>
      <c r="SCR63" s="254"/>
      <c r="SCS63" s="254"/>
      <c r="SCT63" s="254"/>
      <c r="SCU63" s="254"/>
      <c r="SCV63" s="254"/>
      <c r="SCW63" s="254"/>
      <c r="SCX63" s="254"/>
      <c r="SCY63" s="254"/>
      <c r="SCZ63" s="254"/>
      <c r="SDA63" s="254"/>
      <c r="SDB63" s="254"/>
      <c r="SDC63" s="254"/>
      <c r="SDD63" s="254"/>
      <c r="SDE63" s="254"/>
      <c r="SDF63" s="254"/>
      <c r="SDG63" s="254"/>
      <c r="SDH63" s="254"/>
      <c r="SDI63" s="254"/>
      <c r="SDJ63" s="254"/>
      <c r="SDK63" s="254"/>
      <c r="SDL63" s="254"/>
      <c r="SDM63" s="254"/>
      <c r="SDN63" s="254"/>
      <c r="SDO63" s="254"/>
      <c r="SDP63" s="254"/>
      <c r="SDQ63" s="254"/>
      <c r="SDR63" s="254"/>
      <c r="SDS63" s="254"/>
      <c r="SDT63" s="254"/>
      <c r="SDU63" s="254"/>
      <c r="SDV63" s="254"/>
      <c r="SDW63" s="254"/>
      <c r="SDX63" s="254"/>
      <c r="SDY63" s="254"/>
      <c r="SDZ63" s="254"/>
      <c r="SEA63" s="254"/>
      <c r="SEB63" s="254"/>
      <c r="SEC63" s="254"/>
      <c r="SED63" s="254"/>
      <c r="SEE63" s="254"/>
      <c r="SEF63" s="254"/>
      <c r="SEG63" s="254"/>
      <c r="SEH63" s="254"/>
      <c r="SEI63" s="254"/>
      <c r="SEJ63" s="254"/>
      <c r="SEK63" s="254"/>
      <c r="SEL63" s="254"/>
      <c r="SEM63" s="254"/>
      <c r="SEN63" s="254"/>
      <c r="SEO63" s="254"/>
      <c r="SEP63" s="254"/>
      <c r="SEQ63" s="254"/>
      <c r="SER63" s="254"/>
      <c r="SES63" s="254"/>
      <c r="SET63" s="254"/>
      <c r="SEU63" s="254"/>
      <c r="SEV63" s="254"/>
      <c r="SEW63" s="254"/>
      <c r="SEX63" s="254"/>
      <c r="SEY63" s="254"/>
      <c r="SEZ63" s="254"/>
      <c r="SFA63" s="254"/>
      <c r="SFB63" s="254"/>
      <c r="SFC63" s="254"/>
      <c r="SFD63" s="254"/>
      <c r="SFE63" s="254"/>
      <c r="SFF63" s="254"/>
      <c r="SFG63" s="254"/>
      <c r="SFH63" s="254"/>
      <c r="SFI63" s="254"/>
      <c r="SFJ63" s="254"/>
      <c r="SFK63" s="254"/>
      <c r="SFL63" s="254"/>
      <c r="SFM63" s="254"/>
      <c r="SFN63" s="254"/>
      <c r="SFO63" s="254"/>
      <c r="SFP63" s="254"/>
      <c r="SFQ63" s="254"/>
      <c r="SFR63" s="254"/>
      <c r="SFS63" s="254"/>
      <c r="SFT63" s="254"/>
      <c r="SFU63" s="254"/>
      <c r="SFV63" s="254"/>
      <c r="SFW63" s="254"/>
      <c r="SFX63" s="254"/>
      <c r="SFY63" s="254"/>
      <c r="SFZ63" s="254"/>
      <c r="SGA63" s="254"/>
      <c r="SGB63" s="254"/>
      <c r="SGC63" s="254"/>
      <c r="SGD63" s="254"/>
      <c r="SGE63" s="254"/>
      <c r="SGF63" s="254"/>
      <c r="SGG63" s="254"/>
      <c r="SGH63" s="254"/>
      <c r="SGI63" s="254"/>
      <c r="SGJ63" s="254"/>
      <c r="SGK63" s="254"/>
      <c r="SGL63" s="254"/>
      <c r="SGM63" s="254"/>
      <c r="SGN63" s="254"/>
      <c r="SGO63" s="254"/>
      <c r="SGP63" s="254"/>
      <c r="SGQ63" s="254"/>
      <c r="SGR63" s="254"/>
      <c r="SGS63" s="254"/>
      <c r="SGT63" s="254"/>
      <c r="SGU63" s="254"/>
      <c r="SGV63" s="254"/>
      <c r="SGW63" s="254"/>
      <c r="SGX63" s="254"/>
      <c r="SGY63" s="254"/>
      <c r="SGZ63" s="254"/>
      <c r="SHA63" s="254"/>
      <c r="SHB63" s="254"/>
      <c r="SHC63" s="254"/>
      <c r="SHD63" s="254"/>
      <c r="SHE63" s="254"/>
      <c r="SHF63" s="254"/>
      <c r="SHG63" s="254"/>
      <c r="SHH63" s="254"/>
      <c r="SHI63" s="254"/>
      <c r="SHJ63" s="254"/>
      <c r="SHK63" s="254"/>
      <c r="SHL63" s="254"/>
      <c r="SHM63" s="254"/>
      <c r="SHN63" s="254"/>
      <c r="SHO63" s="254"/>
      <c r="SHP63" s="254"/>
      <c r="SHQ63" s="254"/>
      <c r="SHR63" s="254"/>
      <c r="SHS63" s="254"/>
      <c r="SHT63" s="254"/>
      <c r="SHU63" s="254"/>
      <c r="SHV63" s="254"/>
      <c r="SHW63" s="254"/>
      <c r="SHX63" s="254"/>
      <c r="SHY63" s="254"/>
      <c r="SHZ63" s="254"/>
      <c r="SIA63" s="254"/>
      <c r="SIB63" s="254"/>
      <c r="SIC63" s="254"/>
      <c r="SID63" s="254"/>
      <c r="SIE63" s="254"/>
      <c r="SIF63" s="254"/>
      <c r="SIG63" s="254"/>
      <c r="SIH63" s="254"/>
      <c r="SII63" s="254"/>
      <c r="SIJ63" s="254"/>
      <c r="SIK63" s="254"/>
      <c r="SIL63" s="254"/>
      <c r="SIM63" s="254"/>
      <c r="SIN63" s="254"/>
      <c r="SIO63" s="254"/>
      <c r="SIP63" s="254"/>
      <c r="SIQ63" s="254"/>
      <c r="SIR63" s="254"/>
      <c r="SIS63" s="254"/>
      <c r="SIT63" s="254"/>
      <c r="SIU63" s="254"/>
      <c r="SIV63" s="254"/>
      <c r="SIW63" s="254"/>
      <c r="SIX63" s="254"/>
      <c r="SIY63" s="254"/>
      <c r="SIZ63" s="254"/>
      <c r="SJA63" s="254"/>
      <c r="SJB63" s="254"/>
      <c r="SJC63" s="254"/>
      <c r="SJD63" s="254"/>
      <c r="SJE63" s="254"/>
      <c r="SJF63" s="254"/>
      <c r="SJG63" s="254"/>
      <c r="SJH63" s="254"/>
      <c r="SJI63" s="254"/>
      <c r="SJJ63" s="254"/>
      <c r="SJK63" s="254"/>
      <c r="SJL63" s="254"/>
      <c r="SJM63" s="254"/>
      <c r="SJN63" s="254"/>
      <c r="SJO63" s="254"/>
      <c r="SJP63" s="254"/>
      <c r="SJQ63" s="254"/>
      <c r="SJR63" s="254"/>
      <c r="SJS63" s="254"/>
      <c r="SJT63" s="254"/>
      <c r="SJU63" s="254"/>
      <c r="SJV63" s="254"/>
      <c r="SJW63" s="254"/>
      <c r="SJX63" s="254"/>
      <c r="SJY63" s="254"/>
      <c r="SJZ63" s="254"/>
      <c r="SKA63" s="254"/>
      <c r="SKB63" s="254"/>
      <c r="SKC63" s="254"/>
      <c r="SKD63" s="254"/>
      <c r="SKE63" s="254"/>
      <c r="SKF63" s="254"/>
      <c r="SKG63" s="254"/>
      <c r="SKH63" s="254"/>
      <c r="SKI63" s="254"/>
      <c r="SKJ63" s="254"/>
      <c r="SKK63" s="254"/>
      <c r="SKL63" s="254"/>
      <c r="SKM63" s="254"/>
      <c r="SKN63" s="254"/>
      <c r="SKO63" s="254"/>
      <c r="SKP63" s="254"/>
      <c r="SKQ63" s="254"/>
      <c r="SKR63" s="254"/>
      <c r="SKS63" s="254"/>
      <c r="SKT63" s="254"/>
      <c r="SKU63" s="254"/>
      <c r="SKV63" s="254"/>
      <c r="SKW63" s="254"/>
      <c r="SKX63" s="254"/>
      <c r="SKY63" s="254"/>
      <c r="SKZ63" s="254"/>
      <c r="SLA63" s="254"/>
      <c r="SLB63" s="254"/>
      <c r="SLC63" s="254"/>
      <c r="SLD63" s="254"/>
      <c r="SLE63" s="254"/>
      <c r="SLF63" s="254"/>
      <c r="SLG63" s="254"/>
      <c r="SLH63" s="254"/>
      <c r="SLI63" s="254"/>
      <c r="SLJ63" s="254"/>
      <c r="SLK63" s="254"/>
      <c r="SLL63" s="254"/>
      <c r="SLM63" s="254"/>
      <c r="SLN63" s="254"/>
      <c r="SLO63" s="254"/>
      <c r="SLP63" s="254"/>
      <c r="SLQ63" s="254"/>
      <c r="SLR63" s="254"/>
      <c r="SLS63" s="254"/>
      <c r="SLT63" s="254"/>
      <c r="SLU63" s="254"/>
      <c r="SLV63" s="254"/>
      <c r="SLW63" s="254"/>
      <c r="SLX63" s="254"/>
      <c r="SLY63" s="254"/>
      <c r="SLZ63" s="254"/>
      <c r="SMA63" s="254"/>
      <c r="SMB63" s="254"/>
      <c r="SMC63" s="254"/>
      <c r="SMD63" s="254"/>
      <c r="SME63" s="254"/>
      <c r="SMF63" s="254"/>
      <c r="SMG63" s="254"/>
      <c r="SMH63" s="254"/>
      <c r="SMI63" s="254"/>
      <c r="SMJ63" s="254"/>
      <c r="SMK63" s="254"/>
      <c r="SML63" s="254"/>
      <c r="SMM63" s="254"/>
      <c r="SMN63" s="254"/>
      <c r="SMO63" s="254"/>
      <c r="SMP63" s="254"/>
      <c r="SMQ63" s="254"/>
      <c r="SMR63" s="254"/>
      <c r="SMS63" s="254"/>
      <c r="SMT63" s="254"/>
      <c r="SMU63" s="254"/>
      <c r="SMV63" s="254"/>
      <c r="SMW63" s="254"/>
      <c r="SMX63" s="254"/>
      <c r="SMY63" s="254"/>
      <c r="SMZ63" s="254"/>
      <c r="SNA63" s="254"/>
      <c r="SNB63" s="254"/>
      <c r="SNC63" s="254"/>
      <c r="SND63" s="254"/>
      <c r="SNE63" s="254"/>
      <c r="SNF63" s="254"/>
      <c r="SNG63" s="254"/>
      <c r="SNH63" s="254"/>
      <c r="SNI63" s="254"/>
      <c r="SNJ63" s="254"/>
      <c r="SNK63" s="254"/>
      <c r="SNL63" s="254"/>
      <c r="SNM63" s="254"/>
      <c r="SNN63" s="254"/>
      <c r="SNO63" s="254"/>
      <c r="SNP63" s="254"/>
      <c r="SNQ63" s="254"/>
      <c r="SNR63" s="254"/>
      <c r="SNS63" s="254"/>
      <c r="SNT63" s="254"/>
      <c r="SNU63" s="254"/>
      <c r="SNV63" s="254"/>
      <c r="SNW63" s="254"/>
      <c r="SNX63" s="254"/>
      <c r="SNY63" s="254"/>
      <c r="SNZ63" s="254"/>
      <c r="SOA63" s="254"/>
      <c r="SOB63" s="254"/>
      <c r="SOC63" s="254"/>
      <c r="SOD63" s="254"/>
      <c r="SOE63" s="254"/>
      <c r="SOF63" s="254"/>
      <c r="SOG63" s="254"/>
      <c r="SOH63" s="254"/>
      <c r="SOI63" s="254"/>
      <c r="SOJ63" s="254"/>
      <c r="SOK63" s="254"/>
      <c r="SOL63" s="254"/>
      <c r="SOM63" s="254"/>
      <c r="SON63" s="254"/>
      <c r="SOO63" s="254"/>
      <c r="SOP63" s="254"/>
      <c r="SOQ63" s="254"/>
      <c r="SOR63" s="254"/>
      <c r="SOS63" s="254"/>
      <c r="SOT63" s="254"/>
      <c r="SOU63" s="254"/>
      <c r="SOV63" s="254"/>
      <c r="SOW63" s="254"/>
      <c r="SOX63" s="254"/>
      <c r="SOY63" s="254"/>
      <c r="SOZ63" s="254"/>
      <c r="SPA63" s="254"/>
      <c r="SPB63" s="254"/>
      <c r="SPC63" s="254"/>
      <c r="SPD63" s="254"/>
      <c r="SPE63" s="254"/>
      <c r="SPF63" s="254"/>
      <c r="SPG63" s="254"/>
      <c r="SPH63" s="254"/>
      <c r="SPI63" s="254"/>
      <c r="SPJ63" s="254"/>
      <c r="SPK63" s="254"/>
      <c r="SPL63" s="254"/>
      <c r="SPM63" s="254"/>
      <c r="SPN63" s="254"/>
      <c r="SPO63" s="254"/>
      <c r="SPP63" s="254"/>
      <c r="SPQ63" s="254"/>
      <c r="SPR63" s="254"/>
      <c r="SPS63" s="254"/>
      <c r="SPT63" s="254"/>
      <c r="SPU63" s="254"/>
      <c r="SPV63" s="254"/>
      <c r="SPW63" s="254"/>
      <c r="SPX63" s="254"/>
      <c r="SPY63" s="254"/>
      <c r="SPZ63" s="254"/>
      <c r="SQA63" s="254"/>
      <c r="SQB63" s="254"/>
      <c r="SQC63" s="254"/>
      <c r="SQD63" s="254"/>
      <c r="SQE63" s="254"/>
      <c r="SQF63" s="254"/>
      <c r="SQG63" s="254"/>
      <c r="SQH63" s="254"/>
      <c r="SQI63" s="254"/>
      <c r="SQJ63" s="254"/>
      <c r="SQK63" s="254"/>
      <c r="SQL63" s="254"/>
      <c r="SQM63" s="254"/>
      <c r="SQN63" s="254"/>
      <c r="SQO63" s="254"/>
      <c r="SQP63" s="254"/>
      <c r="SQQ63" s="254"/>
      <c r="SQR63" s="254"/>
      <c r="SQS63" s="254"/>
      <c r="SQT63" s="254"/>
      <c r="SQU63" s="254"/>
      <c r="SQV63" s="254"/>
      <c r="SQW63" s="254"/>
      <c r="SQX63" s="254"/>
      <c r="SQY63" s="254"/>
      <c r="SQZ63" s="254"/>
      <c r="SRA63" s="254"/>
      <c r="SRB63" s="254"/>
      <c r="SRC63" s="254"/>
      <c r="SRD63" s="254"/>
      <c r="SRE63" s="254"/>
      <c r="SRF63" s="254"/>
      <c r="SRG63" s="254"/>
      <c r="SRH63" s="254"/>
      <c r="SRI63" s="254"/>
      <c r="SRJ63" s="254"/>
      <c r="SRK63" s="254"/>
      <c r="SRL63" s="254"/>
      <c r="SRM63" s="254"/>
      <c r="SRN63" s="254"/>
      <c r="SRO63" s="254"/>
      <c r="SRP63" s="254"/>
      <c r="SRQ63" s="254"/>
      <c r="SRR63" s="254"/>
      <c r="SRS63" s="254"/>
      <c r="SRT63" s="254"/>
      <c r="SRU63" s="254"/>
      <c r="SRV63" s="254"/>
      <c r="SRW63" s="254"/>
      <c r="SRX63" s="254"/>
      <c r="SRY63" s="254"/>
      <c r="SRZ63" s="254"/>
      <c r="SSA63" s="254"/>
      <c r="SSB63" s="254"/>
      <c r="SSC63" s="254"/>
      <c r="SSD63" s="254"/>
      <c r="SSE63" s="254"/>
      <c r="SSF63" s="254"/>
      <c r="SSG63" s="254"/>
      <c r="SSH63" s="254"/>
      <c r="SSI63" s="254"/>
      <c r="SSJ63" s="254"/>
      <c r="SSK63" s="254"/>
      <c r="SSL63" s="254"/>
      <c r="SSM63" s="254"/>
      <c r="SSN63" s="254"/>
      <c r="SSO63" s="254"/>
      <c r="SSP63" s="254"/>
      <c r="SSQ63" s="254"/>
      <c r="SSR63" s="254"/>
      <c r="SSS63" s="254"/>
      <c r="SST63" s="254"/>
      <c r="SSU63" s="254"/>
      <c r="SSV63" s="254"/>
      <c r="SSW63" s="254"/>
      <c r="SSX63" s="254"/>
      <c r="SSY63" s="254"/>
      <c r="SSZ63" s="254"/>
      <c r="STA63" s="254"/>
      <c r="STB63" s="254"/>
      <c r="STC63" s="254"/>
      <c r="STD63" s="254"/>
      <c r="STE63" s="254"/>
      <c r="STF63" s="254"/>
      <c r="STG63" s="254"/>
      <c r="STH63" s="254"/>
      <c r="STI63" s="254"/>
      <c r="STJ63" s="254"/>
      <c r="STK63" s="254"/>
      <c r="STL63" s="254"/>
      <c r="STM63" s="254"/>
      <c r="STN63" s="254"/>
      <c r="STO63" s="254"/>
      <c r="STP63" s="254"/>
      <c r="STQ63" s="254"/>
      <c r="STR63" s="254"/>
      <c r="STS63" s="254"/>
      <c r="STT63" s="254"/>
      <c r="STU63" s="254"/>
      <c r="STV63" s="254"/>
      <c r="STW63" s="254"/>
      <c r="STX63" s="254"/>
      <c r="STY63" s="254"/>
      <c r="STZ63" s="254"/>
      <c r="SUA63" s="254"/>
      <c r="SUB63" s="254"/>
      <c r="SUC63" s="254"/>
      <c r="SUD63" s="254"/>
      <c r="SUE63" s="254"/>
      <c r="SUF63" s="254"/>
      <c r="SUG63" s="254"/>
      <c r="SUH63" s="254"/>
      <c r="SUI63" s="254"/>
      <c r="SUJ63" s="254"/>
      <c r="SUK63" s="254"/>
      <c r="SUL63" s="254"/>
      <c r="SUM63" s="254"/>
      <c r="SUN63" s="254"/>
      <c r="SUO63" s="254"/>
      <c r="SUP63" s="254"/>
      <c r="SUQ63" s="254"/>
      <c r="SUR63" s="254"/>
      <c r="SUS63" s="254"/>
      <c r="SUT63" s="254"/>
      <c r="SUU63" s="254"/>
      <c r="SUV63" s="254"/>
      <c r="SUW63" s="254"/>
      <c r="SUX63" s="254"/>
      <c r="SUY63" s="254"/>
      <c r="SUZ63" s="254"/>
      <c r="SVA63" s="254"/>
      <c r="SVB63" s="254"/>
      <c r="SVC63" s="254"/>
      <c r="SVD63" s="254"/>
      <c r="SVE63" s="254"/>
      <c r="SVF63" s="254"/>
      <c r="SVG63" s="254"/>
      <c r="SVH63" s="254"/>
      <c r="SVI63" s="254"/>
      <c r="SVJ63" s="254"/>
      <c r="SVK63" s="254"/>
      <c r="SVL63" s="254"/>
      <c r="SVM63" s="254"/>
      <c r="SVN63" s="254"/>
      <c r="SVO63" s="254"/>
      <c r="SVP63" s="254"/>
      <c r="SVQ63" s="254"/>
      <c r="SVR63" s="254"/>
      <c r="SVS63" s="254"/>
      <c r="SVT63" s="254"/>
      <c r="SVU63" s="254"/>
      <c r="SVV63" s="254"/>
      <c r="SVW63" s="254"/>
      <c r="SVX63" s="254"/>
      <c r="SVY63" s="254"/>
      <c r="SVZ63" s="254"/>
      <c r="SWA63" s="254"/>
      <c r="SWB63" s="254"/>
      <c r="SWC63" s="254"/>
      <c r="SWD63" s="254"/>
      <c r="SWE63" s="254"/>
      <c r="SWF63" s="254"/>
      <c r="SWG63" s="254"/>
      <c r="SWH63" s="254"/>
      <c r="SWI63" s="254"/>
      <c r="SWJ63" s="254"/>
      <c r="SWK63" s="254"/>
      <c r="SWL63" s="254"/>
      <c r="SWM63" s="254"/>
      <c r="SWN63" s="254"/>
      <c r="SWO63" s="254"/>
      <c r="SWP63" s="254"/>
      <c r="SWQ63" s="254"/>
      <c r="SWR63" s="254"/>
      <c r="SWS63" s="254"/>
      <c r="SWT63" s="254"/>
      <c r="SWU63" s="254"/>
      <c r="SWV63" s="254"/>
      <c r="SWW63" s="254"/>
      <c r="SWX63" s="254"/>
      <c r="SWY63" s="254"/>
      <c r="SWZ63" s="254"/>
      <c r="SXA63" s="254"/>
      <c r="SXB63" s="254"/>
      <c r="SXC63" s="254"/>
      <c r="SXD63" s="254"/>
      <c r="SXE63" s="254"/>
      <c r="SXF63" s="254"/>
      <c r="SXG63" s="254"/>
      <c r="SXH63" s="254"/>
      <c r="SXI63" s="254"/>
      <c r="SXJ63" s="254"/>
      <c r="SXK63" s="254"/>
      <c r="SXL63" s="254"/>
      <c r="SXM63" s="254"/>
      <c r="SXN63" s="254"/>
      <c r="SXO63" s="254"/>
      <c r="SXP63" s="254"/>
      <c r="SXQ63" s="254"/>
      <c r="SXR63" s="254"/>
      <c r="SXS63" s="254"/>
      <c r="SXT63" s="254"/>
      <c r="SXU63" s="254"/>
      <c r="SXV63" s="254"/>
      <c r="SXW63" s="254"/>
      <c r="SXX63" s="254"/>
      <c r="SXY63" s="254"/>
      <c r="SXZ63" s="254"/>
      <c r="SYA63" s="254"/>
      <c r="SYB63" s="254"/>
      <c r="SYC63" s="254"/>
      <c r="SYD63" s="254"/>
      <c r="SYE63" s="254"/>
      <c r="SYF63" s="254"/>
      <c r="SYG63" s="254"/>
      <c r="SYH63" s="254"/>
      <c r="SYI63" s="254"/>
      <c r="SYJ63" s="254"/>
      <c r="SYK63" s="254"/>
      <c r="SYL63" s="254"/>
      <c r="SYM63" s="254"/>
      <c r="SYN63" s="254"/>
      <c r="SYO63" s="254"/>
      <c r="SYP63" s="254"/>
      <c r="SYQ63" s="254"/>
      <c r="SYR63" s="254"/>
      <c r="SYS63" s="254"/>
      <c r="SYT63" s="254"/>
      <c r="SYU63" s="254"/>
      <c r="SYV63" s="254"/>
      <c r="SYW63" s="254"/>
      <c r="SYX63" s="254"/>
      <c r="SYY63" s="254"/>
      <c r="SYZ63" s="254"/>
      <c r="SZA63" s="254"/>
      <c r="SZB63" s="254"/>
      <c r="SZC63" s="254"/>
      <c r="SZD63" s="254"/>
      <c r="SZE63" s="254"/>
      <c r="SZF63" s="254"/>
      <c r="SZG63" s="254"/>
      <c r="SZH63" s="254"/>
      <c r="SZI63" s="254"/>
      <c r="SZJ63" s="254"/>
      <c r="SZK63" s="254"/>
      <c r="SZL63" s="254"/>
      <c r="SZM63" s="254"/>
      <c r="SZN63" s="254"/>
      <c r="SZO63" s="254"/>
      <c r="SZP63" s="254"/>
      <c r="SZQ63" s="254"/>
      <c r="SZR63" s="254"/>
      <c r="SZS63" s="254"/>
      <c r="SZT63" s="254"/>
      <c r="SZU63" s="254"/>
      <c r="SZV63" s="254"/>
      <c r="SZW63" s="254"/>
      <c r="SZX63" s="254"/>
      <c r="SZY63" s="254"/>
      <c r="SZZ63" s="254"/>
      <c r="TAA63" s="254"/>
      <c r="TAB63" s="254"/>
      <c r="TAC63" s="254"/>
      <c r="TAD63" s="254"/>
      <c r="TAE63" s="254"/>
      <c r="TAF63" s="254"/>
      <c r="TAG63" s="254"/>
      <c r="TAH63" s="254"/>
      <c r="TAI63" s="254"/>
      <c r="TAJ63" s="254"/>
      <c r="TAK63" s="254"/>
      <c r="TAL63" s="254"/>
      <c r="TAM63" s="254"/>
      <c r="TAN63" s="254"/>
      <c r="TAO63" s="254"/>
      <c r="TAP63" s="254"/>
      <c r="TAQ63" s="254"/>
      <c r="TAR63" s="254"/>
      <c r="TAS63" s="254"/>
      <c r="TAT63" s="254"/>
      <c r="TAU63" s="254"/>
      <c r="TAV63" s="254"/>
      <c r="TAW63" s="254"/>
      <c r="TAX63" s="254"/>
      <c r="TAY63" s="254"/>
      <c r="TAZ63" s="254"/>
      <c r="TBA63" s="254"/>
      <c r="TBB63" s="254"/>
      <c r="TBC63" s="254"/>
      <c r="TBD63" s="254"/>
      <c r="TBE63" s="254"/>
      <c r="TBF63" s="254"/>
      <c r="TBG63" s="254"/>
      <c r="TBH63" s="254"/>
      <c r="TBI63" s="254"/>
      <c r="TBJ63" s="254"/>
      <c r="TBK63" s="254"/>
      <c r="TBL63" s="254"/>
      <c r="TBM63" s="254"/>
      <c r="TBN63" s="254"/>
      <c r="TBO63" s="254"/>
      <c r="TBP63" s="254"/>
      <c r="TBQ63" s="254"/>
      <c r="TBR63" s="254"/>
      <c r="TBS63" s="254"/>
      <c r="TBT63" s="254"/>
      <c r="TBU63" s="254"/>
      <c r="TBV63" s="254"/>
      <c r="TBW63" s="254"/>
      <c r="TBX63" s="254"/>
      <c r="TBY63" s="254"/>
      <c r="TBZ63" s="254"/>
      <c r="TCA63" s="254"/>
      <c r="TCB63" s="254"/>
      <c r="TCC63" s="254"/>
      <c r="TCD63" s="254"/>
      <c r="TCE63" s="254"/>
      <c r="TCF63" s="254"/>
      <c r="TCG63" s="254"/>
      <c r="TCH63" s="254"/>
      <c r="TCI63" s="254"/>
      <c r="TCJ63" s="254"/>
      <c r="TCK63" s="254"/>
      <c r="TCL63" s="254"/>
      <c r="TCM63" s="254"/>
      <c r="TCN63" s="254"/>
      <c r="TCO63" s="254"/>
      <c r="TCP63" s="254"/>
      <c r="TCQ63" s="254"/>
      <c r="TCR63" s="254"/>
      <c r="TCS63" s="254"/>
      <c r="TCT63" s="254"/>
      <c r="TCU63" s="254"/>
      <c r="TCV63" s="254"/>
      <c r="TCW63" s="254"/>
      <c r="TCX63" s="254"/>
      <c r="TCY63" s="254"/>
      <c r="TCZ63" s="254"/>
      <c r="TDA63" s="254"/>
      <c r="TDB63" s="254"/>
      <c r="TDC63" s="254"/>
      <c r="TDD63" s="254"/>
      <c r="TDE63" s="254"/>
      <c r="TDF63" s="254"/>
      <c r="TDG63" s="254"/>
      <c r="TDH63" s="254"/>
      <c r="TDI63" s="254"/>
      <c r="TDJ63" s="254"/>
      <c r="TDK63" s="254"/>
      <c r="TDL63" s="254"/>
      <c r="TDM63" s="254"/>
      <c r="TDN63" s="254"/>
      <c r="TDO63" s="254"/>
      <c r="TDP63" s="254"/>
      <c r="TDQ63" s="254"/>
      <c r="TDR63" s="254"/>
      <c r="TDS63" s="254"/>
      <c r="TDT63" s="254"/>
      <c r="TDU63" s="254"/>
      <c r="TDV63" s="254"/>
      <c r="TDW63" s="254"/>
      <c r="TDX63" s="254"/>
      <c r="TDY63" s="254"/>
      <c r="TDZ63" s="254"/>
      <c r="TEA63" s="254"/>
      <c r="TEB63" s="254"/>
      <c r="TEC63" s="254"/>
      <c r="TED63" s="254"/>
      <c r="TEE63" s="254"/>
      <c r="TEF63" s="254"/>
      <c r="TEG63" s="254"/>
      <c r="TEH63" s="254"/>
      <c r="TEI63" s="254"/>
      <c r="TEJ63" s="254"/>
      <c r="TEK63" s="254"/>
      <c r="TEL63" s="254"/>
      <c r="TEM63" s="254"/>
      <c r="TEN63" s="254"/>
      <c r="TEO63" s="254"/>
      <c r="TEP63" s="254"/>
      <c r="TEQ63" s="254"/>
      <c r="TER63" s="254"/>
      <c r="TES63" s="254"/>
      <c r="TET63" s="254"/>
      <c r="TEU63" s="254"/>
      <c r="TEV63" s="254"/>
      <c r="TEW63" s="254"/>
      <c r="TEX63" s="254"/>
      <c r="TEY63" s="254"/>
      <c r="TEZ63" s="254"/>
      <c r="TFA63" s="254"/>
      <c r="TFB63" s="254"/>
      <c r="TFC63" s="254"/>
      <c r="TFD63" s="254"/>
      <c r="TFE63" s="254"/>
      <c r="TFF63" s="254"/>
      <c r="TFG63" s="254"/>
      <c r="TFH63" s="254"/>
      <c r="TFI63" s="254"/>
      <c r="TFJ63" s="254"/>
      <c r="TFK63" s="254"/>
      <c r="TFL63" s="254"/>
      <c r="TFM63" s="254"/>
      <c r="TFN63" s="254"/>
      <c r="TFO63" s="254"/>
      <c r="TFP63" s="254"/>
      <c r="TFQ63" s="254"/>
      <c r="TFR63" s="254"/>
      <c r="TFS63" s="254"/>
      <c r="TFT63" s="254"/>
      <c r="TFU63" s="254"/>
      <c r="TFV63" s="254"/>
      <c r="TFW63" s="254"/>
      <c r="TFX63" s="254"/>
      <c r="TFY63" s="254"/>
      <c r="TFZ63" s="254"/>
      <c r="TGA63" s="254"/>
      <c r="TGB63" s="254"/>
      <c r="TGC63" s="254"/>
      <c r="TGD63" s="254"/>
      <c r="TGE63" s="254"/>
      <c r="TGF63" s="254"/>
      <c r="TGG63" s="254"/>
      <c r="TGH63" s="254"/>
      <c r="TGI63" s="254"/>
      <c r="TGJ63" s="254"/>
      <c r="TGK63" s="254"/>
      <c r="TGL63" s="254"/>
      <c r="TGM63" s="254"/>
      <c r="TGN63" s="254"/>
      <c r="TGO63" s="254"/>
      <c r="TGP63" s="254"/>
      <c r="TGQ63" s="254"/>
      <c r="TGR63" s="254"/>
      <c r="TGS63" s="254"/>
      <c r="TGT63" s="254"/>
      <c r="TGU63" s="254"/>
      <c r="TGV63" s="254"/>
      <c r="TGW63" s="254"/>
      <c r="TGX63" s="254"/>
      <c r="TGY63" s="254"/>
      <c r="TGZ63" s="254"/>
      <c r="THA63" s="254"/>
      <c r="THB63" s="254"/>
      <c r="THC63" s="254"/>
      <c r="THD63" s="254"/>
      <c r="THE63" s="254"/>
      <c r="THF63" s="254"/>
      <c r="THG63" s="254"/>
      <c r="THH63" s="254"/>
      <c r="THI63" s="254"/>
      <c r="THJ63" s="254"/>
      <c r="THK63" s="254"/>
      <c r="THL63" s="254"/>
      <c r="THM63" s="254"/>
      <c r="THN63" s="254"/>
      <c r="THO63" s="254"/>
      <c r="THP63" s="254"/>
      <c r="THQ63" s="254"/>
      <c r="THR63" s="254"/>
      <c r="THS63" s="254"/>
      <c r="THT63" s="254"/>
      <c r="THU63" s="254"/>
      <c r="THV63" s="254"/>
      <c r="THW63" s="254"/>
      <c r="THX63" s="254"/>
      <c r="THY63" s="254"/>
      <c r="THZ63" s="254"/>
      <c r="TIA63" s="254"/>
      <c r="TIB63" s="254"/>
      <c r="TIC63" s="254"/>
      <c r="TID63" s="254"/>
      <c r="TIE63" s="254"/>
      <c r="TIF63" s="254"/>
      <c r="TIG63" s="254"/>
      <c r="TIH63" s="254"/>
      <c r="TII63" s="254"/>
      <c r="TIJ63" s="254"/>
      <c r="TIK63" s="254"/>
      <c r="TIL63" s="254"/>
      <c r="TIM63" s="254"/>
      <c r="TIN63" s="254"/>
      <c r="TIO63" s="254"/>
      <c r="TIP63" s="254"/>
      <c r="TIQ63" s="254"/>
      <c r="TIR63" s="254"/>
      <c r="TIS63" s="254"/>
      <c r="TIT63" s="254"/>
      <c r="TIU63" s="254"/>
      <c r="TIV63" s="254"/>
      <c r="TIW63" s="254"/>
      <c r="TIX63" s="254"/>
      <c r="TIY63" s="254"/>
      <c r="TIZ63" s="254"/>
      <c r="TJA63" s="254"/>
      <c r="TJB63" s="254"/>
      <c r="TJC63" s="254"/>
      <c r="TJD63" s="254"/>
      <c r="TJE63" s="254"/>
      <c r="TJF63" s="254"/>
      <c r="TJG63" s="254"/>
      <c r="TJH63" s="254"/>
      <c r="TJI63" s="254"/>
      <c r="TJJ63" s="254"/>
      <c r="TJK63" s="254"/>
      <c r="TJL63" s="254"/>
      <c r="TJM63" s="254"/>
      <c r="TJN63" s="254"/>
      <c r="TJO63" s="254"/>
      <c r="TJP63" s="254"/>
      <c r="TJQ63" s="254"/>
      <c r="TJR63" s="254"/>
      <c r="TJS63" s="254"/>
      <c r="TJT63" s="254"/>
      <c r="TJU63" s="254"/>
      <c r="TJV63" s="254"/>
      <c r="TJW63" s="254"/>
      <c r="TJX63" s="254"/>
      <c r="TJY63" s="254"/>
      <c r="TJZ63" s="254"/>
      <c r="TKA63" s="254"/>
      <c r="TKB63" s="254"/>
      <c r="TKC63" s="254"/>
      <c r="TKD63" s="254"/>
      <c r="TKE63" s="254"/>
      <c r="TKF63" s="254"/>
      <c r="TKG63" s="254"/>
      <c r="TKH63" s="254"/>
      <c r="TKI63" s="254"/>
      <c r="TKJ63" s="254"/>
      <c r="TKK63" s="254"/>
      <c r="TKL63" s="254"/>
      <c r="TKM63" s="254"/>
      <c r="TKN63" s="254"/>
      <c r="TKO63" s="254"/>
      <c r="TKP63" s="254"/>
      <c r="TKQ63" s="254"/>
      <c r="TKR63" s="254"/>
      <c r="TKS63" s="254"/>
      <c r="TKT63" s="254"/>
      <c r="TKU63" s="254"/>
      <c r="TKV63" s="254"/>
      <c r="TKW63" s="254"/>
      <c r="TKX63" s="254"/>
      <c r="TKY63" s="254"/>
      <c r="TKZ63" s="254"/>
      <c r="TLA63" s="254"/>
      <c r="TLB63" s="254"/>
      <c r="TLC63" s="254"/>
      <c r="TLD63" s="254"/>
      <c r="TLE63" s="254"/>
      <c r="TLF63" s="254"/>
      <c r="TLG63" s="254"/>
      <c r="TLH63" s="254"/>
      <c r="TLI63" s="254"/>
      <c r="TLJ63" s="254"/>
      <c r="TLK63" s="254"/>
      <c r="TLL63" s="254"/>
      <c r="TLM63" s="254"/>
      <c r="TLN63" s="254"/>
      <c r="TLO63" s="254"/>
      <c r="TLP63" s="254"/>
      <c r="TLQ63" s="254"/>
      <c r="TLR63" s="254"/>
      <c r="TLS63" s="254"/>
      <c r="TLT63" s="254"/>
      <c r="TLU63" s="254"/>
      <c r="TLV63" s="254"/>
      <c r="TLW63" s="254"/>
      <c r="TLX63" s="254"/>
      <c r="TLY63" s="254"/>
      <c r="TLZ63" s="254"/>
      <c r="TMA63" s="254"/>
      <c r="TMB63" s="254"/>
      <c r="TMC63" s="254"/>
      <c r="TMD63" s="254"/>
      <c r="TME63" s="254"/>
      <c r="TMF63" s="254"/>
      <c r="TMG63" s="254"/>
      <c r="TMH63" s="254"/>
      <c r="TMI63" s="254"/>
      <c r="TMJ63" s="254"/>
      <c r="TMK63" s="254"/>
      <c r="TML63" s="254"/>
      <c r="TMM63" s="254"/>
      <c r="TMN63" s="254"/>
      <c r="TMO63" s="254"/>
      <c r="TMP63" s="254"/>
      <c r="TMQ63" s="254"/>
      <c r="TMR63" s="254"/>
      <c r="TMS63" s="254"/>
      <c r="TMT63" s="254"/>
      <c r="TMU63" s="254"/>
      <c r="TMV63" s="254"/>
      <c r="TMW63" s="254"/>
      <c r="TMX63" s="254"/>
      <c r="TMY63" s="254"/>
      <c r="TMZ63" s="254"/>
      <c r="TNA63" s="254"/>
      <c r="TNB63" s="254"/>
      <c r="TNC63" s="254"/>
      <c r="TND63" s="254"/>
      <c r="TNE63" s="254"/>
      <c r="TNF63" s="254"/>
      <c r="TNG63" s="254"/>
      <c r="TNH63" s="254"/>
      <c r="TNI63" s="254"/>
      <c r="TNJ63" s="254"/>
      <c r="TNK63" s="254"/>
      <c r="TNL63" s="254"/>
      <c r="TNM63" s="254"/>
      <c r="TNN63" s="254"/>
      <c r="TNO63" s="254"/>
      <c r="TNP63" s="254"/>
      <c r="TNQ63" s="254"/>
      <c r="TNR63" s="254"/>
      <c r="TNS63" s="254"/>
      <c r="TNT63" s="254"/>
      <c r="TNU63" s="254"/>
      <c r="TNV63" s="254"/>
      <c r="TNW63" s="254"/>
      <c r="TNX63" s="254"/>
      <c r="TNY63" s="254"/>
      <c r="TNZ63" s="254"/>
      <c r="TOA63" s="254"/>
      <c r="TOB63" s="254"/>
      <c r="TOC63" s="254"/>
      <c r="TOD63" s="254"/>
      <c r="TOE63" s="254"/>
      <c r="TOF63" s="254"/>
      <c r="TOG63" s="254"/>
      <c r="TOH63" s="254"/>
      <c r="TOI63" s="254"/>
      <c r="TOJ63" s="254"/>
      <c r="TOK63" s="254"/>
      <c r="TOL63" s="254"/>
      <c r="TOM63" s="254"/>
      <c r="TON63" s="254"/>
      <c r="TOO63" s="254"/>
      <c r="TOP63" s="254"/>
      <c r="TOQ63" s="254"/>
      <c r="TOR63" s="254"/>
      <c r="TOS63" s="254"/>
      <c r="TOT63" s="254"/>
      <c r="TOU63" s="254"/>
      <c r="TOV63" s="254"/>
      <c r="TOW63" s="254"/>
      <c r="TOX63" s="254"/>
      <c r="TOY63" s="254"/>
      <c r="TOZ63" s="254"/>
      <c r="TPA63" s="254"/>
      <c r="TPB63" s="254"/>
      <c r="TPC63" s="254"/>
      <c r="TPD63" s="254"/>
      <c r="TPE63" s="254"/>
      <c r="TPF63" s="254"/>
      <c r="TPG63" s="254"/>
      <c r="TPH63" s="254"/>
      <c r="TPI63" s="254"/>
      <c r="TPJ63" s="254"/>
      <c r="TPK63" s="254"/>
      <c r="TPL63" s="254"/>
      <c r="TPM63" s="254"/>
      <c r="TPN63" s="254"/>
      <c r="TPO63" s="254"/>
      <c r="TPP63" s="254"/>
      <c r="TPQ63" s="254"/>
      <c r="TPR63" s="254"/>
      <c r="TPS63" s="254"/>
      <c r="TPT63" s="254"/>
      <c r="TPU63" s="254"/>
      <c r="TPV63" s="254"/>
      <c r="TPW63" s="254"/>
      <c r="TPX63" s="254"/>
      <c r="TPY63" s="254"/>
      <c r="TPZ63" s="254"/>
      <c r="TQA63" s="254"/>
      <c r="TQB63" s="254"/>
      <c r="TQC63" s="254"/>
      <c r="TQD63" s="254"/>
      <c r="TQE63" s="254"/>
      <c r="TQF63" s="254"/>
      <c r="TQG63" s="254"/>
      <c r="TQH63" s="254"/>
      <c r="TQI63" s="254"/>
      <c r="TQJ63" s="254"/>
      <c r="TQK63" s="254"/>
      <c r="TQL63" s="254"/>
      <c r="TQM63" s="254"/>
      <c r="TQN63" s="254"/>
      <c r="TQO63" s="254"/>
      <c r="TQP63" s="254"/>
      <c r="TQQ63" s="254"/>
      <c r="TQR63" s="254"/>
      <c r="TQS63" s="254"/>
      <c r="TQT63" s="254"/>
      <c r="TQU63" s="254"/>
      <c r="TQV63" s="254"/>
      <c r="TQW63" s="254"/>
      <c r="TQX63" s="254"/>
      <c r="TQY63" s="254"/>
      <c r="TQZ63" s="254"/>
      <c r="TRA63" s="254"/>
      <c r="TRB63" s="254"/>
      <c r="TRC63" s="254"/>
      <c r="TRD63" s="254"/>
      <c r="TRE63" s="254"/>
      <c r="TRF63" s="254"/>
      <c r="TRG63" s="254"/>
      <c r="TRH63" s="254"/>
      <c r="TRI63" s="254"/>
      <c r="TRJ63" s="254"/>
      <c r="TRK63" s="254"/>
      <c r="TRL63" s="254"/>
      <c r="TRM63" s="254"/>
      <c r="TRN63" s="254"/>
      <c r="TRO63" s="254"/>
      <c r="TRP63" s="254"/>
      <c r="TRQ63" s="254"/>
      <c r="TRR63" s="254"/>
      <c r="TRS63" s="254"/>
      <c r="TRT63" s="254"/>
      <c r="TRU63" s="254"/>
      <c r="TRV63" s="254"/>
      <c r="TRW63" s="254"/>
      <c r="TRX63" s="254"/>
      <c r="TRY63" s="254"/>
      <c r="TRZ63" s="254"/>
      <c r="TSA63" s="254"/>
      <c r="TSB63" s="254"/>
      <c r="TSC63" s="254"/>
      <c r="TSD63" s="254"/>
      <c r="TSE63" s="254"/>
      <c r="TSF63" s="254"/>
      <c r="TSG63" s="254"/>
      <c r="TSH63" s="254"/>
      <c r="TSI63" s="254"/>
      <c r="TSJ63" s="254"/>
      <c r="TSK63" s="254"/>
      <c r="TSL63" s="254"/>
      <c r="TSM63" s="254"/>
      <c r="TSN63" s="254"/>
      <c r="TSO63" s="254"/>
      <c r="TSP63" s="254"/>
      <c r="TSQ63" s="254"/>
      <c r="TSR63" s="254"/>
      <c r="TSS63" s="254"/>
      <c r="TST63" s="254"/>
      <c r="TSU63" s="254"/>
      <c r="TSV63" s="254"/>
      <c r="TSW63" s="254"/>
      <c r="TSX63" s="254"/>
      <c r="TSY63" s="254"/>
      <c r="TSZ63" s="254"/>
      <c r="TTA63" s="254"/>
      <c r="TTB63" s="254"/>
      <c r="TTC63" s="254"/>
      <c r="TTD63" s="254"/>
      <c r="TTE63" s="254"/>
      <c r="TTF63" s="254"/>
      <c r="TTG63" s="254"/>
      <c r="TTH63" s="254"/>
      <c r="TTI63" s="254"/>
      <c r="TTJ63" s="254"/>
      <c r="TTK63" s="254"/>
      <c r="TTL63" s="254"/>
      <c r="TTM63" s="254"/>
      <c r="TTN63" s="254"/>
      <c r="TTO63" s="254"/>
      <c r="TTP63" s="254"/>
      <c r="TTQ63" s="254"/>
      <c r="TTR63" s="254"/>
      <c r="TTS63" s="254"/>
      <c r="TTT63" s="254"/>
      <c r="TTU63" s="254"/>
      <c r="TTV63" s="254"/>
      <c r="TTW63" s="254"/>
      <c r="TTX63" s="254"/>
      <c r="TTY63" s="254"/>
      <c r="TTZ63" s="254"/>
      <c r="TUA63" s="254"/>
      <c r="TUB63" s="254"/>
      <c r="TUC63" s="254"/>
      <c r="TUD63" s="254"/>
      <c r="TUE63" s="254"/>
      <c r="TUF63" s="254"/>
      <c r="TUG63" s="254"/>
      <c r="TUH63" s="254"/>
      <c r="TUI63" s="254"/>
      <c r="TUJ63" s="254"/>
      <c r="TUK63" s="254"/>
      <c r="TUL63" s="254"/>
      <c r="TUM63" s="254"/>
      <c r="TUN63" s="254"/>
      <c r="TUO63" s="254"/>
      <c r="TUP63" s="254"/>
      <c r="TUQ63" s="254"/>
      <c r="TUR63" s="254"/>
      <c r="TUS63" s="254"/>
      <c r="TUT63" s="254"/>
      <c r="TUU63" s="254"/>
      <c r="TUV63" s="254"/>
      <c r="TUW63" s="254"/>
      <c r="TUX63" s="254"/>
      <c r="TUY63" s="254"/>
      <c r="TUZ63" s="254"/>
      <c r="TVA63" s="254"/>
      <c r="TVB63" s="254"/>
      <c r="TVC63" s="254"/>
      <c r="TVD63" s="254"/>
      <c r="TVE63" s="254"/>
      <c r="TVF63" s="254"/>
      <c r="TVG63" s="254"/>
      <c r="TVH63" s="254"/>
      <c r="TVI63" s="254"/>
      <c r="TVJ63" s="254"/>
      <c r="TVK63" s="254"/>
      <c r="TVL63" s="254"/>
      <c r="TVM63" s="254"/>
      <c r="TVN63" s="254"/>
      <c r="TVO63" s="254"/>
      <c r="TVP63" s="254"/>
      <c r="TVQ63" s="254"/>
      <c r="TVR63" s="254"/>
      <c r="TVS63" s="254"/>
      <c r="TVT63" s="254"/>
      <c r="TVU63" s="254"/>
      <c r="TVV63" s="254"/>
      <c r="TVW63" s="254"/>
      <c r="TVX63" s="254"/>
      <c r="TVY63" s="254"/>
      <c r="TVZ63" s="254"/>
      <c r="TWA63" s="254"/>
      <c r="TWB63" s="254"/>
      <c r="TWC63" s="254"/>
      <c r="TWD63" s="254"/>
      <c r="TWE63" s="254"/>
      <c r="TWF63" s="254"/>
      <c r="TWG63" s="254"/>
      <c r="TWH63" s="254"/>
      <c r="TWI63" s="254"/>
      <c r="TWJ63" s="254"/>
      <c r="TWK63" s="254"/>
      <c r="TWL63" s="254"/>
      <c r="TWM63" s="254"/>
      <c r="TWN63" s="254"/>
      <c r="TWO63" s="254"/>
      <c r="TWP63" s="254"/>
      <c r="TWQ63" s="254"/>
      <c r="TWR63" s="254"/>
      <c r="TWS63" s="254"/>
      <c r="TWT63" s="254"/>
      <c r="TWU63" s="254"/>
      <c r="TWV63" s="254"/>
      <c r="TWW63" s="254"/>
      <c r="TWX63" s="254"/>
      <c r="TWY63" s="254"/>
      <c r="TWZ63" s="254"/>
      <c r="TXA63" s="254"/>
      <c r="TXB63" s="254"/>
      <c r="TXC63" s="254"/>
      <c r="TXD63" s="254"/>
      <c r="TXE63" s="254"/>
      <c r="TXF63" s="254"/>
      <c r="TXG63" s="254"/>
      <c r="TXH63" s="254"/>
      <c r="TXI63" s="254"/>
      <c r="TXJ63" s="254"/>
      <c r="TXK63" s="254"/>
      <c r="TXL63" s="254"/>
      <c r="TXM63" s="254"/>
      <c r="TXN63" s="254"/>
      <c r="TXO63" s="254"/>
      <c r="TXP63" s="254"/>
      <c r="TXQ63" s="254"/>
      <c r="TXR63" s="254"/>
      <c r="TXS63" s="254"/>
      <c r="TXT63" s="254"/>
      <c r="TXU63" s="254"/>
      <c r="TXV63" s="254"/>
      <c r="TXW63" s="254"/>
      <c r="TXX63" s="254"/>
      <c r="TXY63" s="254"/>
      <c r="TXZ63" s="254"/>
      <c r="TYA63" s="254"/>
      <c r="TYB63" s="254"/>
      <c r="TYC63" s="254"/>
      <c r="TYD63" s="254"/>
      <c r="TYE63" s="254"/>
      <c r="TYF63" s="254"/>
      <c r="TYG63" s="254"/>
      <c r="TYH63" s="254"/>
      <c r="TYI63" s="254"/>
      <c r="TYJ63" s="254"/>
      <c r="TYK63" s="254"/>
      <c r="TYL63" s="254"/>
      <c r="TYM63" s="254"/>
      <c r="TYN63" s="254"/>
      <c r="TYO63" s="254"/>
      <c r="TYP63" s="254"/>
      <c r="TYQ63" s="254"/>
      <c r="TYR63" s="254"/>
      <c r="TYS63" s="254"/>
      <c r="TYT63" s="254"/>
      <c r="TYU63" s="254"/>
      <c r="TYV63" s="254"/>
      <c r="TYW63" s="254"/>
      <c r="TYX63" s="254"/>
      <c r="TYY63" s="254"/>
      <c r="TYZ63" s="254"/>
      <c r="TZA63" s="254"/>
      <c r="TZB63" s="254"/>
      <c r="TZC63" s="254"/>
      <c r="TZD63" s="254"/>
      <c r="TZE63" s="254"/>
      <c r="TZF63" s="254"/>
      <c r="TZG63" s="254"/>
      <c r="TZH63" s="254"/>
      <c r="TZI63" s="254"/>
      <c r="TZJ63" s="254"/>
      <c r="TZK63" s="254"/>
      <c r="TZL63" s="254"/>
      <c r="TZM63" s="254"/>
      <c r="TZN63" s="254"/>
      <c r="TZO63" s="254"/>
      <c r="TZP63" s="254"/>
      <c r="TZQ63" s="254"/>
      <c r="TZR63" s="254"/>
      <c r="TZS63" s="254"/>
      <c r="TZT63" s="254"/>
      <c r="TZU63" s="254"/>
      <c r="TZV63" s="254"/>
      <c r="TZW63" s="254"/>
      <c r="TZX63" s="254"/>
      <c r="TZY63" s="254"/>
      <c r="TZZ63" s="254"/>
      <c r="UAA63" s="254"/>
      <c r="UAB63" s="254"/>
      <c r="UAC63" s="254"/>
      <c r="UAD63" s="254"/>
      <c r="UAE63" s="254"/>
      <c r="UAF63" s="254"/>
      <c r="UAG63" s="254"/>
      <c r="UAH63" s="254"/>
      <c r="UAI63" s="254"/>
      <c r="UAJ63" s="254"/>
      <c r="UAK63" s="254"/>
      <c r="UAL63" s="254"/>
      <c r="UAM63" s="254"/>
      <c r="UAN63" s="254"/>
      <c r="UAO63" s="254"/>
      <c r="UAP63" s="254"/>
      <c r="UAQ63" s="254"/>
      <c r="UAR63" s="254"/>
      <c r="UAS63" s="254"/>
      <c r="UAT63" s="254"/>
      <c r="UAU63" s="254"/>
      <c r="UAV63" s="254"/>
      <c r="UAW63" s="254"/>
      <c r="UAX63" s="254"/>
      <c r="UAY63" s="254"/>
      <c r="UAZ63" s="254"/>
      <c r="UBA63" s="254"/>
      <c r="UBB63" s="254"/>
      <c r="UBC63" s="254"/>
      <c r="UBD63" s="254"/>
      <c r="UBE63" s="254"/>
      <c r="UBF63" s="254"/>
      <c r="UBG63" s="254"/>
      <c r="UBH63" s="254"/>
      <c r="UBI63" s="254"/>
      <c r="UBJ63" s="254"/>
      <c r="UBK63" s="254"/>
      <c r="UBL63" s="254"/>
      <c r="UBM63" s="254"/>
      <c r="UBN63" s="254"/>
      <c r="UBO63" s="254"/>
      <c r="UBP63" s="254"/>
      <c r="UBQ63" s="254"/>
      <c r="UBR63" s="254"/>
      <c r="UBS63" s="254"/>
      <c r="UBT63" s="254"/>
      <c r="UBU63" s="254"/>
      <c r="UBV63" s="254"/>
      <c r="UBW63" s="254"/>
      <c r="UBX63" s="254"/>
      <c r="UBY63" s="254"/>
      <c r="UBZ63" s="254"/>
      <c r="UCA63" s="254"/>
      <c r="UCB63" s="254"/>
      <c r="UCC63" s="254"/>
      <c r="UCD63" s="254"/>
      <c r="UCE63" s="254"/>
      <c r="UCF63" s="254"/>
      <c r="UCG63" s="254"/>
      <c r="UCH63" s="254"/>
      <c r="UCI63" s="254"/>
      <c r="UCJ63" s="254"/>
      <c r="UCK63" s="254"/>
      <c r="UCL63" s="254"/>
      <c r="UCM63" s="254"/>
      <c r="UCN63" s="254"/>
      <c r="UCO63" s="254"/>
      <c r="UCP63" s="254"/>
      <c r="UCQ63" s="254"/>
      <c r="UCR63" s="254"/>
      <c r="UCS63" s="254"/>
      <c r="UCT63" s="254"/>
      <c r="UCU63" s="254"/>
      <c r="UCV63" s="254"/>
      <c r="UCW63" s="254"/>
      <c r="UCX63" s="254"/>
      <c r="UCY63" s="254"/>
      <c r="UCZ63" s="254"/>
      <c r="UDA63" s="254"/>
      <c r="UDB63" s="254"/>
      <c r="UDC63" s="254"/>
      <c r="UDD63" s="254"/>
      <c r="UDE63" s="254"/>
      <c r="UDF63" s="254"/>
      <c r="UDG63" s="254"/>
      <c r="UDH63" s="254"/>
      <c r="UDI63" s="254"/>
      <c r="UDJ63" s="254"/>
      <c r="UDK63" s="254"/>
      <c r="UDL63" s="254"/>
      <c r="UDM63" s="254"/>
      <c r="UDN63" s="254"/>
      <c r="UDO63" s="254"/>
      <c r="UDP63" s="254"/>
      <c r="UDQ63" s="254"/>
      <c r="UDR63" s="254"/>
      <c r="UDS63" s="254"/>
      <c r="UDT63" s="254"/>
      <c r="UDU63" s="254"/>
      <c r="UDV63" s="254"/>
      <c r="UDW63" s="254"/>
      <c r="UDX63" s="254"/>
      <c r="UDY63" s="254"/>
      <c r="UDZ63" s="254"/>
      <c r="UEA63" s="254"/>
      <c r="UEB63" s="254"/>
      <c r="UEC63" s="254"/>
      <c r="UED63" s="254"/>
      <c r="UEE63" s="254"/>
      <c r="UEF63" s="254"/>
      <c r="UEG63" s="254"/>
      <c r="UEH63" s="254"/>
      <c r="UEI63" s="254"/>
      <c r="UEJ63" s="254"/>
      <c r="UEK63" s="254"/>
      <c r="UEL63" s="254"/>
      <c r="UEM63" s="254"/>
      <c r="UEN63" s="254"/>
      <c r="UEO63" s="254"/>
      <c r="UEP63" s="254"/>
      <c r="UEQ63" s="254"/>
      <c r="UER63" s="254"/>
      <c r="UES63" s="254"/>
      <c r="UET63" s="254"/>
      <c r="UEU63" s="254"/>
      <c r="UEV63" s="254"/>
      <c r="UEW63" s="254"/>
      <c r="UEX63" s="254"/>
      <c r="UEY63" s="254"/>
      <c r="UEZ63" s="254"/>
      <c r="UFA63" s="254"/>
      <c r="UFB63" s="254"/>
      <c r="UFC63" s="254"/>
      <c r="UFD63" s="254"/>
      <c r="UFE63" s="254"/>
      <c r="UFF63" s="254"/>
      <c r="UFG63" s="254"/>
      <c r="UFH63" s="254"/>
      <c r="UFI63" s="254"/>
      <c r="UFJ63" s="254"/>
      <c r="UFK63" s="254"/>
      <c r="UFL63" s="254"/>
      <c r="UFM63" s="254"/>
      <c r="UFN63" s="254"/>
      <c r="UFO63" s="254"/>
      <c r="UFP63" s="254"/>
      <c r="UFQ63" s="254"/>
      <c r="UFR63" s="254"/>
      <c r="UFS63" s="254"/>
      <c r="UFT63" s="254"/>
      <c r="UFU63" s="254"/>
      <c r="UFV63" s="254"/>
      <c r="UFW63" s="254"/>
      <c r="UFX63" s="254"/>
      <c r="UFY63" s="254"/>
      <c r="UFZ63" s="254"/>
      <c r="UGA63" s="254"/>
      <c r="UGB63" s="254"/>
      <c r="UGC63" s="254"/>
      <c r="UGD63" s="254"/>
      <c r="UGE63" s="254"/>
      <c r="UGF63" s="254"/>
      <c r="UGG63" s="254"/>
      <c r="UGH63" s="254"/>
      <c r="UGI63" s="254"/>
      <c r="UGJ63" s="254"/>
      <c r="UGK63" s="254"/>
      <c r="UGL63" s="254"/>
      <c r="UGM63" s="254"/>
      <c r="UGN63" s="254"/>
      <c r="UGO63" s="254"/>
      <c r="UGP63" s="254"/>
      <c r="UGQ63" s="254"/>
      <c r="UGR63" s="254"/>
      <c r="UGS63" s="254"/>
      <c r="UGT63" s="254"/>
      <c r="UGU63" s="254"/>
      <c r="UGV63" s="254"/>
      <c r="UGW63" s="254"/>
      <c r="UGX63" s="254"/>
      <c r="UGY63" s="254"/>
      <c r="UGZ63" s="254"/>
      <c r="UHA63" s="254"/>
      <c r="UHB63" s="254"/>
      <c r="UHC63" s="254"/>
      <c r="UHD63" s="254"/>
      <c r="UHE63" s="254"/>
      <c r="UHF63" s="254"/>
      <c r="UHG63" s="254"/>
      <c r="UHH63" s="254"/>
      <c r="UHI63" s="254"/>
      <c r="UHJ63" s="254"/>
      <c r="UHK63" s="254"/>
      <c r="UHL63" s="254"/>
      <c r="UHM63" s="254"/>
      <c r="UHN63" s="254"/>
      <c r="UHO63" s="254"/>
      <c r="UHP63" s="254"/>
      <c r="UHQ63" s="254"/>
      <c r="UHR63" s="254"/>
      <c r="UHS63" s="254"/>
      <c r="UHT63" s="254"/>
      <c r="UHU63" s="254"/>
      <c r="UHV63" s="254"/>
      <c r="UHW63" s="254"/>
      <c r="UHX63" s="254"/>
      <c r="UHY63" s="254"/>
      <c r="UHZ63" s="254"/>
      <c r="UIA63" s="254"/>
      <c r="UIB63" s="254"/>
      <c r="UIC63" s="254"/>
      <c r="UID63" s="254"/>
      <c r="UIE63" s="254"/>
      <c r="UIF63" s="254"/>
      <c r="UIG63" s="254"/>
      <c r="UIH63" s="254"/>
      <c r="UII63" s="254"/>
      <c r="UIJ63" s="254"/>
      <c r="UIK63" s="254"/>
      <c r="UIL63" s="254"/>
      <c r="UIM63" s="254"/>
      <c r="UIN63" s="254"/>
      <c r="UIO63" s="254"/>
      <c r="UIP63" s="254"/>
      <c r="UIQ63" s="254"/>
      <c r="UIR63" s="254"/>
      <c r="UIS63" s="254"/>
      <c r="UIT63" s="254"/>
      <c r="UIU63" s="254"/>
      <c r="UIV63" s="254"/>
      <c r="UIW63" s="254"/>
      <c r="UIX63" s="254"/>
      <c r="UIY63" s="254"/>
      <c r="UIZ63" s="254"/>
      <c r="UJA63" s="254"/>
      <c r="UJB63" s="254"/>
      <c r="UJC63" s="254"/>
      <c r="UJD63" s="254"/>
      <c r="UJE63" s="254"/>
      <c r="UJF63" s="254"/>
      <c r="UJG63" s="254"/>
      <c r="UJH63" s="254"/>
      <c r="UJI63" s="254"/>
      <c r="UJJ63" s="254"/>
      <c r="UJK63" s="254"/>
      <c r="UJL63" s="254"/>
      <c r="UJM63" s="254"/>
      <c r="UJN63" s="254"/>
      <c r="UJO63" s="254"/>
      <c r="UJP63" s="254"/>
      <c r="UJQ63" s="254"/>
      <c r="UJR63" s="254"/>
      <c r="UJS63" s="254"/>
      <c r="UJT63" s="254"/>
      <c r="UJU63" s="254"/>
      <c r="UJV63" s="254"/>
      <c r="UJW63" s="254"/>
      <c r="UJX63" s="254"/>
      <c r="UJY63" s="254"/>
      <c r="UJZ63" s="254"/>
      <c r="UKA63" s="254"/>
      <c r="UKB63" s="254"/>
      <c r="UKC63" s="254"/>
      <c r="UKD63" s="254"/>
      <c r="UKE63" s="254"/>
      <c r="UKF63" s="254"/>
      <c r="UKG63" s="254"/>
      <c r="UKH63" s="254"/>
      <c r="UKI63" s="254"/>
      <c r="UKJ63" s="254"/>
      <c r="UKK63" s="254"/>
      <c r="UKL63" s="254"/>
      <c r="UKM63" s="254"/>
      <c r="UKN63" s="254"/>
      <c r="UKO63" s="254"/>
      <c r="UKP63" s="254"/>
      <c r="UKQ63" s="254"/>
      <c r="UKR63" s="254"/>
      <c r="UKS63" s="254"/>
      <c r="UKT63" s="254"/>
      <c r="UKU63" s="254"/>
      <c r="UKV63" s="254"/>
      <c r="UKW63" s="254"/>
      <c r="UKX63" s="254"/>
      <c r="UKY63" s="254"/>
      <c r="UKZ63" s="254"/>
      <c r="ULA63" s="254"/>
      <c r="ULB63" s="254"/>
      <c r="ULC63" s="254"/>
      <c r="ULD63" s="254"/>
      <c r="ULE63" s="254"/>
      <c r="ULF63" s="254"/>
      <c r="ULG63" s="254"/>
      <c r="ULH63" s="254"/>
      <c r="ULI63" s="254"/>
      <c r="ULJ63" s="254"/>
      <c r="ULK63" s="254"/>
      <c r="ULL63" s="254"/>
      <c r="ULM63" s="254"/>
      <c r="ULN63" s="254"/>
      <c r="ULO63" s="254"/>
      <c r="ULP63" s="254"/>
      <c r="ULQ63" s="254"/>
      <c r="ULR63" s="254"/>
      <c r="ULS63" s="254"/>
      <c r="ULT63" s="254"/>
      <c r="ULU63" s="254"/>
      <c r="ULV63" s="254"/>
      <c r="ULW63" s="254"/>
      <c r="ULX63" s="254"/>
      <c r="ULY63" s="254"/>
      <c r="ULZ63" s="254"/>
      <c r="UMA63" s="254"/>
      <c r="UMB63" s="254"/>
      <c r="UMC63" s="254"/>
      <c r="UMD63" s="254"/>
      <c r="UME63" s="254"/>
      <c r="UMF63" s="254"/>
      <c r="UMG63" s="254"/>
      <c r="UMH63" s="254"/>
      <c r="UMI63" s="254"/>
      <c r="UMJ63" s="254"/>
      <c r="UMK63" s="254"/>
      <c r="UML63" s="254"/>
      <c r="UMM63" s="254"/>
      <c r="UMN63" s="254"/>
      <c r="UMO63" s="254"/>
      <c r="UMP63" s="254"/>
      <c r="UMQ63" s="254"/>
      <c r="UMR63" s="254"/>
      <c r="UMS63" s="254"/>
      <c r="UMT63" s="254"/>
      <c r="UMU63" s="254"/>
      <c r="UMV63" s="254"/>
      <c r="UMW63" s="254"/>
      <c r="UMX63" s="254"/>
      <c r="UMY63" s="254"/>
      <c r="UMZ63" s="254"/>
      <c r="UNA63" s="254"/>
      <c r="UNB63" s="254"/>
      <c r="UNC63" s="254"/>
      <c r="UND63" s="254"/>
      <c r="UNE63" s="254"/>
      <c r="UNF63" s="254"/>
      <c r="UNG63" s="254"/>
      <c r="UNH63" s="254"/>
      <c r="UNI63" s="254"/>
      <c r="UNJ63" s="254"/>
      <c r="UNK63" s="254"/>
      <c r="UNL63" s="254"/>
      <c r="UNM63" s="254"/>
      <c r="UNN63" s="254"/>
      <c r="UNO63" s="254"/>
      <c r="UNP63" s="254"/>
      <c r="UNQ63" s="254"/>
      <c r="UNR63" s="254"/>
      <c r="UNS63" s="254"/>
      <c r="UNT63" s="254"/>
      <c r="UNU63" s="254"/>
      <c r="UNV63" s="254"/>
      <c r="UNW63" s="254"/>
      <c r="UNX63" s="254"/>
      <c r="UNY63" s="254"/>
      <c r="UNZ63" s="254"/>
      <c r="UOA63" s="254"/>
      <c r="UOB63" s="254"/>
      <c r="UOC63" s="254"/>
      <c r="UOD63" s="254"/>
      <c r="UOE63" s="254"/>
      <c r="UOF63" s="254"/>
      <c r="UOG63" s="254"/>
      <c r="UOH63" s="254"/>
      <c r="UOI63" s="254"/>
      <c r="UOJ63" s="254"/>
      <c r="UOK63" s="254"/>
      <c r="UOL63" s="254"/>
      <c r="UOM63" s="254"/>
      <c r="UON63" s="254"/>
      <c r="UOO63" s="254"/>
      <c r="UOP63" s="254"/>
      <c r="UOQ63" s="254"/>
      <c r="UOR63" s="254"/>
      <c r="UOS63" s="254"/>
      <c r="UOT63" s="254"/>
      <c r="UOU63" s="254"/>
      <c r="UOV63" s="254"/>
      <c r="UOW63" s="254"/>
      <c r="UOX63" s="254"/>
      <c r="UOY63" s="254"/>
      <c r="UOZ63" s="254"/>
      <c r="UPA63" s="254"/>
      <c r="UPB63" s="254"/>
      <c r="UPC63" s="254"/>
      <c r="UPD63" s="254"/>
      <c r="UPE63" s="254"/>
      <c r="UPF63" s="254"/>
      <c r="UPG63" s="254"/>
      <c r="UPH63" s="254"/>
      <c r="UPI63" s="254"/>
      <c r="UPJ63" s="254"/>
      <c r="UPK63" s="254"/>
      <c r="UPL63" s="254"/>
      <c r="UPM63" s="254"/>
      <c r="UPN63" s="254"/>
      <c r="UPO63" s="254"/>
      <c r="UPP63" s="254"/>
      <c r="UPQ63" s="254"/>
      <c r="UPR63" s="254"/>
      <c r="UPS63" s="254"/>
      <c r="UPT63" s="254"/>
      <c r="UPU63" s="254"/>
      <c r="UPV63" s="254"/>
      <c r="UPW63" s="254"/>
      <c r="UPX63" s="254"/>
      <c r="UPY63" s="254"/>
      <c r="UPZ63" s="254"/>
      <c r="UQA63" s="254"/>
      <c r="UQB63" s="254"/>
      <c r="UQC63" s="254"/>
      <c r="UQD63" s="254"/>
      <c r="UQE63" s="254"/>
      <c r="UQF63" s="254"/>
      <c r="UQG63" s="254"/>
      <c r="UQH63" s="254"/>
      <c r="UQI63" s="254"/>
      <c r="UQJ63" s="254"/>
      <c r="UQK63" s="254"/>
      <c r="UQL63" s="254"/>
      <c r="UQM63" s="254"/>
      <c r="UQN63" s="254"/>
      <c r="UQO63" s="254"/>
      <c r="UQP63" s="254"/>
      <c r="UQQ63" s="254"/>
      <c r="UQR63" s="254"/>
      <c r="UQS63" s="254"/>
      <c r="UQT63" s="254"/>
      <c r="UQU63" s="254"/>
      <c r="UQV63" s="254"/>
      <c r="UQW63" s="254"/>
      <c r="UQX63" s="254"/>
      <c r="UQY63" s="254"/>
      <c r="UQZ63" s="254"/>
      <c r="URA63" s="254"/>
      <c r="URB63" s="254"/>
      <c r="URC63" s="254"/>
      <c r="URD63" s="254"/>
      <c r="URE63" s="254"/>
      <c r="URF63" s="254"/>
      <c r="URG63" s="254"/>
      <c r="URH63" s="254"/>
      <c r="URI63" s="254"/>
      <c r="URJ63" s="254"/>
      <c r="URK63" s="254"/>
      <c r="URL63" s="254"/>
      <c r="URM63" s="254"/>
      <c r="URN63" s="254"/>
      <c r="URO63" s="254"/>
      <c r="URP63" s="254"/>
      <c r="URQ63" s="254"/>
      <c r="URR63" s="254"/>
      <c r="URS63" s="254"/>
      <c r="URT63" s="254"/>
      <c r="URU63" s="254"/>
      <c r="URV63" s="254"/>
      <c r="URW63" s="254"/>
      <c r="URX63" s="254"/>
      <c r="URY63" s="254"/>
      <c r="URZ63" s="254"/>
      <c r="USA63" s="254"/>
      <c r="USB63" s="254"/>
      <c r="USC63" s="254"/>
      <c r="USD63" s="254"/>
      <c r="USE63" s="254"/>
      <c r="USF63" s="254"/>
      <c r="USG63" s="254"/>
      <c r="USH63" s="254"/>
      <c r="USI63" s="254"/>
      <c r="USJ63" s="254"/>
      <c r="USK63" s="254"/>
      <c r="USL63" s="254"/>
      <c r="USM63" s="254"/>
      <c r="USN63" s="254"/>
      <c r="USO63" s="254"/>
      <c r="USP63" s="254"/>
      <c r="USQ63" s="254"/>
      <c r="USR63" s="254"/>
      <c r="USS63" s="254"/>
      <c r="UST63" s="254"/>
      <c r="USU63" s="254"/>
      <c r="USV63" s="254"/>
      <c r="USW63" s="254"/>
      <c r="USX63" s="254"/>
      <c r="USY63" s="254"/>
      <c r="USZ63" s="254"/>
      <c r="UTA63" s="254"/>
      <c r="UTB63" s="254"/>
      <c r="UTC63" s="254"/>
      <c r="UTD63" s="254"/>
      <c r="UTE63" s="254"/>
      <c r="UTF63" s="254"/>
      <c r="UTG63" s="254"/>
      <c r="UTH63" s="254"/>
      <c r="UTI63" s="254"/>
      <c r="UTJ63" s="254"/>
      <c r="UTK63" s="254"/>
      <c r="UTL63" s="254"/>
      <c r="UTM63" s="254"/>
      <c r="UTN63" s="254"/>
      <c r="UTO63" s="254"/>
      <c r="UTP63" s="254"/>
      <c r="UTQ63" s="254"/>
      <c r="UTR63" s="254"/>
      <c r="UTS63" s="254"/>
      <c r="UTT63" s="254"/>
      <c r="UTU63" s="254"/>
      <c r="UTV63" s="254"/>
      <c r="UTW63" s="254"/>
      <c r="UTX63" s="254"/>
      <c r="UTY63" s="254"/>
      <c r="UTZ63" s="254"/>
      <c r="UUA63" s="254"/>
      <c r="UUB63" s="254"/>
      <c r="UUC63" s="254"/>
      <c r="UUD63" s="254"/>
      <c r="UUE63" s="254"/>
      <c r="UUF63" s="254"/>
      <c r="UUG63" s="254"/>
      <c r="UUH63" s="254"/>
      <c r="UUI63" s="254"/>
      <c r="UUJ63" s="254"/>
      <c r="UUK63" s="254"/>
      <c r="UUL63" s="254"/>
      <c r="UUM63" s="254"/>
      <c r="UUN63" s="254"/>
      <c r="UUO63" s="254"/>
      <c r="UUP63" s="254"/>
      <c r="UUQ63" s="254"/>
      <c r="UUR63" s="254"/>
      <c r="UUS63" s="254"/>
      <c r="UUT63" s="254"/>
      <c r="UUU63" s="254"/>
      <c r="UUV63" s="254"/>
      <c r="UUW63" s="254"/>
      <c r="UUX63" s="254"/>
      <c r="UUY63" s="254"/>
      <c r="UUZ63" s="254"/>
      <c r="UVA63" s="254"/>
      <c r="UVB63" s="254"/>
      <c r="UVC63" s="254"/>
      <c r="UVD63" s="254"/>
      <c r="UVE63" s="254"/>
      <c r="UVF63" s="254"/>
      <c r="UVG63" s="254"/>
      <c r="UVH63" s="254"/>
      <c r="UVI63" s="254"/>
      <c r="UVJ63" s="254"/>
      <c r="UVK63" s="254"/>
      <c r="UVL63" s="254"/>
      <c r="UVM63" s="254"/>
      <c r="UVN63" s="254"/>
      <c r="UVO63" s="254"/>
      <c r="UVP63" s="254"/>
      <c r="UVQ63" s="254"/>
      <c r="UVR63" s="254"/>
      <c r="UVS63" s="254"/>
      <c r="UVT63" s="254"/>
      <c r="UVU63" s="254"/>
      <c r="UVV63" s="254"/>
      <c r="UVW63" s="254"/>
      <c r="UVX63" s="254"/>
      <c r="UVY63" s="254"/>
      <c r="UVZ63" s="254"/>
      <c r="UWA63" s="254"/>
      <c r="UWB63" s="254"/>
      <c r="UWC63" s="254"/>
      <c r="UWD63" s="254"/>
      <c r="UWE63" s="254"/>
      <c r="UWF63" s="254"/>
      <c r="UWG63" s="254"/>
      <c r="UWH63" s="254"/>
      <c r="UWI63" s="254"/>
      <c r="UWJ63" s="254"/>
      <c r="UWK63" s="254"/>
      <c r="UWL63" s="254"/>
      <c r="UWM63" s="254"/>
      <c r="UWN63" s="254"/>
      <c r="UWO63" s="254"/>
      <c r="UWP63" s="254"/>
      <c r="UWQ63" s="254"/>
      <c r="UWR63" s="254"/>
      <c r="UWS63" s="254"/>
      <c r="UWT63" s="254"/>
      <c r="UWU63" s="254"/>
      <c r="UWV63" s="254"/>
      <c r="UWW63" s="254"/>
      <c r="UWX63" s="254"/>
      <c r="UWY63" s="254"/>
      <c r="UWZ63" s="254"/>
      <c r="UXA63" s="254"/>
      <c r="UXB63" s="254"/>
      <c r="UXC63" s="254"/>
      <c r="UXD63" s="254"/>
      <c r="UXE63" s="254"/>
      <c r="UXF63" s="254"/>
      <c r="UXG63" s="254"/>
      <c r="UXH63" s="254"/>
      <c r="UXI63" s="254"/>
      <c r="UXJ63" s="254"/>
      <c r="UXK63" s="254"/>
      <c r="UXL63" s="254"/>
      <c r="UXM63" s="254"/>
      <c r="UXN63" s="254"/>
      <c r="UXO63" s="254"/>
      <c r="UXP63" s="254"/>
      <c r="UXQ63" s="254"/>
      <c r="UXR63" s="254"/>
      <c r="UXS63" s="254"/>
      <c r="UXT63" s="254"/>
      <c r="UXU63" s="254"/>
      <c r="UXV63" s="254"/>
      <c r="UXW63" s="254"/>
      <c r="UXX63" s="254"/>
      <c r="UXY63" s="254"/>
      <c r="UXZ63" s="254"/>
      <c r="UYA63" s="254"/>
      <c r="UYB63" s="254"/>
      <c r="UYC63" s="254"/>
      <c r="UYD63" s="254"/>
      <c r="UYE63" s="254"/>
      <c r="UYF63" s="254"/>
      <c r="UYG63" s="254"/>
      <c r="UYH63" s="254"/>
      <c r="UYI63" s="254"/>
      <c r="UYJ63" s="254"/>
      <c r="UYK63" s="254"/>
      <c r="UYL63" s="254"/>
      <c r="UYM63" s="254"/>
      <c r="UYN63" s="254"/>
      <c r="UYO63" s="254"/>
      <c r="UYP63" s="254"/>
      <c r="UYQ63" s="254"/>
      <c r="UYR63" s="254"/>
      <c r="UYS63" s="254"/>
      <c r="UYT63" s="254"/>
      <c r="UYU63" s="254"/>
      <c r="UYV63" s="254"/>
      <c r="UYW63" s="254"/>
      <c r="UYX63" s="254"/>
      <c r="UYY63" s="254"/>
      <c r="UYZ63" s="254"/>
      <c r="UZA63" s="254"/>
      <c r="UZB63" s="254"/>
      <c r="UZC63" s="254"/>
      <c r="UZD63" s="254"/>
      <c r="UZE63" s="254"/>
      <c r="UZF63" s="254"/>
      <c r="UZG63" s="254"/>
      <c r="UZH63" s="254"/>
      <c r="UZI63" s="254"/>
      <c r="UZJ63" s="254"/>
      <c r="UZK63" s="254"/>
      <c r="UZL63" s="254"/>
      <c r="UZM63" s="254"/>
      <c r="UZN63" s="254"/>
      <c r="UZO63" s="254"/>
      <c r="UZP63" s="254"/>
      <c r="UZQ63" s="254"/>
      <c r="UZR63" s="254"/>
      <c r="UZS63" s="254"/>
      <c r="UZT63" s="254"/>
      <c r="UZU63" s="254"/>
      <c r="UZV63" s="254"/>
      <c r="UZW63" s="254"/>
      <c r="UZX63" s="254"/>
      <c r="UZY63" s="254"/>
      <c r="UZZ63" s="254"/>
      <c r="VAA63" s="254"/>
      <c r="VAB63" s="254"/>
      <c r="VAC63" s="254"/>
      <c r="VAD63" s="254"/>
      <c r="VAE63" s="254"/>
      <c r="VAF63" s="254"/>
      <c r="VAG63" s="254"/>
      <c r="VAH63" s="254"/>
      <c r="VAI63" s="254"/>
      <c r="VAJ63" s="254"/>
      <c r="VAK63" s="254"/>
      <c r="VAL63" s="254"/>
      <c r="VAM63" s="254"/>
      <c r="VAN63" s="254"/>
      <c r="VAO63" s="254"/>
      <c r="VAP63" s="254"/>
      <c r="VAQ63" s="254"/>
      <c r="VAR63" s="254"/>
      <c r="VAS63" s="254"/>
      <c r="VAT63" s="254"/>
      <c r="VAU63" s="254"/>
      <c r="VAV63" s="254"/>
      <c r="VAW63" s="254"/>
      <c r="VAX63" s="254"/>
      <c r="VAY63" s="254"/>
      <c r="VAZ63" s="254"/>
      <c r="VBA63" s="254"/>
      <c r="VBB63" s="254"/>
      <c r="VBC63" s="254"/>
      <c r="VBD63" s="254"/>
      <c r="VBE63" s="254"/>
      <c r="VBF63" s="254"/>
      <c r="VBG63" s="254"/>
      <c r="VBH63" s="254"/>
      <c r="VBI63" s="254"/>
      <c r="VBJ63" s="254"/>
      <c r="VBK63" s="254"/>
      <c r="VBL63" s="254"/>
      <c r="VBM63" s="254"/>
      <c r="VBN63" s="254"/>
      <c r="VBO63" s="254"/>
      <c r="VBP63" s="254"/>
      <c r="VBQ63" s="254"/>
      <c r="VBR63" s="254"/>
      <c r="VBS63" s="254"/>
      <c r="VBT63" s="254"/>
      <c r="VBU63" s="254"/>
      <c r="VBV63" s="254"/>
      <c r="VBW63" s="254"/>
      <c r="VBX63" s="254"/>
      <c r="VBY63" s="254"/>
      <c r="VBZ63" s="254"/>
      <c r="VCA63" s="254"/>
      <c r="VCB63" s="254"/>
      <c r="VCC63" s="254"/>
      <c r="VCD63" s="254"/>
      <c r="VCE63" s="254"/>
      <c r="VCF63" s="254"/>
      <c r="VCG63" s="254"/>
      <c r="VCH63" s="254"/>
      <c r="VCI63" s="254"/>
      <c r="VCJ63" s="254"/>
      <c r="VCK63" s="254"/>
      <c r="VCL63" s="254"/>
      <c r="VCM63" s="254"/>
      <c r="VCN63" s="254"/>
      <c r="VCO63" s="254"/>
      <c r="VCP63" s="254"/>
      <c r="VCQ63" s="254"/>
      <c r="VCR63" s="254"/>
      <c r="VCS63" s="254"/>
      <c r="VCT63" s="254"/>
      <c r="VCU63" s="254"/>
      <c r="VCV63" s="254"/>
      <c r="VCW63" s="254"/>
      <c r="VCX63" s="254"/>
      <c r="VCY63" s="254"/>
      <c r="VCZ63" s="254"/>
      <c r="VDA63" s="254"/>
      <c r="VDB63" s="254"/>
      <c r="VDC63" s="254"/>
      <c r="VDD63" s="254"/>
      <c r="VDE63" s="254"/>
      <c r="VDF63" s="254"/>
      <c r="VDG63" s="254"/>
      <c r="VDH63" s="254"/>
      <c r="VDI63" s="254"/>
      <c r="VDJ63" s="254"/>
      <c r="VDK63" s="254"/>
      <c r="VDL63" s="254"/>
      <c r="VDM63" s="254"/>
      <c r="VDN63" s="254"/>
      <c r="VDO63" s="254"/>
      <c r="VDP63" s="254"/>
      <c r="VDQ63" s="254"/>
      <c r="VDR63" s="254"/>
      <c r="VDS63" s="254"/>
      <c r="VDT63" s="254"/>
      <c r="VDU63" s="254"/>
      <c r="VDV63" s="254"/>
      <c r="VDW63" s="254"/>
      <c r="VDX63" s="254"/>
      <c r="VDY63" s="254"/>
      <c r="VDZ63" s="254"/>
      <c r="VEA63" s="254"/>
      <c r="VEB63" s="254"/>
      <c r="VEC63" s="254"/>
      <c r="VED63" s="254"/>
      <c r="VEE63" s="254"/>
      <c r="VEF63" s="254"/>
      <c r="VEG63" s="254"/>
      <c r="VEH63" s="254"/>
      <c r="VEI63" s="254"/>
      <c r="VEJ63" s="254"/>
      <c r="VEK63" s="254"/>
      <c r="VEL63" s="254"/>
      <c r="VEM63" s="254"/>
      <c r="VEN63" s="254"/>
      <c r="VEO63" s="254"/>
      <c r="VEP63" s="254"/>
      <c r="VEQ63" s="254"/>
      <c r="VER63" s="254"/>
      <c r="VES63" s="254"/>
      <c r="VET63" s="254"/>
      <c r="VEU63" s="254"/>
      <c r="VEV63" s="254"/>
      <c r="VEW63" s="254"/>
      <c r="VEX63" s="254"/>
      <c r="VEY63" s="254"/>
      <c r="VEZ63" s="254"/>
      <c r="VFA63" s="254"/>
      <c r="VFB63" s="254"/>
      <c r="VFC63" s="254"/>
      <c r="VFD63" s="254"/>
      <c r="VFE63" s="254"/>
      <c r="VFF63" s="254"/>
      <c r="VFG63" s="254"/>
      <c r="VFH63" s="254"/>
      <c r="VFI63" s="254"/>
      <c r="VFJ63" s="254"/>
      <c r="VFK63" s="254"/>
      <c r="VFL63" s="254"/>
      <c r="VFM63" s="254"/>
      <c r="VFN63" s="254"/>
      <c r="VFO63" s="254"/>
      <c r="VFP63" s="254"/>
      <c r="VFQ63" s="254"/>
      <c r="VFR63" s="254"/>
      <c r="VFS63" s="254"/>
      <c r="VFT63" s="254"/>
      <c r="VFU63" s="254"/>
      <c r="VFV63" s="254"/>
      <c r="VFW63" s="254"/>
      <c r="VFX63" s="254"/>
      <c r="VFY63" s="254"/>
      <c r="VFZ63" s="254"/>
      <c r="VGA63" s="254"/>
      <c r="VGB63" s="254"/>
      <c r="VGC63" s="254"/>
      <c r="VGD63" s="254"/>
      <c r="VGE63" s="254"/>
      <c r="VGF63" s="254"/>
      <c r="VGG63" s="254"/>
      <c r="VGH63" s="254"/>
      <c r="VGI63" s="254"/>
      <c r="VGJ63" s="254"/>
      <c r="VGK63" s="254"/>
      <c r="VGL63" s="254"/>
      <c r="VGM63" s="254"/>
      <c r="VGN63" s="254"/>
      <c r="VGO63" s="254"/>
      <c r="VGP63" s="254"/>
      <c r="VGQ63" s="254"/>
      <c r="VGR63" s="254"/>
      <c r="VGS63" s="254"/>
      <c r="VGT63" s="254"/>
      <c r="VGU63" s="254"/>
      <c r="VGV63" s="254"/>
      <c r="VGW63" s="254"/>
      <c r="VGX63" s="254"/>
      <c r="VGY63" s="254"/>
      <c r="VGZ63" s="254"/>
      <c r="VHA63" s="254"/>
      <c r="VHB63" s="254"/>
      <c r="VHC63" s="254"/>
      <c r="VHD63" s="254"/>
      <c r="VHE63" s="254"/>
      <c r="VHF63" s="254"/>
      <c r="VHG63" s="254"/>
      <c r="VHH63" s="254"/>
      <c r="VHI63" s="254"/>
      <c r="VHJ63" s="254"/>
      <c r="VHK63" s="254"/>
      <c r="VHL63" s="254"/>
      <c r="VHM63" s="254"/>
      <c r="VHN63" s="254"/>
      <c r="VHO63" s="254"/>
      <c r="VHP63" s="254"/>
      <c r="VHQ63" s="254"/>
      <c r="VHR63" s="254"/>
      <c r="VHS63" s="254"/>
      <c r="VHT63" s="254"/>
      <c r="VHU63" s="254"/>
      <c r="VHV63" s="254"/>
      <c r="VHW63" s="254"/>
      <c r="VHX63" s="254"/>
      <c r="VHY63" s="254"/>
      <c r="VHZ63" s="254"/>
      <c r="VIA63" s="254"/>
      <c r="VIB63" s="254"/>
      <c r="VIC63" s="254"/>
      <c r="VID63" s="254"/>
      <c r="VIE63" s="254"/>
      <c r="VIF63" s="254"/>
      <c r="VIG63" s="254"/>
      <c r="VIH63" s="254"/>
      <c r="VII63" s="254"/>
      <c r="VIJ63" s="254"/>
      <c r="VIK63" s="254"/>
      <c r="VIL63" s="254"/>
      <c r="VIM63" s="254"/>
      <c r="VIN63" s="254"/>
      <c r="VIO63" s="254"/>
      <c r="VIP63" s="254"/>
      <c r="VIQ63" s="254"/>
      <c r="VIR63" s="254"/>
      <c r="VIS63" s="254"/>
      <c r="VIT63" s="254"/>
      <c r="VIU63" s="254"/>
      <c r="VIV63" s="254"/>
      <c r="VIW63" s="254"/>
      <c r="VIX63" s="254"/>
      <c r="VIY63" s="254"/>
      <c r="VIZ63" s="254"/>
      <c r="VJA63" s="254"/>
      <c r="VJB63" s="254"/>
      <c r="VJC63" s="254"/>
      <c r="VJD63" s="254"/>
      <c r="VJE63" s="254"/>
      <c r="VJF63" s="254"/>
      <c r="VJG63" s="254"/>
      <c r="VJH63" s="254"/>
      <c r="VJI63" s="254"/>
      <c r="VJJ63" s="254"/>
      <c r="VJK63" s="254"/>
      <c r="VJL63" s="254"/>
      <c r="VJM63" s="254"/>
      <c r="VJN63" s="254"/>
      <c r="VJO63" s="254"/>
      <c r="VJP63" s="254"/>
      <c r="VJQ63" s="254"/>
      <c r="VJR63" s="254"/>
      <c r="VJS63" s="254"/>
      <c r="VJT63" s="254"/>
      <c r="VJU63" s="254"/>
      <c r="VJV63" s="254"/>
      <c r="VJW63" s="254"/>
      <c r="VJX63" s="254"/>
      <c r="VJY63" s="254"/>
      <c r="VJZ63" s="254"/>
      <c r="VKA63" s="254"/>
      <c r="VKB63" s="254"/>
      <c r="VKC63" s="254"/>
      <c r="VKD63" s="254"/>
      <c r="VKE63" s="254"/>
      <c r="VKF63" s="254"/>
      <c r="VKG63" s="254"/>
      <c r="VKH63" s="254"/>
      <c r="VKI63" s="254"/>
      <c r="VKJ63" s="254"/>
      <c r="VKK63" s="254"/>
      <c r="VKL63" s="254"/>
      <c r="VKM63" s="254"/>
      <c r="VKN63" s="254"/>
      <c r="VKO63" s="254"/>
      <c r="VKP63" s="254"/>
      <c r="VKQ63" s="254"/>
      <c r="VKR63" s="254"/>
      <c r="VKS63" s="254"/>
      <c r="VKT63" s="254"/>
      <c r="VKU63" s="254"/>
      <c r="VKV63" s="254"/>
      <c r="VKW63" s="254"/>
      <c r="VKX63" s="254"/>
      <c r="VKY63" s="254"/>
      <c r="VKZ63" s="254"/>
      <c r="VLA63" s="254"/>
      <c r="VLB63" s="254"/>
      <c r="VLC63" s="254"/>
      <c r="VLD63" s="254"/>
      <c r="VLE63" s="254"/>
      <c r="VLF63" s="254"/>
      <c r="VLG63" s="254"/>
      <c r="VLH63" s="254"/>
      <c r="VLI63" s="254"/>
      <c r="VLJ63" s="254"/>
      <c r="VLK63" s="254"/>
      <c r="VLL63" s="254"/>
      <c r="VLM63" s="254"/>
      <c r="VLN63" s="254"/>
      <c r="VLO63" s="254"/>
      <c r="VLP63" s="254"/>
      <c r="VLQ63" s="254"/>
      <c r="VLR63" s="254"/>
      <c r="VLS63" s="254"/>
      <c r="VLT63" s="254"/>
      <c r="VLU63" s="254"/>
      <c r="VLV63" s="254"/>
      <c r="VLW63" s="254"/>
      <c r="VLX63" s="254"/>
      <c r="VLY63" s="254"/>
      <c r="VLZ63" s="254"/>
      <c r="VMA63" s="254"/>
      <c r="VMB63" s="254"/>
      <c r="VMC63" s="254"/>
      <c r="VMD63" s="254"/>
      <c r="VME63" s="254"/>
      <c r="VMF63" s="254"/>
      <c r="VMG63" s="254"/>
      <c r="VMH63" s="254"/>
      <c r="VMI63" s="254"/>
      <c r="VMJ63" s="254"/>
      <c r="VMK63" s="254"/>
      <c r="VML63" s="254"/>
      <c r="VMM63" s="254"/>
      <c r="VMN63" s="254"/>
      <c r="VMO63" s="254"/>
      <c r="VMP63" s="254"/>
      <c r="VMQ63" s="254"/>
      <c r="VMR63" s="254"/>
      <c r="VMS63" s="254"/>
      <c r="VMT63" s="254"/>
      <c r="VMU63" s="254"/>
      <c r="VMV63" s="254"/>
      <c r="VMW63" s="254"/>
      <c r="VMX63" s="254"/>
      <c r="VMY63" s="254"/>
      <c r="VMZ63" s="254"/>
      <c r="VNA63" s="254"/>
      <c r="VNB63" s="254"/>
      <c r="VNC63" s="254"/>
      <c r="VND63" s="254"/>
      <c r="VNE63" s="254"/>
      <c r="VNF63" s="254"/>
      <c r="VNG63" s="254"/>
      <c r="VNH63" s="254"/>
      <c r="VNI63" s="254"/>
      <c r="VNJ63" s="254"/>
      <c r="VNK63" s="254"/>
      <c r="VNL63" s="254"/>
      <c r="VNM63" s="254"/>
      <c r="VNN63" s="254"/>
      <c r="VNO63" s="254"/>
      <c r="VNP63" s="254"/>
      <c r="VNQ63" s="254"/>
      <c r="VNR63" s="254"/>
      <c r="VNS63" s="254"/>
      <c r="VNT63" s="254"/>
      <c r="VNU63" s="254"/>
      <c r="VNV63" s="254"/>
      <c r="VNW63" s="254"/>
      <c r="VNX63" s="254"/>
      <c r="VNY63" s="254"/>
      <c r="VNZ63" s="254"/>
      <c r="VOA63" s="254"/>
      <c r="VOB63" s="254"/>
      <c r="VOC63" s="254"/>
      <c r="VOD63" s="254"/>
      <c r="VOE63" s="254"/>
      <c r="VOF63" s="254"/>
      <c r="VOG63" s="254"/>
      <c r="VOH63" s="254"/>
      <c r="VOI63" s="254"/>
      <c r="VOJ63" s="254"/>
      <c r="VOK63" s="254"/>
      <c r="VOL63" s="254"/>
      <c r="VOM63" s="254"/>
      <c r="VON63" s="254"/>
      <c r="VOO63" s="254"/>
      <c r="VOP63" s="254"/>
      <c r="VOQ63" s="254"/>
      <c r="VOR63" s="254"/>
      <c r="VOS63" s="254"/>
      <c r="VOT63" s="254"/>
      <c r="VOU63" s="254"/>
      <c r="VOV63" s="254"/>
      <c r="VOW63" s="254"/>
      <c r="VOX63" s="254"/>
      <c r="VOY63" s="254"/>
      <c r="VOZ63" s="254"/>
      <c r="VPA63" s="254"/>
      <c r="VPB63" s="254"/>
      <c r="VPC63" s="254"/>
      <c r="VPD63" s="254"/>
      <c r="VPE63" s="254"/>
      <c r="VPF63" s="254"/>
      <c r="VPG63" s="254"/>
      <c r="VPH63" s="254"/>
      <c r="VPI63" s="254"/>
      <c r="VPJ63" s="254"/>
      <c r="VPK63" s="254"/>
      <c r="VPL63" s="254"/>
      <c r="VPM63" s="254"/>
      <c r="VPN63" s="254"/>
      <c r="VPO63" s="254"/>
      <c r="VPP63" s="254"/>
      <c r="VPQ63" s="254"/>
      <c r="VPR63" s="254"/>
      <c r="VPS63" s="254"/>
      <c r="VPT63" s="254"/>
      <c r="VPU63" s="254"/>
      <c r="VPV63" s="254"/>
      <c r="VPW63" s="254"/>
      <c r="VPX63" s="254"/>
      <c r="VPY63" s="254"/>
      <c r="VPZ63" s="254"/>
      <c r="VQA63" s="254"/>
      <c r="VQB63" s="254"/>
      <c r="VQC63" s="254"/>
      <c r="VQD63" s="254"/>
      <c r="VQE63" s="254"/>
      <c r="VQF63" s="254"/>
      <c r="VQG63" s="254"/>
      <c r="VQH63" s="254"/>
      <c r="VQI63" s="254"/>
      <c r="VQJ63" s="254"/>
      <c r="VQK63" s="254"/>
      <c r="VQL63" s="254"/>
      <c r="VQM63" s="254"/>
      <c r="VQN63" s="254"/>
      <c r="VQO63" s="254"/>
      <c r="VQP63" s="254"/>
      <c r="VQQ63" s="254"/>
      <c r="VQR63" s="254"/>
      <c r="VQS63" s="254"/>
      <c r="VQT63" s="254"/>
      <c r="VQU63" s="254"/>
      <c r="VQV63" s="254"/>
      <c r="VQW63" s="254"/>
      <c r="VQX63" s="254"/>
      <c r="VQY63" s="254"/>
      <c r="VQZ63" s="254"/>
      <c r="VRA63" s="254"/>
      <c r="VRB63" s="254"/>
      <c r="VRC63" s="254"/>
      <c r="VRD63" s="254"/>
      <c r="VRE63" s="254"/>
      <c r="VRF63" s="254"/>
      <c r="VRG63" s="254"/>
      <c r="VRH63" s="254"/>
      <c r="VRI63" s="254"/>
      <c r="VRJ63" s="254"/>
      <c r="VRK63" s="254"/>
      <c r="VRL63" s="254"/>
      <c r="VRM63" s="254"/>
      <c r="VRN63" s="254"/>
      <c r="VRO63" s="254"/>
      <c r="VRP63" s="254"/>
      <c r="VRQ63" s="254"/>
      <c r="VRR63" s="254"/>
      <c r="VRS63" s="254"/>
      <c r="VRT63" s="254"/>
      <c r="VRU63" s="254"/>
      <c r="VRV63" s="254"/>
      <c r="VRW63" s="254"/>
      <c r="VRX63" s="254"/>
      <c r="VRY63" s="254"/>
      <c r="VRZ63" s="254"/>
      <c r="VSA63" s="254"/>
      <c r="VSB63" s="254"/>
      <c r="VSC63" s="254"/>
      <c r="VSD63" s="254"/>
      <c r="VSE63" s="254"/>
      <c r="VSF63" s="254"/>
      <c r="VSG63" s="254"/>
      <c r="VSH63" s="254"/>
      <c r="VSI63" s="254"/>
      <c r="VSJ63" s="254"/>
      <c r="VSK63" s="254"/>
      <c r="VSL63" s="254"/>
      <c r="VSM63" s="254"/>
      <c r="VSN63" s="254"/>
      <c r="VSO63" s="254"/>
      <c r="VSP63" s="254"/>
      <c r="VSQ63" s="254"/>
      <c r="VSR63" s="254"/>
      <c r="VSS63" s="254"/>
      <c r="VST63" s="254"/>
      <c r="VSU63" s="254"/>
      <c r="VSV63" s="254"/>
      <c r="VSW63" s="254"/>
      <c r="VSX63" s="254"/>
      <c r="VSY63" s="254"/>
      <c r="VSZ63" s="254"/>
      <c r="VTA63" s="254"/>
      <c r="VTB63" s="254"/>
      <c r="VTC63" s="254"/>
      <c r="VTD63" s="254"/>
      <c r="VTE63" s="254"/>
      <c r="VTF63" s="254"/>
      <c r="VTG63" s="254"/>
      <c r="VTH63" s="254"/>
      <c r="VTI63" s="254"/>
      <c r="VTJ63" s="254"/>
      <c r="VTK63" s="254"/>
      <c r="VTL63" s="254"/>
      <c r="VTM63" s="254"/>
      <c r="VTN63" s="254"/>
      <c r="VTO63" s="254"/>
      <c r="VTP63" s="254"/>
      <c r="VTQ63" s="254"/>
      <c r="VTR63" s="254"/>
      <c r="VTS63" s="254"/>
      <c r="VTT63" s="254"/>
      <c r="VTU63" s="254"/>
      <c r="VTV63" s="254"/>
      <c r="VTW63" s="254"/>
      <c r="VTX63" s="254"/>
      <c r="VTY63" s="254"/>
      <c r="VTZ63" s="254"/>
      <c r="VUA63" s="254"/>
      <c r="VUB63" s="254"/>
      <c r="VUC63" s="254"/>
      <c r="VUD63" s="254"/>
      <c r="VUE63" s="254"/>
      <c r="VUF63" s="254"/>
      <c r="VUG63" s="254"/>
      <c r="VUH63" s="254"/>
      <c r="VUI63" s="254"/>
      <c r="VUJ63" s="254"/>
      <c r="VUK63" s="254"/>
      <c r="VUL63" s="254"/>
      <c r="VUM63" s="254"/>
      <c r="VUN63" s="254"/>
      <c r="VUO63" s="254"/>
      <c r="VUP63" s="254"/>
      <c r="VUQ63" s="254"/>
      <c r="VUR63" s="254"/>
      <c r="VUS63" s="254"/>
      <c r="VUT63" s="254"/>
      <c r="VUU63" s="254"/>
      <c r="VUV63" s="254"/>
      <c r="VUW63" s="254"/>
      <c r="VUX63" s="254"/>
      <c r="VUY63" s="254"/>
      <c r="VUZ63" s="254"/>
      <c r="VVA63" s="254"/>
      <c r="VVB63" s="254"/>
      <c r="VVC63" s="254"/>
      <c r="VVD63" s="254"/>
      <c r="VVE63" s="254"/>
      <c r="VVF63" s="254"/>
      <c r="VVG63" s="254"/>
      <c r="VVH63" s="254"/>
      <c r="VVI63" s="254"/>
      <c r="VVJ63" s="254"/>
      <c r="VVK63" s="254"/>
      <c r="VVL63" s="254"/>
      <c r="VVM63" s="254"/>
      <c r="VVN63" s="254"/>
      <c r="VVO63" s="254"/>
      <c r="VVP63" s="254"/>
      <c r="VVQ63" s="254"/>
      <c r="VVR63" s="254"/>
      <c r="VVS63" s="254"/>
      <c r="VVT63" s="254"/>
      <c r="VVU63" s="254"/>
      <c r="VVV63" s="254"/>
      <c r="VVW63" s="254"/>
      <c r="VVX63" s="254"/>
      <c r="VVY63" s="254"/>
      <c r="VVZ63" s="254"/>
      <c r="VWA63" s="254"/>
      <c r="VWB63" s="254"/>
      <c r="VWC63" s="254"/>
      <c r="VWD63" s="254"/>
      <c r="VWE63" s="254"/>
      <c r="VWF63" s="254"/>
      <c r="VWG63" s="254"/>
      <c r="VWH63" s="254"/>
      <c r="VWI63" s="254"/>
      <c r="VWJ63" s="254"/>
      <c r="VWK63" s="254"/>
      <c r="VWL63" s="254"/>
      <c r="VWM63" s="254"/>
      <c r="VWN63" s="254"/>
      <c r="VWO63" s="254"/>
      <c r="VWP63" s="254"/>
      <c r="VWQ63" s="254"/>
      <c r="VWR63" s="254"/>
      <c r="VWS63" s="254"/>
      <c r="VWT63" s="254"/>
      <c r="VWU63" s="254"/>
      <c r="VWV63" s="254"/>
      <c r="VWW63" s="254"/>
      <c r="VWX63" s="254"/>
      <c r="VWY63" s="254"/>
      <c r="VWZ63" s="254"/>
      <c r="VXA63" s="254"/>
      <c r="VXB63" s="254"/>
      <c r="VXC63" s="254"/>
      <c r="VXD63" s="254"/>
      <c r="VXE63" s="254"/>
      <c r="VXF63" s="254"/>
      <c r="VXG63" s="254"/>
      <c r="VXH63" s="254"/>
      <c r="VXI63" s="254"/>
      <c r="VXJ63" s="254"/>
      <c r="VXK63" s="254"/>
      <c r="VXL63" s="254"/>
      <c r="VXM63" s="254"/>
      <c r="VXN63" s="254"/>
      <c r="VXO63" s="254"/>
      <c r="VXP63" s="254"/>
      <c r="VXQ63" s="254"/>
      <c r="VXR63" s="254"/>
      <c r="VXS63" s="254"/>
      <c r="VXT63" s="254"/>
      <c r="VXU63" s="254"/>
      <c r="VXV63" s="254"/>
      <c r="VXW63" s="254"/>
      <c r="VXX63" s="254"/>
      <c r="VXY63" s="254"/>
      <c r="VXZ63" s="254"/>
      <c r="VYA63" s="254"/>
      <c r="VYB63" s="254"/>
      <c r="VYC63" s="254"/>
      <c r="VYD63" s="254"/>
      <c r="VYE63" s="254"/>
      <c r="VYF63" s="254"/>
      <c r="VYG63" s="254"/>
      <c r="VYH63" s="254"/>
      <c r="VYI63" s="254"/>
      <c r="VYJ63" s="254"/>
      <c r="VYK63" s="254"/>
      <c r="VYL63" s="254"/>
      <c r="VYM63" s="254"/>
      <c r="VYN63" s="254"/>
      <c r="VYO63" s="254"/>
      <c r="VYP63" s="254"/>
      <c r="VYQ63" s="254"/>
      <c r="VYR63" s="254"/>
      <c r="VYS63" s="254"/>
      <c r="VYT63" s="254"/>
      <c r="VYU63" s="254"/>
      <c r="VYV63" s="254"/>
      <c r="VYW63" s="254"/>
      <c r="VYX63" s="254"/>
      <c r="VYY63" s="254"/>
      <c r="VYZ63" s="254"/>
      <c r="VZA63" s="254"/>
      <c r="VZB63" s="254"/>
      <c r="VZC63" s="254"/>
      <c r="VZD63" s="254"/>
      <c r="VZE63" s="254"/>
      <c r="VZF63" s="254"/>
      <c r="VZG63" s="254"/>
      <c r="VZH63" s="254"/>
      <c r="VZI63" s="254"/>
      <c r="VZJ63" s="254"/>
      <c r="VZK63" s="254"/>
      <c r="VZL63" s="254"/>
      <c r="VZM63" s="254"/>
      <c r="VZN63" s="254"/>
      <c r="VZO63" s="254"/>
      <c r="VZP63" s="254"/>
      <c r="VZQ63" s="254"/>
      <c r="VZR63" s="254"/>
      <c r="VZS63" s="254"/>
      <c r="VZT63" s="254"/>
      <c r="VZU63" s="254"/>
      <c r="VZV63" s="254"/>
      <c r="VZW63" s="254"/>
      <c r="VZX63" s="254"/>
      <c r="VZY63" s="254"/>
      <c r="VZZ63" s="254"/>
      <c r="WAA63" s="254"/>
      <c r="WAB63" s="254"/>
      <c r="WAC63" s="254"/>
      <c r="WAD63" s="254"/>
      <c r="WAE63" s="254"/>
      <c r="WAF63" s="254"/>
      <c r="WAG63" s="254"/>
      <c r="WAH63" s="254"/>
      <c r="WAI63" s="254"/>
      <c r="WAJ63" s="254"/>
      <c r="WAK63" s="254"/>
      <c r="WAL63" s="254"/>
      <c r="WAM63" s="254"/>
      <c r="WAN63" s="254"/>
      <c r="WAO63" s="254"/>
      <c r="WAP63" s="254"/>
      <c r="WAQ63" s="254"/>
      <c r="WAR63" s="254"/>
      <c r="WAS63" s="254"/>
      <c r="WAT63" s="254"/>
      <c r="WAU63" s="254"/>
      <c r="WAV63" s="254"/>
      <c r="WAW63" s="254"/>
      <c r="WAX63" s="254"/>
      <c r="WAY63" s="254"/>
      <c r="WAZ63" s="254"/>
      <c r="WBA63" s="254"/>
      <c r="WBB63" s="254"/>
      <c r="WBC63" s="254"/>
      <c r="WBD63" s="254"/>
      <c r="WBE63" s="254"/>
      <c r="WBF63" s="254"/>
      <c r="WBG63" s="254"/>
      <c r="WBH63" s="254"/>
      <c r="WBI63" s="254"/>
      <c r="WBJ63" s="254"/>
      <c r="WBK63" s="254"/>
      <c r="WBL63" s="254"/>
      <c r="WBM63" s="254"/>
      <c r="WBN63" s="254"/>
      <c r="WBO63" s="254"/>
      <c r="WBP63" s="254"/>
      <c r="WBQ63" s="254"/>
      <c r="WBR63" s="254"/>
      <c r="WBS63" s="254"/>
      <c r="WBT63" s="254"/>
      <c r="WBU63" s="254"/>
      <c r="WBV63" s="254"/>
      <c r="WBW63" s="254"/>
      <c r="WBX63" s="254"/>
      <c r="WBY63" s="254"/>
      <c r="WBZ63" s="254"/>
      <c r="WCA63" s="254"/>
      <c r="WCB63" s="254"/>
      <c r="WCC63" s="254"/>
      <c r="WCD63" s="254"/>
      <c r="WCE63" s="254"/>
      <c r="WCF63" s="254"/>
      <c r="WCG63" s="254"/>
      <c r="WCH63" s="254"/>
      <c r="WCI63" s="254"/>
      <c r="WCJ63" s="254"/>
      <c r="WCK63" s="254"/>
      <c r="WCL63" s="254"/>
      <c r="WCM63" s="254"/>
      <c r="WCN63" s="254"/>
      <c r="WCO63" s="254"/>
      <c r="WCP63" s="254"/>
      <c r="WCQ63" s="254"/>
      <c r="WCR63" s="254"/>
      <c r="WCS63" s="254"/>
      <c r="WCT63" s="254"/>
      <c r="WCU63" s="254"/>
      <c r="WCV63" s="254"/>
      <c r="WCW63" s="254"/>
      <c r="WCX63" s="254"/>
      <c r="WCY63" s="254"/>
      <c r="WCZ63" s="254"/>
      <c r="WDA63" s="254"/>
      <c r="WDB63" s="254"/>
      <c r="WDC63" s="254"/>
      <c r="WDD63" s="254"/>
      <c r="WDE63" s="254"/>
      <c r="WDF63" s="254"/>
      <c r="WDG63" s="254"/>
      <c r="WDH63" s="254"/>
      <c r="WDI63" s="254"/>
      <c r="WDJ63" s="254"/>
      <c r="WDK63" s="254"/>
      <c r="WDL63" s="254"/>
      <c r="WDM63" s="254"/>
      <c r="WDN63" s="254"/>
      <c r="WDO63" s="254"/>
      <c r="WDP63" s="254"/>
      <c r="WDQ63" s="254"/>
      <c r="WDR63" s="254"/>
      <c r="WDS63" s="254"/>
      <c r="WDT63" s="254"/>
      <c r="WDU63" s="254"/>
      <c r="WDV63" s="254"/>
      <c r="WDW63" s="254"/>
      <c r="WDX63" s="254"/>
      <c r="WDY63" s="254"/>
      <c r="WDZ63" s="254"/>
      <c r="WEA63" s="254"/>
      <c r="WEB63" s="254"/>
      <c r="WEC63" s="254"/>
      <c r="WED63" s="254"/>
      <c r="WEE63" s="254"/>
      <c r="WEF63" s="254"/>
      <c r="WEG63" s="254"/>
      <c r="WEH63" s="254"/>
      <c r="WEI63" s="254"/>
      <c r="WEJ63" s="254"/>
      <c r="WEK63" s="254"/>
      <c r="WEL63" s="254"/>
      <c r="WEM63" s="254"/>
      <c r="WEN63" s="254"/>
      <c r="WEO63" s="254"/>
      <c r="WEP63" s="254"/>
      <c r="WEQ63" s="254"/>
      <c r="WER63" s="254"/>
      <c r="WES63" s="254"/>
      <c r="WET63" s="254"/>
      <c r="WEU63" s="254"/>
      <c r="WEV63" s="254"/>
      <c r="WEW63" s="254"/>
      <c r="WEX63" s="254"/>
      <c r="WEY63" s="254"/>
      <c r="WEZ63" s="254"/>
      <c r="WFA63" s="254"/>
      <c r="WFB63" s="254"/>
      <c r="WFC63" s="254"/>
      <c r="WFD63" s="254"/>
      <c r="WFE63" s="254"/>
      <c r="WFF63" s="254"/>
      <c r="WFG63" s="254"/>
      <c r="WFH63" s="254"/>
      <c r="WFI63" s="254"/>
      <c r="WFJ63" s="254"/>
      <c r="WFK63" s="254"/>
      <c r="WFL63" s="254"/>
      <c r="WFM63" s="254"/>
      <c r="WFN63" s="254"/>
      <c r="WFO63" s="254"/>
      <c r="WFP63" s="254"/>
      <c r="WFQ63" s="254"/>
      <c r="WFR63" s="254"/>
      <c r="WFS63" s="254"/>
      <c r="WFT63" s="254"/>
      <c r="WFU63" s="254"/>
      <c r="WFV63" s="254"/>
      <c r="WFW63" s="254"/>
      <c r="WFX63" s="254"/>
      <c r="WFY63" s="254"/>
      <c r="WFZ63" s="254"/>
      <c r="WGA63" s="254"/>
      <c r="WGB63" s="254"/>
      <c r="WGC63" s="254"/>
      <c r="WGD63" s="254"/>
      <c r="WGE63" s="254"/>
      <c r="WGF63" s="254"/>
      <c r="WGG63" s="254"/>
      <c r="WGH63" s="254"/>
      <c r="WGI63" s="254"/>
      <c r="WGJ63" s="254"/>
      <c r="WGK63" s="254"/>
      <c r="WGL63" s="254"/>
      <c r="WGM63" s="254"/>
      <c r="WGN63" s="254"/>
      <c r="WGO63" s="254"/>
      <c r="WGP63" s="254"/>
      <c r="WGQ63" s="254"/>
      <c r="WGR63" s="254"/>
      <c r="WGS63" s="254"/>
      <c r="WGT63" s="254"/>
      <c r="WGU63" s="254"/>
      <c r="WGV63" s="254"/>
      <c r="WGW63" s="254"/>
      <c r="WGX63" s="254"/>
      <c r="WGY63" s="254"/>
      <c r="WGZ63" s="254"/>
      <c r="WHA63" s="254"/>
      <c r="WHB63" s="254"/>
      <c r="WHC63" s="254"/>
      <c r="WHD63" s="254"/>
      <c r="WHE63" s="254"/>
      <c r="WHF63" s="254"/>
      <c r="WHG63" s="254"/>
      <c r="WHH63" s="254"/>
      <c r="WHI63" s="254"/>
      <c r="WHJ63" s="254"/>
      <c r="WHK63" s="254"/>
      <c r="WHL63" s="254"/>
      <c r="WHM63" s="254"/>
      <c r="WHN63" s="254"/>
      <c r="WHO63" s="254"/>
      <c r="WHP63" s="254"/>
      <c r="WHQ63" s="254"/>
      <c r="WHR63" s="254"/>
      <c r="WHS63" s="254"/>
      <c r="WHT63" s="254"/>
      <c r="WHU63" s="254"/>
      <c r="WHV63" s="254"/>
      <c r="WHW63" s="254"/>
      <c r="WHX63" s="254"/>
      <c r="WHY63" s="254"/>
      <c r="WHZ63" s="254"/>
      <c r="WIA63" s="254"/>
      <c r="WIB63" s="254"/>
      <c r="WIC63" s="254"/>
      <c r="WID63" s="254"/>
      <c r="WIE63" s="254"/>
      <c r="WIF63" s="254"/>
      <c r="WIG63" s="254"/>
      <c r="WIH63" s="254"/>
      <c r="WII63" s="254"/>
      <c r="WIJ63" s="254"/>
      <c r="WIK63" s="254"/>
      <c r="WIL63" s="254"/>
      <c r="WIM63" s="254"/>
      <c r="WIN63" s="254"/>
      <c r="WIO63" s="254"/>
      <c r="WIP63" s="254"/>
      <c r="WIQ63" s="254"/>
      <c r="WIR63" s="254"/>
      <c r="WIS63" s="254"/>
      <c r="WIT63" s="254"/>
      <c r="WIU63" s="254"/>
      <c r="WIV63" s="254"/>
      <c r="WIW63" s="254"/>
      <c r="WIX63" s="254"/>
      <c r="WIY63" s="254"/>
      <c r="WIZ63" s="254"/>
      <c r="WJA63" s="254"/>
      <c r="WJB63" s="254"/>
      <c r="WJC63" s="254"/>
      <c r="WJD63" s="254"/>
      <c r="WJE63" s="254"/>
      <c r="WJF63" s="254"/>
      <c r="WJG63" s="254"/>
      <c r="WJH63" s="254"/>
      <c r="WJI63" s="254"/>
      <c r="WJJ63" s="254"/>
      <c r="WJK63" s="254"/>
      <c r="WJL63" s="254"/>
      <c r="WJM63" s="254"/>
      <c r="WJN63" s="254"/>
      <c r="WJO63" s="254"/>
      <c r="WJP63" s="254"/>
      <c r="WJQ63" s="254"/>
      <c r="WJR63" s="254"/>
      <c r="WJS63" s="254"/>
      <c r="WJT63" s="254"/>
      <c r="WJU63" s="254"/>
      <c r="WJV63" s="254"/>
      <c r="WJW63" s="254"/>
      <c r="WJX63" s="254"/>
      <c r="WJY63" s="254"/>
      <c r="WJZ63" s="254"/>
      <c r="WKA63" s="254"/>
      <c r="WKB63" s="254"/>
      <c r="WKC63" s="254"/>
      <c r="WKD63" s="254"/>
      <c r="WKE63" s="254"/>
      <c r="WKF63" s="254"/>
      <c r="WKG63" s="254"/>
      <c r="WKH63" s="254"/>
      <c r="WKI63" s="254"/>
      <c r="WKJ63" s="254"/>
      <c r="WKK63" s="254"/>
      <c r="WKL63" s="254"/>
      <c r="WKM63" s="254"/>
      <c r="WKN63" s="254"/>
      <c r="WKO63" s="254"/>
      <c r="WKP63" s="254"/>
      <c r="WKQ63" s="254"/>
      <c r="WKR63" s="254"/>
      <c r="WKS63" s="254"/>
      <c r="WKT63" s="254"/>
      <c r="WKU63" s="254"/>
      <c r="WKV63" s="254"/>
      <c r="WKW63" s="254"/>
      <c r="WKX63" s="254"/>
      <c r="WKY63" s="254"/>
      <c r="WKZ63" s="254"/>
      <c r="WLA63" s="254"/>
      <c r="WLB63" s="254"/>
      <c r="WLC63" s="254"/>
      <c r="WLD63" s="254"/>
      <c r="WLE63" s="254"/>
      <c r="WLF63" s="254"/>
      <c r="WLG63" s="254"/>
      <c r="WLH63" s="254"/>
      <c r="WLI63" s="254"/>
      <c r="WLJ63" s="254"/>
      <c r="WLK63" s="254"/>
      <c r="WLL63" s="254"/>
      <c r="WLM63" s="254"/>
      <c r="WLN63" s="254"/>
      <c r="WLO63" s="254"/>
      <c r="WLP63" s="254"/>
      <c r="WLQ63" s="254"/>
      <c r="WLR63" s="254"/>
      <c r="WLS63" s="254"/>
      <c r="WLT63" s="254"/>
      <c r="WLU63" s="254"/>
      <c r="WLV63" s="254"/>
      <c r="WLW63" s="254"/>
      <c r="WLX63" s="254"/>
      <c r="WLY63" s="254"/>
      <c r="WLZ63" s="254"/>
      <c r="WMA63" s="254"/>
      <c r="WMB63" s="254"/>
      <c r="WMC63" s="254"/>
      <c r="WMD63" s="254"/>
      <c r="WME63" s="254"/>
      <c r="WMF63" s="254"/>
      <c r="WMG63" s="254"/>
      <c r="WMH63" s="254"/>
      <c r="WMI63" s="254"/>
      <c r="WMJ63" s="254"/>
      <c r="WMK63" s="254"/>
      <c r="WML63" s="254"/>
      <c r="WMM63" s="254"/>
      <c r="WMN63" s="254"/>
      <c r="WMO63" s="254"/>
      <c r="WMP63" s="254"/>
      <c r="WMQ63" s="254"/>
      <c r="WMR63" s="254"/>
      <c r="WMS63" s="254"/>
      <c r="WMT63" s="254"/>
      <c r="WMU63" s="254"/>
      <c r="WMV63" s="254"/>
      <c r="WMW63" s="254"/>
      <c r="WMX63" s="254"/>
      <c r="WMY63" s="254"/>
      <c r="WMZ63" s="254"/>
      <c r="WNA63" s="254"/>
      <c r="WNB63" s="254"/>
      <c r="WNC63" s="254"/>
      <c r="WND63" s="254"/>
      <c r="WNE63" s="254"/>
      <c r="WNF63" s="254"/>
      <c r="WNG63" s="254"/>
      <c r="WNH63" s="254"/>
      <c r="WNI63" s="254"/>
      <c r="WNJ63" s="254"/>
      <c r="WNK63" s="254"/>
      <c r="WNL63" s="254"/>
      <c r="WNM63" s="254"/>
      <c r="WNN63" s="254"/>
      <c r="WNO63" s="254"/>
      <c r="WNP63" s="254"/>
      <c r="WNQ63" s="254"/>
      <c r="WNR63" s="254"/>
      <c r="WNS63" s="254"/>
      <c r="WNT63" s="254"/>
      <c r="WNU63" s="254"/>
      <c r="WNV63" s="254"/>
      <c r="WNW63" s="254"/>
      <c r="WNX63" s="254"/>
      <c r="WNY63" s="254"/>
      <c r="WNZ63" s="254"/>
      <c r="WOA63" s="254"/>
      <c r="WOB63" s="254"/>
      <c r="WOC63" s="254"/>
      <c r="WOD63" s="254"/>
      <c r="WOE63" s="254"/>
      <c r="WOF63" s="254"/>
      <c r="WOG63" s="254"/>
      <c r="WOH63" s="254"/>
      <c r="WOI63" s="254"/>
      <c r="WOJ63" s="254"/>
      <c r="WOK63" s="254"/>
      <c r="WOL63" s="254"/>
      <c r="WOM63" s="254"/>
      <c r="WON63" s="254"/>
      <c r="WOO63" s="254"/>
      <c r="WOP63" s="254"/>
      <c r="WOQ63" s="254"/>
      <c r="WOR63" s="254"/>
      <c r="WOS63" s="254"/>
      <c r="WOT63" s="254"/>
      <c r="WOU63" s="254"/>
      <c r="WOV63" s="254"/>
      <c r="WOW63" s="254"/>
      <c r="WOX63" s="254"/>
      <c r="WOY63" s="254"/>
      <c r="WOZ63" s="254"/>
      <c r="WPA63" s="254"/>
      <c r="WPB63" s="254"/>
      <c r="WPC63" s="254"/>
      <c r="WPD63" s="254"/>
      <c r="WPE63" s="254"/>
      <c r="WPF63" s="254"/>
      <c r="WPG63" s="254"/>
      <c r="WPH63" s="254"/>
      <c r="WPI63" s="254"/>
      <c r="WPJ63" s="254"/>
      <c r="WPK63" s="254"/>
      <c r="WPL63" s="254"/>
      <c r="WPM63" s="254"/>
      <c r="WPN63" s="254"/>
      <c r="WPO63" s="254"/>
      <c r="WPP63" s="254"/>
      <c r="WPQ63" s="254"/>
      <c r="WPR63" s="254"/>
      <c r="WPS63" s="254"/>
      <c r="WPT63" s="254"/>
      <c r="WPU63" s="254"/>
      <c r="WPV63" s="254"/>
      <c r="WPW63" s="254"/>
      <c r="WPX63" s="254"/>
      <c r="WPY63" s="254"/>
      <c r="WPZ63" s="254"/>
      <c r="WQA63" s="254"/>
      <c r="WQB63" s="254"/>
      <c r="WQC63" s="254"/>
      <c r="WQD63" s="254"/>
      <c r="WQE63" s="254"/>
      <c r="WQF63" s="254"/>
      <c r="WQG63" s="254"/>
      <c r="WQH63" s="254"/>
      <c r="WQI63" s="254"/>
      <c r="WQJ63" s="254"/>
      <c r="WQK63" s="254"/>
      <c r="WQL63" s="254"/>
      <c r="WQM63" s="254"/>
      <c r="WQN63" s="254"/>
      <c r="WQO63" s="254"/>
      <c r="WQP63" s="254"/>
      <c r="WQQ63" s="254"/>
      <c r="WQR63" s="254"/>
      <c r="WQS63" s="254"/>
      <c r="WQT63" s="254"/>
      <c r="WQU63" s="254"/>
      <c r="WQV63" s="254"/>
      <c r="WQW63" s="254"/>
      <c r="WQX63" s="254"/>
      <c r="WQY63" s="254"/>
      <c r="WQZ63" s="254"/>
      <c r="WRA63" s="254"/>
      <c r="WRB63" s="254"/>
      <c r="WRC63" s="254"/>
      <c r="WRD63" s="254"/>
      <c r="WRE63" s="254"/>
      <c r="WRF63" s="254"/>
      <c r="WRG63" s="254"/>
      <c r="WRH63" s="254"/>
      <c r="WRI63" s="254"/>
      <c r="WRJ63" s="254"/>
      <c r="WRK63" s="254"/>
      <c r="WRL63" s="254"/>
      <c r="WRM63" s="254"/>
      <c r="WRN63" s="254"/>
      <c r="WRO63" s="254"/>
      <c r="WRP63" s="254"/>
      <c r="WRQ63" s="254"/>
      <c r="WRR63" s="254"/>
      <c r="WRS63" s="254"/>
      <c r="WRT63" s="254"/>
      <c r="WRU63" s="254"/>
      <c r="WRV63" s="254"/>
      <c r="WRW63" s="254"/>
      <c r="WRX63" s="254"/>
      <c r="WRY63" s="254"/>
      <c r="WRZ63" s="254"/>
      <c r="WSA63" s="254"/>
      <c r="WSB63" s="254"/>
      <c r="WSC63" s="254"/>
      <c r="WSD63" s="254"/>
      <c r="WSE63" s="254"/>
      <c r="WSF63" s="254"/>
      <c r="WSG63" s="254"/>
      <c r="WSH63" s="254"/>
      <c r="WSI63" s="254"/>
      <c r="WSJ63" s="254"/>
      <c r="WSK63" s="254"/>
      <c r="WSL63" s="254"/>
      <c r="WSM63" s="254"/>
      <c r="WSN63" s="254"/>
      <c r="WSO63" s="254"/>
      <c r="WSP63" s="254"/>
      <c r="WSQ63" s="254"/>
      <c r="WSR63" s="254"/>
      <c r="WSS63" s="254"/>
      <c r="WST63" s="254"/>
      <c r="WSU63" s="254"/>
      <c r="WSV63" s="254"/>
      <c r="WSW63" s="254"/>
      <c r="WSX63" s="254"/>
      <c r="WSY63" s="254"/>
      <c r="WSZ63" s="254"/>
      <c r="WTA63" s="254"/>
      <c r="WTB63" s="254"/>
      <c r="WTC63" s="254"/>
      <c r="WTD63" s="254"/>
      <c r="WTE63" s="254"/>
      <c r="WTF63" s="254"/>
      <c r="WTG63" s="254"/>
      <c r="WTH63" s="254"/>
      <c r="WTI63" s="254"/>
      <c r="WTJ63" s="254"/>
      <c r="WTK63" s="254"/>
      <c r="WTL63" s="254"/>
      <c r="WTM63" s="254"/>
      <c r="WTN63" s="254"/>
      <c r="WTO63" s="254"/>
      <c r="WTP63" s="254"/>
      <c r="WTQ63" s="254"/>
      <c r="WTR63" s="254"/>
      <c r="WTS63" s="254"/>
      <c r="WTT63" s="254"/>
      <c r="WTU63" s="254"/>
      <c r="WTV63" s="254"/>
      <c r="WTW63" s="254"/>
      <c r="WTX63" s="254"/>
      <c r="WTY63" s="254"/>
      <c r="WTZ63" s="254"/>
      <c r="WUA63" s="254"/>
      <c r="WUB63" s="254"/>
      <c r="WUC63" s="254"/>
      <c r="WUD63" s="254"/>
      <c r="WUE63" s="254"/>
      <c r="WUF63" s="254"/>
      <c r="WUG63" s="254"/>
      <c r="WUH63" s="254"/>
      <c r="WUI63" s="254"/>
      <c r="WUJ63" s="254"/>
      <c r="WUK63" s="254"/>
      <c r="WUL63" s="254"/>
      <c r="WUM63" s="254"/>
      <c r="WUN63" s="254"/>
      <c r="WUO63" s="254"/>
      <c r="WUP63" s="254"/>
      <c r="WUQ63" s="254"/>
      <c r="WUR63" s="254"/>
      <c r="WUS63" s="254"/>
      <c r="WUT63" s="254"/>
      <c r="WUU63" s="254"/>
      <c r="WUV63" s="254"/>
      <c r="WUW63" s="254"/>
      <c r="WUX63" s="254"/>
      <c r="WUY63" s="254"/>
      <c r="WUZ63" s="254"/>
      <c r="WVA63" s="254"/>
      <c r="WVB63" s="254"/>
      <c r="WVC63" s="254"/>
      <c r="WVD63" s="254"/>
      <c r="WVE63" s="254"/>
      <c r="WVF63" s="254"/>
      <c r="WVG63" s="254"/>
      <c r="WVH63" s="254"/>
      <c r="WVI63" s="254"/>
      <c r="WVJ63" s="254"/>
      <c r="WVK63" s="254"/>
      <c r="WVL63" s="254"/>
      <c r="WVM63" s="254"/>
      <c r="WVN63" s="254"/>
      <c r="WVO63" s="254"/>
      <c r="WVP63" s="254"/>
      <c r="WVQ63" s="254"/>
      <c r="WVR63" s="254"/>
      <c r="WVS63" s="254"/>
      <c r="WVT63" s="254"/>
      <c r="WVU63" s="254"/>
      <c r="WVV63" s="254"/>
      <c r="WVW63" s="254"/>
      <c r="WVX63" s="254"/>
      <c r="WVY63" s="254"/>
      <c r="WVZ63" s="254"/>
      <c r="WWA63" s="254"/>
      <c r="WWB63" s="254"/>
      <c r="WWC63" s="254"/>
      <c r="WWD63" s="254"/>
      <c r="WWE63" s="254"/>
      <c r="WWF63" s="254"/>
      <c r="WWG63" s="254"/>
      <c r="WWH63" s="254"/>
      <c r="WWI63" s="254"/>
      <c r="WWJ63" s="254"/>
      <c r="WWK63" s="254"/>
      <c r="WWL63" s="254"/>
      <c r="WWM63" s="254"/>
      <c r="WWN63" s="254"/>
      <c r="WWO63" s="254"/>
      <c r="WWP63" s="254"/>
      <c r="WWQ63" s="254"/>
      <c r="WWR63" s="254"/>
      <c r="WWS63" s="254"/>
      <c r="WWT63" s="254"/>
      <c r="WWU63" s="254"/>
      <c r="WWV63" s="254"/>
      <c r="WWW63" s="254"/>
      <c r="WWX63" s="254"/>
      <c r="WWY63" s="254"/>
      <c r="WWZ63" s="254"/>
      <c r="WXA63" s="254"/>
      <c r="WXB63" s="254"/>
      <c r="WXC63" s="254"/>
      <c r="WXD63" s="254"/>
      <c r="WXE63" s="254"/>
      <c r="WXF63" s="254"/>
      <c r="WXG63" s="254"/>
      <c r="WXH63" s="254"/>
      <c r="WXI63" s="254"/>
      <c r="WXJ63" s="254"/>
      <c r="WXK63" s="254"/>
      <c r="WXL63" s="254"/>
      <c r="WXM63" s="254"/>
      <c r="WXN63" s="254"/>
      <c r="WXO63" s="254"/>
      <c r="WXP63" s="254"/>
      <c r="WXQ63" s="254"/>
      <c r="WXR63" s="254"/>
      <c r="WXS63" s="254"/>
      <c r="WXT63" s="254"/>
      <c r="WXU63" s="254"/>
      <c r="WXV63" s="254"/>
      <c r="WXW63" s="254"/>
      <c r="WXX63" s="254"/>
      <c r="WXY63" s="254"/>
      <c r="WXZ63" s="254"/>
      <c r="WYA63" s="254"/>
      <c r="WYB63" s="254"/>
      <c r="WYC63" s="254"/>
      <c r="WYD63" s="254"/>
      <c r="WYE63" s="254"/>
      <c r="WYF63" s="254"/>
      <c r="WYG63" s="254"/>
      <c r="WYH63" s="254"/>
      <c r="WYI63" s="254"/>
      <c r="WYJ63" s="254"/>
      <c r="WYK63" s="254"/>
      <c r="WYL63" s="254"/>
      <c r="WYM63" s="254"/>
      <c r="WYN63" s="254"/>
      <c r="WYO63" s="254"/>
      <c r="WYP63" s="254"/>
      <c r="WYQ63" s="254"/>
      <c r="WYR63" s="254"/>
      <c r="WYS63" s="254"/>
      <c r="WYT63" s="254"/>
      <c r="WYU63" s="254"/>
      <c r="WYV63" s="254"/>
      <c r="WYW63" s="254"/>
      <c r="WYX63" s="254"/>
      <c r="WYY63" s="254"/>
      <c r="WYZ63" s="254"/>
      <c r="WZA63" s="254"/>
      <c r="WZB63" s="254"/>
      <c r="WZC63" s="254"/>
      <c r="WZD63" s="254"/>
      <c r="WZE63" s="254"/>
      <c r="WZF63" s="254"/>
      <c r="WZG63" s="254"/>
      <c r="WZH63" s="254"/>
      <c r="WZI63" s="254"/>
      <c r="WZJ63" s="254"/>
      <c r="WZK63" s="254"/>
      <c r="WZL63" s="254"/>
      <c r="WZM63" s="254"/>
      <c r="WZN63" s="254"/>
      <c r="WZO63" s="254"/>
      <c r="WZP63" s="254"/>
      <c r="WZQ63" s="254"/>
      <c r="WZR63" s="254"/>
      <c r="WZS63" s="254"/>
      <c r="WZT63" s="254"/>
      <c r="WZU63" s="254"/>
      <c r="WZV63" s="254"/>
      <c r="WZW63" s="254"/>
      <c r="WZX63" s="254"/>
      <c r="WZY63" s="254"/>
      <c r="WZZ63" s="254"/>
      <c r="XAA63" s="254"/>
      <c r="XAB63" s="254"/>
      <c r="XAC63" s="254"/>
      <c r="XAD63" s="254"/>
      <c r="XAE63" s="254"/>
      <c r="XAF63" s="254"/>
      <c r="XAG63" s="254"/>
      <c r="XAH63" s="254"/>
      <c r="XAI63" s="254"/>
      <c r="XAJ63" s="254"/>
      <c r="XAK63" s="254"/>
      <c r="XAL63" s="254"/>
      <c r="XAM63" s="254"/>
      <c r="XAN63" s="254"/>
      <c r="XAO63" s="254"/>
      <c r="XAP63" s="254"/>
      <c r="XAQ63" s="254"/>
      <c r="XAR63" s="254"/>
      <c r="XAS63" s="254"/>
      <c r="XAT63" s="254"/>
      <c r="XAU63" s="254"/>
      <c r="XAV63" s="254"/>
      <c r="XAW63" s="254"/>
      <c r="XAX63" s="254"/>
      <c r="XAY63" s="254"/>
      <c r="XAZ63" s="254"/>
      <c r="XBA63" s="254"/>
      <c r="XBB63" s="254"/>
      <c r="XBC63" s="254"/>
      <c r="XBD63" s="254"/>
      <c r="XBE63" s="254"/>
      <c r="XBF63" s="254"/>
      <c r="XBG63" s="254"/>
      <c r="XBH63" s="254"/>
      <c r="XBI63" s="254"/>
      <c r="XBJ63" s="254"/>
      <c r="XBK63" s="254"/>
      <c r="XBL63" s="254"/>
      <c r="XBM63" s="254"/>
      <c r="XBN63" s="254"/>
      <c r="XBO63" s="254"/>
      <c r="XBP63" s="254"/>
      <c r="XBQ63" s="254"/>
      <c r="XBR63" s="254"/>
      <c r="XBS63" s="254"/>
      <c r="XBT63" s="254"/>
      <c r="XBU63" s="254"/>
      <c r="XBV63" s="254"/>
      <c r="XBW63" s="254"/>
      <c r="XBX63" s="254"/>
      <c r="XBY63" s="254"/>
      <c r="XBZ63" s="254"/>
      <c r="XCA63" s="254"/>
      <c r="XCB63" s="254"/>
      <c r="XCC63" s="254"/>
      <c r="XCD63" s="254"/>
      <c r="XCE63" s="254"/>
      <c r="XCF63" s="254"/>
      <c r="XCG63" s="254"/>
      <c r="XCH63" s="254"/>
      <c r="XCI63" s="254"/>
      <c r="XCJ63" s="254"/>
      <c r="XCK63" s="254"/>
      <c r="XCL63" s="254"/>
      <c r="XCM63" s="254"/>
      <c r="XCN63" s="254"/>
      <c r="XCO63" s="254"/>
      <c r="XCP63" s="254"/>
      <c r="XCQ63" s="254"/>
      <c r="XCR63" s="254"/>
      <c r="XCS63" s="254"/>
      <c r="XCT63" s="254"/>
      <c r="XCU63" s="254"/>
      <c r="XCV63" s="254"/>
      <c r="XCW63" s="254"/>
      <c r="XCX63" s="254"/>
      <c r="XCY63" s="254"/>
      <c r="XCZ63" s="254"/>
      <c r="XDA63" s="254"/>
      <c r="XDB63" s="254"/>
      <c r="XDC63" s="254"/>
      <c r="XDD63" s="254"/>
      <c r="XDE63" s="254"/>
      <c r="XDF63" s="254"/>
      <c r="XDG63" s="254"/>
      <c r="XDH63" s="254"/>
      <c r="XDI63" s="254"/>
      <c r="XDJ63" s="254"/>
      <c r="XDK63" s="254"/>
      <c r="XDL63" s="254"/>
      <c r="XDM63" s="254"/>
      <c r="XDN63" s="254"/>
      <c r="XDO63" s="254"/>
      <c r="XDP63" s="254"/>
      <c r="XDQ63" s="254"/>
      <c r="XDR63" s="254"/>
      <c r="XDS63" s="254"/>
      <c r="XDT63" s="254"/>
      <c r="XDU63" s="254"/>
      <c r="XDV63" s="254"/>
      <c r="XDW63" s="254"/>
      <c r="XDX63" s="254"/>
      <c r="XDY63" s="254"/>
      <c r="XDZ63" s="254"/>
      <c r="XEA63" s="254"/>
      <c r="XEB63" s="254"/>
      <c r="XEC63" s="254"/>
      <c r="XED63" s="254"/>
      <c r="XEE63" s="254"/>
      <c r="XEF63" s="254"/>
      <c r="XEG63" s="254"/>
      <c r="XEH63" s="254"/>
      <c r="XEI63" s="254"/>
      <c r="XEJ63" s="254"/>
      <c r="XEK63" s="254"/>
      <c r="XEL63" s="254"/>
      <c r="XEM63" s="254"/>
      <c r="XEN63" s="254"/>
      <c r="XEO63" s="254"/>
      <c r="XEP63" s="254"/>
      <c r="XEQ63" s="254"/>
      <c r="XER63" s="254"/>
      <c r="XES63" s="254"/>
      <c r="XET63" s="254"/>
      <c r="XEU63" s="254"/>
      <c r="XEV63" s="254"/>
      <c r="XEW63" s="254"/>
      <c r="XEX63" s="254"/>
      <c r="XEY63" s="254"/>
      <c r="XEZ63" s="254"/>
      <c r="XFA63" s="254"/>
      <c r="XFB63" s="254"/>
      <c r="XFC63" s="254"/>
    </row>
    <row r="64" spans="1:16383" x14ac:dyDescent="0.2">
      <c r="E64" s="45" t="str">
        <f>InpS!E108</f>
        <v xml:space="preserve">Surface Water: Band 17 </v>
      </c>
      <c r="F64" s="45"/>
      <c r="G64" s="57">
        <f xml:space="preserve"> DiscountCalc!$G$92</f>
        <v>0</v>
      </c>
      <c r="H64" s="222" t="str">
        <f>InpS!H108</f>
        <v>£</v>
      </c>
      <c r="I64" s="272">
        <v>2</v>
      </c>
      <c r="J64" s="45"/>
      <c r="K64" s="62">
        <f>InpS!K108</f>
        <v>19499.740000000002</v>
      </c>
      <c r="L64" s="62">
        <f>InpS!L108</f>
        <v>25228.32</v>
      </c>
      <c r="M64" s="18"/>
      <c r="N64" s="342">
        <f t="shared" si="16"/>
        <v>19499.740000000002</v>
      </c>
      <c r="O64" s="342">
        <f t="shared" si="17"/>
        <v>25228.32</v>
      </c>
      <c r="P64" s="18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70"/>
      <c r="CU64" s="324"/>
    </row>
    <row r="65" spans="1:99" x14ac:dyDescent="0.2">
      <c r="E65" s="45" t="str">
        <f>InpS!E109</f>
        <v>Surface Water: Band 18</v>
      </c>
      <c r="F65" s="45"/>
      <c r="G65" s="57">
        <f xml:space="preserve"> DiscountCalc!$G$92</f>
        <v>0</v>
      </c>
      <c r="H65" s="222" t="str">
        <f>InpS!H109</f>
        <v>£</v>
      </c>
      <c r="I65" s="272">
        <v>2</v>
      </c>
      <c r="J65" s="45"/>
      <c r="K65" s="62">
        <f>InpS!K109</f>
        <v>22501.63</v>
      </c>
      <c r="L65" s="62">
        <f>InpS!L109</f>
        <v>29112.1</v>
      </c>
      <c r="M65" s="18"/>
      <c r="N65" s="342">
        <f t="shared" si="16"/>
        <v>22501.63</v>
      </c>
      <c r="O65" s="342">
        <f t="shared" si="17"/>
        <v>29112.1</v>
      </c>
      <c r="P65" s="18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U65" s="324"/>
    </row>
    <row r="66" spans="1:99" x14ac:dyDescent="0.2">
      <c r="E66" s="45" t="str">
        <f>InpS!E110</f>
        <v>Surface Water: Band 19</v>
      </c>
      <c r="F66" s="45"/>
      <c r="G66" s="57">
        <f xml:space="preserve"> DiscountCalc!$G$92</f>
        <v>0</v>
      </c>
      <c r="H66" s="222" t="str">
        <f>InpS!H110</f>
        <v>£</v>
      </c>
      <c r="I66" s="272">
        <v>2</v>
      </c>
      <c r="J66" s="45"/>
      <c r="K66" s="62">
        <f>InpS!K110</f>
        <v>25503.54</v>
      </c>
      <c r="L66" s="62">
        <f>InpS!L110</f>
        <v>32995.9</v>
      </c>
      <c r="N66" s="342">
        <f t="shared" si="16"/>
        <v>25503.54</v>
      </c>
      <c r="O66" s="342">
        <f t="shared" si="17"/>
        <v>32995.9</v>
      </c>
    </row>
    <row r="67" spans="1:99" x14ac:dyDescent="0.2">
      <c r="A67" s="78"/>
      <c r="B67" s="97"/>
      <c r="C67" s="44"/>
      <c r="D67" s="78"/>
      <c r="E67" s="45" t="str">
        <f>InpS!E111</f>
        <v>Surface Water: Band 20</v>
      </c>
      <c r="F67" s="45"/>
      <c r="G67" s="57">
        <f xml:space="preserve"> DiscountCalc!$G$92</f>
        <v>0</v>
      </c>
      <c r="H67" s="222" t="str">
        <f>InpS!H111</f>
        <v>£</v>
      </c>
      <c r="I67" s="272">
        <v>2</v>
      </c>
      <c r="J67" s="45"/>
      <c r="K67" s="62">
        <f>InpS!K111</f>
        <v>28505.55</v>
      </c>
      <c r="L67" s="62">
        <f>InpS!L111</f>
        <v>36879.839999999997</v>
      </c>
      <c r="M67" s="78"/>
      <c r="N67" s="342">
        <f t="shared" si="16"/>
        <v>28505.55</v>
      </c>
      <c r="O67" s="342">
        <f t="shared" si="17"/>
        <v>36879.839999999997</v>
      </c>
      <c r="P67" s="78"/>
      <c r="Q67" s="340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</row>
    <row r="68" spans="1:99" x14ac:dyDescent="0.2">
      <c r="A68" s="78"/>
      <c r="B68" s="97"/>
      <c r="C68" s="44"/>
      <c r="D68" s="78"/>
      <c r="E68" s="45" t="str">
        <f>InpS!E112</f>
        <v>Surface Water: Band 21</v>
      </c>
      <c r="F68" s="45"/>
      <c r="G68" s="57">
        <f xml:space="preserve"> DiscountCalc!$G$92</f>
        <v>0</v>
      </c>
      <c r="H68" s="222" t="str">
        <f>InpS!H112</f>
        <v>£</v>
      </c>
      <c r="I68" s="272">
        <v>2</v>
      </c>
      <c r="J68" s="45"/>
      <c r="K68" s="62">
        <f>InpS!K112</f>
        <v>45003.62</v>
      </c>
      <c r="L68" s="62">
        <f>InpS!L112</f>
        <v>58224.67</v>
      </c>
      <c r="M68" s="45"/>
      <c r="N68" s="342">
        <f t="shared" si="16"/>
        <v>45003.62</v>
      </c>
      <c r="O68" s="342">
        <f t="shared" si="17"/>
        <v>58224.67</v>
      </c>
      <c r="P68" s="45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A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</row>
    <row r="69" spans="1:99" x14ac:dyDescent="0.2">
      <c r="A69" s="78"/>
      <c r="B69" s="97"/>
      <c r="C69" s="44"/>
      <c r="D69" s="78"/>
      <c r="E69" s="45" t="str">
        <f>InpS!E113</f>
        <v>Surface Water: Band 22</v>
      </c>
      <c r="F69" s="45"/>
      <c r="G69" s="57">
        <f xml:space="preserve"> DiscountCalc!$G$92</f>
        <v>0</v>
      </c>
      <c r="H69" s="222" t="str">
        <f>InpS!H113</f>
        <v>£</v>
      </c>
      <c r="I69" s="272">
        <v>2</v>
      </c>
      <c r="J69" s="45"/>
      <c r="K69" s="62">
        <f>InpS!K113</f>
        <v>105023.45</v>
      </c>
      <c r="L69" s="62">
        <f>InpS!L113</f>
        <v>135876.96</v>
      </c>
      <c r="M69" s="45"/>
      <c r="N69" s="342">
        <f t="shared" si="16"/>
        <v>105023.45</v>
      </c>
      <c r="O69" s="342">
        <f t="shared" si="17"/>
        <v>135876.96</v>
      </c>
      <c r="P69" s="45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</row>
    <row r="70" spans="1:99" x14ac:dyDescent="0.2">
      <c r="A70" s="78"/>
      <c r="B70" s="97"/>
      <c r="C70" s="44"/>
      <c r="D70" s="78"/>
      <c r="E70" s="78"/>
      <c r="F70" s="78"/>
      <c r="G70" s="78"/>
      <c r="H70" s="219"/>
      <c r="I70" s="204"/>
      <c r="J70" s="78"/>
      <c r="K70" s="78"/>
      <c r="L70" s="78"/>
      <c r="M70" s="78"/>
      <c r="N70" s="78"/>
      <c r="O70" s="78"/>
      <c r="P70" s="78"/>
    </row>
    <row r="71" spans="1:99" ht="13.5" thickBot="1" x14ac:dyDescent="0.25">
      <c r="A71" s="55" t="s">
        <v>149</v>
      </c>
      <c r="B71" s="9"/>
      <c r="C71" s="179"/>
      <c r="D71" s="68"/>
      <c r="E71" s="11"/>
      <c r="F71" s="12"/>
      <c r="G71" s="12"/>
      <c r="H71" s="145"/>
      <c r="I71" s="21"/>
      <c r="J71" s="13"/>
      <c r="K71" s="21"/>
      <c r="L71" s="21"/>
      <c r="M71" s="13"/>
      <c r="N71" s="21"/>
      <c r="O71" s="21"/>
      <c r="P71" s="13"/>
      <c r="Q71" s="339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8"/>
      <c r="BK71" s="328"/>
      <c r="BL71" s="328"/>
      <c r="BM71" s="328"/>
      <c r="BN71" s="328"/>
      <c r="BO71" s="328"/>
      <c r="BP71" s="328"/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28"/>
      <c r="CD71" s="328"/>
      <c r="CE71" s="328"/>
      <c r="CF71" s="328"/>
      <c r="CG71" s="328"/>
      <c r="CH71" s="328"/>
      <c r="CI71" s="328"/>
      <c r="CJ71" s="328"/>
      <c r="CK71" s="328"/>
      <c r="CL71" s="328"/>
      <c r="CM71" s="328"/>
      <c r="CN71" s="328"/>
      <c r="CO71" s="328"/>
    </row>
    <row r="72" spans="1:99" ht="13.5" hidden="1" thickTop="1" x14ac:dyDescent="0.2"/>
  </sheetData>
  <sheetProtection algorithmName="SHA-512" hashValue="jfwirTZLG+CqLxqALPq4p3ojnYxYlOFYt4sOaTkezWmT+Rzn3MxBoHsz0V+81wTiyW4xP8AVQv9jGlnV4/Enrw==" saltValue="uxwTUxMHQBJpv0nOTIrM4w==" spinCount="100000" sheet="1" objects="1" scenarios="1"/>
  <conditionalFormatting sqref="K1:L1 R1:CO1">
    <cfRule type="cellIs" dxfId="84" priority="144" operator="equal">
      <formula>OverallError</formula>
    </cfRule>
  </conditionalFormatting>
  <conditionalFormatting sqref="H1">
    <cfRule type="cellIs" dxfId="83" priority="145" operator="equal">
      <formula>OverallError</formula>
    </cfRule>
  </conditionalFormatting>
  <conditionalFormatting sqref="H3 D3:F3 H55">
    <cfRule type="cellIs" dxfId="82" priority="141" operator="lessThan">
      <formula>0</formula>
    </cfRule>
  </conditionalFormatting>
  <conditionalFormatting sqref="K3">
    <cfRule type="cellIs" dxfId="81" priority="140" operator="lessThan">
      <formula>0</formula>
    </cfRule>
  </conditionalFormatting>
  <conditionalFormatting sqref="K59:K60 K52:L52 Q52:CO52">
    <cfRule type="cellIs" dxfId="80" priority="109" operator="lessThan">
      <formula>0</formula>
    </cfRule>
  </conditionalFormatting>
  <conditionalFormatting sqref="H67">
    <cfRule type="cellIs" dxfId="79" priority="104" operator="lessThan">
      <formula>0</formula>
    </cfRule>
  </conditionalFormatting>
  <conditionalFormatting sqref="K41:K47">
    <cfRule type="cellIs" dxfId="78" priority="105" operator="lessThan">
      <formula>0</formula>
    </cfRule>
  </conditionalFormatting>
  <conditionalFormatting sqref="D16:F16">
    <cfRule type="cellIs" dxfId="77" priority="137" operator="lessThan">
      <formula>0</formula>
    </cfRule>
  </conditionalFormatting>
  <conditionalFormatting sqref="L16 Q16:CO16">
    <cfRule type="cellIs" dxfId="76" priority="136" operator="lessThan">
      <formula>0</formula>
    </cfRule>
  </conditionalFormatting>
  <conditionalFormatting sqref="K28">
    <cfRule type="cellIs" dxfId="75" priority="111" operator="lessThan">
      <formula>0</formula>
    </cfRule>
  </conditionalFormatting>
  <conditionalFormatting sqref="K5">
    <cfRule type="cellIs" dxfId="74" priority="130" operator="lessThan">
      <formula>0</formula>
    </cfRule>
  </conditionalFormatting>
  <conditionalFormatting sqref="D11:F12 E11:E22">
    <cfRule type="cellIs" dxfId="73" priority="133" operator="lessThan">
      <formula>0</formula>
    </cfRule>
  </conditionalFormatting>
  <conditionalFormatting sqref="D13:F13">
    <cfRule type="cellIs" dxfId="72" priority="123" operator="lessThan">
      <formula>0</formula>
    </cfRule>
  </conditionalFormatting>
  <conditionalFormatting sqref="H5 D5:F5">
    <cfRule type="cellIs" dxfId="71" priority="131" operator="lessThan">
      <formula>0</formula>
    </cfRule>
  </conditionalFormatting>
  <conditionalFormatting sqref="D14:F14">
    <cfRule type="cellIs" dxfId="70" priority="125" operator="lessThan">
      <formula>0</formula>
    </cfRule>
  </conditionalFormatting>
  <conditionalFormatting sqref="D15:F15">
    <cfRule type="cellIs" dxfId="69" priority="127" operator="lessThan">
      <formula>0</formula>
    </cfRule>
  </conditionalFormatting>
  <conditionalFormatting sqref="H57 D57:F57">
    <cfRule type="cellIs" dxfId="68" priority="97" operator="lessThan">
      <formula>0</formula>
    </cfRule>
  </conditionalFormatting>
  <conditionalFormatting sqref="D39:F39 H39">
    <cfRule type="cellIs" dxfId="67" priority="114" operator="lessThan">
      <formula>0</formula>
    </cfRule>
  </conditionalFormatting>
  <conditionalFormatting sqref="D17:F17">
    <cfRule type="cellIs" dxfId="66" priority="121" operator="lessThan">
      <formula>0</formula>
    </cfRule>
  </conditionalFormatting>
  <conditionalFormatting sqref="H22 D22:F22">
    <cfRule type="cellIs" dxfId="65" priority="119" operator="lessThan">
      <formula>0</formula>
    </cfRule>
  </conditionalFormatting>
  <conditionalFormatting sqref="K22">
    <cfRule type="cellIs" dxfId="64" priority="118" operator="lessThan">
      <formula>0</formula>
    </cfRule>
  </conditionalFormatting>
  <conditionalFormatting sqref="H53 D53:F53">
    <cfRule type="cellIs" dxfId="63" priority="99" operator="lessThan">
      <formula>0</formula>
    </cfRule>
  </conditionalFormatting>
  <conditionalFormatting sqref="K53">
    <cfRule type="cellIs" dxfId="62" priority="98" operator="lessThan">
      <formula>0</formula>
    </cfRule>
  </conditionalFormatting>
  <conditionalFormatting sqref="H28 D28:F28">
    <cfRule type="cellIs" dxfId="61" priority="112" operator="lessThan">
      <formula>0</formula>
    </cfRule>
  </conditionalFormatting>
  <conditionalFormatting sqref="H52 D52:F52 D60:F60 H59:H60 D59 F59">
    <cfRule type="cellIs" dxfId="60" priority="110" operator="lessThan">
      <formula>0</formula>
    </cfRule>
  </conditionalFormatting>
  <conditionalFormatting sqref="D48 H41:H47 D41:F47">
    <cfRule type="cellIs" dxfId="59" priority="106" operator="lessThan">
      <formula>0</formula>
    </cfRule>
  </conditionalFormatting>
  <conditionalFormatting sqref="E20:F20">
    <cfRule type="cellIs" dxfId="58" priority="88" operator="lessThan">
      <formula>0</formula>
    </cfRule>
  </conditionalFormatting>
  <conditionalFormatting sqref="H51 D51:F51">
    <cfRule type="cellIs" dxfId="57" priority="102" operator="lessThan">
      <formula>0</formula>
    </cfRule>
  </conditionalFormatting>
  <conditionalFormatting sqref="D54:F54 H54 D55">
    <cfRule type="cellIs" dxfId="56" priority="84" operator="lessThan">
      <formula>0</formula>
    </cfRule>
  </conditionalFormatting>
  <conditionalFormatting sqref="H50 D50:F50">
    <cfRule type="cellIs" dxfId="55" priority="101" operator="lessThan">
      <formula>0</formula>
    </cfRule>
  </conditionalFormatting>
  <conditionalFormatting sqref="H49 D49:F49 E50:E52">
    <cfRule type="cellIs" dxfId="54" priority="100" operator="lessThan">
      <formula>0</formula>
    </cfRule>
  </conditionalFormatting>
  <conditionalFormatting sqref="K54">
    <cfRule type="cellIs" dxfId="53" priority="83" operator="lessThan">
      <formula>0</formula>
    </cfRule>
  </conditionalFormatting>
  <conditionalFormatting sqref="K57">
    <cfRule type="cellIs" dxfId="52" priority="96" operator="lessThan">
      <formula>0</formula>
    </cfRule>
  </conditionalFormatting>
  <conditionalFormatting sqref="K51:L51 Q51:CO51">
    <cfRule type="cellIs" dxfId="51" priority="95" operator="lessThan">
      <formula>0</formula>
    </cfRule>
  </conditionalFormatting>
  <conditionalFormatting sqref="K49:L51 Q50:CO51 R49:CO49">
    <cfRule type="cellIs" dxfId="50" priority="93" operator="lessThan">
      <formula>0</formula>
    </cfRule>
  </conditionalFormatting>
  <conditionalFormatting sqref="K50:L50 Q50:CO50">
    <cfRule type="cellIs" dxfId="49" priority="94" operator="lessThan">
      <formula>0</formula>
    </cfRule>
  </conditionalFormatting>
  <conditionalFormatting sqref="D18:F19 D20">
    <cfRule type="cellIs" dxfId="48" priority="92" operator="lessThan">
      <formula>0</formula>
    </cfRule>
  </conditionalFormatting>
  <conditionalFormatting sqref="H56 D56:F56">
    <cfRule type="cellIs" dxfId="47" priority="82" operator="lessThan">
      <formula>0</formula>
    </cfRule>
  </conditionalFormatting>
  <conditionalFormatting sqref="D21:F21">
    <cfRule type="cellIs" dxfId="46" priority="90" operator="lessThan">
      <formula>0</formula>
    </cfRule>
  </conditionalFormatting>
  <conditionalFormatting sqref="E55:F55">
    <cfRule type="cellIs" dxfId="45" priority="80" operator="lessThan">
      <formula>0</formula>
    </cfRule>
  </conditionalFormatting>
  <conditionalFormatting sqref="L20 Q20:CO20">
    <cfRule type="cellIs" dxfId="44" priority="85" operator="lessThan">
      <formula>0</formula>
    </cfRule>
  </conditionalFormatting>
  <conditionalFormatting sqref="L19 Q19:CO19">
    <cfRule type="cellIs" dxfId="43" priority="86" operator="lessThan">
      <formula>0</formula>
    </cfRule>
  </conditionalFormatting>
  <conditionalFormatting sqref="K56">
    <cfRule type="cellIs" dxfId="42" priority="81" operator="lessThan">
      <formula>0</formula>
    </cfRule>
  </conditionalFormatting>
  <conditionalFormatting sqref="K55:L55 Q55:CO55">
    <cfRule type="cellIs" dxfId="41" priority="79" operator="lessThan">
      <formula>0</formula>
    </cfRule>
  </conditionalFormatting>
  <conditionalFormatting sqref="H61 D61:F61">
    <cfRule type="cellIs" dxfId="40" priority="78" operator="lessThan">
      <formula>0</formula>
    </cfRule>
  </conditionalFormatting>
  <conditionalFormatting sqref="K61">
    <cfRule type="cellIs" dxfId="39" priority="77" operator="lessThan">
      <formula>0</formula>
    </cfRule>
  </conditionalFormatting>
  <conditionalFormatting sqref="CQ1">
    <cfRule type="cellIs" dxfId="38" priority="76" operator="equal">
      <formula>OverallError</formula>
    </cfRule>
  </conditionalFormatting>
  <conditionalFormatting sqref="N1:O1">
    <cfRule type="cellIs" dxfId="37" priority="68" operator="equal">
      <formula>OverallError</formula>
    </cfRule>
  </conditionalFormatting>
  <conditionalFormatting sqref="N3">
    <cfRule type="cellIs" dxfId="36" priority="67" operator="lessThan">
      <formula>0</formula>
    </cfRule>
  </conditionalFormatting>
  <conditionalFormatting sqref="N5">
    <cfRule type="cellIs" dxfId="35" priority="63" operator="lessThan">
      <formula>0</formula>
    </cfRule>
  </conditionalFormatting>
  <conditionalFormatting sqref="N22">
    <cfRule type="cellIs" dxfId="34" priority="58" operator="lessThan">
      <formula>0</formula>
    </cfRule>
  </conditionalFormatting>
  <conditionalFormatting sqref="N28">
    <cfRule type="cellIs" dxfId="33" priority="55" operator="lessThan">
      <formula>0</formula>
    </cfRule>
  </conditionalFormatting>
  <conditionalFormatting sqref="N41:N47">
    <cfRule type="cellIs" dxfId="32" priority="52" operator="lessThan">
      <formula>0</formula>
    </cfRule>
  </conditionalFormatting>
  <conditionalFormatting sqref="Q1">
    <cfRule type="cellIs" dxfId="31" priority="36" operator="equal">
      <formula>OverallError</formula>
    </cfRule>
  </conditionalFormatting>
  <conditionalFormatting sqref="Q3">
    <cfRule type="cellIs" dxfId="30" priority="35" operator="lessThan">
      <formula>0</formula>
    </cfRule>
  </conditionalFormatting>
  <conditionalFormatting sqref="K9">
    <cfRule type="cellIs" dxfId="29" priority="33" operator="lessThan">
      <formula>0</formula>
    </cfRule>
  </conditionalFormatting>
  <conditionalFormatting sqref="H9 D9:F9">
    <cfRule type="cellIs" dxfId="28" priority="34" operator="lessThan">
      <formula>0</formula>
    </cfRule>
  </conditionalFormatting>
  <conditionalFormatting sqref="N9">
    <cfRule type="cellIs" dxfId="27" priority="32" operator="lessThan">
      <formula>0</formula>
    </cfRule>
  </conditionalFormatting>
  <conditionalFormatting sqref="H16">
    <cfRule type="cellIs" dxfId="26" priority="31" operator="lessThan">
      <formula>0</formula>
    </cfRule>
  </conditionalFormatting>
  <conditionalFormatting sqref="H11:H21">
    <cfRule type="cellIs" dxfId="25" priority="30" operator="lessThan">
      <formula>0</formula>
    </cfRule>
  </conditionalFormatting>
  <conditionalFormatting sqref="H14">
    <cfRule type="cellIs" dxfId="24" priority="28" operator="lessThan">
      <formula>0</formula>
    </cfRule>
  </conditionalFormatting>
  <conditionalFormatting sqref="H15">
    <cfRule type="cellIs" dxfId="23" priority="29" operator="lessThan">
      <formula>0</formula>
    </cfRule>
  </conditionalFormatting>
  <conditionalFormatting sqref="H13">
    <cfRule type="cellIs" dxfId="22" priority="27" operator="lessThan">
      <formula>0</formula>
    </cfRule>
  </conditionalFormatting>
  <conditionalFormatting sqref="H17">
    <cfRule type="cellIs" dxfId="21" priority="26" operator="lessThan">
      <formula>0</formula>
    </cfRule>
  </conditionalFormatting>
  <conditionalFormatting sqref="H18:H19">
    <cfRule type="cellIs" dxfId="20" priority="25" operator="lessThan">
      <formula>0</formula>
    </cfRule>
  </conditionalFormatting>
  <conditionalFormatting sqref="H21">
    <cfRule type="cellIs" dxfId="19" priority="24" operator="lessThan">
      <formula>0</formula>
    </cfRule>
  </conditionalFormatting>
  <conditionalFormatting sqref="H20">
    <cfRule type="cellIs" dxfId="18" priority="23" operator="lessThan">
      <formula>0</formula>
    </cfRule>
  </conditionalFormatting>
  <conditionalFormatting sqref="K16:L16">
    <cfRule type="cellIs" dxfId="17" priority="22" operator="lessThan">
      <formula>0</formula>
    </cfRule>
  </conditionalFormatting>
  <conditionalFormatting sqref="K11:L21">
    <cfRule type="cellIs" dxfId="16" priority="21" operator="lessThan">
      <formula>0</formula>
    </cfRule>
  </conditionalFormatting>
  <conditionalFormatting sqref="K14:L14">
    <cfRule type="cellIs" dxfId="15" priority="19" operator="lessThan">
      <formula>0</formula>
    </cfRule>
  </conditionalFormatting>
  <conditionalFormatting sqref="K15:L15">
    <cfRule type="cellIs" dxfId="14" priority="20" operator="lessThan">
      <formula>0</formula>
    </cfRule>
  </conditionalFormatting>
  <conditionalFormatting sqref="K13:L13">
    <cfRule type="cellIs" dxfId="13" priority="18" operator="lessThan">
      <formula>0</formula>
    </cfRule>
  </conditionalFormatting>
  <conditionalFormatting sqref="K17:L17">
    <cfRule type="cellIs" dxfId="12" priority="17" operator="lessThan">
      <formula>0</formula>
    </cfRule>
  </conditionalFormatting>
  <conditionalFormatting sqref="K18:L19">
    <cfRule type="cellIs" dxfId="11" priority="16" operator="lessThan">
      <formula>0</formula>
    </cfRule>
  </conditionalFormatting>
  <conditionalFormatting sqref="K21:L21">
    <cfRule type="cellIs" dxfId="10" priority="15" operator="lessThan">
      <formula>0</formula>
    </cfRule>
  </conditionalFormatting>
  <conditionalFormatting sqref="K20:L20">
    <cfRule type="cellIs" dxfId="9" priority="14" operator="lessThan">
      <formula>0</formula>
    </cfRule>
  </conditionalFormatting>
  <conditionalFormatting sqref="E48:F69 H48:H69">
    <cfRule type="cellIs" dxfId="8" priority="5" operator="lessThan">
      <formula>0</formula>
    </cfRule>
  </conditionalFormatting>
  <conditionalFormatting sqref="D32:D33">
    <cfRule type="cellIs" dxfId="7" priority="13" operator="lessThan">
      <formula>0</formula>
    </cfRule>
  </conditionalFormatting>
  <conditionalFormatting sqref="K48:L69">
    <cfRule type="cellIs" dxfId="6" priority="4" operator="lessThan">
      <formula>0</formula>
    </cfRule>
  </conditionalFormatting>
  <conditionalFormatting sqref="K37">
    <cfRule type="cellIs" dxfId="5" priority="9" operator="lessThan">
      <formula>0</formula>
    </cfRule>
  </conditionalFormatting>
  <conditionalFormatting sqref="H37 D37:F37">
    <cfRule type="cellIs" dxfId="4" priority="10" operator="lessThan">
      <formula>0</formula>
    </cfRule>
  </conditionalFormatting>
  <conditionalFormatting sqref="N37">
    <cfRule type="cellIs" dxfId="3" priority="8" operator="lessThan">
      <formula>0</formula>
    </cfRule>
  </conditionalFormatting>
  <conditionalFormatting sqref="K39:L39">
    <cfRule type="cellIs" dxfId="2" priority="6" operator="lessThan">
      <formula>0</formula>
    </cfRule>
  </conditionalFormatting>
  <conditionalFormatting sqref="K40:L46">
    <cfRule type="cellIs" dxfId="1" priority="1" operator="lessThan">
      <formula>0</formula>
    </cfRule>
  </conditionalFormatting>
  <conditionalFormatting sqref="D40:F40 E40:F46 H40:H4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&amp;L&amp;"Calibri"&amp;10&amp;K000000ST Classification: OFFICIAL COMMERCIAL&amp;1#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BE0F8F2805E74C9EB5BE5E89E793EB" ma:contentTypeVersion="13" ma:contentTypeDescription="Create a new document." ma:contentTypeScope="" ma:versionID="78c8d80bad1b12dba53bc53b95a8542a">
  <xsd:schema xmlns:xsd="http://www.w3.org/2001/XMLSchema" xmlns:xs="http://www.w3.org/2001/XMLSchema" xmlns:p="http://schemas.microsoft.com/office/2006/metadata/properties" xmlns:ns1="http://schemas.microsoft.com/sharepoint/v3" xmlns:ns2="53dca0bb-2930-4a28-999f-c701ebca54f0" xmlns:ns3="3b08a823-6c7d-4647-9e39-a820f9012c3f" targetNamespace="http://schemas.microsoft.com/office/2006/metadata/properties" ma:root="true" ma:fieldsID="3bd557a0b905a6d8b4555c37ebdf9ac4" ns1:_="" ns2:_="" ns3:_="">
    <xsd:import namespace="http://schemas.microsoft.com/sharepoint/v3"/>
    <xsd:import namespace="53dca0bb-2930-4a28-999f-c701ebca54f0"/>
    <xsd:import namespace="3b08a823-6c7d-4647-9e39-a820f9012c3f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Year"/>
                <xsd:element ref="ns2:Draft_x002f_Final"/>
                <xsd:element ref="ns2:Company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AssuranceLeve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ca0bb-2930-4a28-999f-c701ebca54f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format="Dropdown" ma:internalName="Document_x0020_Type">
      <xsd:simpleType>
        <xsd:restriction base="dms:Choice">
          <xsd:enumeration value="Assurance"/>
          <xsd:enumeration value="Input Templates"/>
          <xsd:enumeration value="Governance (Papers)"/>
          <xsd:enumeration value="Process Description Templates"/>
          <xsd:enumeration value="Project Management"/>
          <xsd:enumeration value="Publications"/>
          <xsd:enumeration value="Tariff Models"/>
          <xsd:enumeration value="Stakeholder Engagement"/>
        </xsd:restriction>
      </xsd:simpleType>
    </xsd:element>
    <xsd:element name="Year" ma:index="9" ma:displayName="Year" ma:format="Dropdown" ma:internalName="Year">
      <xsd:simpleType>
        <xsd:restriction base="dms:Choice">
          <xsd:enumeration value="2021/22"/>
          <xsd:enumeration value="2022/23"/>
          <xsd:enumeration value="2023/24"/>
          <xsd:enumeration value="2024/25"/>
          <xsd:enumeration value="2025/26"/>
        </xsd:restriction>
      </xsd:simpleType>
    </xsd:element>
    <xsd:element name="Draft_x002f_Final" ma:index="10" ma:displayName="Draft / Final" ma:format="Dropdown" ma:internalName="Draft_x002f_Final">
      <xsd:simpleType>
        <xsd:restriction base="dms:Choice">
          <xsd:enumeration value="Draft"/>
          <xsd:enumeration value="Final"/>
        </xsd:restriction>
      </xsd:simpleType>
    </xsd:element>
    <xsd:element name="Company" ma:index="11" ma:displayName="Company" ma:format="Dropdown" ma:internalName="Company">
      <xsd:simpleType>
        <xsd:restriction base="dms:Choice">
          <xsd:enumeration value="ST"/>
          <xsd:enumeration value="H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ssuranceLevel" ma:index="16" nillable="true" ma:displayName="Assurance Level" ma:format="Dropdown" ma:internalName="AssuranceLevel">
      <xsd:simpleType>
        <xsd:restriction base="dms:Choice">
          <xsd:enumeration value="1st"/>
          <xsd:enumeration value="2nd"/>
          <xsd:enumeration value="3r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8a823-6c7d-4647-9e39-a820f9012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b08a823-6c7d-4647-9e39-a820f9012c3f">
      <UserInfo>
        <DisplayName/>
        <AccountId xsi:nil="true"/>
        <AccountType/>
      </UserInfo>
    </SharedWithUsers>
    <_ip_UnifiedCompliancePolicyUIAction xmlns="http://schemas.microsoft.com/sharepoint/v3">0</_ip_UnifiedCompliancePolicyUIAction>
    <AssuranceLevel xmlns="53dca0bb-2930-4a28-999f-c701ebca54f0">1st</AssuranceLevel>
    <Draft_x002f_Final xmlns="53dca0bb-2930-4a28-999f-c701ebca54f0">Final</Draft_x002f_Final>
    <_ip_UnifiedCompliancePolicyProperties xmlns="http://schemas.microsoft.com/sharepoint/v3" xsi:nil="true"/>
    <Company xmlns="53dca0bb-2930-4a28-999f-c701ebca54f0">HD</Company>
    <Year xmlns="53dca0bb-2930-4a28-999f-c701ebca54f0">2023/24</Year>
    <Document_x0020_Type xmlns="53dca0bb-2930-4a28-999f-c701ebca54f0">Publications</Document_x0020_Type>
  </documentManagement>
</p:properties>
</file>

<file path=customXml/itemProps1.xml><?xml version="1.0" encoding="utf-8"?>
<ds:datastoreItem xmlns:ds="http://schemas.openxmlformats.org/officeDocument/2006/customXml" ds:itemID="{BBB7A1D6-9526-48F7-9201-9C8409B37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dca0bb-2930-4a28-999f-c701ebca54f0"/>
    <ds:schemaRef ds:uri="3b08a823-6c7d-4647-9e39-a820f9012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68747-ABFE-4FD7-B802-5A15739C80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DD439-997B-4C8C-AA4F-19E0330D194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3b08a823-6c7d-4647-9e39-a820f9012c3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3dca0bb-2930-4a28-999f-c701ebca54f0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Guide</vt:lpstr>
      <vt:lpstr>UserInput</vt:lpstr>
      <vt:lpstr>InpC</vt:lpstr>
      <vt:lpstr>InpS</vt:lpstr>
      <vt:lpstr>DiscountAnalysis</vt:lpstr>
      <vt:lpstr>Costs</vt:lpstr>
      <vt:lpstr>StandardCharges</vt:lpstr>
      <vt:lpstr>ComSum</vt:lpstr>
      <vt:lpstr>DiscountCalc</vt:lpstr>
      <vt:lpstr>Rates</vt:lpstr>
      <vt:lpstr>Boolean</vt:lpstr>
    </vt:vector>
  </TitlesOfParts>
  <Manager/>
  <Company>Severn Trent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McLaughlin, James</dc:creator>
  <cp:keywords/>
  <dc:description/>
  <cp:lastModifiedBy>McLaughlin, James</cp:lastModifiedBy>
  <cp:revision/>
  <dcterms:created xsi:type="dcterms:W3CDTF">2016-07-04T07:53:33Z</dcterms:created>
  <dcterms:modified xsi:type="dcterms:W3CDTF">2023-04-25T07:11:04Z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0x0101004CBE0F8F2805E74C9EB5BE5E89E793EB</vt:lpwstr>
  </property>
  <property fmtid="{D5CDD505-2E9C-101B-9397-08002B2CF9AE}" pid="3" name="Order">
    <vt:r8>44700</vt:r8>
  </property>
  <property fmtid="{D5CDD505-2E9C-101B-9397-08002B2CF9AE}" pid="4" name="Draft/Final">
    <vt:lpwstr>Final</vt:lpwstr>
  </property>
  <property fmtid="{D5CDD505-2E9C-101B-9397-08002B2CF9AE}" pid="5" name="Year">
    <vt:lpwstr>2022/23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any">
    <vt:lpwstr>ST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ip_UnifiedCompliancePolicyUIAction">
    <vt:lpwstr>0</vt:lpwstr>
  </property>
  <property fmtid="{D5CDD505-2E9C-101B-9397-08002B2CF9AE}" pid="13" name="AssuranceLevel">
    <vt:lpwstr>1st</vt:lpwstr>
  </property>
  <property fmtid="{D5CDD505-2E9C-101B-9397-08002B2CF9AE}" pid="14" name="TriggerFlowInfo">
    <vt:lpwstr/>
  </property>
  <property fmtid="{D5CDD505-2E9C-101B-9397-08002B2CF9AE}" pid="15" name="Document Type">
    <vt:lpwstr>Tariff Models</vt:lpwstr>
  </property>
  <property fmtid="{D5CDD505-2E9C-101B-9397-08002B2CF9AE}" pid="16" name="MediaServiceImageTags">
    <vt:lpwstr/>
  </property>
  <property fmtid="{D5CDD505-2E9C-101B-9397-08002B2CF9AE}" pid="17" name="MSIP_Label_5d1f72a0-9918-4564-91ff-bbeac1603032_Enabled">
    <vt:lpwstr>true</vt:lpwstr>
  </property>
  <property fmtid="{D5CDD505-2E9C-101B-9397-08002B2CF9AE}" pid="18" name="MSIP_Label_5d1f72a0-9918-4564-91ff-bbeac1603032_SetDate">
    <vt:lpwstr>2023-01-11T15:07:59Z</vt:lpwstr>
  </property>
  <property fmtid="{D5CDD505-2E9C-101B-9397-08002B2CF9AE}" pid="19" name="MSIP_Label_5d1f72a0-9918-4564-91ff-bbeac1603032_Method">
    <vt:lpwstr>Privileged</vt:lpwstr>
  </property>
  <property fmtid="{D5CDD505-2E9C-101B-9397-08002B2CF9AE}" pid="20" name="MSIP_Label_5d1f72a0-9918-4564-91ff-bbeac1603032_Name">
    <vt:lpwstr>OFFICIAL COMMERCIAL</vt:lpwstr>
  </property>
  <property fmtid="{D5CDD505-2E9C-101B-9397-08002B2CF9AE}" pid="21" name="MSIP_Label_5d1f72a0-9918-4564-91ff-bbeac1603032_SiteId">
    <vt:lpwstr>e15c1e99-7be3-495c-978e-eca7b8ea9f31</vt:lpwstr>
  </property>
  <property fmtid="{D5CDD505-2E9C-101B-9397-08002B2CF9AE}" pid="22" name="MSIP_Label_5d1f72a0-9918-4564-91ff-bbeac1603032_ActionId">
    <vt:lpwstr>b790c1db-1bc5-4df2-82cd-fc6ec5758a04</vt:lpwstr>
  </property>
  <property fmtid="{D5CDD505-2E9C-101B-9397-08002B2CF9AE}" pid="23" name="MSIP_Label_5d1f72a0-9918-4564-91ff-bbeac1603032_ContentBits">
    <vt:lpwstr>1</vt:lpwstr>
  </property>
</Properties>
</file>