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workbookProtection workbookAlgorithmName="SHA-512" workbookHashValue="Avj0a4vd3ym6rrO+GUqJ43+GOgVcw0MEAEyIxhUVgiF5ittTuup0TQ8/zj/RyAiHlXS/518RzD0uqfJ8RrZRTA==" workbookSaltValue="SqBQO1jPgKw09rn3Dc3U8g==" workbookSpinCount="100000" lockStructure="1"/>
  <bookViews>
    <workbookView xWindow="0" yWindow="0" windowWidth="25200" windowHeight="11385" tabRatio="768"/>
  </bookViews>
  <sheets>
    <sheet name="TITLE PAGE" sheetId="1" r:id="rId1"/>
    <sheet name="WRZ summary" sheetId="2" r:id="rId2"/>
    <sheet name="1. BL Licences" sheetId="3" state="hidden" r:id="rId3"/>
    <sheet name="2. BL Supply" sheetId="4" r:id="rId4"/>
    <sheet name="3. BL Demand" sheetId="5" r:id="rId5"/>
    <sheet name="4. BL SDB" sheetId="6" r:id="rId6"/>
    <sheet name="5. Feasible Options" sheetId="13" r:id="rId7"/>
    <sheet name="6. Preferred (Scenario Yr)" sheetId="8" r:id="rId8"/>
    <sheet name="7. FP Supply" sheetId="9" r:id="rId9"/>
    <sheet name="8. FP Demand" sheetId="10" r:id="rId10"/>
    <sheet name="9. FP SDB" sheetId="11" r:id="rId11"/>
    <sheet name="10. Drought plan links" sheetId="14" r:id="rId1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8" i="13" l="1"/>
  <c r="M50" i="13"/>
  <c r="I68" i="13"/>
  <c r="DW40" i="13" l="1"/>
  <c r="DV40" i="13"/>
  <c r="DU40" i="13"/>
  <c r="DT40" i="13"/>
  <c r="DS40" i="13"/>
  <c r="DR40" i="13"/>
  <c r="DQ40" i="13"/>
  <c r="DP40" i="13"/>
  <c r="DO40" i="13"/>
  <c r="DN40" i="13"/>
  <c r="DM40" i="13"/>
  <c r="DL40" i="13"/>
  <c r="DK40" i="13"/>
  <c r="DJ40" i="13"/>
  <c r="DI40" i="13"/>
  <c r="DH40" i="13"/>
  <c r="DG40" i="13"/>
  <c r="DF40" i="13"/>
  <c r="DE40" i="13"/>
  <c r="DD40" i="13"/>
  <c r="DC40" i="13"/>
  <c r="DB40" i="13"/>
  <c r="DA40" i="13"/>
  <c r="CZ40" i="13"/>
  <c r="CY40" i="13"/>
  <c r="CX40" i="13"/>
  <c r="CW40" i="13"/>
  <c r="CV40" i="13"/>
  <c r="CU40" i="13"/>
  <c r="CT40" i="13"/>
  <c r="CS40" i="13"/>
  <c r="CR40" i="13"/>
  <c r="CQ40" i="13"/>
  <c r="CP40" i="13"/>
  <c r="CO40" i="13"/>
  <c r="CN40" i="13"/>
  <c r="CM40" i="13"/>
  <c r="CL40" i="13"/>
  <c r="CK40" i="13"/>
  <c r="CJ40" i="13"/>
  <c r="CI40" i="13"/>
  <c r="CH40" i="13"/>
  <c r="CG40" i="13"/>
  <c r="CF40" i="13"/>
  <c r="CE40" i="13"/>
  <c r="CD40" i="13"/>
  <c r="CC40" i="13"/>
  <c r="CB40" i="13"/>
  <c r="CA40" i="13"/>
  <c r="BZ40" i="13"/>
  <c r="BY40" i="13"/>
  <c r="BX40" i="13"/>
  <c r="BW40" i="13"/>
  <c r="BV40" i="13"/>
  <c r="BU40" i="13"/>
  <c r="BT40" i="13"/>
  <c r="BS40" i="13"/>
  <c r="BR40" i="13"/>
  <c r="BQ40" i="13"/>
  <c r="BP40" i="13"/>
  <c r="BO40" i="13"/>
  <c r="BN40" i="13"/>
  <c r="BM40" i="13"/>
  <c r="BL40" i="13"/>
  <c r="BK40" i="13"/>
  <c r="BJ40" i="13"/>
  <c r="BI40" i="13"/>
  <c r="BH40" i="13"/>
  <c r="BG40" i="13"/>
  <c r="BF40" i="13"/>
  <c r="BE40" i="13"/>
  <c r="BD40" i="13"/>
  <c r="BC40" i="13"/>
  <c r="BB40" i="13"/>
  <c r="BA40" i="13"/>
  <c r="AZ40" i="13"/>
  <c r="AY40" i="13"/>
  <c r="AX40" i="13"/>
  <c r="AW40" i="13"/>
  <c r="AV40" i="13"/>
  <c r="AU40" i="13"/>
  <c r="AT40" i="13"/>
  <c r="AS40" i="13"/>
  <c r="AR40" i="13"/>
  <c r="AQ40" i="13"/>
  <c r="AP40" i="13"/>
  <c r="AO40" i="13"/>
  <c r="AN40" i="13"/>
  <c r="AM40" i="13"/>
  <c r="AL40" i="13"/>
  <c r="AK40" i="13"/>
  <c r="AJ40" i="13"/>
  <c r="AI40" i="13"/>
  <c r="AH40" i="13"/>
  <c r="AG40" i="13"/>
  <c r="AF40" i="13"/>
  <c r="AE40" i="13"/>
  <c r="AD40" i="13"/>
  <c r="AC40" i="13"/>
  <c r="AB40" i="13"/>
  <c r="AA40" i="13"/>
  <c r="Z40" i="13"/>
  <c r="Y40" i="13"/>
  <c r="X40" i="13"/>
  <c r="I28" i="13"/>
  <c r="DW27" i="13"/>
  <c r="DV27" i="13"/>
  <c r="DU27" i="13"/>
  <c r="DT27" i="13"/>
  <c r="DS27" i="13"/>
  <c r="DR27" i="13"/>
  <c r="DQ27" i="13"/>
  <c r="DP27" i="13"/>
  <c r="DO27" i="13"/>
  <c r="DN27" i="13"/>
  <c r="DM27" i="13"/>
  <c r="DL27" i="13"/>
  <c r="DK27" i="13"/>
  <c r="DJ27" i="13"/>
  <c r="DI27" i="13"/>
  <c r="DH27" i="13"/>
  <c r="DG27" i="13"/>
  <c r="DF27" i="13"/>
  <c r="DE27" i="13"/>
  <c r="DD27" i="13"/>
  <c r="DC27" i="13"/>
  <c r="DB27" i="13"/>
  <c r="DA27" i="13"/>
  <c r="CZ27" i="13"/>
  <c r="CY27" i="13"/>
  <c r="CX27" i="13"/>
  <c r="CW27" i="13"/>
  <c r="CV27" i="13"/>
  <c r="CU27" i="13"/>
  <c r="CT27" i="13"/>
  <c r="CS27" i="13"/>
  <c r="CR27" i="13"/>
  <c r="CQ27" i="13"/>
  <c r="CP27" i="13"/>
  <c r="CO27" i="13"/>
  <c r="CN27" i="13"/>
  <c r="CM27" i="13"/>
  <c r="CL27" i="13"/>
  <c r="CK27" i="13"/>
  <c r="CJ27" i="13"/>
  <c r="CI27" i="13"/>
  <c r="CH27" i="13"/>
  <c r="CG27" i="13"/>
  <c r="CF27" i="13"/>
  <c r="CE27" i="13"/>
  <c r="CD27" i="13"/>
  <c r="CC27" i="13"/>
  <c r="CB27" i="13"/>
  <c r="CA27" i="13"/>
  <c r="BZ27" i="13"/>
  <c r="BY27" i="13"/>
  <c r="BX27" i="13"/>
  <c r="BW27" i="13"/>
  <c r="BV27" i="13"/>
  <c r="BU27" i="13"/>
  <c r="BT27" i="13"/>
  <c r="BS27" i="13"/>
  <c r="BR27" i="13"/>
  <c r="BQ27" i="13"/>
  <c r="BP27" i="13"/>
  <c r="BO27" i="13"/>
  <c r="BN27" i="13"/>
  <c r="BM27" i="13"/>
  <c r="BL27" i="13"/>
  <c r="BK27" i="13"/>
  <c r="BJ27" i="13"/>
  <c r="BI27" i="13"/>
  <c r="BH27" i="13"/>
  <c r="BG27" i="13"/>
  <c r="BF27" i="13"/>
  <c r="BE27" i="13"/>
  <c r="BD27" i="13"/>
  <c r="BC27" i="13"/>
  <c r="BB27" i="13"/>
  <c r="BA27" i="13"/>
  <c r="AZ27" i="13"/>
  <c r="AY27" i="13"/>
  <c r="AX27" i="13"/>
  <c r="AW27" i="13"/>
  <c r="AV27" i="13"/>
  <c r="AU27" i="13"/>
  <c r="AT27" i="13"/>
  <c r="AS27" i="13"/>
  <c r="AR27" i="13"/>
  <c r="AQ27" i="13"/>
  <c r="AP27" i="13"/>
  <c r="AO27" i="13"/>
  <c r="AN27" i="13"/>
  <c r="AM27" i="13"/>
  <c r="AL27" i="13"/>
  <c r="AK27" i="13"/>
  <c r="AJ27" i="13"/>
  <c r="AI27" i="13"/>
  <c r="AH27" i="13"/>
  <c r="AG27" i="13"/>
  <c r="AF27" i="13"/>
  <c r="AE27" i="13"/>
  <c r="AD27" i="13"/>
  <c r="AC27" i="13"/>
  <c r="AB27" i="13"/>
  <c r="AA27" i="13"/>
  <c r="Z27" i="13"/>
  <c r="Y27" i="13"/>
  <c r="X27" i="13"/>
  <c r="I15" i="13"/>
  <c r="H28" i="10" l="1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H20" i="10"/>
  <c r="I20" i="10"/>
  <c r="J20" i="10"/>
  <c r="K20" i="10"/>
  <c r="L20" i="10"/>
  <c r="M20" i="10"/>
  <c r="N20" i="10"/>
  <c r="O20" i="10"/>
  <c r="P20" i="10"/>
  <c r="Q20" i="10"/>
  <c r="R20" i="10"/>
  <c r="S20" i="10"/>
  <c r="T20" i="10"/>
  <c r="U20" i="10"/>
  <c r="I50" i="13" l="1"/>
  <c r="D91" i="13" l="1"/>
  <c r="D92" i="13"/>
  <c r="D93" i="13"/>
  <c r="D94" i="13"/>
  <c r="D90" i="13"/>
  <c r="M4" i="8"/>
  <c r="N4" i="8"/>
  <c r="O4" i="8"/>
  <c r="P4" i="8"/>
  <c r="Q4" i="8"/>
  <c r="R4" i="8"/>
  <c r="S4" i="8"/>
  <c r="T4" i="8"/>
  <c r="U4" i="8"/>
  <c r="V4" i="8"/>
  <c r="W4" i="8"/>
  <c r="X4" i="8"/>
  <c r="Y4" i="8"/>
  <c r="Z4" i="8"/>
  <c r="AA4" i="8"/>
  <c r="AB4" i="8"/>
  <c r="AC4" i="8"/>
  <c r="AD4" i="8"/>
  <c r="AE4" i="8"/>
  <c r="AF4" i="8"/>
  <c r="AG4" i="8"/>
  <c r="AH4" i="8"/>
  <c r="AI4" i="8"/>
  <c r="AJ4" i="8"/>
  <c r="L4" i="8"/>
  <c r="I4" i="10"/>
  <c r="J4" i="10"/>
  <c r="K4" i="10"/>
  <c r="L4" i="10"/>
  <c r="M4" i="10"/>
  <c r="N4" i="10"/>
  <c r="O4" i="10"/>
  <c r="P4" i="10"/>
  <c r="Q4" i="10"/>
  <c r="R4" i="10"/>
  <c r="S4" i="10"/>
  <c r="T4" i="10"/>
  <c r="U4" i="10"/>
  <c r="V4" i="10"/>
  <c r="W4" i="10"/>
  <c r="X4" i="10"/>
  <c r="Y4" i="10"/>
  <c r="Z4" i="10"/>
  <c r="AA4" i="10"/>
  <c r="AB4" i="10"/>
  <c r="AC4" i="10"/>
  <c r="AD4" i="10"/>
  <c r="AE4" i="10"/>
  <c r="AF4" i="10"/>
  <c r="AG4" i="10"/>
  <c r="AH4" i="10"/>
  <c r="AI4" i="10"/>
  <c r="AJ4" i="10"/>
  <c r="H4" i="10"/>
  <c r="M3" i="10"/>
  <c r="N3" i="10"/>
  <c r="O3" i="10"/>
  <c r="P3" i="10"/>
  <c r="Q3" i="10"/>
  <c r="R3" i="10"/>
  <c r="S3" i="10"/>
  <c r="T3" i="10"/>
  <c r="U3" i="10"/>
  <c r="V3" i="10"/>
  <c r="W3" i="10"/>
  <c r="X3" i="10"/>
  <c r="Y3" i="10"/>
  <c r="Z3" i="10"/>
  <c r="AA3" i="10"/>
  <c r="AB3" i="10"/>
  <c r="AC3" i="10"/>
  <c r="AD3" i="10"/>
  <c r="AE3" i="10"/>
  <c r="AF3" i="10"/>
  <c r="AG3" i="10"/>
  <c r="AH3" i="10"/>
  <c r="AI3" i="10"/>
  <c r="AJ3" i="10"/>
  <c r="J3" i="10"/>
  <c r="K3" i="10"/>
  <c r="L3" i="10"/>
  <c r="H3" i="10"/>
  <c r="I3" i="10"/>
  <c r="K6" i="10" l="1"/>
  <c r="J6" i="10"/>
  <c r="I6" i="10"/>
  <c r="H6" i="10"/>
  <c r="I8" i="11" l="1"/>
  <c r="J8" i="11"/>
  <c r="K8" i="11"/>
  <c r="U27" i="10" l="1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H7" i="4" l="1"/>
  <c r="M3" i="9" l="1"/>
  <c r="N3" i="9"/>
  <c r="O3" i="9"/>
  <c r="P3" i="9"/>
  <c r="Q3" i="9"/>
  <c r="R3" i="9"/>
  <c r="S3" i="9"/>
  <c r="T3" i="9"/>
  <c r="U3" i="9"/>
  <c r="V3" i="9"/>
  <c r="W3" i="9"/>
  <c r="X3" i="9"/>
  <c r="Y3" i="9"/>
  <c r="Z3" i="9"/>
  <c r="AA3" i="9"/>
  <c r="AB3" i="9"/>
  <c r="AC3" i="9"/>
  <c r="AD3" i="9"/>
  <c r="AE3" i="9"/>
  <c r="AF3" i="9"/>
  <c r="AG3" i="9"/>
  <c r="AH3" i="9"/>
  <c r="AI3" i="9"/>
  <c r="AJ3" i="9"/>
  <c r="L3" i="9"/>
  <c r="K3" i="9"/>
  <c r="J3" i="9"/>
  <c r="I3" i="9"/>
  <c r="H3" i="9"/>
  <c r="L5" i="8"/>
  <c r="H5" i="8"/>
  <c r="H27" i="8" l="1"/>
  <c r="C91" i="13" l="1"/>
  <c r="C92" i="13"/>
  <c r="C93" i="13"/>
  <c r="C94" i="13"/>
  <c r="C90" i="13"/>
  <c r="H53" i="5"/>
  <c r="AE63" i="13" l="1"/>
  <c r="AM63" i="13"/>
  <c r="AU63" i="13"/>
  <c r="BC63" i="13"/>
  <c r="BK63" i="13"/>
  <c r="BS63" i="13"/>
  <c r="CA63" i="13"/>
  <c r="CI63" i="13"/>
  <c r="DO63" i="13"/>
  <c r="CL63" i="13"/>
  <c r="CU63" i="13"/>
  <c r="BA63" i="13"/>
  <c r="X63" i="13"/>
  <c r="AF63" i="13"/>
  <c r="AN63" i="13"/>
  <c r="AV63" i="13"/>
  <c r="BD63" i="13"/>
  <c r="BL63" i="13"/>
  <c r="BT63" i="13"/>
  <c r="CB63" i="13"/>
  <c r="CJ63" i="13"/>
  <c r="CR63" i="13"/>
  <c r="CZ63" i="13"/>
  <c r="DH63" i="13"/>
  <c r="DP63" i="13"/>
  <c r="BU63" i="13"/>
  <c r="CK63" i="13"/>
  <c r="CS63" i="13"/>
  <c r="DI63" i="13"/>
  <c r="CT63" i="13"/>
  <c r="CE63" i="13"/>
  <c r="DC63" i="13"/>
  <c r="AC63" i="13"/>
  <c r="BI63" i="13"/>
  <c r="CW63" i="13"/>
  <c r="Y63" i="13"/>
  <c r="AG63" i="13"/>
  <c r="AO63" i="13"/>
  <c r="AW63" i="13"/>
  <c r="BE63" i="13"/>
  <c r="BM63" i="13"/>
  <c r="CC63" i="13"/>
  <c r="DA63" i="13"/>
  <c r="DJ63" i="13"/>
  <c r="DD63" i="13"/>
  <c r="BY63" i="13"/>
  <c r="DU63" i="13"/>
  <c r="Z63" i="13"/>
  <c r="AH63" i="13"/>
  <c r="AP63" i="13"/>
  <c r="AX63" i="13"/>
  <c r="BF63" i="13"/>
  <c r="BN63" i="13"/>
  <c r="BV63" i="13"/>
  <c r="CD63" i="13"/>
  <c r="DB63" i="13"/>
  <c r="DK63" i="13"/>
  <c r="AK63" i="13"/>
  <c r="DM63" i="13"/>
  <c r="AA63" i="13"/>
  <c r="AI63" i="13"/>
  <c r="AQ63" i="13"/>
  <c r="AY63" i="13"/>
  <c r="BG63" i="13"/>
  <c r="BO63" i="13"/>
  <c r="BW63" i="13"/>
  <c r="DS63" i="13"/>
  <c r="CG63" i="13"/>
  <c r="AB63" i="13"/>
  <c r="AJ63" i="13"/>
  <c r="AR63" i="13"/>
  <c r="AZ63" i="13"/>
  <c r="BH63" i="13"/>
  <c r="BP63" i="13"/>
  <c r="BX63" i="13"/>
  <c r="CF63" i="13"/>
  <c r="CN63" i="13"/>
  <c r="CV63" i="13"/>
  <c r="DT63" i="13"/>
  <c r="BQ63" i="13"/>
  <c r="DE63" i="13"/>
  <c r="AD63" i="13"/>
  <c r="AL63" i="13"/>
  <c r="AT63" i="13"/>
  <c r="BB63" i="13"/>
  <c r="BJ63" i="13"/>
  <c r="BR63" i="13"/>
  <c r="BZ63" i="13"/>
  <c r="CH63" i="13"/>
  <c r="CP63" i="13"/>
  <c r="CX63" i="13"/>
  <c r="DF63" i="13"/>
  <c r="DN63" i="13"/>
  <c r="DV63" i="13"/>
  <c r="CQ63" i="13"/>
  <c r="CY63" i="13"/>
  <c r="DG63" i="13"/>
  <c r="DW63" i="13"/>
  <c r="DQ63" i="13"/>
  <c r="DR63" i="13"/>
  <c r="CM63" i="13"/>
  <c r="DL63" i="13"/>
  <c r="AS63" i="13"/>
  <c r="CO63" i="13"/>
  <c r="A4" i="2"/>
  <c r="A3" i="2"/>
  <c r="H4" i="3" l="1"/>
  <c r="H7" i="3"/>
  <c r="H8" i="3"/>
  <c r="L58" i="5" l="1"/>
  <c r="K58" i="5"/>
  <c r="M58" i="5"/>
  <c r="P58" i="5"/>
  <c r="BP8" i="13" l="1"/>
  <c r="Y3" i="13"/>
  <c r="Z3" i="13" s="1"/>
  <c r="AA14" i="13" l="1"/>
  <c r="AO6" i="13"/>
  <c r="AW9" i="13"/>
  <c r="CE6" i="13"/>
  <c r="CV11" i="13"/>
  <c r="CL49" i="13"/>
  <c r="AD10" i="13"/>
  <c r="BI44" i="13"/>
  <c r="CH7" i="13"/>
  <c r="DL10" i="13"/>
  <c r="BN48" i="13"/>
  <c r="BW41" i="13"/>
  <c r="BJ6" i="13"/>
  <c r="AR7" i="13"/>
  <c r="DF8" i="13"/>
  <c r="BU10" i="13"/>
  <c r="BD12" i="13"/>
  <c r="AY43" i="13"/>
  <c r="DT64" i="13"/>
  <c r="Y6" i="13"/>
  <c r="DC6" i="13"/>
  <c r="Y8" i="13"/>
  <c r="CN9" i="13"/>
  <c r="BB11" i="13"/>
  <c r="CY14" i="13"/>
  <c r="CD46" i="13"/>
  <c r="Z6" i="13"/>
  <c r="AT6" i="13"/>
  <c r="BO6" i="13"/>
  <c r="CK6" i="13"/>
  <c r="DN6" i="13"/>
  <c r="BB7" i="13"/>
  <c r="CS7" i="13"/>
  <c r="AJ8" i="13"/>
  <c r="BZ8" i="13"/>
  <c r="DQ8" i="13"/>
  <c r="BH9" i="13"/>
  <c r="CX9" i="13"/>
  <c r="AO10" i="13"/>
  <c r="CF10" i="13"/>
  <c r="DV10" i="13"/>
  <c r="BM11" i="13"/>
  <c r="DK11" i="13"/>
  <c r="BU12" i="13"/>
  <c r="AS14" i="13"/>
  <c r="DS14" i="13"/>
  <c r="CO41" i="13"/>
  <c r="CB43" i="13"/>
  <c r="CK44" i="13"/>
  <c r="DQ46" i="13"/>
  <c r="DM48" i="13"/>
  <c r="AN81" i="13"/>
  <c r="AD6" i="13"/>
  <c r="AY6" i="13"/>
  <c r="BU6" i="13"/>
  <c r="CP6" i="13"/>
  <c r="BM7" i="13"/>
  <c r="DD7" i="13"/>
  <c r="AT8" i="13"/>
  <c r="CK8" i="13"/>
  <c r="AB9" i="13"/>
  <c r="BR9" i="13"/>
  <c r="DI9" i="13"/>
  <c r="AZ10" i="13"/>
  <c r="CP10" i="13"/>
  <c r="AG11" i="13"/>
  <c r="BX11" i="13"/>
  <c r="X12" i="13"/>
  <c r="CO12" i="13"/>
  <c r="BM14" i="13"/>
  <c r="AJ41" i="13"/>
  <c r="DH41" i="13"/>
  <c r="DD43" i="13"/>
  <c r="DM44" i="13"/>
  <c r="BR47" i="13"/>
  <c r="AI6" i="13"/>
  <c r="BE6" i="13"/>
  <c r="BZ6" i="13"/>
  <c r="CW6" i="13"/>
  <c r="AG7" i="13"/>
  <c r="BX7" i="13"/>
  <c r="DN7" i="13"/>
  <c r="BE8" i="13"/>
  <c r="CV8" i="13"/>
  <c r="AL9" i="13"/>
  <c r="CC9" i="13"/>
  <c r="DT9" i="13"/>
  <c r="BJ10" i="13"/>
  <c r="DA10" i="13"/>
  <c r="AR11" i="13"/>
  <c r="CH11" i="13"/>
  <c r="AM12" i="13"/>
  <c r="DH12" i="13"/>
  <c r="CE14" i="13"/>
  <c r="BD41" i="13"/>
  <c r="AB43" i="13"/>
  <c r="AF44" i="13"/>
  <c r="AS46" i="13"/>
  <c r="DO47" i="13"/>
  <c r="CQ81" i="13"/>
  <c r="BG81" i="13"/>
  <c r="DP67" i="13"/>
  <c r="CB67" i="13"/>
  <c r="AV67" i="13"/>
  <c r="DG66" i="13"/>
  <c r="BW66" i="13"/>
  <c r="AV66" i="13"/>
  <c r="AA66" i="13"/>
  <c r="DK65" i="13"/>
  <c r="CT65" i="13"/>
  <c r="BZ65" i="13"/>
  <c r="BN65" i="13"/>
  <c r="BC65" i="13"/>
  <c r="AN65" i="13"/>
  <c r="AB65" i="13"/>
  <c r="DO64" i="13"/>
  <c r="DB64" i="13"/>
  <c r="CQ64" i="13"/>
  <c r="CD64" i="13"/>
  <c r="BR64" i="13"/>
  <c r="BH64" i="13"/>
  <c r="AZ64" i="13"/>
  <c r="AP64" i="13"/>
  <c r="AF64" i="13"/>
  <c r="DS49" i="13"/>
  <c r="DM49" i="13"/>
  <c r="DE49" i="13"/>
  <c r="CX49" i="13"/>
  <c r="CQ49" i="13"/>
  <c r="CI49" i="13"/>
  <c r="CC49" i="13"/>
  <c r="BV49" i="13"/>
  <c r="BN49" i="13"/>
  <c r="BG49" i="13"/>
  <c r="BA49" i="13"/>
  <c r="AS49" i="13"/>
  <c r="AL49" i="13"/>
  <c r="AE49" i="13"/>
  <c r="DW48" i="13"/>
  <c r="DQ48" i="13"/>
  <c r="DJ48" i="13"/>
  <c r="DB48" i="13"/>
  <c r="CU48" i="13"/>
  <c r="CO48" i="13"/>
  <c r="CG48" i="13"/>
  <c r="BZ48" i="13"/>
  <c r="BS48" i="13"/>
  <c r="BK48" i="13"/>
  <c r="BE48" i="13"/>
  <c r="AX48" i="13"/>
  <c r="AP48" i="13"/>
  <c r="AI48" i="13"/>
  <c r="AC48" i="13"/>
  <c r="DU47" i="13"/>
  <c r="DN47" i="13"/>
  <c r="DG47" i="13"/>
  <c r="CY47" i="13"/>
  <c r="CS47" i="13"/>
  <c r="CL47" i="13"/>
  <c r="CD47" i="13"/>
  <c r="BW47" i="13"/>
  <c r="BQ47" i="13"/>
  <c r="BI47" i="13"/>
  <c r="BB47" i="13"/>
  <c r="AU47" i="13"/>
  <c r="AM47" i="13"/>
  <c r="AG47" i="13"/>
  <c r="Z47" i="13"/>
  <c r="DR46" i="13"/>
  <c r="DK46" i="13"/>
  <c r="CE81" i="13"/>
  <c r="AM81" i="13"/>
  <c r="CM67" i="13"/>
  <c r="AI67" i="13"/>
  <c r="CR66" i="13"/>
  <c r="BB66" i="13"/>
  <c r="Z66" i="13"/>
  <c r="CZ65" i="13"/>
  <c r="CE65" i="13"/>
  <c r="BK65" i="13"/>
  <c r="AU65" i="13"/>
  <c r="AD65" i="13"/>
  <c r="DL64" i="13"/>
  <c r="CX64" i="13"/>
  <c r="CF64" i="13"/>
  <c r="BP64" i="13"/>
  <c r="BC64" i="13"/>
  <c r="AR64" i="13"/>
  <c r="AE64" i="13"/>
  <c r="DU49" i="13"/>
  <c r="DJ49" i="13"/>
  <c r="DB49" i="13"/>
  <c r="CS49" i="13"/>
  <c r="CH49" i="13"/>
  <c r="BY49" i="13"/>
  <c r="BQ49" i="13"/>
  <c r="BF49" i="13"/>
  <c r="AW49" i="13"/>
  <c r="AM49" i="13"/>
  <c r="AC49" i="13"/>
  <c r="DU48" i="13"/>
  <c r="DK48" i="13"/>
  <c r="DA48" i="13"/>
  <c r="CQ48" i="13"/>
  <c r="CI48" i="13"/>
  <c r="BY48" i="13"/>
  <c r="BO48" i="13"/>
  <c r="BF48" i="13"/>
  <c r="AU48" i="13"/>
  <c r="AM48" i="13"/>
  <c r="AD48" i="13"/>
  <c r="DS47" i="13"/>
  <c r="DJ47" i="13"/>
  <c r="DB47" i="13"/>
  <c r="CQ47" i="13"/>
  <c r="CH47" i="13"/>
  <c r="BY47" i="13"/>
  <c r="BN47" i="13"/>
  <c r="BF47" i="13"/>
  <c r="AW47" i="13"/>
  <c r="AL47" i="13"/>
  <c r="AC47" i="13"/>
  <c r="DU46" i="13"/>
  <c r="DJ46" i="13"/>
  <c r="DB46" i="13"/>
  <c r="CU46" i="13"/>
  <c r="CO46" i="13"/>
  <c r="CG46" i="13"/>
  <c r="BZ46" i="13"/>
  <c r="BS46" i="13"/>
  <c r="BK46" i="13"/>
  <c r="BE46" i="13"/>
  <c r="AX46" i="13"/>
  <c r="AP46" i="13"/>
  <c r="AJ46" i="13"/>
  <c r="AE46" i="13"/>
  <c r="Y46" i="13"/>
  <c r="DT44" i="13"/>
  <c r="DO44" i="13"/>
  <c r="DI44" i="13"/>
  <c r="DD44" i="13"/>
  <c r="CY44" i="13"/>
  <c r="CS44" i="13"/>
  <c r="CN44" i="13"/>
  <c r="CI44" i="13"/>
  <c r="CC44" i="13"/>
  <c r="BX44" i="13"/>
  <c r="BS44" i="13"/>
  <c r="BM44" i="13"/>
  <c r="BH44" i="13"/>
  <c r="BC44" i="13"/>
  <c r="AW44" i="13"/>
  <c r="AR44" i="13"/>
  <c r="AM44" i="13"/>
  <c r="AG44" i="13"/>
  <c r="AB44" i="13"/>
  <c r="DW43" i="13"/>
  <c r="DQ43" i="13"/>
  <c r="DL43" i="13"/>
  <c r="DG43" i="13"/>
  <c r="DA43" i="13"/>
  <c r="CV43" i="13"/>
  <c r="CQ43" i="13"/>
  <c r="CK43" i="13"/>
  <c r="CF43" i="13"/>
  <c r="CA43" i="13"/>
  <c r="BU43" i="13"/>
  <c r="BP43" i="13"/>
  <c r="BK43" i="13"/>
  <c r="BE43" i="13"/>
  <c r="AZ43" i="13"/>
  <c r="AU43" i="13"/>
  <c r="AO43" i="13"/>
  <c r="AJ43" i="13"/>
  <c r="AE43" i="13"/>
  <c r="Y43" i="13"/>
  <c r="DT41" i="13"/>
  <c r="DO41" i="13"/>
  <c r="DI41" i="13"/>
  <c r="DD41" i="13"/>
  <c r="CY41" i="13"/>
  <c r="CS41" i="13"/>
  <c r="CN41" i="13"/>
  <c r="CI41" i="13"/>
  <c r="CC41" i="13"/>
  <c r="BX41" i="13"/>
  <c r="BS41" i="13"/>
  <c r="BM41" i="13"/>
  <c r="BH41" i="13"/>
  <c r="BC41" i="13"/>
  <c r="AW41" i="13"/>
  <c r="AR41" i="13"/>
  <c r="AM41" i="13"/>
  <c r="AG41" i="13"/>
  <c r="AB41" i="13"/>
  <c r="DW14" i="13"/>
  <c r="DQ14" i="13"/>
  <c r="DL14" i="13"/>
  <c r="DG14" i="13"/>
  <c r="DA14" i="13"/>
  <c r="CV14" i="13"/>
  <c r="CQ14" i="13"/>
  <c r="CK14" i="13"/>
  <c r="CF14" i="13"/>
  <c r="CA14" i="13"/>
  <c r="BU14" i="13"/>
  <c r="BP14" i="13"/>
  <c r="BK14" i="13"/>
  <c r="BE14" i="13"/>
  <c r="AZ14" i="13"/>
  <c r="AU14" i="13"/>
  <c r="AO14" i="13"/>
  <c r="AJ14" i="13"/>
  <c r="AE14" i="13"/>
  <c r="Y14" i="13"/>
  <c r="DT12" i="13"/>
  <c r="DO12" i="13"/>
  <c r="DI12" i="13"/>
  <c r="DD12" i="13"/>
  <c r="CY12" i="13"/>
  <c r="CS12" i="13"/>
  <c r="CN12" i="13"/>
  <c r="CI12" i="13"/>
  <c r="CC12" i="13"/>
  <c r="BX12" i="13"/>
  <c r="BS12" i="13"/>
  <c r="BM12" i="13"/>
  <c r="BH12" i="13"/>
  <c r="BC12" i="13"/>
  <c r="AW12" i="13"/>
  <c r="CY81" i="13"/>
  <c r="AE81" i="13"/>
  <c r="BG67" i="13"/>
  <c r="CU66" i="13"/>
  <c r="AQ66" i="13"/>
  <c r="DO65" i="13"/>
  <c r="CI65" i="13"/>
  <c r="BF65" i="13"/>
  <c r="AJ65" i="13"/>
  <c r="DS64" i="13"/>
  <c r="CR64" i="13"/>
  <c r="BW64" i="13"/>
  <c r="BG64" i="13"/>
  <c r="AM64" i="13"/>
  <c r="Z64" i="13"/>
  <c r="DR49" i="13"/>
  <c r="DG49" i="13"/>
  <c r="CT49" i="13"/>
  <c r="CG49" i="13"/>
  <c r="BS49" i="13"/>
  <c r="BI49" i="13"/>
  <c r="AU49" i="13"/>
  <c r="AH49" i="13"/>
  <c r="DV48" i="13"/>
  <c r="DG48" i="13"/>
  <c r="CW48" i="13"/>
  <c r="CK48" i="13"/>
  <c r="BV48" i="13"/>
  <c r="BJ48" i="13"/>
  <c r="AY48" i="13"/>
  <c r="AK48" i="13"/>
  <c r="Y48" i="13"/>
  <c r="DM47" i="13"/>
  <c r="CX47" i="13"/>
  <c r="CM47" i="13"/>
  <c r="CA47" i="13"/>
  <c r="BM47" i="13"/>
  <c r="BA47" i="13"/>
  <c r="AP47" i="13"/>
  <c r="AA47" i="13"/>
  <c r="DO46" i="13"/>
  <c r="DE46" i="13"/>
  <c r="CT46" i="13"/>
  <c r="CK46" i="13"/>
  <c r="CA46" i="13"/>
  <c r="BQ46" i="13"/>
  <c r="BI46" i="13"/>
  <c r="AY46" i="13"/>
  <c r="AO46" i="13"/>
  <c r="AG46" i="13"/>
  <c r="AA46" i="13"/>
  <c r="DS44" i="13"/>
  <c r="DL44" i="13"/>
  <c r="DE44" i="13"/>
  <c r="CW44" i="13"/>
  <c r="CQ44" i="13"/>
  <c r="CJ44" i="13"/>
  <c r="CB44" i="13"/>
  <c r="BU44" i="13"/>
  <c r="BO44" i="13"/>
  <c r="BG44" i="13"/>
  <c r="AZ44" i="13"/>
  <c r="AS44" i="13"/>
  <c r="AK44" i="13"/>
  <c r="AE44" i="13"/>
  <c r="X44" i="13"/>
  <c r="DP43" i="13"/>
  <c r="DI43" i="13"/>
  <c r="DC43" i="13"/>
  <c r="CU43" i="13"/>
  <c r="CN43" i="13"/>
  <c r="CG43" i="13"/>
  <c r="BY43" i="13"/>
  <c r="BS43" i="13"/>
  <c r="BL43" i="13"/>
  <c r="BD43" i="13"/>
  <c r="AW43" i="13"/>
  <c r="AQ43" i="13"/>
  <c r="BT81" i="13"/>
  <c r="DH67" i="13"/>
  <c r="BD67" i="13"/>
  <c r="CA66" i="13"/>
  <c r="AL66" i="13"/>
  <c r="DF65" i="13"/>
  <c r="BX65" i="13"/>
  <c r="BD65" i="13"/>
  <c r="AI65" i="13"/>
  <c r="DH64" i="13"/>
  <c r="CM64" i="13"/>
  <c r="BV64" i="13"/>
  <c r="BB64" i="13"/>
  <c r="AL64" i="13"/>
  <c r="DO49" i="13"/>
  <c r="DC49" i="13"/>
  <c r="CO49" i="13"/>
  <c r="CD49" i="13"/>
  <c r="BR49" i="13"/>
  <c r="BC49" i="13"/>
  <c r="AQ49" i="13"/>
  <c r="AG49" i="13"/>
  <c r="DR48" i="13"/>
  <c r="DF48" i="13"/>
  <c r="CT48" i="13"/>
  <c r="CE48" i="13"/>
  <c r="BU48" i="13"/>
  <c r="BI48" i="13"/>
  <c r="AT48" i="13"/>
  <c r="AH48" i="13"/>
  <c r="DW47" i="13"/>
  <c r="DI47" i="13"/>
  <c r="CW47" i="13"/>
  <c r="CI47" i="13"/>
  <c r="BV47" i="13"/>
  <c r="BK47" i="13"/>
  <c r="AX47" i="13"/>
  <c r="AK47" i="13"/>
  <c r="DW46" i="13"/>
  <c r="DM46" i="13"/>
  <c r="DA46" i="13"/>
  <c r="CQ46" i="13"/>
  <c r="CI46" i="13"/>
  <c r="BY46" i="13"/>
  <c r="BO46" i="13"/>
  <c r="BF46" i="13"/>
  <c r="AU46" i="13"/>
  <c r="AM46" i="13"/>
  <c r="AF46" i="13"/>
  <c r="X46" i="13"/>
  <c r="DQ44" i="13"/>
  <c r="DK44" i="13"/>
  <c r="DC44" i="13"/>
  <c r="CV44" i="13"/>
  <c r="CO44" i="13"/>
  <c r="CG44" i="13"/>
  <c r="CA44" i="13"/>
  <c r="BT44" i="13"/>
  <c r="BL44" i="13"/>
  <c r="BE44" i="13"/>
  <c r="AY44" i="13"/>
  <c r="AQ44" i="13"/>
  <c r="AJ44" i="13"/>
  <c r="AC44" i="13"/>
  <c r="DU43" i="13"/>
  <c r="DO43" i="13"/>
  <c r="DH43" i="13"/>
  <c r="CZ43" i="13"/>
  <c r="CS43" i="13"/>
  <c r="CM43" i="13"/>
  <c r="CE43" i="13"/>
  <c r="BX43" i="13"/>
  <c r="BQ43" i="13"/>
  <c r="BI43" i="13"/>
  <c r="BC43" i="13"/>
  <c r="AV43" i="13"/>
  <c r="AN43" i="13"/>
  <c r="AG43" i="13"/>
  <c r="AA43" i="13"/>
  <c r="DS41" i="13"/>
  <c r="DL41" i="13"/>
  <c r="DE41" i="13"/>
  <c r="CW41" i="13"/>
  <c r="CQ41" i="13"/>
  <c r="CJ41" i="13"/>
  <c r="CB41" i="13"/>
  <c r="BU41" i="13"/>
  <c r="BO41" i="13"/>
  <c r="BG41" i="13"/>
  <c r="AZ41" i="13"/>
  <c r="AS41" i="13"/>
  <c r="AK41" i="13"/>
  <c r="AE41" i="13"/>
  <c r="X41" i="13"/>
  <c r="DP14" i="13"/>
  <c r="DI14" i="13"/>
  <c r="DC14" i="13"/>
  <c r="CU14" i="13"/>
  <c r="CN14" i="13"/>
  <c r="CG14" i="13"/>
  <c r="BY14" i="13"/>
  <c r="BS14" i="13"/>
  <c r="BL14" i="13"/>
  <c r="BD14" i="13"/>
  <c r="AW14" i="13"/>
  <c r="AQ14" i="13"/>
  <c r="AI14" i="13"/>
  <c r="AB14" i="13"/>
  <c r="DU12" i="13"/>
  <c r="DM12" i="13"/>
  <c r="DG12" i="13"/>
  <c r="CZ12" i="13"/>
  <c r="CR12" i="13"/>
  <c r="CK12" i="13"/>
  <c r="CE12" i="13"/>
  <c r="BW12" i="13"/>
  <c r="BP12" i="13"/>
  <c r="BI12" i="13"/>
  <c r="BA12" i="13"/>
  <c r="AU12" i="13"/>
  <c r="AO12" i="13"/>
  <c r="AJ12" i="13"/>
  <c r="AE12" i="13"/>
  <c r="Y12" i="13"/>
  <c r="DT11" i="13"/>
  <c r="DO11" i="13"/>
  <c r="DI11" i="13"/>
  <c r="DD11" i="13"/>
  <c r="CY11" i="13"/>
  <c r="CS11" i="13"/>
  <c r="CN11" i="13"/>
  <c r="CI11" i="13"/>
  <c r="CE11" i="13"/>
  <c r="CA11" i="13"/>
  <c r="BW11" i="13"/>
  <c r="BS11" i="13"/>
  <c r="BO11" i="13"/>
  <c r="BK11" i="13"/>
  <c r="BG11" i="13"/>
  <c r="BC11" i="13"/>
  <c r="AY11" i="13"/>
  <c r="AU11" i="13"/>
  <c r="AQ11" i="13"/>
  <c r="AM11" i="13"/>
  <c r="AI11" i="13"/>
  <c r="AE11" i="13"/>
  <c r="AA11" i="13"/>
  <c r="DW10" i="13"/>
  <c r="DS10" i="13"/>
  <c r="DO10" i="13"/>
  <c r="DK10" i="13"/>
  <c r="DG10" i="13"/>
  <c r="DC10" i="13"/>
  <c r="CY10" i="13"/>
  <c r="CU10" i="13"/>
  <c r="CQ10" i="13"/>
  <c r="CM10" i="13"/>
  <c r="CI10" i="13"/>
  <c r="CE10" i="13"/>
  <c r="CA10" i="13"/>
  <c r="BW10" i="13"/>
  <c r="BS10" i="13"/>
  <c r="BO10" i="13"/>
  <c r="BK10" i="13"/>
  <c r="BG10" i="13"/>
  <c r="BC10" i="13"/>
  <c r="AY10" i="13"/>
  <c r="AU10" i="13"/>
  <c r="AQ10" i="13"/>
  <c r="AM10" i="13"/>
  <c r="AI10" i="13"/>
  <c r="AE10" i="13"/>
  <c r="AA10" i="13"/>
  <c r="DW9" i="13"/>
  <c r="DS9" i="13"/>
  <c r="DO9" i="13"/>
  <c r="DK9" i="13"/>
  <c r="DG9" i="13"/>
  <c r="DC9" i="13"/>
  <c r="CY9" i="13"/>
  <c r="CU9" i="13"/>
  <c r="CQ9" i="13"/>
  <c r="CM9" i="13"/>
  <c r="CI9" i="13"/>
  <c r="CE9" i="13"/>
  <c r="CA9" i="13"/>
  <c r="BW9" i="13"/>
  <c r="BS9" i="13"/>
  <c r="BO9" i="13"/>
  <c r="BK9" i="13"/>
  <c r="BG9" i="13"/>
  <c r="BC9" i="13"/>
  <c r="AY9" i="13"/>
  <c r="AU9" i="13"/>
  <c r="AQ9" i="13"/>
  <c r="AM9" i="13"/>
  <c r="AI9" i="13"/>
  <c r="AE9" i="13"/>
  <c r="AA9" i="13"/>
  <c r="DW8" i="13"/>
  <c r="DS8" i="13"/>
  <c r="DO8" i="13"/>
  <c r="DK8" i="13"/>
  <c r="DG8" i="13"/>
  <c r="DC8" i="13"/>
  <c r="CY8" i="13"/>
  <c r="CU8" i="13"/>
  <c r="CQ8" i="13"/>
  <c r="CM8" i="13"/>
  <c r="CI8" i="13"/>
  <c r="CE8" i="13"/>
  <c r="CA8" i="13"/>
  <c r="BW8" i="13"/>
  <c r="BS8" i="13"/>
  <c r="BO8" i="13"/>
  <c r="BK8" i="13"/>
  <c r="BG8" i="13"/>
  <c r="BC8" i="13"/>
  <c r="AY8" i="13"/>
  <c r="AU8" i="13"/>
  <c r="AQ8" i="13"/>
  <c r="AM8" i="13"/>
  <c r="AI8" i="13"/>
  <c r="AE8" i="13"/>
  <c r="AA8" i="13"/>
  <c r="DW7" i="13"/>
  <c r="DS7" i="13"/>
  <c r="DO7" i="13"/>
  <c r="DK7" i="13"/>
  <c r="DG7" i="13"/>
  <c r="DC7" i="13"/>
  <c r="CY7" i="13"/>
  <c r="CU7" i="13"/>
  <c r="CQ7" i="13"/>
  <c r="CM7" i="13"/>
  <c r="CI7" i="13"/>
  <c r="CE7" i="13"/>
  <c r="CA7" i="13"/>
  <c r="BW7" i="13"/>
  <c r="BS7" i="13"/>
  <c r="BO7" i="13"/>
  <c r="BK7" i="13"/>
  <c r="BG7" i="13"/>
  <c r="BC7" i="13"/>
  <c r="AY7" i="13"/>
  <c r="AU7" i="13"/>
  <c r="AQ7" i="13"/>
  <c r="AM7" i="13"/>
  <c r="AI7" i="13"/>
  <c r="AE7" i="13"/>
  <c r="AA7" i="13"/>
  <c r="DT6" i="13"/>
  <c r="DP6" i="13"/>
  <c r="DL6" i="13"/>
  <c r="DH6" i="13"/>
  <c r="DD6" i="13"/>
  <c r="CZ6" i="13"/>
  <c r="CV6" i="13"/>
  <c r="CR6" i="13"/>
  <c r="CN6" i="13"/>
  <c r="CJ6" i="13"/>
  <c r="CF6" i="13"/>
  <c r="CB6" i="13"/>
  <c r="BX6" i="13"/>
  <c r="BT6" i="13"/>
  <c r="BP6" i="13"/>
  <c r="BL6" i="13"/>
  <c r="BH6" i="13"/>
  <c r="BD6" i="13"/>
  <c r="AZ6" i="13"/>
  <c r="AV6" i="13"/>
  <c r="AR6" i="13"/>
  <c r="AN6" i="13"/>
  <c r="AJ6" i="13"/>
  <c r="AF6" i="13"/>
  <c r="AB6" i="13"/>
  <c r="X6" i="13"/>
  <c r="DS81" i="13"/>
  <c r="BK81" i="13"/>
  <c r="CY67" i="13"/>
  <c r="AA67" i="13"/>
  <c r="BO66" i="13"/>
  <c r="AJ66" i="13"/>
  <c r="CU65" i="13"/>
  <c r="BT65" i="13"/>
  <c r="AX65" i="13"/>
  <c r="Z65" i="13"/>
  <c r="DG64" i="13"/>
  <c r="CI64" i="13"/>
  <c r="BN64" i="13"/>
  <c r="AV64" i="13"/>
  <c r="AH64" i="13"/>
  <c r="DN49" i="13"/>
  <c r="CY49" i="13"/>
  <c r="CM49" i="13"/>
  <c r="CA49" i="13"/>
  <c r="BM49" i="13"/>
  <c r="BB49" i="13"/>
  <c r="AP49" i="13"/>
  <c r="CA67" i="13"/>
  <c r="CJ65" i="13"/>
  <c r="CY64" i="13"/>
  <c r="AA64" i="13"/>
  <c r="DW49" i="13"/>
  <c r="BW49" i="13"/>
  <c r="AA49" i="13"/>
  <c r="DE48" i="13"/>
  <c r="CD48" i="13"/>
  <c r="BC48" i="13"/>
  <c r="AE48" i="13"/>
  <c r="DE47" i="13"/>
  <c r="CG47" i="13"/>
  <c r="BG47" i="13"/>
  <c r="AH47" i="13"/>
  <c r="DG46" i="13"/>
  <c r="CP46" i="13"/>
  <c r="BV46" i="13"/>
  <c r="BC46" i="13"/>
  <c r="AK46" i="13"/>
  <c r="DW44" i="13"/>
  <c r="DH44" i="13"/>
  <c r="CU44" i="13"/>
  <c r="CF44" i="13"/>
  <c r="BQ44" i="13"/>
  <c r="BD44" i="13"/>
  <c r="AO44" i="13"/>
  <c r="AA44" i="13"/>
  <c r="DM43" i="13"/>
  <c r="CY43" i="13"/>
  <c r="CJ43" i="13"/>
  <c r="BW43" i="13"/>
  <c r="BH43" i="13"/>
  <c r="AS43" i="13"/>
  <c r="AI43" i="13"/>
  <c r="X43" i="13"/>
  <c r="DP41" i="13"/>
  <c r="DG41" i="13"/>
  <c r="CV41" i="13"/>
  <c r="CM41" i="13"/>
  <c r="CE41" i="13"/>
  <c r="BT41" i="13"/>
  <c r="BK41" i="13"/>
  <c r="BA41" i="13"/>
  <c r="AQ41" i="13"/>
  <c r="AI41" i="13"/>
  <c r="Y41" i="13"/>
  <c r="DO14" i="13"/>
  <c r="DE14" i="13"/>
  <c r="CW14" i="13"/>
  <c r="CM14" i="13"/>
  <c r="CC14" i="13"/>
  <c r="BT14" i="13"/>
  <c r="BI14" i="13"/>
  <c r="BA14" i="13"/>
  <c r="AR14" i="13"/>
  <c r="AG14" i="13"/>
  <c r="X14" i="13"/>
  <c r="DP12" i="13"/>
  <c r="DE12" i="13"/>
  <c r="CV12" i="13"/>
  <c r="CM12" i="13"/>
  <c r="CB12" i="13"/>
  <c r="BT12" i="13"/>
  <c r="BK12" i="13"/>
  <c r="AZ12" i="13"/>
  <c r="AR12" i="13"/>
  <c r="AK12" i="13"/>
  <c r="AC12" i="13"/>
  <c r="DW11" i="13"/>
  <c r="DP11" i="13"/>
  <c r="DH11" i="13"/>
  <c r="DA11" i="13"/>
  <c r="CU11" i="13"/>
  <c r="CM11" i="13"/>
  <c r="CG11" i="13"/>
  <c r="CB11" i="13"/>
  <c r="BV11" i="13"/>
  <c r="BQ11" i="13"/>
  <c r="BL11" i="13"/>
  <c r="BF11" i="13"/>
  <c r="BA11" i="13"/>
  <c r="AV11" i="13"/>
  <c r="AP11" i="13"/>
  <c r="AK11" i="13"/>
  <c r="AF11" i="13"/>
  <c r="Z11" i="13"/>
  <c r="DU10" i="13"/>
  <c r="DP10" i="13"/>
  <c r="DJ10" i="13"/>
  <c r="DE10" i="13"/>
  <c r="CZ10" i="13"/>
  <c r="CT10" i="13"/>
  <c r="CO10" i="13"/>
  <c r="CJ10" i="13"/>
  <c r="CD10" i="13"/>
  <c r="BY10" i="13"/>
  <c r="BT10" i="13"/>
  <c r="BN10" i="13"/>
  <c r="BI10" i="13"/>
  <c r="BD10" i="13"/>
  <c r="AX10" i="13"/>
  <c r="AS10" i="13"/>
  <c r="AN10" i="13"/>
  <c r="AH10" i="13"/>
  <c r="AC10" i="13"/>
  <c r="X10" i="13"/>
  <c r="DR9" i="13"/>
  <c r="DM9" i="13"/>
  <c r="DH9" i="13"/>
  <c r="DB9" i="13"/>
  <c r="CW9" i="13"/>
  <c r="CR9" i="13"/>
  <c r="CL9" i="13"/>
  <c r="CG9" i="13"/>
  <c r="CB9" i="13"/>
  <c r="BV9" i="13"/>
  <c r="BQ9" i="13"/>
  <c r="BL9" i="13"/>
  <c r="BF9" i="13"/>
  <c r="BA9" i="13"/>
  <c r="AV9" i="13"/>
  <c r="AP9" i="13"/>
  <c r="AK9" i="13"/>
  <c r="AF9" i="13"/>
  <c r="Z9" i="13"/>
  <c r="DU8" i="13"/>
  <c r="DP8" i="13"/>
  <c r="DJ8" i="13"/>
  <c r="DE8" i="13"/>
  <c r="CZ8" i="13"/>
  <c r="CT8" i="13"/>
  <c r="CO8" i="13"/>
  <c r="CJ8" i="13"/>
  <c r="CD8" i="13"/>
  <c r="BY8" i="13"/>
  <c r="BT8" i="13"/>
  <c r="BN8" i="13"/>
  <c r="BI8" i="13"/>
  <c r="BD8" i="13"/>
  <c r="AX8" i="13"/>
  <c r="AS8" i="13"/>
  <c r="AN8" i="13"/>
  <c r="AH8" i="13"/>
  <c r="AC8" i="13"/>
  <c r="X8" i="13"/>
  <c r="DR7" i="13"/>
  <c r="DM7" i="13"/>
  <c r="DH7" i="13"/>
  <c r="DB7" i="13"/>
  <c r="CW7" i="13"/>
  <c r="CR7" i="13"/>
  <c r="CL7" i="13"/>
  <c r="CG7" i="13"/>
  <c r="CB7" i="13"/>
  <c r="BV7" i="13"/>
  <c r="BQ7" i="13"/>
  <c r="BL7" i="13"/>
  <c r="BF7" i="13"/>
  <c r="BA7" i="13"/>
  <c r="AV7" i="13"/>
  <c r="AP7" i="13"/>
  <c r="AK7" i="13"/>
  <c r="AF7" i="13"/>
  <c r="Z7" i="13"/>
  <c r="DW6" i="13"/>
  <c r="DR6" i="13"/>
  <c r="DM6" i="13"/>
  <c r="DG6" i="13"/>
  <c r="DP66" i="13"/>
  <c r="BP65" i="13"/>
  <c r="BX64" i="13"/>
  <c r="DI49" i="13"/>
  <c r="BK49" i="13"/>
  <c r="Z49" i="13"/>
  <c r="CY48" i="13"/>
  <c r="CA48" i="13"/>
  <c r="BA48" i="13"/>
  <c r="Z48" i="13"/>
  <c r="DC47" i="13"/>
  <c r="CC47" i="13"/>
  <c r="BC47" i="13"/>
  <c r="AE47" i="13"/>
  <c r="DF46" i="13"/>
  <c r="CL46" i="13"/>
  <c r="BU46" i="13"/>
  <c r="BA46" i="13"/>
  <c r="AI46" i="13"/>
  <c r="DU44" i="13"/>
  <c r="DG44" i="13"/>
  <c r="CR44" i="13"/>
  <c r="CE44" i="13"/>
  <c r="BP44" i="13"/>
  <c r="BA44" i="13"/>
  <c r="AN44" i="13"/>
  <c r="Y44" i="13"/>
  <c r="DK43" i="13"/>
  <c r="CW43" i="13"/>
  <c r="CI43" i="13"/>
  <c r="BT43" i="13"/>
  <c r="BG43" i="13"/>
  <c r="AR43" i="13"/>
  <c r="AF43" i="13"/>
  <c r="DW41" i="13"/>
  <c r="DM41" i="13"/>
  <c r="DC41" i="13"/>
  <c r="CU41" i="13"/>
  <c r="CK41" i="13"/>
  <c r="CA41" i="13"/>
  <c r="BQ41" i="13"/>
  <c r="BI41" i="13"/>
  <c r="AY41" i="13"/>
  <c r="AO41" i="13"/>
  <c r="AF41" i="13"/>
  <c r="DU14" i="13"/>
  <c r="DM14" i="13"/>
  <c r="DD14" i="13"/>
  <c r="CS14" i="13"/>
  <c r="CJ14" i="13"/>
  <c r="CB14" i="13"/>
  <c r="BQ14" i="13"/>
  <c r="BH14" i="13"/>
  <c r="AY14" i="13"/>
  <c r="AN14" i="13"/>
  <c r="AF14" i="13"/>
  <c r="DW12" i="13"/>
  <c r="DL12" i="13"/>
  <c r="DC12" i="13"/>
  <c r="CU12" i="13"/>
  <c r="CJ12" i="13"/>
  <c r="CA12" i="13"/>
  <c r="BQ12" i="13"/>
  <c r="BG12" i="13"/>
  <c r="AY12" i="13"/>
  <c r="AQ12" i="13"/>
  <c r="AI12" i="13"/>
  <c r="AB12" i="13"/>
  <c r="DU11" i="13"/>
  <c r="DM11" i="13"/>
  <c r="DG11" i="13"/>
  <c r="CZ11" i="13"/>
  <c r="CR11" i="13"/>
  <c r="CK11" i="13"/>
  <c r="CF11" i="13"/>
  <c r="BZ11" i="13"/>
  <c r="BU11" i="13"/>
  <c r="BP11" i="13"/>
  <c r="BJ11" i="13"/>
  <c r="BE11" i="13"/>
  <c r="AZ11" i="13"/>
  <c r="AT11" i="13"/>
  <c r="AO11" i="13"/>
  <c r="AJ11" i="13"/>
  <c r="AD11" i="13"/>
  <c r="Y11" i="13"/>
  <c r="DT10" i="13"/>
  <c r="DN10" i="13"/>
  <c r="DI10" i="13"/>
  <c r="DD10" i="13"/>
  <c r="CX10" i="13"/>
  <c r="CS10" i="13"/>
  <c r="CN10" i="13"/>
  <c r="CH10" i="13"/>
  <c r="CC10" i="13"/>
  <c r="BX10" i="13"/>
  <c r="BR10" i="13"/>
  <c r="BM10" i="13"/>
  <c r="BH10" i="13"/>
  <c r="BB10" i="13"/>
  <c r="AW10" i="13"/>
  <c r="AR10" i="13"/>
  <c r="AL10" i="13"/>
  <c r="AG10" i="13"/>
  <c r="AB10" i="13"/>
  <c r="DV9" i="13"/>
  <c r="DQ9" i="13"/>
  <c r="DL9" i="13"/>
  <c r="DF9" i="13"/>
  <c r="DA9" i="13"/>
  <c r="CV9" i="13"/>
  <c r="CP9" i="13"/>
  <c r="CK9" i="13"/>
  <c r="CF9" i="13"/>
  <c r="BZ9" i="13"/>
  <c r="BU9" i="13"/>
  <c r="BP9" i="13"/>
  <c r="BJ9" i="13"/>
  <c r="BE9" i="13"/>
  <c r="AZ9" i="13"/>
  <c r="AT9" i="13"/>
  <c r="AO9" i="13"/>
  <c r="AJ9" i="13"/>
  <c r="AD9" i="13"/>
  <c r="Y9" i="13"/>
  <c r="DT8" i="13"/>
  <c r="DN8" i="13"/>
  <c r="DI8" i="13"/>
  <c r="DD8" i="13"/>
  <c r="CX8" i="13"/>
  <c r="CS8" i="13"/>
  <c r="CN8" i="13"/>
  <c r="CH8" i="13"/>
  <c r="CC8" i="13"/>
  <c r="BX8" i="13"/>
  <c r="BR8" i="13"/>
  <c r="BM8" i="13"/>
  <c r="BH8" i="13"/>
  <c r="BB8" i="13"/>
  <c r="AW8" i="13"/>
  <c r="AR8" i="13"/>
  <c r="AL8" i="13"/>
  <c r="AG8" i="13"/>
  <c r="AB8" i="13"/>
  <c r="DV7" i="13"/>
  <c r="DQ7" i="13"/>
  <c r="DL7" i="13"/>
  <c r="DF7" i="13"/>
  <c r="DA7" i="13"/>
  <c r="CV7" i="13"/>
  <c r="CP7" i="13"/>
  <c r="CK7" i="13"/>
  <c r="CF7" i="13"/>
  <c r="BZ7" i="13"/>
  <c r="BU7" i="13"/>
  <c r="BP7" i="13"/>
  <c r="BJ7" i="13"/>
  <c r="BE7" i="13"/>
  <c r="AZ7" i="13"/>
  <c r="AT7" i="13"/>
  <c r="AO7" i="13"/>
  <c r="AJ7" i="13"/>
  <c r="AD7" i="13"/>
  <c r="Y7" i="13"/>
  <c r="DV6" i="13"/>
  <c r="DQ6" i="13"/>
  <c r="DK6" i="13"/>
  <c r="DF6" i="13"/>
  <c r="DA6" i="13"/>
  <c r="CU6" i="13"/>
  <c r="AE6" i="13"/>
  <c r="AP6" i="13"/>
  <c r="BA6" i="13"/>
  <c r="BK6" i="13"/>
  <c r="BV6" i="13"/>
  <c r="CG6" i="13"/>
  <c r="CQ6" i="13"/>
  <c r="DE6" i="13"/>
  <c r="X7" i="13"/>
  <c r="AS7" i="13"/>
  <c r="BN7" i="13"/>
  <c r="CJ7" i="13"/>
  <c r="DE7" i="13"/>
  <c r="Z8" i="13"/>
  <c r="AV8" i="13"/>
  <c r="BQ8" i="13"/>
  <c r="CL8" i="13"/>
  <c r="DH8" i="13"/>
  <c r="AC9" i="13"/>
  <c r="AX9" i="13"/>
  <c r="BT9" i="13"/>
  <c r="CO9" i="13"/>
  <c r="DJ9" i="13"/>
  <c r="AF10" i="13"/>
  <c r="BA10" i="13"/>
  <c r="BV10" i="13"/>
  <c r="CR10" i="13"/>
  <c r="DM10" i="13"/>
  <c r="AH11" i="13"/>
  <c r="BD11" i="13"/>
  <c r="BY11" i="13"/>
  <c r="CW11" i="13"/>
  <c r="AA12" i="13"/>
  <c r="BE12" i="13"/>
  <c r="CQ12" i="13"/>
  <c r="AC14" i="13"/>
  <c r="BO14" i="13"/>
  <c r="CZ14" i="13"/>
  <c r="AN41" i="13"/>
  <c r="BY41" i="13"/>
  <c r="DK41" i="13"/>
  <c r="BA43" i="13"/>
  <c r="DE43" i="13"/>
  <c r="BK44" i="13"/>
  <c r="DP44" i="13"/>
  <c r="CE46" i="13"/>
  <c r="BS47" i="13"/>
  <c r="BQ48" i="13"/>
  <c r="CW49" i="13"/>
  <c r="AR65" i="13"/>
  <c r="DK81" i="13"/>
  <c r="AA6" i="13"/>
  <c r="AG6" i="13"/>
  <c r="AL6" i="13"/>
  <c r="AQ6" i="13"/>
  <c r="AW6" i="13"/>
  <c r="BB6" i="13"/>
  <c r="BG6" i="13"/>
  <c r="BM6" i="13"/>
  <c r="BR6" i="13"/>
  <c r="BW6" i="13"/>
  <c r="CC6" i="13"/>
  <c r="CH6" i="13"/>
  <c r="CM6" i="13"/>
  <c r="CS6" i="13"/>
  <c r="CY6" i="13"/>
  <c r="DI6" i="13"/>
  <c r="DS6" i="13"/>
  <c r="AB7" i="13"/>
  <c r="AL7" i="13"/>
  <c r="AW7" i="13"/>
  <c r="BH7" i="13"/>
  <c r="BR7" i="13"/>
  <c r="CC7" i="13"/>
  <c r="CN7" i="13"/>
  <c r="CX7" i="13"/>
  <c r="DI7" i="13"/>
  <c r="DT7" i="13"/>
  <c r="AD8" i="13"/>
  <c r="AO8" i="13"/>
  <c r="AZ8" i="13"/>
  <c r="BJ8" i="13"/>
  <c r="BU8" i="13"/>
  <c r="CF8" i="13"/>
  <c r="CP8" i="13"/>
  <c r="DA8" i="13"/>
  <c r="DL8" i="13"/>
  <c r="DV8" i="13"/>
  <c r="AG9" i="13"/>
  <c r="AR9" i="13"/>
  <c r="BB9" i="13"/>
  <c r="BM9" i="13"/>
  <c r="BX9" i="13"/>
  <c r="CH9" i="13"/>
  <c r="CS9" i="13"/>
  <c r="DD9" i="13"/>
  <c r="DN9" i="13"/>
  <c r="Y10" i="13"/>
  <c r="AJ10" i="13"/>
  <c r="AT10" i="13"/>
  <c r="BE10" i="13"/>
  <c r="BP10" i="13"/>
  <c r="BZ10" i="13"/>
  <c r="CK10" i="13"/>
  <c r="CV10" i="13"/>
  <c r="DF10" i="13"/>
  <c r="DQ10" i="13"/>
  <c r="AB11" i="13"/>
  <c r="AL11" i="13"/>
  <c r="AW11" i="13"/>
  <c r="BH11" i="13"/>
  <c r="BR11" i="13"/>
  <c r="CC11" i="13"/>
  <c r="CO11" i="13"/>
  <c r="DC11" i="13"/>
  <c r="DQ11" i="13"/>
  <c r="AF12" i="13"/>
  <c r="AS12" i="13"/>
  <c r="BL12" i="13"/>
  <c r="CF12" i="13"/>
  <c r="CW12" i="13"/>
  <c r="DQ12" i="13"/>
  <c r="AK14" i="13"/>
  <c r="BC14" i="13"/>
  <c r="BW14" i="13"/>
  <c r="CO14" i="13"/>
  <c r="DH14" i="13"/>
  <c r="AA41" i="13"/>
  <c r="AU41" i="13"/>
  <c r="BL41" i="13"/>
  <c r="CF41" i="13"/>
  <c r="CZ41" i="13"/>
  <c r="DQ41" i="13"/>
  <c r="AK43" i="13"/>
  <c r="BM43" i="13"/>
  <c r="CO43" i="13"/>
  <c r="DS43" i="13"/>
  <c r="AU44" i="13"/>
  <c r="BW44" i="13"/>
  <c r="CZ44" i="13"/>
  <c r="AB46" i="13"/>
  <c r="BJ46" i="13"/>
  <c r="CW46" i="13"/>
  <c r="AQ47" i="13"/>
  <c r="CO47" i="13"/>
  <c r="AO48" i="13"/>
  <c r="CL48" i="13"/>
  <c r="AK49" i="13"/>
  <c r="AU64" i="13"/>
  <c r="DV65" i="13"/>
  <c r="AK6" i="13"/>
  <c r="AU6" i="13"/>
  <c r="BF6" i="13"/>
  <c r="BQ6" i="13"/>
  <c r="CA6" i="13"/>
  <c r="CL6" i="13"/>
  <c r="CX6" i="13"/>
  <c r="DO6" i="13"/>
  <c r="AH7" i="13"/>
  <c r="BD7" i="13"/>
  <c r="BY7" i="13"/>
  <c r="CT7" i="13"/>
  <c r="DP7" i="13"/>
  <c r="AK8" i="13"/>
  <c r="BF8" i="13"/>
  <c r="CB8" i="13"/>
  <c r="CW8" i="13"/>
  <c r="DR8" i="13"/>
  <c r="AN9" i="13"/>
  <c r="BI9" i="13"/>
  <c r="CD9" i="13"/>
  <c r="CZ9" i="13"/>
  <c r="DU9" i="13"/>
  <c r="AP10" i="13"/>
  <c r="BL10" i="13"/>
  <c r="CG10" i="13"/>
  <c r="DB10" i="13"/>
  <c r="X11" i="13"/>
  <c r="AS11" i="13"/>
  <c r="BN11" i="13"/>
  <c r="CJ11" i="13"/>
  <c r="DL11" i="13"/>
  <c r="AN12" i="13"/>
  <c r="BY12" i="13"/>
  <c r="DK12" i="13"/>
  <c r="AV14" i="13"/>
  <c r="CI14" i="13"/>
  <c r="DT14" i="13"/>
  <c r="BE41" i="13"/>
  <c r="CR41" i="13"/>
  <c r="AC43" i="13"/>
  <c r="CC43" i="13"/>
  <c r="AI44" i="13"/>
  <c r="CM44" i="13"/>
  <c r="AT46" i="13"/>
  <c r="DV46" i="13"/>
  <c r="DR47" i="13"/>
  <c r="DO48" i="13"/>
  <c r="AC6" i="13"/>
  <c r="AH6" i="13"/>
  <c r="AM6" i="13"/>
  <c r="AS6" i="13"/>
  <c r="AX6" i="13"/>
  <c r="BC6" i="13"/>
  <c r="BI6" i="13"/>
  <c r="BN6" i="13"/>
  <c r="BS6" i="13"/>
  <c r="BY6" i="13"/>
  <c r="CD6" i="13"/>
  <c r="CI6" i="13"/>
  <c r="CO6" i="13"/>
  <c r="CT6" i="13"/>
  <c r="DB6" i="13"/>
  <c r="DJ6" i="13"/>
  <c r="DU6" i="13"/>
  <c r="AC7" i="13"/>
  <c r="AN7" i="13"/>
  <c r="AX7" i="13"/>
  <c r="BI7" i="13"/>
  <c r="BT7" i="13"/>
  <c r="CD7" i="13"/>
  <c r="CO7" i="13"/>
  <c r="CZ7" i="13"/>
  <c r="DJ7" i="13"/>
  <c r="DU7" i="13"/>
  <c r="AF8" i="13"/>
  <c r="AP8" i="13"/>
  <c r="BA8" i="13"/>
  <c r="BL8" i="13"/>
  <c r="BV8" i="13"/>
  <c r="CG8" i="13"/>
  <c r="CR8" i="13"/>
  <c r="DB8" i="13"/>
  <c r="DM8" i="13"/>
  <c r="X9" i="13"/>
  <c r="AH9" i="13"/>
  <c r="AS9" i="13"/>
  <c r="BD9" i="13"/>
  <c r="BN9" i="13"/>
  <c r="BY9" i="13"/>
  <c r="CJ9" i="13"/>
  <c r="CT9" i="13"/>
  <c r="DE9" i="13"/>
  <c r="DP9" i="13"/>
  <c r="Z10" i="13"/>
  <c r="AK10" i="13"/>
  <c r="AV10" i="13"/>
  <c r="BF10" i="13"/>
  <c r="BQ10" i="13"/>
  <c r="CB10" i="13"/>
  <c r="CL10" i="13"/>
  <c r="CW10" i="13"/>
  <c r="DH10" i="13"/>
  <c r="DR10" i="13"/>
  <c r="AC11" i="13"/>
  <c r="AN11" i="13"/>
  <c r="AX11" i="13"/>
  <c r="BI11" i="13"/>
  <c r="BT11" i="13"/>
  <c r="CD11" i="13"/>
  <c r="CQ11" i="13"/>
  <c r="DE11" i="13"/>
  <c r="DS11" i="13"/>
  <c r="AG12" i="13"/>
  <c r="AV12" i="13"/>
  <c r="BO12" i="13"/>
  <c r="CG12" i="13"/>
  <c r="DA12" i="13"/>
  <c r="DS12" i="13"/>
  <c r="AM14" i="13"/>
  <c r="BG14" i="13"/>
  <c r="BX14" i="13"/>
  <c r="CR14" i="13"/>
  <c r="DK14" i="13"/>
  <c r="AC41" i="13"/>
  <c r="AV41" i="13"/>
  <c r="BP41" i="13"/>
  <c r="CG41" i="13"/>
  <c r="DA41" i="13"/>
  <c r="DU41" i="13"/>
  <c r="AM43" i="13"/>
  <c r="BO43" i="13"/>
  <c r="CR43" i="13"/>
  <c r="DT43" i="13"/>
  <c r="AV44" i="13"/>
  <c r="BY44" i="13"/>
  <c r="DA44" i="13"/>
  <c r="AC46" i="13"/>
  <c r="BN46" i="13"/>
  <c r="CY46" i="13"/>
  <c r="AS47" i="13"/>
  <c r="CT47" i="13"/>
  <c r="AS48" i="13"/>
  <c r="CP48" i="13"/>
  <c r="AX49" i="13"/>
  <c r="BK64" i="13"/>
  <c r="BF66" i="13"/>
  <c r="DU81" i="13"/>
  <c r="DL81" i="13"/>
  <c r="DD81" i="13"/>
  <c r="CV81" i="13"/>
  <c r="CN81" i="13"/>
  <c r="CF81" i="13"/>
  <c r="BX81" i="13"/>
  <c r="BP81" i="13"/>
  <c r="BH81" i="13"/>
  <c r="AZ81" i="13"/>
  <c r="AR81" i="13"/>
  <c r="AJ81" i="13"/>
  <c r="AB81" i="13"/>
  <c r="DT67" i="13"/>
  <c r="DL67" i="13"/>
  <c r="DD67" i="13"/>
  <c r="CV67" i="13"/>
  <c r="CN67" i="13"/>
  <c r="CF67" i="13"/>
  <c r="BX67" i="13"/>
  <c r="BP67" i="13"/>
  <c r="BH67" i="13"/>
  <c r="AZ67" i="13"/>
  <c r="AR67" i="13"/>
  <c r="AJ67" i="13"/>
  <c r="AB67" i="13"/>
  <c r="DT66" i="13"/>
  <c r="DL66" i="13"/>
  <c r="DD66" i="13"/>
  <c r="CV66" i="13"/>
  <c r="CN66" i="13"/>
  <c r="CF66" i="13"/>
  <c r="BX66" i="13"/>
  <c r="BP66" i="13"/>
  <c r="BI66" i="13"/>
  <c r="BE66" i="13"/>
  <c r="BA66" i="13"/>
  <c r="AW66" i="13"/>
  <c r="AS66" i="13"/>
  <c r="AO66" i="13"/>
  <c r="AK66" i="13"/>
  <c r="AG66" i="13"/>
  <c r="AC66" i="13"/>
  <c r="Y66" i="13"/>
  <c r="DU65" i="13"/>
  <c r="DQ65" i="13"/>
  <c r="DM65" i="13"/>
  <c r="DI65" i="13"/>
  <c r="DE65" i="13"/>
  <c r="DA65" i="13"/>
  <c r="CW65" i="13"/>
  <c r="CS65" i="13"/>
  <c r="CO65" i="13"/>
  <c r="CK65" i="13"/>
  <c r="CG65" i="13"/>
  <c r="CC65" i="13"/>
  <c r="BY65" i="13"/>
  <c r="BU65" i="13"/>
  <c r="BQ65" i="13"/>
  <c r="BM65" i="13"/>
  <c r="BI65" i="13"/>
  <c r="BE65" i="13"/>
  <c r="BA65" i="13"/>
  <c r="AW65" i="13"/>
  <c r="AS65" i="13"/>
  <c r="AO65" i="13"/>
  <c r="AK65" i="13"/>
  <c r="AG65" i="13"/>
  <c r="AC65" i="13"/>
  <c r="Y65" i="13"/>
  <c r="DU64" i="13"/>
  <c r="DQ64" i="13"/>
  <c r="DM64" i="13"/>
  <c r="DI64" i="13"/>
  <c r="DE64" i="13"/>
  <c r="DA64" i="13"/>
  <c r="CW64" i="13"/>
  <c r="CS64" i="13"/>
  <c r="CO64" i="13"/>
  <c r="CK64" i="13"/>
  <c r="CG64" i="13"/>
  <c r="CC64" i="13"/>
  <c r="BY64" i="13"/>
  <c r="DP81" i="13"/>
  <c r="DG81" i="13"/>
  <c r="CU81" i="13"/>
  <c r="CJ81" i="13"/>
  <c r="CA81" i="13"/>
  <c r="BO81" i="13"/>
  <c r="BD81" i="13"/>
  <c r="AU81" i="13"/>
  <c r="AI81" i="13"/>
  <c r="X81" i="13"/>
  <c r="DO67" i="13"/>
  <c r="DC67" i="13"/>
  <c r="CR67" i="13"/>
  <c r="CI67" i="13"/>
  <c r="BW67" i="13"/>
  <c r="BL67" i="13"/>
  <c r="BC67" i="13"/>
  <c r="AQ67" i="13"/>
  <c r="AF67" i="13"/>
  <c r="DW66" i="13"/>
  <c r="DK66" i="13"/>
  <c r="CZ66" i="13"/>
  <c r="CQ66" i="13"/>
  <c r="CE66" i="13"/>
  <c r="BT66" i="13"/>
  <c r="BK66" i="13"/>
  <c r="BD66" i="13"/>
  <c r="AY66" i="13"/>
  <c r="AT66" i="13"/>
  <c r="AN66" i="13"/>
  <c r="AI66" i="13"/>
  <c r="AD66" i="13"/>
  <c r="X66" i="13"/>
  <c r="DS65" i="13"/>
  <c r="DN65" i="13"/>
  <c r="DH65" i="13"/>
  <c r="DC65" i="13"/>
  <c r="CX65" i="13"/>
  <c r="CR65" i="13"/>
  <c r="CM65" i="13"/>
  <c r="CH65" i="13"/>
  <c r="CB65" i="13"/>
  <c r="BW65" i="13"/>
  <c r="BR65" i="13"/>
  <c r="BL65" i="13"/>
  <c r="BG65" i="13"/>
  <c r="BB65" i="13"/>
  <c r="AV65" i="13"/>
  <c r="AQ65" i="13"/>
  <c r="AL65" i="13"/>
  <c r="AF65" i="13"/>
  <c r="AA65" i="13"/>
  <c r="DV64" i="13"/>
  <c r="DP64" i="13"/>
  <c r="DK64" i="13"/>
  <c r="DF64" i="13"/>
  <c r="CZ64" i="13"/>
  <c r="CU64" i="13"/>
  <c r="CP64" i="13"/>
  <c r="CJ64" i="13"/>
  <c r="CE64" i="13"/>
  <c r="BZ64" i="13"/>
  <c r="BU64" i="13"/>
  <c r="BQ64" i="13"/>
  <c r="BM64" i="13"/>
  <c r="BI64" i="13"/>
  <c r="BE64" i="13"/>
  <c r="BA64" i="13"/>
  <c r="AW64" i="13"/>
  <c r="AS64" i="13"/>
  <c r="AO64" i="13"/>
  <c r="AK64" i="13"/>
  <c r="AG64" i="13"/>
  <c r="AC64" i="13"/>
  <c r="Y64" i="13"/>
  <c r="DO81" i="13"/>
  <c r="DC81" i="13"/>
  <c r="CR81" i="13"/>
  <c r="CI81" i="13"/>
  <c r="BW81" i="13"/>
  <c r="BL81" i="13"/>
  <c r="BC81" i="13"/>
  <c r="AQ81" i="13"/>
  <c r="AF81" i="13"/>
  <c r="DW67" i="13"/>
  <c r="DK67" i="13"/>
  <c r="CZ67" i="13"/>
  <c r="CQ67" i="13"/>
  <c r="CE67" i="13"/>
  <c r="BT67" i="13"/>
  <c r="BK67" i="13"/>
  <c r="AY67" i="13"/>
  <c r="AN67" i="13"/>
  <c r="AE67" i="13"/>
  <c r="DS66" i="13"/>
  <c r="DH66" i="13"/>
  <c r="CY66" i="13"/>
  <c r="CM66" i="13"/>
  <c r="CB66" i="13"/>
  <c r="BS66" i="13"/>
  <c r="BH66" i="13"/>
  <c r="BC66" i="13"/>
  <c r="AX66" i="13"/>
  <c r="AR66" i="13"/>
  <c r="AM66" i="13"/>
  <c r="AH66" i="13"/>
  <c r="AB66" i="13"/>
  <c r="DW65" i="13"/>
  <c r="DR65" i="13"/>
  <c r="DL65" i="13"/>
  <c r="DG65" i="13"/>
  <c r="DB65" i="13"/>
  <c r="CV65" i="13"/>
  <c r="CQ65" i="13"/>
  <c r="CL65" i="13"/>
  <c r="CF65" i="13"/>
  <c r="DH81" i="13"/>
  <c r="CM81" i="13"/>
  <c r="BS81" i="13"/>
  <c r="AV81" i="13"/>
  <c r="AA81" i="13"/>
  <c r="DG67" i="13"/>
  <c r="CJ67" i="13"/>
  <c r="BO67" i="13"/>
  <c r="AU67" i="13"/>
  <c r="X67" i="13"/>
  <c r="DC66" i="13"/>
  <c r="CI66" i="13"/>
  <c r="BL66" i="13"/>
  <c r="AZ66" i="13"/>
  <c r="AP66" i="13"/>
  <c r="AE66" i="13"/>
  <c r="DT65" i="13"/>
  <c r="DJ65" i="13"/>
  <c r="CY65" i="13"/>
  <c r="CN65" i="13"/>
  <c r="CD65" i="13"/>
  <c r="BV65" i="13"/>
  <c r="BO65" i="13"/>
  <c r="BH65" i="13"/>
  <c r="AZ65" i="13"/>
  <c r="AT65" i="13"/>
  <c r="AM65" i="13"/>
  <c r="AE65" i="13"/>
  <c r="X65" i="13"/>
  <c r="DR64" i="13"/>
  <c r="DJ64" i="13"/>
  <c r="DC64" i="13"/>
  <c r="CV64" i="13"/>
  <c r="CN64" i="13"/>
  <c r="CH64" i="13"/>
  <c r="CA64" i="13"/>
  <c r="BT64" i="13"/>
  <c r="BO64" i="13"/>
  <c r="BJ64" i="13"/>
  <c r="BD64" i="13"/>
  <c r="AY64" i="13"/>
  <c r="AT64" i="13"/>
  <c r="AN64" i="13"/>
  <c r="AI64" i="13"/>
  <c r="AD64" i="13"/>
  <c r="X64" i="13"/>
  <c r="DT49" i="13"/>
  <c r="DP49" i="13"/>
  <c r="DL49" i="13"/>
  <c r="DH49" i="13"/>
  <c r="DD49" i="13"/>
  <c r="CZ49" i="13"/>
  <c r="CV49" i="13"/>
  <c r="CR49" i="13"/>
  <c r="CN49" i="13"/>
  <c r="CJ49" i="13"/>
  <c r="CF49" i="13"/>
  <c r="CB49" i="13"/>
  <c r="BX49" i="13"/>
  <c r="BT49" i="13"/>
  <c r="BP49" i="13"/>
  <c r="BL49" i="13"/>
  <c r="BH49" i="13"/>
  <c r="BD49" i="13"/>
  <c r="AZ49" i="13"/>
  <c r="AV49" i="13"/>
  <c r="AR49" i="13"/>
  <c r="AN49" i="13"/>
  <c r="AJ49" i="13"/>
  <c r="AF49" i="13"/>
  <c r="AB49" i="13"/>
  <c r="X49" i="13"/>
  <c r="DT48" i="13"/>
  <c r="DP48" i="13"/>
  <c r="DL48" i="13"/>
  <c r="DH48" i="13"/>
  <c r="DD48" i="13"/>
  <c r="CZ48" i="13"/>
  <c r="CV48" i="13"/>
  <c r="CR48" i="13"/>
  <c r="CN48" i="13"/>
  <c r="CJ48" i="13"/>
  <c r="CF48" i="13"/>
  <c r="CB48" i="13"/>
  <c r="BX48" i="13"/>
  <c r="BT48" i="13"/>
  <c r="BP48" i="13"/>
  <c r="BL48" i="13"/>
  <c r="BH48" i="13"/>
  <c r="BD48" i="13"/>
  <c r="AZ48" i="13"/>
  <c r="AV48" i="13"/>
  <c r="AR48" i="13"/>
  <c r="AN48" i="13"/>
  <c r="AJ48" i="13"/>
  <c r="AF48" i="13"/>
  <c r="AB48" i="13"/>
  <c r="X48" i="13"/>
  <c r="DT47" i="13"/>
  <c r="DP47" i="13"/>
  <c r="DL47" i="13"/>
  <c r="DH47" i="13"/>
  <c r="DD47" i="13"/>
  <c r="CZ47" i="13"/>
  <c r="CV47" i="13"/>
  <c r="CR47" i="13"/>
  <c r="CN47" i="13"/>
  <c r="CJ47" i="13"/>
  <c r="CF47" i="13"/>
  <c r="CB47" i="13"/>
  <c r="BX47" i="13"/>
  <c r="BT47" i="13"/>
  <c r="BP47" i="13"/>
  <c r="BL47" i="13"/>
  <c r="BH47" i="13"/>
  <c r="BD47" i="13"/>
  <c r="AZ47" i="13"/>
  <c r="AV47" i="13"/>
  <c r="AR47" i="13"/>
  <c r="AN47" i="13"/>
  <c r="AJ47" i="13"/>
  <c r="AF47" i="13"/>
  <c r="AB47" i="13"/>
  <c r="X47" i="13"/>
  <c r="DT46" i="13"/>
  <c r="DP46" i="13"/>
  <c r="DL46" i="13"/>
  <c r="DH46" i="13"/>
  <c r="DD46" i="13"/>
  <c r="CZ46" i="13"/>
  <c r="CV46" i="13"/>
  <c r="CR46" i="13"/>
  <c r="CN46" i="13"/>
  <c r="CJ46" i="13"/>
  <c r="CF46" i="13"/>
  <c r="CB46" i="13"/>
  <c r="BX46" i="13"/>
  <c r="BT46" i="13"/>
  <c r="BP46" i="13"/>
  <c r="BL46" i="13"/>
  <c r="BH46" i="13"/>
  <c r="BD46" i="13"/>
  <c r="AZ46" i="13"/>
  <c r="AV46" i="13"/>
  <c r="AR46" i="13"/>
  <c r="AN46" i="13"/>
  <c r="CL11" i="13"/>
  <c r="CP11" i="13"/>
  <c r="CT11" i="13"/>
  <c r="CX11" i="13"/>
  <c r="DB11" i="13"/>
  <c r="DF11" i="13"/>
  <c r="DJ11" i="13"/>
  <c r="DN11" i="13"/>
  <c r="DR11" i="13"/>
  <c r="DV11" i="13"/>
  <c r="Z12" i="13"/>
  <c r="AD12" i="13"/>
  <c r="AH12" i="13"/>
  <c r="AL12" i="13"/>
  <c r="AP12" i="13"/>
  <c r="AT12" i="13"/>
  <c r="AX12" i="13"/>
  <c r="BB12" i="13"/>
  <c r="BF12" i="13"/>
  <c r="BJ12" i="13"/>
  <c r="BN12" i="13"/>
  <c r="BR12" i="13"/>
  <c r="BV12" i="13"/>
  <c r="BZ12" i="13"/>
  <c r="CD12" i="13"/>
  <c r="CH12" i="13"/>
  <c r="CL12" i="13"/>
  <c r="CP12" i="13"/>
  <c r="CT12" i="13"/>
  <c r="CX12" i="13"/>
  <c r="DB12" i="13"/>
  <c r="DF12" i="13"/>
  <c r="DJ12" i="13"/>
  <c r="DN12" i="13"/>
  <c r="DR12" i="13"/>
  <c r="DV12" i="13"/>
  <c r="Z14" i="13"/>
  <c r="AD14" i="13"/>
  <c r="AH14" i="13"/>
  <c r="AL14" i="13"/>
  <c r="AP14" i="13"/>
  <c r="AT14" i="13"/>
  <c r="AX14" i="13"/>
  <c r="BB14" i="13"/>
  <c r="BF14" i="13"/>
  <c r="BJ14" i="13"/>
  <c r="BN14" i="13"/>
  <c r="BR14" i="13"/>
  <c r="BV14" i="13"/>
  <c r="BZ14" i="13"/>
  <c r="CD14" i="13"/>
  <c r="CH14" i="13"/>
  <c r="CL14" i="13"/>
  <c r="CP14" i="13"/>
  <c r="CT14" i="13"/>
  <c r="CX14" i="13"/>
  <c r="DB14" i="13"/>
  <c r="DF14" i="13"/>
  <c r="DJ14" i="13"/>
  <c r="DN14" i="13"/>
  <c r="DR14" i="13"/>
  <c r="DV14" i="13"/>
  <c r="Z41" i="13"/>
  <c r="AD41" i="13"/>
  <c r="AH41" i="13"/>
  <c r="AL41" i="13"/>
  <c r="AP41" i="13"/>
  <c r="AT41" i="13"/>
  <c r="AX41" i="13"/>
  <c r="BB41" i="13"/>
  <c r="BF41" i="13"/>
  <c r="BJ41" i="13"/>
  <c r="BN41" i="13"/>
  <c r="BR41" i="13"/>
  <c r="BV41" i="13"/>
  <c r="BZ41" i="13"/>
  <c r="CD41" i="13"/>
  <c r="CH41" i="13"/>
  <c r="CL41" i="13"/>
  <c r="CP41" i="13"/>
  <c r="CT41" i="13"/>
  <c r="CX41" i="13"/>
  <c r="DB41" i="13"/>
  <c r="DF41" i="13"/>
  <c r="DJ41" i="13"/>
  <c r="DN41" i="13"/>
  <c r="DR41" i="13"/>
  <c r="DV41" i="13"/>
  <c r="Z43" i="13"/>
  <c r="AD43" i="13"/>
  <c r="AH43" i="13"/>
  <c r="AL43" i="13"/>
  <c r="AP43" i="13"/>
  <c r="AT43" i="13"/>
  <c r="AX43" i="13"/>
  <c r="BB43" i="13"/>
  <c r="BF43" i="13"/>
  <c r="BJ43" i="13"/>
  <c r="BN43" i="13"/>
  <c r="BR43" i="13"/>
  <c r="BV43" i="13"/>
  <c r="BZ43" i="13"/>
  <c r="CD43" i="13"/>
  <c r="CH43" i="13"/>
  <c r="CL43" i="13"/>
  <c r="CP43" i="13"/>
  <c r="CT43" i="13"/>
  <c r="CX43" i="13"/>
  <c r="DB43" i="13"/>
  <c r="DF43" i="13"/>
  <c r="DJ43" i="13"/>
  <c r="DN43" i="13"/>
  <c r="DR43" i="13"/>
  <c r="DV43" i="13"/>
  <c r="Z44" i="13"/>
  <c r="AD44" i="13"/>
  <c r="AH44" i="13"/>
  <c r="AL44" i="13"/>
  <c r="AP44" i="13"/>
  <c r="AT44" i="13"/>
  <c r="AX44" i="13"/>
  <c r="BB44" i="13"/>
  <c r="BF44" i="13"/>
  <c r="BJ44" i="13"/>
  <c r="BN44" i="13"/>
  <c r="BR44" i="13"/>
  <c r="BV44" i="13"/>
  <c r="BZ44" i="13"/>
  <c r="CD44" i="13"/>
  <c r="CH44" i="13"/>
  <c r="CL44" i="13"/>
  <c r="CP44" i="13"/>
  <c r="CT44" i="13"/>
  <c r="CX44" i="13"/>
  <c r="DB44" i="13"/>
  <c r="DF44" i="13"/>
  <c r="DJ44" i="13"/>
  <c r="DN44" i="13"/>
  <c r="DR44" i="13"/>
  <c r="DV44" i="13"/>
  <c r="Z46" i="13"/>
  <c r="AD46" i="13"/>
  <c r="AH46" i="13"/>
  <c r="AL46" i="13"/>
  <c r="AQ46" i="13"/>
  <c r="AW46" i="13"/>
  <c r="BB46" i="13"/>
  <c r="BG46" i="13"/>
  <c r="BM46" i="13"/>
  <c r="BR46" i="13"/>
  <c r="BW46" i="13"/>
  <c r="CC46" i="13"/>
  <c r="CH46" i="13"/>
  <c r="CM46" i="13"/>
  <c r="CS46" i="13"/>
  <c r="CX46" i="13"/>
  <c r="DC46" i="13"/>
  <c r="DI46" i="13"/>
  <c r="DN46" i="13"/>
  <c r="DS46" i="13"/>
  <c r="Y47" i="13"/>
  <c r="AD47" i="13"/>
  <c r="AI47" i="13"/>
  <c r="AO47" i="13"/>
  <c r="AT47" i="13"/>
  <c r="AY47" i="13"/>
  <c r="BE47" i="13"/>
  <c r="BJ47" i="13"/>
  <c r="BO47" i="13"/>
  <c r="BU47" i="13"/>
  <c r="BZ47" i="13"/>
  <c r="CE47" i="13"/>
  <c r="CK47" i="13"/>
  <c r="CP47" i="13"/>
  <c r="CU47" i="13"/>
  <c r="DA47" i="13"/>
  <c r="DF47" i="13"/>
  <c r="DK47" i="13"/>
  <c r="DQ47" i="13"/>
  <c r="DV47" i="13"/>
  <c r="AA48" i="13"/>
  <c r="AG48" i="13"/>
  <c r="AL48" i="13"/>
  <c r="AQ48" i="13"/>
  <c r="AW48" i="13"/>
  <c r="BB48" i="13"/>
  <c r="BG48" i="13"/>
  <c r="BM48" i="13"/>
  <c r="BR48" i="13"/>
  <c r="BW48" i="13"/>
  <c r="CC48" i="13"/>
  <c r="CH48" i="13"/>
  <c r="CM48" i="13"/>
  <c r="CS48" i="13"/>
  <c r="CX48" i="13"/>
  <c r="DC48" i="13"/>
  <c r="DI48" i="13"/>
  <c r="DN48" i="13"/>
  <c r="DS48" i="13"/>
  <c r="Y49" i="13"/>
  <c r="AD49" i="13"/>
  <c r="AI49" i="13"/>
  <c r="AO49" i="13"/>
  <c r="AT49" i="13"/>
  <c r="AY49" i="13"/>
  <c r="BE49" i="13"/>
  <c r="BJ49" i="13"/>
  <c r="BO49" i="13"/>
  <c r="BU49" i="13"/>
  <c r="BZ49" i="13"/>
  <c r="CE49" i="13"/>
  <c r="CK49" i="13"/>
  <c r="CP49" i="13"/>
  <c r="CU49" i="13"/>
  <c r="DA49" i="13"/>
  <c r="DF49" i="13"/>
  <c r="DK49" i="13"/>
  <c r="DQ49" i="13"/>
  <c r="DV49" i="13"/>
  <c r="AB64" i="13"/>
  <c r="AJ64" i="13"/>
  <c r="AQ64" i="13"/>
  <c r="AX64" i="13"/>
  <c r="BF64" i="13"/>
  <c r="BL64" i="13"/>
  <c r="BS64" i="13"/>
  <c r="CB64" i="13"/>
  <c r="CL64" i="13"/>
  <c r="CT64" i="13"/>
  <c r="DD64" i="13"/>
  <c r="DN64" i="13"/>
  <c r="DW64" i="13"/>
  <c r="AH65" i="13"/>
  <c r="AP65" i="13"/>
  <c r="AY65" i="13"/>
  <c r="BJ65" i="13"/>
  <c r="BS65" i="13"/>
  <c r="CA65" i="13"/>
  <c r="CP65" i="13"/>
  <c r="DD65" i="13"/>
  <c r="DP65" i="13"/>
  <c r="AF66" i="13"/>
  <c r="AU66" i="13"/>
  <c r="BG66" i="13"/>
  <c r="CJ66" i="13"/>
  <c r="DO66" i="13"/>
  <c r="AM67" i="13"/>
  <c r="BS67" i="13"/>
  <c r="CU67" i="13"/>
  <c r="DS67" i="13"/>
  <c r="AY81" i="13"/>
  <c r="CB81" i="13"/>
  <c r="CZ81" i="13"/>
  <c r="DT81" i="13"/>
  <c r="BM66" i="13"/>
  <c r="BQ66" i="13"/>
  <c r="BU66" i="13"/>
  <c r="BY66" i="13"/>
  <c r="CC66" i="13"/>
  <c r="CG66" i="13"/>
  <c r="CK66" i="13"/>
  <c r="CO66" i="13"/>
  <c r="CS66" i="13"/>
  <c r="CW66" i="13"/>
  <c r="DA66" i="13"/>
  <c r="DE66" i="13"/>
  <c r="DI66" i="13"/>
  <c r="DM66" i="13"/>
  <c r="DQ66" i="13"/>
  <c r="DU66" i="13"/>
  <c r="Y67" i="13"/>
  <c r="AC67" i="13"/>
  <c r="AG67" i="13"/>
  <c r="AK67" i="13"/>
  <c r="AO67" i="13"/>
  <c r="AS67" i="13"/>
  <c r="AW67" i="13"/>
  <c r="BA67" i="13"/>
  <c r="BE67" i="13"/>
  <c r="BI67" i="13"/>
  <c r="BM67" i="13"/>
  <c r="BQ67" i="13"/>
  <c r="BU67" i="13"/>
  <c r="BY67" i="13"/>
  <c r="CC67" i="13"/>
  <c r="CG67" i="13"/>
  <c r="CK67" i="13"/>
  <c r="CO67" i="13"/>
  <c r="CS67" i="13"/>
  <c r="CW67" i="13"/>
  <c r="DA67" i="13"/>
  <c r="DE67" i="13"/>
  <c r="DI67" i="13"/>
  <c r="DM67" i="13"/>
  <c r="DQ67" i="13"/>
  <c r="DU67" i="13"/>
  <c r="Y81" i="13"/>
  <c r="AC81" i="13"/>
  <c r="AG81" i="13"/>
  <c r="AK81" i="13"/>
  <c r="AO81" i="13"/>
  <c r="AS81" i="13"/>
  <c r="AW81" i="13"/>
  <c r="BA81" i="13"/>
  <c r="BE81" i="13"/>
  <c r="BI81" i="13"/>
  <c r="BM81" i="13"/>
  <c r="BQ81" i="13"/>
  <c r="BU81" i="13"/>
  <c r="BY81" i="13"/>
  <c r="CC81" i="13"/>
  <c r="CG81" i="13"/>
  <c r="CK81" i="13"/>
  <c r="CO81" i="13"/>
  <c r="CS81" i="13"/>
  <c r="CW81" i="13"/>
  <c r="DA81" i="13"/>
  <c r="DE81" i="13"/>
  <c r="DI81" i="13"/>
  <c r="DM81" i="13"/>
  <c r="DQ81" i="13"/>
  <c r="DV81" i="13"/>
  <c r="BJ66" i="13"/>
  <c r="BN66" i="13"/>
  <c r="BR66" i="13"/>
  <c r="BV66" i="13"/>
  <c r="BZ66" i="13"/>
  <c r="CD66" i="13"/>
  <c r="CH66" i="13"/>
  <c r="CL66" i="13"/>
  <c r="CP66" i="13"/>
  <c r="CT66" i="13"/>
  <c r="CX66" i="13"/>
  <c r="DB66" i="13"/>
  <c r="DF66" i="13"/>
  <c r="DJ66" i="13"/>
  <c r="DN66" i="13"/>
  <c r="DR66" i="13"/>
  <c r="DV66" i="13"/>
  <c r="Z67" i="13"/>
  <c r="AD67" i="13"/>
  <c r="AH67" i="13"/>
  <c r="AL67" i="13"/>
  <c r="AP67" i="13"/>
  <c r="AT67" i="13"/>
  <c r="AX67" i="13"/>
  <c r="BB67" i="13"/>
  <c r="BF67" i="13"/>
  <c r="BJ67" i="13"/>
  <c r="BN67" i="13"/>
  <c r="BR67" i="13"/>
  <c r="BV67" i="13"/>
  <c r="BZ67" i="13"/>
  <c r="CD67" i="13"/>
  <c r="CH67" i="13"/>
  <c r="CL67" i="13"/>
  <c r="CP67" i="13"/>
  <c r="CT67" i="13"/>
  <c r="CX67" i="13"/>
  <c r="DB67" i="13"/>
  <c r="DF67" i="13"/>
  <c r="DJ67" i="13"/>
  <c r="DN67" i="13"/>
  <c r="DR67" i="13"/>
  <c r="DV67" i="13"/>
  <c r="Z81" i="13"/>
  <c r="AD81" i="13"/>
  <c r="AH81" i="13"/>
  <c r="AL81" i="13"/>
  <c r="AP81" i="13"/>
  <c r="AT81" i="13"/>
  <c r="AX81" i="13"/>
  <c r="BB81" i="13"/>
  <c r="BF81" i="13"/>
  <c r="BJ81" i="13"/>
  <c r="BN81" i="13"/>
  <c r="BR81" i="13"/>
  <c r="BV81" i="13"/>
  <c r="BZ81" i="13"/>
  <c r="CD81" i="13"/>
  <c r="CH81" i="13"/>
  <c r="CL81" i="13"/>
  <c r="CP81" i="13"/>
  <c r="CT81" i="13"/>
  <c r="CX81" i="13"/>
  <c r="DB81" i="13"/>
  <c r="DF81" i="13"/>
  <c r="DJ81" i="13"/>
  <c r="DN81" i="13"/>
  <c r="DR81" i="13"/>
  <c r="AA3" i="13"/>
  <c r="Y2" i="13"/>
  <c r="DW81" i="13"/>
  <c r="Z2" i="13" l="1"/>
  <c r="AB3" i="13"/>
  <c r="AC3" i="13" l="1"/>
  <c r="AA2" i="13"/>
  <c r="AB2" i="13" l="1"/>
  <c r="AD3" i="13"/>
  <c r="AC2" i="13" l="1"/>
  <c r="AE3" i="13"/>
  <c r="AD2" i="13" l="1"/>
  <c r="AF3" i="13"/>
  <c r="AE2" i="13" l="1"/>
  <c r="AG3" i="13"/>
  <c r="AF2" i="13" l="1"/>
  <c r="AH3" i="13"/>
  <c r="AG2" i="13"/>
  <c r="AI3" i="13" l="1"/>
  <c r="AH2" i="13"/>
  <c r="AJ3" i="13" l="1"/>
  <c r="AI2" i="13"/>
  <c r="AK3" i="13" l="1"/>
  <c r="AJ2" i="13"/>
  <c r="AL3" i="13" l="1"/>
  <c r="AK2" i="13"/>
  <c r="AM3" i="13" l="1"/>
  <c r="AL2" i="13"/>
  <c r="AN3" i="13" l="1"/>
  <c r="AM2" i="13"/>
  <c r="AN2" i="13" l="1"/>
  <c r="AO3" i="13"/>
  <c r="AP3" i="13" l="1"/>
  <c r="AO2" i="13"/>
  <c r="AQ3" i="13" l="1"/>
  <c r="AP2" i="13"/>
  <c r="AR3" i="13" l="1"/>
  <c r="AQ2" i="13"/>
  <c r="AS3" i="13" l="1"/>
  <c r="AR2" i="13"/>
  <c r="AT3" i="13" l="1"/>
  <c r="AS2" i="13"/>
  <c r="AU3" i="13" l="1"/>
  <c r="AT2" i="13"/>
  <c r="AV3" i="13" l="1"/>
  <c r="AU2" i="13"/>
  <c r="AW3" i="13" l="1"/>
  <c r="AV2" i="13"/>
  <c r="AX3" i="13" l="1"/>
  <c r="AW2" i="13"/>
  <c r="AY3" i="13" l="1"/>
  <c r="AX2" i="13"/>
  <c r="AZ3" i="13" l="1"/>
  <c r="AY2" i="13"/>
  <c r="BA3" i="13" l="1"/>
  <c r="AZ2" i="13"/>
  <c r="BB3" i="13" l="1"/>
  <c r="BA2" i="13"/>
  <c r="BC3" i="13" l="1"/>
  <c r="BB2" i="13"/>
  <c r="BD3" i="13" l="1"/>
  <c r="BC2" i="13"/>
  <c r="BD2" i="13" l="1"/>
  <c r="BE3" i="13"/>
  <c r="BF3" i="13" l="1"/>
  <c r="BE2" i="13"/>
  <c r="BG3" i="13" l="1"/>
  <c r="BF2" i="13"/>
  <c r="BH3" i="13" l="1"/>
  <c r="BG2" i="13"/>
  <c r="BI3" i="13" l="1"/>
  <c r="BH2" i="13"/>
  <c r="BJ3" i="13" l="1"/>
  <c r="BI2" i="13"/>
  <c r="BK3" i="13" l="1"/>
  <c r="BJ2" i="13"/>
  <c r="BL3" i="13" l="1"/>
  <c r="BK2" i="13"/>
  <c r="BM3" i="13" l="1"/>
  <c r="BL2" i="13"/>
  <c r="BN3" i="13" l="1"/>
  <c r="BM2" i="13"/>
  <c r="BO3" i="13" l="1"/>
  <c r="BN2" i="13"/>
  <c r="BP3" i="13" l="1"/>
  <c r="BO2" i="13"/>
  <c r="BQ3" i="13" l="1"/>
  <c r="BP2" i="13"/>
  <c r="BR3" i="13" l="1"/>
  <c r="BQ2" i="13"/>
  <c r="BS3" i="13" l="1"/>
  <c r="BR2" i="13"/>
  <c r="BT3" i="13" l="1"/>
  <c r="BS2" i="13"/>
  <c r="BT2" i="13" l="1"/>
  <c r="BU3" i="13"/>
  <c r="BV3" i="13" l="1"/>
  <c r="BU2" i="13"/>
  <c r="BW3" i="13" l="1"/>
  <c r="BV2" i="13"/>
  <c r="BX3" i="13" l="1"/>
  <c r="BW2" i="13"/>
  <c r="BY3" i="13" l="1"/>
  <c r="BX2" i="13"/>
  <c r="BZ3" i="13" l="1"/>
  <c r="BY2" i="13"/>
  <c r="CA3" i="13" l="1"/>
  <c r="BZ2" i="13"/>
  <c r="CB3" i="13" l="1"/>
  <c r="CA2" i="13"/>
  <c r="CC3" i="13" l="1"/>
  <c r="CB2" i="13"/>
  <c r="CD3" i="13" l="1"/>
  <c r="CC2" i="13"/>
  <c r="CE3" i="13" l="1"/>
  <c r="CD2" i="13"/>
  <c r="CF3" i="13" l="1"/>
  <c r="CE2" i="13"/>
  <c r="CG3" i="13" l="1"/>
  <c r="CF2" i="13"/>
  <c r="CH3" i="13" l="1"/>
  <c r="CG2" i="13"/>
  <c r="CI3" i="13" l="1"/>
  <c r="CH2" i="13"/>
  <c r="CJ3" i="13" l="1"/>
  <c r="CI2" i="13"/>
  <c r="CJ2" i="13" l="1"/>
  <c r="CK3" i="13"/>
  <c r="CL3" i="13" l="1"/>
  <c r="CK2" i="13"/>
  <c r="CM3" i="13" l="1"/>
  <c r="CL2" i="13"/>
  <c r="CN3" i="13" l="1"/>
  <c r="CM2" i="13"/>
  <c r="CO3" i="13" l="1"/>
  <c r="CN2" i="13"/>
  <c r="CP3" i="13" l="1"/>
  <c r="CO2" i="13"/>
  <c r="CQ3" i="13" l="1"/>
  <c r="CP2" i="13"/>
  <c r="CR3" i="13" l="1"/>
  <c r="CQ2" i="13"/>
  <c r="CS3" i="13" l="1"/>
  <c r="CR2" i="13"/>
  <c r="CT3" i="13" l="1"/>
  <c r="CS2" i="13"/>
  <c r="CU3" i="13" l="1"/>
  <c r="CT2" i="13"/>
  <c r="CV3" i="13" l="1"/>
  <c r="CU2" i="13"/>
  <c r="CW3" i="13" l="1"/>
  <c r="CV2" i="13"/>
  <c r="CX3" i="13" l="1"/>
  <c r="CW2" i="13"/>
  <c r="CY3" i="13" l="1"/>
  <c r="CX2" i="13"/>
  <c r="CZ3" i="13" l="1"/>
  <c r="DA3" i="13" s="1"/>
  <c r="DB3" i="13" s="1"/>
  <c r="DC3" i="13" s="1"/>
  <c r="DD3" i="13" s="1"/>
  <c r="DE3" i="13" s="1"/>
  <c r="DF3" i="13" s="1"/>
  <c r="DG3" i="13" s="1"/>
  <c r="DH3" i="13" s="1"/>
  <c r="DI3" i="13" s="1"/>
  <c r="DJ3" i="13" s="1"/>
  <c r="DK3" i="13" s="1"/>
  <c r="DL3" i="13" s="1"/>
  <c r="DM3" i="13" s="1"/>
  <c r="DN3" i="13" s="1"/>
  <c r="DO3" i="13" s="1"/>
  <c r="DP3" i="13" s="1"/>
  <c r="DQ3" i="13" s="1"/>
  <c r="DR3" i="13" s="1"/>
  <c r="DS3" i="13" s="1"/>
  <c r="DT3" i="13" s="1"/>
  <c r="DU3" i="13" s="1"/>
  <c r="DV3" i="13" s="1"/>
  <c r="DW3" i="13" s="1"/>
  <c r="CY2" i="13"/>
  <c r="O15" i="13" l="1"/>
  <c r="M15" i="13"/>
  <c r="J68" i="13"/>
  <c r="L28" i="13"/>
  <c r="O68" i="13"/>
  <c r="J15" i="13"/>
  <c r="N28" i="13"/>
  <c r="K28" i="13"/>
  <c r="K15" i="13"/>
  <c r="J28" i="13"/>
  <c r="O28" i="13"/>
  <c r="N15" i="13"/>
  <c r="M28" i="13"/>
  <c r="N68" i="13"/>
  <c r="L68" i="13"/>
  <c r="K68" i="13"/>
  <c r="L15" i="13"/>
  <c r="K50" i="13"/>
  <c r="N50" i="13"/>
  <c r="O50" i="13"/>
  <c r="J50" i="13"/>
  <c r="L50" i="13"/>
  <c r="Q68" i="13" l="1"/>
  <c r="Q15" i="13"/>
  <c r="P15" i="13"/>
  <c r="R15" i="13" s="1"/>
  <c r="P68" i="13"/>
  <c r="R68" i="13" s="1"/>
  <c r="Q28" i="13"/>
  <c r="P28" i="13"/>
  <c r="R28" i="13" s="1"/>
  <c r="Q50" i="13"/>
  <c r="P50" i="13"/>
  <c r="R50" i="13" s="1"/>
  <c r="E18" i="11" l="1"/>
  <c r="D18" i="11"/>
  <c r="E17" i="11"/>
  <c r="D17" i="11"/>
  <c r="E16" i="11"/>
  <c r="D16" i="11"/>
  <c r="E15" i="11"/>
  <c r="D15" i="11"/>
  <c r="E14" i="11"/>
  <c r="D14" i="11"/>
  <c r="AJ2" i="11"/>
  <c r="AI2" i="11"/>
  <c r="AH2" i="11"/>
  <c r="AG2" i="11"/>
  <c r="AF2" i="11"/>
  <c r="AE2" i="11"/>
  <c r="AD2" i="11"/>
  <c r="AC2" i="11"/>
  <c r="AB2" i="11"/>
  <c r="AA2" i="11"/>
  <c r="Z2" i="11"/>
  <c r="Y2" i="11"/>
  <c r="X2" i="11"/>
  <c r="W2" i="11"/>
  <c r="V2" i="11"/>
  <c r="U2" i="11"/>
  <c r="T2" i="11"/>
  <c r="S2" i="11"/>
  <c r="R2" i="11"/>
  <c r="Q2" i="11"/>
  <c r="P2" i="11"/>
  <c r="O2" i="11"/>
  <c r="N2" i="11"/>
  <c r="M2" i="11"/>
  <c r="L2" i="11"/>
  <c r="K2" i="11"/>
  <c r="J2" i="11"/>
  <c r="I2" i="11"/>
  <c r="H2" i="11"/>
  <c r="E68" i="10"/>
  <c r="D68" i="10"/>
  <c r="E67" i="10"/>
  <c r="D67" i="10"/>
  <c r="E66" i="10"/>
  <c r="D66" i="10"/>
  <c r="E65" i="10"/>
  <c r="D65" i="10"/>
  <c r="E64" i="10"/>
  <c r="D64" i="10"/>
  <c r="H43" i="10"/>
  <c r="H61" i="10" s="1"/>
  <c r="AD31" i="10"/>
  <c r="AJ2" i="10"/>
  <c r="AI2" i="10"/>
  <c r="AH2" i="10"/>
  <c r="AG2" i="10"/>
  <c r="AF2" i="10"/>
  <c r="AE2" i="10"/>
  <c r="AD2" i="10"/>
  <c r="AC2" i="10"/>
  <c r="AB2" i="10"/>
  <c r="AA2" i="10"/>
  <c r="Z2" i="10"/>
  <c r="Y2" i="10"/>
  <c r="X2" i="10"/>
  <c r="W2" i="10"/>
  <c r="V2" i="10"/>
  <c r="U2" i="10"/>
  <c r="T2" i="10"/>
  <c r="S2" i="10"/>
  <c r="R2" i="10"/>
  <c r="Q2" i="10"/>
  <c r="P2" i="10"/>
  <c r="O2" i="10"/>
  <c r="N2" i="10"/>
  <c r="M2" i="10"/>
  <c r="L2" i="10"/>
  <c r="K2" i="10"/>
  <c r="J2" i="10"/>
  <c r="I2" i="10"/>
  <c r="H2" i="10"/>
  <c r="E36" i="9"/>
  <c r="D36" i="9"/>
  <c r="E35" i="9"/>
  <c r="D35" i="9"/>
  <c r="E34" i="9"/>
  <c r="D34" i="9"/>
  <c r="E33" i="9"/>
  <c r="D33" i="9"/>
  <c r="E32" i="9"/>
  <c r="D32" i="9"/>
  <c r="AJ28" i="9"/>
  <c r="AJ2" i="9"/>
  <c r="AI2" i="9"/>
  <c r="AH2" i="9"/>
  <c r="AG2" i="9"/>
  <c r="AF2" i="9"/>
  <c r="AE2" i="9"/>
  <c r="AD2" i="9"/>
  <c r="AC2" i="9"/>
  <c r="AB2" i="9"/>
  <c r="AA2" i="9"/>
  <c r="Z2" i="9"/>
  <c r="Y2" i="9"/>
  <c r="X2" i="9"/>
  <c r="W2" i="9"/>
  <c r="V2" i="9"/>
  <c r="U2" i="9"/>
  <c r="T2" i="9"/>
  <c r="S2" i="9"/>
  <c r="R2" i="9"/>
  <c r="Q2" i="9"/>
  <c r="P2" i="9"/>
  <c r="O2" i="9"/>
  <c r="N2" i="9"/>
  <c r="M2" i="9"/>
  <c r="L2" i="9"/>
  <c r="K2" i="9"/>
  <c r="J2" i="9"/>
  <c r="I2" i="9"/>
  <c r="H2" i="9"/>
  <c r="D80" i="8"/>
  <c r="C80" i="8"/>
  <c r="D79" i="8"/>
  <c r="C79" i="8"/>
  <c r="D78" i="8"/>
  <c r="C78" i="8"/>
  <c r="D77" i="8"/>
  <c r="C77" i="8"/>
  <c r="D76" i="8"/>
  <c r="C76" i="8"/>
  <c r="AJ3" i="8"/>
  <c r="AI3" i="8"/>
  <c r="AH3" i="8"/>
  <c r="AG3" i="8"/>
  <c r="AF3" i="8"/>
  <c r="AE3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E17" i="6"/>
  <c r="D17" i="6"/>
  <c r="E16" i="6"/>
  <c r="D16" i="6"/>
  <c r="E15" i="6"/>
  <c r="D15" i="6"/>
  <c r="E14" i="6"/>
  <c r="D14" i="6"/>
  <c r="E13" i="6"/>
  <c r="D13" i="6"/>
  <c r="AJ3" i="6"/>
  <c r="AI3" i="6"/>
  <c r="AH3" i="6"/>
  <c r="AG3" i="6"/>
  <c r="AF3" i="6"/>
  <c r="AE3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AJ2" i="6"/>
  <c r="AI2" i="6"/>
  <c r="AH2" i="6"/>
  <c r="AG2" i="6"/>
  <c r="AF2" i="6"/>
  <c r="AE2" i="6"/>
  <c r="AD2" i="6"/>
  <c r="AC2" i="6"/>
  <c r="AB2" i="6"/>
  <c r="AA2" i="6"/>
  <c r="Z2" i="6"/>
  <c r="Y2" i="6"/>
  <c r="X2" i="6"/>
  <c r="W2" i="6"/>
  <c r="V2" i="6"/>
  <c r="U2" i="6"/>
  <c r="T2" i="6"/>
  <c r="S2" i="6"/>
  <c r="R2" i="6"/>
  <c r="Q2" i="6"/>
  <c r="P2" i="6"/>
  <c r="O2" i="6"/>
  <c r="N2" i="6"/>
  <c r="M2" i="6"/>
  <c r="L2" i="6"/>
  <c r="K2" i="6"/>
  <c r="J2" i="6"/>
  <c r="I2" i="6"/>
  <c r="H2" i="6"/>
  <c r="E68" i="5"/>
  <c r="D68" i="5"/>
  <c r="E67" i="5"/>
  <c r="D67" i="5"/>
  <c r="E66" i="5"/>
  <c r="D66" i="5"/>
  <c r="E65" i="5"/>
  <c r="D65" i="5"/>
  <c r="E64" i="5"/>
  <c r="D64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E33" i="4"/>
  <c r="D33" i="4"/>
  <c r="E32" i="4"/>
  <c r="D32" i="4"/>
  <c r="E31" i="4"/>
  <c r="D31" i="4"/>
  <c r="E30" i="4"/>
  <c r="D30" i="4"/>
  <c r="E29" i="4"/>
  <c r="D29" i="4"/>
  <c r="AJ2" i="4"/>
  <c r="AI2" i="4"/>
  <c r="AH2" i="4"/>
  <c r="AG2" i="4"/>
  <c r="AF2" i="4"/>
  <c r="AE2" i="4"/>
  <c r="AD2" i="4"/>
  <c r="AC2" i="4"/>
  <c r="AB2" i="4"/>
  <c r="AA2" i="4"/>
  <c r="Z2" i="4"/>
  <c r="Y2" i="4"/>
  <c r="X2" i="4"/>
  <c r="W2" i="4"/>
  <c r="V2" i="4"/>
  <c r="U2" i="4"/>
  <c r="T2" i="4"/>
  <c r="S2" i="4"/>
  <c r="R2" i="4"/>
  <c r="Q2" i="4"/>
  <c r="P2" i="4"/>
  <c r="O2" i="4"/>
  <c r="N2" i="4"/>
  <c r="M2" i="4"/>
  <c r="L2" i="4"/>
  <c r="K2" i="4"/>
  <c r="J2" i="4"/>
  <c r="I2" i="4"/>
  <c r="H2" i="4"/>
  <c r="I106" i="2"/>
  <c r="I105" i="2"/>
  <c r="I104" i="2"/>
  <c r="I103" i="2"/>
  <c r="I102" i="2"/>
  <c r="G24" i="2"/>
  <c r="F24" i="2"/>
  <c r="E24" i="2"/>
  <c r="D9" i="2"/>
  <c r="E25" i="3"/>
  <c r="E29" i="3"/>
  <c r="E28" i="3"/>
  <c r="E27" i="3"/>
  <c r="E26" i="3"/>
  <c r="I21" i="3"/>
  <c r="H21" i="3"/>
  <c r="I17" i="3"/>
  <c r="H17" i="3"/>
  <c r="I4" i="3"/>
  <c r="AJ8" i="11"/>
  <c r="AF24" i="2" s="1"/>
  <c r="AI8" i="11"/>
  <c r="AE24" i="2" s="1"/>
  <c r="AH8" i="11"/>
  <c r="AD24" i="2" s="1"/>
  <c r="AG8" i="11"/>
  <c r="AC24" i="2" s="1"/>
  <c r="AF8" i="11"/>
  <c r="AB24" i="2" s="1"/>
  <c r="AE8" i="11"/>
  <c r="AA24" i="2" s="1"/>
  <c r="AD8" i="11"/>
  <c r="Z24" i="2" s="1"/>
  <c r="AC8" i="11"/>
  <c r="Y24" i="2" s="1"/>
  <c r="AB8" i="11"/>
  <c r="X24" i="2" s="1"/>
  <c r="AA8" i="11"/>
  <c r="W24" i="2" s="1"/>
  <c r="Z8" i="11"/>
  <c r="V24" i="2" s="1"/>
  <c r="Y8" i="11"/>
  <c r="U24" i="2" s="1"/>
  <c r="X8" i="11"/>
  <c r="T24" i="2" s="1"/>
  <c r="W8" i="11"/>
  <c r="S24" i="2" s="1"/>
  <c r="V8" i="11"/>
  <c r="R24" i="2" s="1"/>
  <c r="U8" i="11"/>
  <c r="Q24" i="2" s="1"/>
  <c r="T8" i="11"/>
  <c r="P24" i="2" s="1"/>
  <c r="S8" i="11"/>
  <c r="O24" i="2" s="1"/>
  <c r="R8" i="11"/>
  <c r="N24" i="2" s="1"/>
  <c r="Q8" i="11"/>
  <c r="M24" i="2" s="1"/>
  <c r="P8" i="11"/>
  <c r="L24" i="2" s="1"/>
  <c r="O8" i="11"/>
  <c r="K24" i="2" s="1"/>
  <c r="N8" i="11"/>
  <c r="J24" i="2" s="1"/>
  <c r="M8" i="11"/>
  <c r="I24" i="2" s="1"/>
  <c r="L8" i="11"/>
  <c r="H24" i="2" s="1"/>
  <c r="H8" i="11"/>
  <c r="D24" i="2" s="1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AJ58" i="10"/>
  <c r="AI58" i="10"/>
  <c r="AH58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AJ72" i="8"/>
  <c r="AJ36" i="10" s="1"/>
  <c r="AI72" i="8"/>
  <c r="AI36" i="10" s="1"/>
  <c r="AH72" i="8"/>
  <c r="AH36" i="10" s="1"/>
  <c r="AG72" i="8"/>
  <c r="AG36" i="10" s="1"/>
  <c r="AF72" i="8"/>
  <c r="AF36" i="10" s="1"/>
  <c r="AE72" i="8"/>
  <c r="AE36" i="10" s="1"/>
  <c r="AD72" i="8"/>
  <c r="AD36" i="10" s="1"/>
  <c r="AC72" i="8"/>
  <c r="AC36" i="10" s="1"/>
  <c r="AB72" i="8"/>
  <c r="AB36" i="10" s="1"/>
  <c r="AA72" i="8"/>
  <c r="AA36" i="10" s="1"/>
  <c r="Z72" i="8"/>
  <c r="Z36" i="10" s="1"/>
  <c r="Y72" i="8"/>
  <c r="Y36" i="10" s="1"/>
  <c r="X72" i="8"/>
  <c r="X36" i="10" s="1"/>
  <c r="W72" i="8"/>
  <c r="W36" i="10" s="1"/>
  <c r="V72" i="8"/>
  <c r="V36" i="10" s="1"/>
  <c r="U72" i="8"/>
  <c r="U36" i="10" s="1"/>
  <c r="T72" i="8"/>
  <c r="T36" i="10" s="1"/>
  <c r="S72" i="8"/>
  <c r="S36" i="10" s="1"/>
  <c r="R72" i="8"/>
  <c r="R36" i="10" s="1"/>
  <c r="Q72" i="8"/>
  <c r="Q36" i="10" s="1"/>
  <c r="P72" i="8"/>
  <c r="P36" i="10" s="1"/>
  <c r="O72" i="8"/>
  <c r="O36" i="10" s="1"/>
  <c r="N72" i="8"/>
  <c r="N36" i="10" s="1"/>
  <c r="M72" i="8"/>
  <c r="M36" i="10" s="1"/>
  <c r="L72" i="8"/>
  <c r="L36" i="10" s="1"/>
  <c r="K72" i="8"/>
  <c r="K36" i="10" s="1"/>
  <c r="J72" i="8"/>
  <c r="J36" i="10" s="1"/>
  <c r="I72" i="8"/>
  <c r="I36" i="10" s="1"/>
  <c r="H72" i="8"/>
  <c r="H36" i="10" s="1"/>
  <c r="AJ69" i="8"/>
  <c r="AJ35" i="10" s="1"/>
  <c r="AI69" i="8"/>
  <c r="AI35" i="10" s="1"/>
  <c r="AH69" i="8"/>
  <c r="AH35" i="10" s="1"/>
  <c r="AG69" i="8"/>
  <c r="AG35" i="10" s="1"/>
  <c r="AF69" i="8"/>
  <c r="AF35" i="10" s="1"/>
  <c r="AE69" i="8"/>
  <c r="AE35" i="10" s="1"/>
  <c r="AD69" i="8"/>
  <c r="AD35" i="10" s="1"/>
  <c r="AC69" i="8"/>
  <c r="AC35" i="10" s="1"/>
  <c r="AB69" i="8"/>
  <c r="AB35" i="10" s="1"/>
  <c r="AA69" i="8"/>
  <c r="AA35" i="10" s="1"/>
  <c r="Z69" i="8"/>
  <c r="Z35" i="10" s="1"/>
  <c r="Y69" i="8"/>
  <c r="Y35" i="10" s="1"/>
  <c r="X69" i="8"/>
  <c r="X35" i="10" s="1"/>
  <c r="W69" i="8"/>
  <c r="W35" i="10" s="1"/>
  <c r="V69" i="8"/>
  <c r="V35" i="10" s="1"/>
  <c r="U69" i="8"/>
  <c r="U35" i="10" s="1"/>
  <c r="T69" i="8"/>
  <c r="T35" i="10" s="1"/>
  <c r="S69" i="8"/>
  <c r="S35" i="10" s="1"/>
  <c r="R69" i="8"/>
  <c r="R35" i="10" s="1"/>
  <c r="Q69" i="8"/>
  <c r="Q35" i="10" s="1"/>
  <c r="P69" i="8"/>
  <c r="P35" i="10" s="1"/>
  <c r="O69" i="8"/>
  <c r="O35" i="10" s="1"/>
  <c r="N69" i="8"/>
  <c r="N35" i="10" s="1"/>
  <c r="M69" i="8"/>
  <c r="M35" i="10" s="1"/>
  <c r="L69" i="8"/>
  <c r="L35" i="10" s="1"/>
  <c r="K69" i="8"/>
  <c r="K35" i="10" s="1"/>
  <c r="J69" i="8"/>
  <c r="J35" i="10" s="1"/>
  <c r="I69" i="8"/>
  <c r="I35" i="10" s="1"/>
  <c r="H69" i="8"/>
  <c r="H35" i="10" s="1"/>
  <c r="AJ66" i="8"/>
  <c r="AJ34" i="10" s="1"/>
  <c r="AI66" i="8"/>
  <c r="AI34" i="10" s="1"/>
  <c r="AH66" i="8"/>
  <c r="AH34" i="10" s="1"/>
  <c r="AG66" i="8"/>
  <c r="AG34" i="10" s="1"/>
  <c r="AF66" i="8"/>
  <c r="AF34" i="10" s="1"/>
  <c r="AE66" i="8"/>
  <c r="AE34" i="10" s="1"/>
  <c r="AD66" i="8"/>
  <c r="AD34" i="10" s="1"/>
  <c r="AC66" i="8"/>
  <c r="AC34" i="10" s="1"/>
  <c r="AB66" i="8"/>
  <c r="AB34" i="10" s="1"/>
  <c r="AA66" i="8"/>
  <c r="AA34" i="10" s="1"/>
  <c r="Z66" i="8"/>
  <c r="Z34" i="10" s="1"/>
  <c r="Y66" i="8"/>
  <c r="Y34" i="10" s="1"/>
  <c r="X66" i="8"/>
  <c r="X34" i="10" s="1"/>
  <c r="W66" i="8"/>
  <c r="W34" i="10" s="1"/>
  <c r="V66" i="8"/>
  <c r="V34" i="10" s="1"/>
  <c r="U66" i="8"/>
  <c r="U34" i="10" s="1"/>
  <c r="T66" i="8"/>
  <c r="T34" i="10" s="1"/>
  <c r="S66" i="8"/>
  <c r="S34" i="10" s="1"/>
  <c r="R66" i="8"/>
  <c r="R34" i="10" s="1"/>
  <c r="Q66" i="8"/>
  <c r="Q34" i="10" s="1"/>
  <c r="P66" i="8"/>
  <c r="P34" i="10" s="1"/>
  <c r="O66" i="8"/>
  <c r="O34" i="10" s="1"/>
  <c r="N66" i="8"/>
  <c r="N34" i="10" s="1"/>
  <c r="M66" i="8"/>
  <c r="M34" i="10" s="1"/>
  <c r="L66" i="8"/>
  <c r="L34" i="10" s="1"/>
  <c r="K66" i="8"/>
  <c r="K34" i="10" s="1"/>
  <c r="J66" i="8"/>
  <c r="J34" i="10" s="1"/>
  <c r="I66" i="8"/>
  <c r="I34" i="10" s="1"/>
  <c r="H66" i="8"/>
  <c r="H34" i="10" s="1"/>
  <c r="AJ63" i="8"/>
  <c r="AJ33" i="10" s="1"/>
  <c r="AI63" i="8"/>
  <c r="AI33" i="10" s="1"/>
  <c r="AH63" i="8"/>
  <c r="AH33" i="10" s="1"/>
  <c r="AG63" i="8"/>
  <c r="AG33" i="10" s="1"/>
  <c r="AF63" i="8"/>
  <c r="AF33" i="10" s="1"/>
  <c r="AE63" i="8"/>
  <c r="AE33" i="10" s="1"/>
  <c r="AD63" i="8"/>
  <c r="AD33" i="10" s="1"/>
  <c r="AC63" i="8"/>
  <c r="AC33" i="10" s="1"/>
  <c r="AB63" i="8"/>
  <c r="AB33" i="10" s="1"/>
  <c r="AA63" i="8"/>
  <c r="AA33" i="10" s="1"/>
  <c r="Z63" i="8"/>
  <c r="Z33" i="10" s="1"/>
  <c r="Y63" i="8"/>
  <c r="Y33" i="10" s="1"/>
  <c r="X63" i="8"/>
  <c r="X33" i="10" s="1"/>
  <c r="W63" i="8"/>
  <c r="W33" i="10" s="1"/>
  <c r="V63" i="8"/>
  <c r="V33" i="10" s="1"/>
  <c r="U63" i="8"/>
  <c r="U33" i="10" s="1"/>
  <c r="T63" i="8"/>
  <c r="T33" i="10" s="1"/>
  <c r="S63" i="8"/>
  <c r="S33" i="10" s="1"/>
  <c r="R63" i="8"/>
  <c r="R33" i="10" s="1"/>
  <c r="Q63" i="8"/>
  <c r="Q33" i="10" s="1"/>
  <c r="P63" i="8"/>
  <c r="P33" i="10" s="1"/>
  <c r="O63" i="8"/>
  <c r="O33" i="10" s="1"/>
  <c r="N63" i="8"/>
  <c r="N33" i="10" s="1"/>
  <c r="M63" i="8"/>
  <c r="M33" i="10" s="1"/>
  <c r="L63" i="8"/>
  <c r="L33" i="10" s="1"/>
  <c r="K63" i="8"/>
  <c r="K33" i="10" s="1"/>
  <c r="J63" i="8"/>
  <c r="J33" i="10" s="1"/>
  <c r="I63" i="8"/>
  <c r="I33" i="10" s="1"/>
  <c r="H63" i="8"/>
  <c r="H33" i="10" s="1"/>
  <c r="AJ60" i="8"/>
  <c r="AJ32" i="10" s="1"/>
  <c r="AI60" i="8"/>
  <c r="AI32" i="10" s="1"/>
  <c r="AH60" i="8"/>
  <c r="AH32" i="10" s="1"/>
  <c r="AG60" i="8"/>
  <c r="AG32" i="10" s="1"/>
  <c r="AF60" i="8"/>
  <c r="AF32" i="10" s="1"/>
  <c r="AE60" i="8"/>
  <c r="AE32" i="10" s="1"/>
  <c r="AD60" i="8"/>
  <c r="AD32" i="10" s="1"/>
  <c r="AC60" i="8"/>
  <c r="AC32" i="10" s="1"/>
  <c r="AB60" i="8"/>
  <c r="AB32" i="10" s="1"/>
  <c r="AA60" i="8"/>
  <c r="AA32" i="10" s="1"/>
  <c r="Z60" i="8"/>
  <c r="Z32" i="10" s="1"/>
  <c r="Y60" i="8"/>
  <c r="Y32" i="10" s="1"/>
  <c r="X60" i="8"/>
  <c r="X32" i="10" s="1"/>
  <c r="W60" i="8"/>
  <c r="W32" i="10" s="1"/>
  <c r="V60" i="8"/>
  <c r="V32" i="10" s="1"/>
  <c r="U60" i="8"/>
  <c r="U32" i="10" s="1"/>
  <c r="T60" i="8"/>
  <c r="T32" i="10" s="1"/>
  <c r="S60" i="8"/>
  <c r="S32" i="10" s="1"/>
  <c r="R60" i="8"/>
  <c r="R32" i="10" s="1"/>
  <c r="Q60" i="8"/>
  <c r="Q32" i="10" s="1"/>
  <c r="P60" i="8"/>
  <c r="P32" i="10" s="1"/>
  <c r="O60" i="8"/>
  <c r="O32" i="10" s="1"/>
  <c r="N60" i="8"/>
  <c r="N32" i="10" s="1"/>
  <c r="M60" i="8"/>
  <c r="M32" i="10" s="1"/>
  <c r="L60" i="8"/>
  <c r="L32" i="10" s="1"/>
  <c r="K60" i="8"/>
  <c r="K32" i="10" s="1"/>
  <c r="J60" i="8"/>
  <c r="J32" i="10" s="1"/>
  <c r="I60" i="8"/>
  <c r="I32" i="10" s="1"/>
  <c r="H60" i="8"/>
  <c r="H32" i="10" s="1"/>
  <c r="AJ57" i="8"/>
  <c r="AJ30" i="10" s="1"/>
  <c r="AI57" i="8"/>
  <c r="AI30" i="10" s="1"/>
  <c r="AH57" i="8"/>
  <c r="AH30" i="10" s="1"/>
  <c r="AG57" i="8"/>
  <c r="AG30" i="10" s="1"/>
  <c r="AF57" i="8"/>
  <c r="AF30" i="10" s="1"/>
  <c r="AE57" i="8"/>
  <c r="AE30" i="10" s="1"/>
  <c r="AD57" i="8"/>
  <c r="AD30" i="10" s="1"/>
  <c r="AC57" i="8"/>
  <c r="AC30" i="10" s="1"/>
  <c r="AB57" i="8"/>
  <c r="AB30" i="10" s="1"/>
  <c r="AA57" i="8"/>
  <c r="AA30" i="10" s="1"/>
  <c r="Z57" i="8"/>
  <c r="Z30" i="10" s="1"/>
  <c r="Y57" i="8"/>
  <c r="Y30" i="10" s="1"/>
  <c r="X57" i="8"/>
  <c r="X30" i="10" s="1"/>
  <c r="W57" i="8"/>
  <c r="W30" i="10" s="1"/>
  <c r="V57" i="8"/>
  <c r="V30" i="10" s="1"/>
  <c r="U57" i="8"/>
  <c r="U30" i="10" s="1"/>
  <c r="T57" i="8"/>
  <c r="T30" i="10" s="1"/>
  <c r="S57" i="8"/>
  <c r="S30" i="10" s="1"/>
  <c r="R57" i="8"/>
  <c r="R30" i="10" s="1"/>
  <c r="Q57" i="8"/>
  <c r="Q30" i="10" s="1"/>
  <c r="P57" i="8"/>
  <c r="P30" i="10" s="1"/>
  <c r="O57" i="8"/>
  <c r="O30" i="10" s="1"/>
  <c r="N57" i="8"/>
  <c r="N30" i="10" s="1"/>
  <c r="M57" i="8"/>
  <c r="M30" i="10" s="1"/>
  <c r="L57" i="8"/>
  <c r="L30" i="10" s="1"/>
  <c r="K57" i="8"/>
  <c r="K30" i="10" s="1"/>
  <c r="J57" i="8"/>
  <c r="J30" i="10" s="1"/>
  <c r="I57" i="8"/>
  <c r="I30" i="10" s="1"/>
  <c r="H57" i="8"/>
  <c r="H30" i="10" s="1"/>
  <c r="AJ54" i="8"/>
  <c r="AJ6" i="10" s="1"/>
  <c r="AI54" i="8"/>
  <c r="AI6" i="10" s="1"/>
  <c r="AH54" i="8"/>
  <c r="AH6" i="10" s="1"/>
  <c r="AG54" i="8"/>
  <c r="AG6" i="10" s="1"/>
  <c r="AF54" i="8"/>
  <c r="AF6" i="10" s="1"/>
  <c r="AE54" i="8"/>
  <c r="AE6" i="10" s="1"/>
  <c r="AD54" i="8"/>
  <c r="AD6" i="10" s="1"/>
  <c r="AC54" i="8"/>
  <c r="AC6" i="10" s="1"/>
  <c r="AB54" i="8"/>
  <c r="AB6" i="10" s="1"/>
  <c r="AA54" i="8"/>
  <c r="AA6" i="10" s="1"/>
  <c r="Z54" i="8"/>
  <c r="Z6" i="10" s="1"/>
  <c r="Y54" i="8"/>
  <c r="Y6" i="10" s="1"/>
  <c r="X54" i="8"/>
  <c r="X6" i="10" s="1"/>
  <c r="W54" i="8"/>
  <c r="W6" i="10" s="1"/>
  <c r="V54" i="8"/>
  <c r="V6" i="10" s="1"/>
  <c r="U54" i="8"/>
  <c r="U6" i="10" s="1"/>
  <c r="T54" i="8"/>
  <c r="T6" i="10" s="1"/>
  <c r="S54" i="8"/>
  <c r="S6" i="10" s="1"/>
  <c r="R54" i="8"/>
  <c r="R6" i="10" s="1"/>
  <c r="Q54" i="8"/>
  <c r="Q6" i="10" s="1"/>
  <c r="P54" i="8"/>
  <c r="P6" i="10" s="1"/>
  <c r="O54" i="8"/>
  <c r="O6" i="10" s="1"/>
  <c r="N54" i="8"/>
  <c r="N6" i="10" s="1"/>
  <c r="M54" i="8"/>
  <c r="M6" i="10" s="1"/>
  <c r="L54" i="8"/>
  <c r="L6" i="10" s="1"/>
  <c r="K54" i="8"/>
  <c r="J54" i="8"/>
  <c r="I54" i="8"/>
  <c r="H54" i="8"/>
  <c r="AJ51" i="8"/>
  <c r="AJ5" i="10" s="1"/>
  <c r="AI51" i="8"/>
  <c r="AI5" i="10" s="1"/>
  <c r="AH51" i="8"/>
  <c r="AH5" i="10" s="1"/>
  <c r="AG51" i="8"/>
  <c r="AG5" i="10" s="1"/>
  <c r="AF51" i="8"/>
  <c r="AF5" i="10" s="1"/>
  <c r="AE51" i="8"/>
  <c r="AE5" i="10" s="1"/>
  <c r="AD51" i="8"/>
  <c r="AD5" i="10" s="1"/>
  <c r="AC51" i="8"/>
  <c r="AC5" i="10" s="1"/>
  <c r="AB51" i="8"/>
  <c r="AB5" i="10" s="1"/>
  <c r="AA51" i="8"/>
  <c r="AA5" i="10" s="1"/>
  <c r="Z51" i="8"/>
  <c r="Z5" i="10" s="1"/>
  <c r="Y51" i="8"/>
  <c r="Y5" i="10" s="1"/>
  <c r="X51" i="8"/>
  <c r="X5" i="10" s="1"/>
  <c r="W51" i="8"/>
  <c r="W5" i="10" s="1"/>
  <c r="V51" i="8"/>
  <c r="V5" i="10" s="1"/>
  <c r="U51" i="8"/>
  <c r="U5" i="10" s="1"/>
  <c r="T51" i="8"/>
  <c r="T5" i="10" s="1"/>
  <c r="S51" i="8"/>
  <c r="S5" i="10" s="1"/>
  <c r="R51" i="8"/>
  <c r="R5" i="10" s="1"/>
  <c r="Q51" i="8"/>
  <c r="Q5" i="10" s="1"/>
  <c r="P51" i="8"/>
  <c r="P5" i="10" s="1"/>
  <c r="O51" i="8"/>
  <c r="O5" i="10" s="1"/>
  <c r="N51" i="8"/>
  <c r="N5" i="10" s="1"/>
  <c r="M51" i="8"/>
  <c r="M5" i="10" s="1"/>
  <c r="L51" i="8"/>
  <c r="L5" i="10" s="1"/>
  <c r="K51" i="8"/>
  <c r="K5" i="10" s="1"/>
  <c r="J51" i="8"/>
  <c r="J5" i="10" s="1"/>
  <c r="I51" i="8"/>
  <c r="I5" i="10" s="1"/>
  <c r="H51" i="8"/>
  <c r="H5" i="10" s="1"/>
  <c r="AJ48" i="8"/>
  <c r="AI48" i="8"/>
  <c r="AH48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AJ45" i="8"/>
  <c r="AI45" i="8"/>
  <c r="AH45" i="8"/>
  <c r="AG45" i="8"/>
  <c r="AF45" i="8"/>
  <c r="AE45" i="8"/>
  <c r="AD45" i="8"/>
  <c r="AC45" i="8"/>
  <c r="AC7" i="10" s="1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AJ41" i="8"/>
  <c r="AI41" i="8"/>
  <c r="AI28" i="9" s="1"/>
  <c r="AH41" i="8"/>
  <c r="AH28" i="9" s="1"/>
  <c r="AG41" i="8"/>
  <c r="AG28" i="9" s="1"/>
  <c r="AF41" i="8"/>
  <c r="AF28" i="9" s="1"/>
  <c r="AE41" i="8"/>
  <c r="AE28" i="9" s="1"/>
  <c r="AD41" i="8"/>
  <c r="AD28" i="9" s="1"/>
  <c r="AC41" i="8"/>
  <c r="AC28" i="9" s="1"/>
  <c r="AB41" i="8"/>
  <c r="AB28" i="9" s="1"/>
  <c r="AA41" i="8"/>
  <c r="AA28" i="9" s="1"/>
  <c r="Z41" i="8"/>
  <c r="Z28" i="9" s="1"/>
  <c r="Y41" i="8"/>
  <c r="Y28" i="9" s="1"/>
  <c r="X41" i="8"/>
  <c r="X28" i="9" s="1"/>
  <c r="W41" i="8"/>
  <c r="W28" i="9" s="1"/>
  <c r="V41" i="8"/>
  <c r="V28" i="9" s="1"/>
  <c r="U41" i="8"/>
  <c r="U28" i="9" s="1"/>
  <c r="T41" i="8"/>
  <c r="T28" i="9" s="1"/>
  <c r="S41" i="8"/>
  <c r="S28" i="9" s="1"/>
  <c r="R41" i="8"/>
  <c r="R28" i="9" s="1"/>
  <c r="Q41" i="8"/>
  <c r="Q28" i="9" s="1"/>
  <c r="P41" i="8"/>
  <c r="P28" i="9" s="1"/>
  <c r="O41" i="8"/>
  <c r="O28" i="9" s="1"/>
  <c r="N41" i="8"/>
  <c r="N28" i="9" s="1"/>
  <c r="M41" i="8"/>
  <c r="M28" i="9" s="1"/>
  <c r="L41" i="8"/>
  <c r="L28" i="9" s="1"/>
  <c r="K41" i="8"/>
  <c r="K28" i="9" s="1"/>
  <c r="J41" i="8"/>
  <c r="I41" i="8"/>
  <c r="I28" i="9" s="1"/>
  <c r="H41" i="8"/>
  <c r="H28" i="9" s="1"/>
  <c r="AJ38" i="8"/>
  <c r="AI38" i="8"/>
  <c r="AH38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AJ34" i="8"/>
  <c r="AJ31" i="10" s="1"/>
  <c r="AI34" i="8"/>
  <c r="AI31" i="10" s="1"/>
  <c r="AH34" i="8"/>
  <c r="AH31" i="10" s="1"/>
  <c r="AG34" i="8"/>
  <c r="AG31" i="10" s="1"/>
  <c r="AF34" i="8"/>
  <c r="AF31" i="10" s="1"/>
  <c r="AE34" i="8"/>
  <c r="AE31" i="10" s="1"/>
  <c r="AD34" i="8"/>
  <c r="AC34" i="8"/>
  <c r="AC31" i="10" s="1"/>
  <c r="AB34" i="8"/>
  <c r="AA34" i="8"/>
  <c r="AA31" i="10" s="1"/>
  <c r="Z34" i="8"/>
  <c r="Z31" i="10" s="1"/>
  <c r="Y34" i="8"/>
  <c r="Y31" i="10" s="1"/>
  <c r="X34" i="8"/>
  <c r="X31" i="10" s="1"/>
  <c r="W34" i="8"/>
  <c r="W31" i="10" s="1"/>
  <c r="V34" i="8"/>
  <c r="V31" i="10" s="1"/>
  <c r="U34" i="8"/>
  <c r="U31" i="10" s="1"/>
  <c r="T34" i="8"/>
  <c r="T31" i="10" s="1"/>
  <c r="S34" i="8"/>
  <c r="S31" i="10" s="1"/>
  <c r="R34" i="8"/>
  <c r="R31" i="10" s="1"/>
  <c r="Q34" i="8"/>
  <c r="Q31" i="10" s="1"/>
  <c r="P34" i="8"/>
  <c r="O34" i="8"/>
  <c r="N34" i="8"/>
  <c r="N31" i="10" s="1"/>
  <c r="M34" i="8"/>
  <c r="M31" i="10" s="1"/>
  <c r="L34" i="8"/>
  <c r="L31" i="10" s="1"/>
  <c r="K34" i="8"/>
  <c r="K31" i="10" s="1"/>
  <c r="J34" i="8"/>
  <c r="J31" i="10" s="1"/>
  <c r="I34" i="8"/>
  <c r="I31" i="10" s="1"/>
  <c r="H34" i="8"/>
  <c r="H31" i="10" s="1"/>
  <c r="AJ31" i="8"/>
  <c r="AI31" i="8"/>
  <c r="AI37" i="10" s="1"/>
  <c r="AH31" i="8"/>
  <c r="AG31" i="8"/>
  <c r="AG37" i="10" s="1"/>
  <c r="AF31" i="8"/>
  <c r="AE31" i="8"/>
  <c r="AD31" i="8"/>
  <c r="AD30" i="8" s="1"/>
  <c r="AC31" i="8"/>
  <c r="AC37" i="10" s="1"/>
  <c r="AB31" i="8"/>
  <c r="AB37" i="10" s="1"/>
  <c r="AA31" i="8"/>
  <c r="AA37" i="10" s="1"/>
  <c r="Z31" i="8"/>
  <c r="Z30" i="8" s="1"/>
  <c r="Y31" i="8"/>
  <c r="Y37" i="10" s="1"/>
  <c r="X31" i="8"/>
  <c r="X37" i="10" s="1"/>
  <c r="W31" i="8"/>
  <c r="W37" i="10" s="1"/>
  <c r="V31" i="8"/>
  <c r="U31" i="8"/>
  <c r="U37" i="10" s="1"/>
  <c r="T31" i="8"/>
  <c r="S31" i="8"/>
  <c r="S37" i="10" s="1"/>
  <c r="R31" i="8"/>
  <c r="Q31" i="8"/>
  <c r="Q37" i="10" s="1"/>
  <c r="P31" i="8"/>
  <c r="P37" i="10" s="1"/>
  <c r="O31" i="8"/>
  <c r="O37" i="10" s="1"/>
  <c r="N31" i="8"/>
  <c r="N30" i="8" s="1"/>
  <c r="M31" i="8"/>
  <c r="M37" i="10" s="1"/>
  <c r="L31" i="8"/>
  <c r="L37" i="10" s="1"/>
  <c r="K31" i="8"/>
  <c r="K37" i="10" s="1"/>
  <c r="J31" i="8"/>
  <c r="I31" i="8"/>
  <c r="I37" i="10" s="1"/>
  <c r="H31" i="8"/>
  <c r="B30" i="8"/>
  <c r="AJ27" i="8"/>
  <c r="AI27" i="8"/>
  <c r="AH27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AJ24" i="8"/>
  <c r="AI24" i="8"/>
  <c r="AH24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AJ21" i="8"/>
  <c r="AI21" i="8"/>
  <c r="AH21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AJ18" i="8"/>
  <c r="AI18" i="8"/>
  <c r="AH18" i="8"/>
  <c r="AH17" i="8" s="1"/>
  <c r="AG18" i="8"/>
  <c r="AF18" i="8"/>
  <c r="AE18" i="8"/>
  <c r="AD18" i="8"/>
  <c r="AD17" i="8" s="1"/>
  <c r="AC18" i="8"/>
  <c r="AB18" i="8"/>
  <c r="AA18" i="8"/>
  <c r="Z18" i="8"/>
  <c r="Y18" i="8"/>
  <c r="X18" i="8"/>
  <c r="W18" i="8"/>
  <c r="V18" i="8"/>
  <c r="U18" i="8"/>
  <c r="T18" i="8"/>
  <c r="S18" i="8"/>
  <c r="R18" i="8"/>
  <c r="R17" i="8" s="1"/>
  <c r="Q18" i="8"/>
  <c r="P18" i="8"/>
  <c r="O18" i="8"/>
  <c r="N18" i="8"/>
  <c r="N17" i="8" s="1"/>
  <c r="M18" i="8"/>
  <c r="L18" i="8"/>
  <c r="K18" i="8"/>
  <c r="J18" i="8"/>
  <c r="I18" i="8"/>
  <c r="H18" i="8"/>
  <c r="AJ14" i="8"/>
  <c r="AI14" i="8"/>
  <c r="AH14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AJ11" i="8"/>
  <c r="AI11" i="8"/>
  <c r="AH11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H8" i="9" s="1"/>
  <c r="AJ8" i="8"/>
  <c r="AI8" i="8"/>
  <c r="AH8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AJ5" i="8"/>
  <c r="AI5" i="8"/>
  <c r="AH5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K5" i="8"/>
  <c r="J5" i="8"/>
  <c r="I5" i="8"/>
  <c r="B5" i="8"/>
  <c r="B8" i="8" s="1"/>
  <c r="B11" i="8" s="1"/>
  <c r="B14" i="8" s="1"/>
  <c r="B17" i="8" s="1"/>
  <c r="B18" i="8" s="1"/>
  <c r="B21" i="8" s="1"/>
  <c r="AJ8" i="6"/>
  <c r="AF23" i="2" s="1"/>
  <c r="AI8" i="6"/>
  <c r="AE23" i="2" s="1"/>
  <c r="AH8" i="6"/>
  <c r="AD23" i="2" s="1"/>
  <c r="AG8" i="6"/>
  <c r="AC23" i="2" s="1"/>
  <c r="AF8" i="6"/>
  <c r="AB23" i="2" s="1"/>
  <c r="AE8" i="6"/>
  <c r="AA23" i="2" s="1"/>
  <c r="AD8" i="6"/>
  <c r="Z23" i="2" s="1"/>
  <c r="AC8" i="6"/>
  <c r="Y23" i="2" s="1"/>
  <c r="AB8" i="6"/>
  <c r="X23" i="2" s="1"/>
  <c r="AA8" i="6"/>
  <c r="W23" i="2" s="1"/>
  <c r="Z8" i="6"/>
  <c r="V23" i="2" s="1"/>
  <c r="Y8" i="6"/>
  <c r="U23" i="2" s="1"/>
  <c r="X8" i="6"/>
  <c r="T23" i="2" s="1"/>
  <c r="W8" i="6"/>
  <c r="S23" i="2" s="1"/>
  <c r="V8" i="6"/>
  <c r="R23" i="2" s="1"/>
  <c r="U8" i="6"/>
  <c r="Q23" i="2" s="1"/>
  <c r="T8" i="6"/>
  <c r="P23" i="2" s="1"/>
  <c r="S8" i="6"/>
  <c r="O23" i="2" s="1"/>
  <c r="R8" i="6"/>
  <c r="N23" i="2" s="1"/>
  <c r="Q8" i="6"/>
  <c r="M23" i="2" s="1"/>
  <c r="P8" i="6"/>
  <c r="L23" i="2" s="1"/>
  <c r="O8" i="6"/>
  <c r="K23" i="2" s="1"/>
  <c r="N8" i="6"/>
  <c r="J23" i="2" s="1"/>
  <c r="M8" i="6"/>
  <c r="I23" i="2" s="1"/>
  <c r="L8" i="6"/>
  <c r="H23" i="2" s="1"/>
  <c r="K8" i="6"/>
  <c r="G23" i="2" s="1"/>
  <c r="J8" i="6"/>
  <c r="F23" i="2" s="1"/>
  <c r="I8" i="6"/>
  <c r="E23" i="2" s="1"/>
  <c r="H8" i="6"/>
  <c r="D23" i="2" s="1"/>
  <c r="H62" i="5"/>
  <c r="H61" i="5"/>
  <c r="AJ60" i="5"/>
  <c r="AI60" i="5"/>
  <c r="AH60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H59" i="5"/>
  <c r="AJ58" i="5"/>
  <c r="AI58" i="5"/>
  <c r="AH58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O58" i="5"/>
  <c r="N58" i="5"/>
  <c r="J58" i="5"/>
  <c r="I58" i="5"/>
  <c r="H58" i="5"/>
  <c r="I43" i="5"/>
  <c r="I53" i="5" s="1"/>
  <c r="AJ38" i="5"/>
  <c r="AF16" i="2" s="1"/>
  <c r="AI38" i="5"/>
  <c r="AE16" i="2" s="1"/>
  <c r="AH38" i="5"/>
  <c r="AD16" i="2" s="1"/>
  <c r="AG38" i="5"/>
  <c r="AC16" i="2" s="1"/>
  <c r="AF38" i="5"/>
  <c r="AB16" i="2" s="1"/>
  <c r="AE38" i="5"/>
  <c r="AA16" i="2" s="1"/>
  <c r="AD38" i="5"/>
  <c r="Z16" i="2" s="1"/>
  <c r="AC38" i="5"/>
  <c r="Y16" i="2" s="1"/>
  <c r="AB38" i="5"/>
  <c r="X16" i="2" s="1"/>
  <c r="AA38" i="5"/>
  <c r="W16" i="2" s="1"/>
  <c r="Z38" i="5"/>
  <c r="V16" i="2" s="1"/>
  <c r="Y38" i="5"/>
  <c r="U16" i="2" s="1"/>
  <c r="X38" i="5"/>
  <c r="T16" i="2" s="1"/>
  <c r="W38" i="5"/>
  <c r="S16" i="2" s="1"/>
  <c r="V38" i="5"/>
  <c r="R16" i="2" s="1"/>
  <c r="U38" i="5"/>
  <c r="Q16" i="2" s="1"/>
  <c r="T38" i="5"/>
  <c r="P16" i="2" s="1"/>
  <c r="S38" i="5"/>
  <c r="O16" i="2" s="1"/>
  <c r="R38" i="5"/>
  <c r="N16" i="2" s="1"/>
  <c r="Q38" i="5"/>
  <c r="M16" i="2" s="1"/>
  <c r="P38" i="5"/>
  <c r="L16" i="2" s="1"/>
  <c r="O38" i="5"/>
  <c r="K16" i="2" s="1"/>
  <c r="N38" i="5"/>
  <c r="J16" i="2" s="1"/>
  <c r="M38" i="5"/>
  <c r="I16" i="2" s="1"/>
  <c r="L38" i="5"/>
  <c r="H16" i="2" s="1"/>
  <c r="K38" i="5"/>
  <c r="G16" i="2" s="1"/>
  <c r="J38" i="5"/>
  <c r="F16" i="2" s="1"/>
  <c r="I38" i="5"/>
  <c r="E16" i="2" s="1"/>
  <c r="H38" i="5"/>
  <c r="D16" i="2" s="1"/>
  <c r="AJ10" i="5"/>
  <c r="AI10" i="5"/>
  <c r="AH10" i="5"/>
  <c r="AG10" i="5"/>
  <c r="AC10" i="2" s="1"/>
  <c r="AF10" i="5"/>
  <c r="AF21" i="5" s="1"/>
  <c r="AE10" i="5"/>
  <c r="AD10" i="5"/>
  <c r="AC10" i="5"/>
  <c r="Y10" i="2" s="1"/>
  <c r="AB10" i="5"/>
  <c r="X10" i="2" s="1"/>
  <c r="AA10" i="5"/>
  <c r="Z10" i="5"/>
  <c r="Y10" i="5"/>
  <c r="X10" i="5"/>
  <c r="X21" i="5" s="1"/>
  <c r="W10" i="5"/>
  <c r="V10" i="5"/>
  <c r="U10" i="5"/>
  <c r="Q10" i="2" s="1"/>
  <c r="T10" i="5"/>
  <c r="T21" i="5" s="1"/>
  <c r="S10" i="5"/>
  <c r="R10" i="5"/>
  <c r="Q10" i="5"/>
  <c r="P10" i="5"/>
  <c r="P21" i="5" s="1"/>
  <c r="O10" i="5"/>
  <c r="N10" i="5"/>
  <c r="M10" i="5"/>
  <c r="I10" i="2" s="1"/>
  <c r="L10" i="5"/>
  <c r="L21" i="5" s="1"/>
  <c r="K10" i="5"/>
  <c r="K21" i="5" s="1"/>
  <c r="J10" i="5"/>
  <c r="I10" i="5"/>
  <c r="H10" i="5"/>
  <c r="H21" i="5" s="1"/>
  <c r="AJ9" i="5"/>
  <c r="AI9" i="5"/>
  <c r="AH9" i="5"/>
  <c r="AD12" i="2" s="1"/>
  <c r="AG9" i="5"/>
  <c r="AF9" i="5"/>
  <c r="AE9" i="5"/>
  <c r="AD9" i="5"/>
  <c r="Z12" i="2" s="1"/>
  <c r="AC9" i="5"/>
  <c r="Y12" i="2" s="1"/>
  <c r="AB9" i="5"/>
  <c r="AA9" i="5"/>
  <c r="Z9" i="5"/>
  <c r="V12" i="2" s="1"/>
  <c r="Y9" i="5"/>
  <c r="X9" i="5"/>
  <c r="W9" i="5"/>
  <c r="V9" i="5"/>
  <c r="R12" i="2" s="1"/>
  <c r="U9" i="5"/>
  <c r="T9" i="5"/>
  <c r="S9" i="5"/>
  <c r="R9" i="5"/>
  <c r="N12" i="2" s="1"/>
  <c r="Q9" i="5"/>
  <c r="P9" i="5"/>
  <c r="O9" i="5"/>
  <c r="N9" i="5"/>
  <c r="J12" i="2" s="1"/>
  <c r="M9" i="5"/>
  <c r="M13" i="5" s="1"/>
  <c r="L9" i="5"/>
  <c r="L13" i="5" s="1"/>
  <c r="K9" i="5"/>
  <c r="J9" i="5"/>
  <c r="F12" i="2" s="1"/>
  <c r="I9" i="5"/>
  <c r="H9" i="5"/>
  <c r="H13" i="5" s="1"/>
  <c r="AJ8" i="5"/>
  <c r="AI8" i="5"/>
  <c r="AH8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AJ7" i="5"/>
  <c r="AI7" i="5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AJ21" i="4"/>
  <c r="AJ19" i="4" s="1"/>
  <c r="AI21" i="4"/>
  <c r="AI19" i="4" s="1"/>
  <c r="AH21" i="4"/>
  <c r="AH19" i="4" s="1"/>
  <c r="AG21" i="4"/>
  <c r="AG19" i="4" s="1"/>
  <c r="AF21" i="4"/>
  <c r="AF19" i="4" s="1"/>
  <c r="AE21" i="4"/>
  <c r="AE19" i="4" s="1"/>
  <c r="AD21" i="4"/>
  <c r="AD19" i="4" s="1"/>
  <c r="AC21" i="4"/>
  <c r="AC19" i="4" s="1"/>
  <c r="AB21" i="4"/>
  <c r="AB19" i="4" s="1"/>
  <c r="AA21" i="4"/>
  <c r="AA19" i="4" s="1"/>
  <c r="Z21" i="4"/>
  <c r="Z19" i="4" s="1"/>
  <c r="Y21" i="4"/>
  <c r="Y19" i="4" s="1"/>
  <c r="X21" i="4"/>
  <c r="X19" i="4" s="1"/>
  <c r="W21" i="4"/>
  <c r="W19" i="4" s="1"/>
  <c r="V21" i="4"/>
  <c r="V19" i="4" s="1"/>
  <c r="U21" i="4"/>
  <c r="U19" i="4" s="1"/>
  <c r="T21" i="4"/>
  <c r="T19" i="4" s="1"/>
  <c r="S21" i="4"/>
  <c r="S19" i="4" s="1"/>
  <c r="R21" i="4"/>
  <c r="R19" i="4" s="1"/>
  <c r="Q21" i="4"/>
  <c r="Q19" i="4" s="1"/>
  <c r="P21" i="4"/>
  <c r="P19" i="4" s="1"/>
  <c r="O21" i="4"/>
  <c r="O19" i="4" s="1"/>
  <c r="N21" i="4"/>
  <c r="N19" i="4" s="1"/>
  <c r="M21" i="4"/>
  <c r="M19" i="4" s="1"/>
  <c r="L21" i="4"/>
  <c r="L19" i="4" s="1"/>
  <c r="K21" i="4"/>
  <c r="K19" i="4" s="1"/>
  <c r="J21" i="4"/>
  <c r="J19" i="4" s="1"/>
  <c r="I21" i="4"/>
  <c r="I19" i="4" s="1"/>
  <c r="I21" i="9" s="1"/>
  <c r="H21" i="4"/>
  <c r="H19" i="4" s="1"/>
  <c r="AJ14" i="4"/>
  <c r="AI14" i="4"/>
  <c r="AH14" i="4"/>
  <c r="AG14" i="4"/>
  <c r="AG17" i="9" s="1"/>
  <c r="AF14" i="4"/>
  <c r="AE14" i="4"/>
  <c r="AD14" i="4"/>
  <c r="AD17" i="9" s="1"/>
  <c r="AC14" i="4"/>
  <c r="AC17" i="9" s="1"/>
  <c r="AB14" i="4"/>
  <c r="AA14" i="4"/>
  <c r="Z14" i="4"/>
  <c r="Z17" i="9" s="1"/>
  <c r="Y14" i="4"/>
  <c r="Y17" i="9" s="1"/>
  <c r="X14" i="4"/>
  <c r="W14" i="4"/>
  <c r="V14" i="4"/>
  <c r="U14" i="4"/>
  <c r="U17" i="9" s="1"/>
  <c r="T14" i="4"/>
  <c r="S14" i="4"/>
  <c r="R14" i="4"/>
  <c r="Q14" i="4"/>
  <c r="Q17" i="9" s="1"/>
  <c r="P14" i="4"/>
  <c r="O14" i="4"/>
  <c r="N14" i="4"/>
  <c r="N17" i="9" s="1"/>
  <c r="M14" i="4"/>
  <c r="M17" i="9" s="1"/>
  <c r="L14" i="4"/>
  <c r="K14" i="4"/>
  <c r="K17" i="9" s="1"/>
  <c r="J14" i="4"/>
  <c r="I14" i="4"/>
  <c r="I17" i="9" s="1"/>
  <c r="H14" i="4"/>
  <c r="AJ10" i="4"/>
  <c r="AI10" i="4"/>
  <c r="AH10" i="4"/>
  <c r="AG10" i="4"/>
  <c r="AF10" i="4"/>
  <c r="AE10" i="4"/>
  <c r="AD10" i="4"/>
  <c r="AC10" i="4"/>
  <c r="AB10" i="4"/>
  <c r="AA10" i="4"/>
  <c r="Z10" i="4"/>
  <c r="Y10" i="4"/>
  <c r="X10" i="4"/>
  <c r="W10" i="4"/>
  <c r="V10" i="4"/>
  <c r="U10" i="4"/>
  <c r="T10" i="4"/>
  <c r="S10" i="4"/>
  <c r="R10" i="4"/>
  <c r="Q10" i="4"/>
  <c r="P10" i="4"/>
  <c r="O10" i="4"/>
  <c r="N10" i="4"/>
  <c r="M10" i="4"/>
  <c r="L10" i="4"/>
  <c r="K10" i="4"/>
  <c r="J10" i="4"/>
  <c r="I10" i="4"/>
  <c r="H10" i="4"/>
  <c r="AJ7" i="4"/>
  <c r="AJ8" i="9" s="1"/>
  <c r="AI7" i="4"/>
  <c r="AH7" i="4"/>
  <c r="AH8" i="9" s="1"/>
  <c r="AG7" i="4"/>
  <c r="AG8" i="9" s="1"/>
  <c r="AF7" i="4"/>
  <c r="AF8" i="9" s="1"/>
  <c r="AE7" i="4"/>
  <c r="AD7" i="4"/>
  <c r="AD8" i="9" s="1"/>
  <c r="AC7" i="4"/>
  <c r="AC8" i="9" s="1"/>
  <c r="AB7" i="4"/>
  <c r="AB8" i="9" s="1"/>
  <c r="AA7" i="4"/>
  <c r="Z7" i="4"/>
  <c r="Z8" i="9" s="1"/>
  <c r="Y7" i="4"/>
  <c r="Y8" i="9" s="1"/>
  <c r="X7" i="4"/>
  <c r="X8" i="9" s="1"/>
  <c r="W7" i="4"/>
  <c r="V7" i="4"/>
  <c r="V8" i="9" s="1"/>
  <c r="U7" i="4"/>
  <c r="U8" i="9" s="1"/>
  <c r="T7" i="4"/>
  <c r="T8" i="9" s="1"/>
  <c r="S7" i="4"/>
  <c r="R7" i="4"/>
  <c r="R8" i="9" s="1"/>
  <c r="Q7" i="4"/>
  <c r="Q8" i="9" s="1"/>
  <c r="P7" i="4"/>
  <c r="P8" i="9" s="1"/>
  <c r="O7" i="4"/>
  <c r="N7" i="4"/>
  <c r="N8" i="9" s="1"/>
  <c r="M7" i="4"/>
  <c r="M8" i="9" s="1"/>
  <c r="L7" i="4"/>
  <c r="L8" i="9" s="1"/>
  <c r="K7" i="4"/>
  <c r="J7" i="4"/>
  <c r="J8" i="9" s="1"/>
  <c r="I7" i="4"/>
  <c r="I8" i="9" s="1"/>
  <c r="AJ4" i="4"/>
  <c r="AI4" i="4"/>
  <c r="AI4" i="9" s="1"/>
  <c r="AH4" i="4"/>
  <c r="AG4" i="4"/>
  <c r="AF4" i="4"/>
  <c r="AE4" i="4"/>
  <c r="AE4" i="9" s="1"/>
  <c r="AD4" i="4"/>
  <c r="AD4" i="9" s="1"/>
  <c r="AC4" i="4"/>
  <c r="AB4" i="4"/>
  <c r="AA4" i="4"/>
  <c r="Z4" i="4"/>
  <c r="Y4" i="4"/>
  <c r="X4" i="4"/>
  <c r="W4" i="4"/>
  <c r="V4" i="4"/>
  <c r="U4" i="4"/>
  <c r="T4" i="4"/>
  <c r="S4" i="4"/>
  <c r="S4" i="9" s="1"/>
  <c r="R4" i="4"/>
  <c r="Q4" i="4"/>
  <c r="P4" i="4"/>
  <c r="O4" i="4"/>
  <c r="O4" i="9" s="1"/>
  <c r="N4" i="4"/>
  <c r="N4" i="9" s="1"/>
  <c r="M4" i="4"/>
  <c r="L4" i="4"/>
  <c r="K4" i="4"/>
  <c r="J4" i="4"/>
  <c r="I4" i="4"/>
  <c r="H4" i="4"/>
  <c r="AA65" i="2"/>
  <c r="Z65" i="2"/>
  <c r="Y65" i="2"/>
  <c r="X65" i="2"/>
  <c r="W65" i="2"/>
  <c r="V65" i="2"/>
  <c r="U65" i="2"/>
  <c r="T65" i="2"/>
  <c r="S65" i="2"/>
  <c r="R65" i="2"/>
  <c r="Q65" i="2"/>
  <c r="P65" i="2"/>
  <c r="O65" i="2"/>
  <c r="N65" i="2"/>
  <c r="M65" i="2"/>
  <c r="L65" i="2"/>
  <c r="K65" i="2"/>
  <c r="J65" i="2"/>
  <c r="I65" i="2"/>
  <c r="H65" i="2"/>
  <c r="G65" i="2"/>
  <c r="F65" i="2"/>
  <c r="E65" i="2"/>
  <c r="D65" i="2"/>
  <c r="C65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F12" i="1"/>
  <c r="E12" i="1"/>
  <c r="H59" i="10" l="1"/>
  <c r="I43" i="10"/>
  <c r="I53" i="10" s="1"/>
  <c r="H53" i="10"/>
  <c r="R14" i="2"/>
  <c r="S9" i="10"/>
  <c r="M7" i="10"/>
  <c r="N14" i="2"/>
  <c r="I17" i="8"/>
  <c r="M17" i="8"/>
  <c r="Q17" i="8"/>
  <c r="U17" i="8"/>
  <c r="Y17" i="8"/>
  <c r="AC17" i="8"/>
  <c r="AG17" i="8"/>
  <c r="O13" i="2"/>
  <c r="S13" i="10"/>
  <c r="K8" i="9"/>
  <c r="O8" i="9"/>
  <c r="S8" i="9"/>
  <c r="W8" i="9"/>
  <c r="AA8" i="9"/>
  <c r="AE8" i="9"/>
  <c r="AI8" i="9"/>
  <c r="K14" i="2"/>
  <c r="U29" i="5"/>
  <c r="AB44" i="8"/>
  <c r="O7" i="10"/>
  <c r="AE7" i="10"/>
  <c r="N8" i="10"/>
  <c r="Z8" i="10"/>
  <c r="AD8" i="10"/>
  <c r="AH8" i="10"/>
  <c r="M9" i="10"/>
  <c r="Q9" i="10"/>
  <c r="AC9" i="10"/>
  <c r="AG9" i="10"/>
  <c r="P10" i="10"/>
  <c r="P21" i="10" s="1"/>
  <c r="T10" i="10"/>
  <c r="T21" i="10" s="1"/>
  <c r="AF10" i="10"/>
  <c r="AJ10" i="10"/>
  <c r="Y8" i="10"/>
  <c r="AE10" i="10"/>
  <c r="H18" i="4"/>
  <c r="L18" i="4" s="1"/>
  <c r="N37" i="10"/>
  <c r="N3" i="11" s="1"/>
  <c r="W14" i="2"/>
  <c r="O14" i="2"/>
  <c r="Q29" i="5"/>
  <c r="AE14" i="2"/>
  <c r="Y29" i="5"/>
  <c r="Z7" i="10"/>
  <c r="N13" i="5"/>
  <c r="AF14" i="2"/>
  <c r="M21" i="5"/>
  <c r="J14" i="2"/>
  <c r="R18" i="2"/>
  <c r="AG21" i="5"/>
  <c r="L21" i="9"/>
  <c r="H21" i="9"/>
  <c r="G18" i="2"/>
  <c r="G14" i="2"/>
  <c r="I29" i="5"/>
  <c r="E12" i="2"/>
  <c r="AG29" i="5"/>
  <c r="AC12" i="2"/>
  <c r="AJ21" i="5"/>
  <c r="AF10" i="2"/>
  <c r="L14" i="2"/>
  <c r="L18" i="2"/>
  <c r="P18" i="2"/>
  <c r="P14" i="2"/>
  <c r="T18" i="2"/>
  <c r="T14" i="2"/>
  <c r="X14" i="2"/>
  <c r="X18" i="2"/>
  <c r="AB18" i="2"/>
  <c r="AB14" i="2"/>
  <c r="I21" i="5"/>
  <c r="E10" i="2"/>
  <c r="Q21" i="5"/>
  <c r="M10" i="2"/>
  <c r="Y21" i="5"/>
  <c r="U10" i="2"/>
  <c r="I13" i="5"/>
  <c r="AC13" i="5"/>
  <c r="U21" i="5"/>
  <c r="M29" i="5"/>
  <c r="L17" i="9"/>
  <c r="T17" i="9"/>
  <c r="AB17" i="9"/>
  <c r="AJ17" i="9"/>
  <c r="L10" i="2"/>
  <c r="AB10" i="2"/>
  <c r="U12" i="2"/>
  <c r="W18" i="2"/>
  <c r="J21" i="9"/>
  <c r="I12" i="5"/>
  <c r="M12" i="5"/>
  <c r="I14" i="2"/>
  <c r="Q12" i="5"/>
  <c r="M14" i="2"/>
  <c r="U12" i="5"/>
  <c r="Q14" i="2"/>
  <c r="Y12" i="5"/>
  <c r="U14" i="2"/>
  <c r="AC12" i="5"/>
  <c r="Y14" i="2"/>
  <c r="AG12" i="5"/>
  <c r="AC14" i="2"/>
  <c r="T12" i="5"/>
  <c r="AJ12" i="5"/>
  <c r="K13" i="5"/>
  <c r="G12" i="2"/>
  <c r="O13" i="5"/>
  <c r="K12" i="2"/>
  <c r="S29" i="5"/>
  <c r="O12" i="2"/>
  <c r="W13" i="5"/>
  <c r="S12" i="2"/>
  <c r="AA13" i="5"/>
  <c r="W12" i="2"/>
  <c r="AE13" i="5"/>
  <c r="AA12" i="2"/>
  <c r="AI29" i="5"/>
  <c r="AE12" i="2"/>
  <c r="J21" i="5"/>
  <c r="F10" i="2"/>
  <c r="N21" i="5"/>
  <c r="J10" i="2"/>
  <c r="R21" i="5"/>
  <c r="N10" i="2"/>
  <c r="V21" i="5"/>
  <c r="R10" i="2"/>
  <c r="Z21" i="5"/>
  <c r="V10" i="2"/>
  <c r="AD21" i="5"/>
  <c r="Z10" i="2"/>
  <c r="AH21" i="5"/>
  <c r="AD10" i="2"/>
  <c r="J13" i="5"/>
  <c r="AD13" i="5"/>
  <c r="AB21" i="5"/>
  <c r="AC29" i="5"/>
  <c r="I27" i="9"/>
  <c r="I4" i="11" s="1"/>
  <c r="P10" i="2"/>
  <c r="I12" i="2"/>
  <c r="K21" i="9"/>
  <c r="J12" i="5"/>
  <c r="F18" i="2"/>
  <c r="F14" i="2"/>
  <c r="N18" i="2"/>
  <c r="Z12" i="5"/>
  <c r="V18" i="2"/>
  <c r="Z18" i="2"/>
  <c r="AD14" i="2"/>
  <c r="P13" i="5"/>
  <c r="L12" i="2"/>
  <c r="T13" i="5"/>
  <c r="P12" i="2"/>
  <c r="X13" i="5"/>
  <c r="T12" i="2"/>
  <c r="AB13" i="5"/>
  <c r="X12" i="2"/>
  <c r="AF13" i="5"/>
  <c r="AB12" i="2"/>
  <c r="AJ13" i="5"/>
  <c r="AF12" i="2"/>
  <c r="O21" i="5"/>
  <c r="K10" i="2"/>
  <c r="S21" i="5"/>
  <c r="O10" i="2"/>
  <c r="W21" i="5"/>
  <c r="S10" i="2"/>
  <c r="AA21" i="5"/>
  <c r="W10" i="2"/>
  <c r="AE21" i="5"/>
  <c r="AA10" i="2"/>
  <c r="AI21" i="5"/>
  <c r="AE10" i="2"/>
  <c r="AH13" i="5"/>
  <c r="AC21" i="5"/>
  <c r="H17" i="8"/>
  <c r="H13" i="9" s="1"/>
  <c r="L17" i="8"/>
  <c r="L13" i="9" s="1"/>
  <c r="P17" i="8"/>
  <c r="P13" i="9" s="1"/>
  <c r="H30" i="8"/>
  <c r="T30" i="8"/>
  <c r="AF30" i="8"/>
  <c r="AJ30" i="8"/>
  <c r="O31" i="10"/>
  <c r="O3" i="11" s="1"/>
  <c r="O30" i="8"/>
  <c r="J27" i="9"/>
  <c r="N27" i="9"/>
  <c r="R27" i="9"/>
  <c r="V27" i="9"/>
  <c r="Z27" i="9"/>
  <c r="AD27" i="9"/>
  <c r="AD37" i="8"/>
  <c r="AH27" i="9"/>
  <c r="M8" i="10"/>
  <c r="T10" i="2"/>
  <c r="M12" i="2"/>
  <c r="E14" i="2"/>
  <c r="V14" i="2"/>
  <c r="J18" i="2"/>
  <c r="S18" i="2"/>
  <c r="S14" i="2"/>
  <c r="AE12" i="5"/>
  <c r="AA14" i="2"/>
  <c r="Q10" i="10"/>
  <c r="Q21" i="10" s="1"/>
  <c r="G10" i="2"/>
  <c r="Q12" i="2"/>
  <c r="Z14" i="2"/>
  <c r="E18" i="2"/>
  <c r="I18" i="2"/>
  <c r="M18" i="2"/>
  <c r="Q18" i="2"/>
  <c r="U18" i="2"/>
  <c r="Y18" i="2"/>
  <c r="AC18" i="2"/>
  <c r="K27" i="9"/>
  <c r="O27" i="9"/>
  <c r="S27" i="9"/>
  <c r="W27" i="9"/>
  <c r="AA27" i="9"/>
  <c r="AE27" i="9"/>
  <c r="AI27" i="9"/>
  <c r="J37" i="8"/>
  <c r="AD18" i="2"/>
  <c r="T17" i="8"/>
  <c r="T13" i="9" s="1"/>
  <c r="X17" i="8"/>
  <c r="X13" i="9" s="1"/>
  <c r="AB17" i="8"/>
  <c r="AB13" i="9" s="1"/>
  <c r="AF17" i="8"/>
  <c r="AF13" i="9" s="1"/>
  <c r="AJ17" i="8"/>
  <c r="AJ13" i="9" s="1"/>
  <c r="V17" i="9"/>
  <c r="L27" i="9"/>
  <c r="L4" i="11" s="1"/>
  <c r="P27" i="9"/>
  <c r="T27" i="9"/>
  <c r="X27" i="9"/>
  <c r="AB27" i="9"/>
  <c r="AF27" i="9"/>
  <c r="AJ27" i="9"/>
  <c r="T8" i="10"/>
  <c r="AJ8" i="10"/>
  <c r="J10" i="10"/>
  <c r="J21" i="10" s="1"/>
  <c r="K18" i="2"/>
  <c r="O18" i="2"/>
  <c r="AA18" i="2"/>
  <c r="AE18" i="2"/>
  <c r="M27" i="9"/>
  <c r="Q27" i="9"/>
  <c r="U27" i="9"/>
  <c r="Y27" i="9"/>
  <c r="AC27" i="9"/>
  <c r="AG27" i="9"/>
  <c r="X8" i="10"/>
  <c r="AA9" i="10"/>
  <c r="AF18" i="2"/>
  <c r="O17" i="9"/>
  <c r="W17" i="9"/>
  <c r="AE17" i="9"/>
  <c r="P17" i="9"/>
  <c r="X17" i="9"/>
  <c r="AF17" i="9"/>
  <c r="R17" i="9"/>
  <c r="AH17" i="9"/>
  <c r="S17" i="9"/>
  <c r="AA17" i="9"/>
  <c r="AI17" i="9"/>
  <c r="J17" i="9"/>
  <c r="N13" i="9"/>
  <c r="AD13" i="9"/>
  <c r="Q13" i="9"/>
  <c r="AG13" i="9"/>
  <c r="R13" i="9"/>
  <c r="AH13" i="9"/>
  <c r="Y13" i="9"/>
  <c r="M13" i="9"/>
  <c r="U13" i="9"/>
  <c r="AC13" i="9"/>
  <c r="I13" i="9"/>
  <c r="M4" i="9"/>
  <c r="AC4" i="9"/>
  <c r="T4" i="9"/>
  <c r="P4" i="9"/>
  <c r="X4" i="9"/>
  <c r="AF4" i="9"/>
  <c r="R4" i="9"/>
  <c r="AH4" i="9"/>
  <c r="AB4" i="9"/>
  <c r="AJ4" i="9"/>
  <c r="V4" i="9"/>
  <c r="Q4" i="9"/>
  <c r="AG4" i="9"/>
  <c r="L4" i="9"/>
  <c r="J4" i="6"/>
  <c r="J5" i="6" s="1"/>
  <c r="K4" i="6"/>
  <c r="K5" i="6" s="1"/>
  <c r="I4" i="6"/>
  <c r="I5" i="6" s="1"/>
  <c r="D12" i="2"/>
  <c r="H8" i="10"/>
  <c r="D10" i="2"/>
  <c r="D14" i="2"/>
  <c r="D18" i="2"/>
  <c r="H17" i="9"/>
  <c r="H4" i="9"/>
  <c r="H27" i="9"/>
  <c r="AG18" i="4"/>
  <c r="Y18" i="4"/>
  <c r="Q18" i="4"/>
  <c r="AH18" i="4"/>
  <c r="AH21" i="9" s="1"/>
  <c r="AJ18" i="4"/>
  <c r="AJ21" i="9" s="1"/>
  <c r="R18" i="4"/>
  <c r="Z18" i="4"/>
  <c r="M18" i="4"/>
  <c r="U18" i="4"/>
  <c r="AC18" i="4"/>
  <c r="N18" i="4"/>
  <c r="V18" i="4"/>
  <c r="V21" i="9" s="1"/>
  <c r="AD18" i="4"/>
  <c r="AI38" i="10"/>
  <c r="O9" i="10"/>
  <c r="AD7" i="10"/>
  <c r="I8" i="10"/>
  <c r="Q8" i="10"/>
  <c r="P9" i="10"/>
  <c r="Q7" i="10"/>
  <c r="AF8" i="10"/>
  <c r="AD10" i="10"/>
  <c r="AF9" i="10"/>
  <c r="AE9" i="10"/>
  <c r="V9" i="10"/>
  <c r="AD9" i="10"/>
  <c r="U10" i="10"/>
  <c r="U21" i="10" s="1"/>
  <c r="K38" i="10"/>
  <c r="G17" i="2" s="1"/>
  <c r="S38" i="10"/>
  <c r="K9" i="10"/>
  <c r="P8" i="10"/>
  <c r="W10" i="10"/>
  <c r="U38" i="10"/>
  <c r="K7" i="10"/>
  <c r="S7" i="10"/>
  <c r="R8" i="10"/>
  <c r="V8" i="10"/>
  <c r="I9" i="10"/>
  <c r="U9" i="10"/>
  <c r="Y9" i="10"/>
  <c r="H10" i="10"/>
  <c r="H21" i="10" s="1"/>
  <c r="X10" i="10"/>
  <c r="AB10" i="10"/>
  <c r="R10" i="10"/>
  <c r="R21" i="10" s="1"/>
  <c r="W44" i="8"/>
  <c r="W7" i="10"/>
  <c r="J8" i="10"/>
  <c r="J7" i="10"/>
  <c r="AI7" i="10"/>
  <c r="I4" i="9"/>
  <c r="Y4" i="9"/>
  <c r="J28" i="9"/>
  <c r="R7" i="10"/>
  <c r="Y3" i="11"/>
  <c r="AG8" i="10"/>
  <c r="K10" i="10"/>
  <c r="K21" i="10" s="1"/>
  <c r="AF37" i="10"/>
  <c r="AF38" i="10" s="1"/>
  <c r="K4" i="8"/>
  <c r="W30" i="8"/>
  <c r="P30" i="8"/>
  <c r="AB30" i="8"/>
  <c r="AB31" i="10"/>
  <c r="AB3" i="11" s="1"/>
  <c r="H44" i="8"/>
  <c r="T44" i="8"/>
  <c r="X44" i="8"/>
  <c r="AF44" i="8"/>
  <c r="AJ44" i="8"/>
  <c r="K44" i="8"/>
  <c r="O44" i="8"/>
  <c r="S44" i="8"/>
  <c r="S8" i="10"/>
  <c r="AA44" i="8"/>
  <c r="AA3" i="11"/>
  <c r="AE44" i="8"/>
  <c r="AE8" i="10"/>
  <c r="AI44" i="8"/>
  <c r="AI3" i="11"/>
  <c r="AC10" i="10"/>
  <c r="O38" i="10"/>
  <c r="AA7" i="10"/>
  <c r="Y7" i="10"/>
  <c r="J4" i="9"/>
  <c r="U4" i="9"/>
  <c r="Z4" i="9"/>
  <c r="AH7" i="10"/>
  <c r="U8" i="10"/>
  <c r="T9" i="10"/>
  <c r="T13" i="10" s="1"/>
  <c r="AA10" i="10"/>
  <c r="AI9" i="10"/>
  <c r="M38" i="10"/>
  <c r="AG10" i="10"/>
  <c r="AJ37" i="10"/>
  <c r="AJ38" i="10" s="1"/>
  <c r="H4" i="8"/>
  <c r="X30" i="8"/>
  <c r="J30" i="8"/>
  <c r="J37" i="10"/>
  <c r="J38" i="10" s="1"/>
  <c r="F17" i="2" s="1"/>
  <c r="R30" i="8"/>
  <c r="R37" i="10"/>
  <c r="R3" i="11" s="1"/>
  <c r="V30" i="8"/>
  <c r="V37" i="10"/>
  <c r="V38" i="10" s="1"/>
  <c r="AH30" i="8"/>
  <c r="AH37" i="10"/>
  <c r="AH3" i="11" s="1"/>
  <c r="I3" i="11"/>
  <c r="U3" i="11"/>
  <c r="AH9" i="10"/>
  <c r="K4" i="9"/>
  <c r="AA4" i="9"/>
  <c r="N7" i="10"/>
  <c r="V7" i="10"/>
  <c r="AJ7" i="10"/>
  <c r="AC8" i="10"/>
  <c r="Y15" i="2" s="1"/>
  <c r="H9" i="10"/>
  <c r="AJ9" i="10"/>
  <c r="AJ13" i="10" s="1"/>
  <c r="V10" i="10"/>
  <c r="AI10" i="10"/>
  <c r="AB8" i="10"/>
  <c r="AH10" i="10"/>
  <c r="H37" i="10"/>
  <c r="H38" i="10" s="1"/>
  <c r="Z37" i="10"/>
  <c r="Z3" i="11" s="1"/>
  <c r="Z37" i="8"/>
  <c r="N37" i="8"/>
  <c r="R37" i="8"/>
  <c r="V37" i="8"/>
  <c r="AH37" i="8"/>
  <c r="P44" i="8"/>
  <c r="AB9" i="10"/>
  <c r="AC38" i="10"/>
  <c r="N10" i="10"/>
  <c r="Z10" i="10"/>
  <c r="I7" i="10"/>
  <c r="W4" i="9"/>
  <c r="H7" i="10"/>
  <c r="X3" i="11"/>
  <c r="P31" i="10"/>
  <c r="P3" i="11" s="1"/>
  <c r="T37" i="10"/>
  <c r="T38" i="10" s="1"/>
  <c r="AD37" i="10"/>
  <c r="AD38" i="10" s="1"/>
  <c r="Y10" i="10"/>
  <c r="K17" i="8"/>
  <c r="K13" i="9" s="1"/>
  <c r="O17" i="8"/>
  <c r="O13" i="9" s="1"/>
  <c r="S17" i="8"/>
  <c r="S13" i="9" s="1"/>
  <c r="W17" i="8"/>
  <c r="W13" i="9" s="1"/>
  <c r="AA17" i="8"/>
  <c r="AA13" i="9" s="1"/>
  <c r="AE17" i="8"/>
  <c r="AE13" i="9" s="1"/>
  <c r="AI17" i="8"/>
  <c r="AI13" i="9" s="1"/>
  <c r="J17" i="8"/>
  <c r="J13" i="9" s="1"/>
  <c r="V17" i="8"/>
  <c r="V13" i="9" s="1"/>
  <c r="Z17" i="8"/>
  <c r="Z13" i="9" s="1"/>
  <c r="AE30" i="8"/>
  <c r="AE37" i="10"/>
  <c r="AG3" i="11"/>
  <c r="AG7" i="10"/>
  <c r="Z9" i="10"/>
  <c r="M3" i="11"/>
  <c r="U7" i="10"/>
  <c r="Q3" i="11"/>
  <c r="AA38" i="10"/>
  <c r="W8" i="10"/>
  <c r="AI8" i="10"/>
  <c r="J9" i="10"/>
  <c r="N9" i="10"/>
  <c r="R9" i="10"/>
  <c r="I10" i="10"/>
  <c r="I21" i="10" s="1"/>
  <c r="M10" i="10"/>
  <c r="M21" i="10" s="1"/>
  <c r="Q38" i="10"/>
  <c r="Y38" i="10"/>
  <c r="AG38" i="10"/>
  <c r="X9" i="10"/>
  <c r="X13" i="10" s="1"/>
  <c r="O10" i="10"/>
  <c r="S10" i="10"/>
  <c r="K3" i="11"/>
  <c r="AB7" i="10"/>
  <c r="K8" i="10"/>
  <c r="I38" i="10"/>
  <c r="E17" i="2" s="1"/>
  <c r="H18" i="2"/>
  <c r="H14" i="2"/>
  <c r="H10" i="2"/>
  <c r="H12" i="2"/>
  <c r="L10" i="10"/>
  <c r="L21" i="10" s="1"/>
  <c r="L9" i="10"/>
  <c r="L44" i="8"/>
  <c r="L8" i="10"/>
  <c r="L7" i="10"/>
  <c r="L3" i="11"/>
  <c r="L30" i="8"/>
  <c r="W38" i="10"/>
  <c r="W9" i="10"/>
  <c r="P7" i="10"/>
  <c r="AF7" i="10"/>
  <c r="AC3" i="11"/>
  <c r="H4" i="6"/>
  <c r="H5" i="6" s="1"/>
  <c r="L38" i="10"/>
  <c r="P38" i="10"/>
  <c r="X38" i="10"/>
  <c r="AB38" i="10"/>
  <c r="I61" i="10"/>
  <c r="H62" i="10"/>
  <c r="Q37" i="8"/>
  <c r="AG37" i="8"/>
  <c r="J4" i="8"/>
  <c r="K30" i="8"/>
  <c r="S30" i="8"/>
  <c r="AA30" i="8"/>
  <c r="AI30" i="8"/>
  <c r="K37" i="8"/>
  <c r="O37" i="8"/>
  <c r="S37" i="8"/>
  <c r="W37" i="8"/>
  <c r="AA37" i="8"/>
  <c r="AE37" i="8"/>
  <c r="AI37" i="8"/>
  <c r="J44" i="8"/>
  <c r="N44" i="8"/>
  <c r="R44" i="8"/>
  <c r="V44" i="8"/>
  <c r="Z44" i="8"/>
  <c r="AD44" i="8"/>
  <c r="AH44" i="8"/>
  <c r="I37" i="8"/>
  <c r="M37" i="8"/>
  <c r="U37" i="8"/>
  <c r="Y37" i="8"/>
  <c r="AC37" i="8"/>
  <c r="B24" i="8"/>
  <c r="B27" i="8" s="1"/>
  <c r="I30" i="8"/>
  <c r="M30" i="8"/>
  <c r="Q30" i="8"/>
  <c r="U30" i="8"/>
  <c r="Y30" i="8"/>
  <c r="AC30" i="8"/>
  <c r="AG30" i="8"/>
  <c r="H37" i="8"/>
  <c r="L37" i="8"/>
  <c r="P37" i="8"/>
  <c r="T37" i="8"/>
  <c r="X37" i="8"/>
  <c r="AB37" i="8"/>
  <c r="AF37" i="8"/>
  <c r="AJ37" i="8"/>
  <c r="B37" i="8"/>
  <c r="B31" i="8"/>
  <c r="B34" i="8" s="1"/>
  <c r="I44" i="8"/>
  <c r="M44" i="8"/>
  <c r="Q44" i="8"/>
  <c r="U44" i="8"/>
  <c r="Y44" i="8"/>
  <c r="AC44" i="8"/>
  <c r="AG44" i="8"/>
  <c r="I4" i="8"/>
  <c r="O12" i="5"/>
  <c r="S13" i="5"/>
  <c r="N12" i="5"/>
  <c r="R12" i="5"/>
  <c r="V12" i="5"/>
  <c r="AD12" i="5"/>
  <c r="AH12" i="5"/>
  <c r="AI13" i="5"/>
  <c r="S12" i="5"/>
  <c r="W12" i="5"/>
  <c r="AI12" i="5"/>
  <c r="Y13" i="5"/>
  <c r="H29" i="5"/>
  <c r="X29" i="5"/>
  <c r="H12" i="5"/>
  <c r="X12" i="5"/>
  <c r="J29" i="5"/>
  <c r="N29" i="5"/>
  <c r="R29" i="5"/>
  <c r="V29" i="5"/>
  <c r="Z29" i="5"/>
  <c r="AD29" i="5"/>
  <c r="AH29" i="5"/>
  <c r="R13" i="5"/>
  <c r="Z13" i="5"/>
  <c r="I59" i="5"/>
  <c r="I62" i="5"/>
  <c r="I61" i="5"/>
  <c r="K12" i="5"/>
  <c r="P12" i="5"/>
  <c r="AA12" i="5"/>
  <c r="AF12" i="5"/>
  <c r="O29" i="5"/>
  <c r="T29" i="5"/>
  <c r="AE29" i="5"/>
  <c r="AJ29" i="5"/>
  <c r="J43" i="5"/>
  <c r="J53" i="5" s="1"/>
  <c r="L12" i="5"/>
  <c r="AB12" i="5"/>
  <c r="U13" i="5"/>
  <c r="K29" i="5"/>
  <c r="P29" i="5"/>
  <c r="AA29" i="5"/>
  <c r="AF29" i="5"/>
  <c r="H39" i="5"/>
  <c r="I39" i="5"/>
  <c r="Q13" i="5"/>
  <c r="V13" i="5"/>
  <c r="AG13" i="5"/>
  <c r="L29" i="5"/>
  <c r="W29" i="5"/>
  <c r="AB29" i="5"/>
  <c r="O18" i="4"/>
  <c r="O21" i="9" s="1"/>
  <c r="S18" i="4"/>
  <c r="S21" i="9" s="1"/>
  <c r="W18" i="4"/>
  <c r="W21" i="9" s="1"/>
  <c r="AA18" i="4"/>
  <c r="AA21" i="9" s="1"/>
  <c r="AE18" i="4"/>
  <c r="AE21" i="9" s="1"/>
  <c r="AI18" i="4"/>
  <c r="AI21" i="9" s="1"/>
  <c r="P18" i="4"/>
  <c r="P21" i="9" s="1"/>
  <c r="T18" i="4"/>
  <c r="T21" i="9" s="1"/>
  <c r="X18" i="4"/>
  <c r="X21" i="9" s="1"/>
  <c r="AB18" i="4"/>
  <c r="AB21" i="9" s="1"/>
  <c r="AF18" i="4"/>
  <c r="AF21" i="9" s="1"/>
  <c r="P29" i="10" l="1"/>
  <c r="L11" i="2"/>
  <c r="J43" i="10"/>
  <c r="J61" i="10" s="1"/>
  <c r="J15" i="2"/>
  <c r="X20" i="2"/>
  <c r="I62" i="10"/>
  <c r="Y20" i="2"/>
  <c r="I59" i="10"/>
  <c r="AE29" i="10"/>
  <c r="V15" i="2"/>
  <c r="U15" i="2"/>
  <c r="O15" i="2"/>
  <c r="AA15" i="2"/>
  <c r="N15" i="2"/>
  <c r="I15" i="2"/>
  <c r="N38" i="10"/>
  <c r="J17" i="2" s="1"/>
  <c r="I39" i="10"/>
  <c r="Z15" i="2"/>
  <c r="I20" i="2"/>
  <c r="I17" i="2"/>
  <c r="X17" i="2"/>
  <c r="Z17" i="2"/>
  <c r="AE17" i="2"/>
  <c r="T17" i="2"/>
  <c r="P17" i="2"/>
  <c r="Y17" i="2"/>
  <c r="O17" i="2"/>
  <c r="M17" i="2"/>
  <c r="K17" i="2"/>
  <c r="AC17" i="2"/>
  <c r="H17" i="2"/>
  <c r="W17" i="2"/>
  <c r="AB17" i="2"/>
  <c r="L17" i="2"/>
  <c r="U17" i="2"/>
  <c r="S17" i="2"/>
  <c r="R17" i="2"/>
  <c r="AF17" i="2"/>
  <c r="Q17" i="2"/>
  <c r="T11" i="2"/>
  <c r="P11" i="2"/>
  <c r="AB11" i="2"/>
  <c r="Z11" i="2"/>
  <c r="AA11" i="2"/>
  <c r="AG29" i="10"/>
  <c r="AJ29" i="10"/>
  <c r="G11" i="2"/>
  <c r="N11" i="2"/>
  <c r="W11" i="2"/>
  <c r="J3" i="11"/>
  <c r="F19" i="2" s="1"/>
  <c r="AF11" i="2"/>
  <c r="K20" i="2"/>
  <c r="O20" i="2"/>
  <c r="AD15" i="2"/>
  <c r="Q11" i="2"/>
  <c r="M29" i="10"/>
  <c r="K11" i="2"/>
  <c r="O21" i="10"/>
  <c r="J13" i="2"/>
  <c r="N13" i="10"/>
  <c r="H13" i="2"/>
  <c r="L13" i="10"/>
  <c r="F13" i="2"/>
  <c r="J13" i="10"/>
  <c r="J11" i="2"/>
  <c r="N21" i="10"/>
  <c r="AD13" i="2"/>
  <c r="AH13" i="10"/>
  <c r="AE13" i="2"/>
  <c r="AI13" i="10"/>
  <c r="E13" i="2"/>
  <c r="I13" i="10"/>
  <c r="G13" i="2"/>
  <c r="K13" i="10"/>
  <c r="Z13" i="2"/>
  <c r="AD13" i="10"/>
  <c r="W20" i="2"/>
  <c r="I13" i="2"/>
  <c r="M13" i="10"/>
  <c r="V13" i="2"/>
  <c r="Z13" i="10"/>
  <c r="R13" i="2"/>
  <c r="V13" i="10"/>
  <c r="I5" i="11"/>
  <c r="I9" i="11" s="1"/>
  <c r="AC13" i="2"/>
  <c r="AG13" i="10"/>
  <c r="O11" i="2"/>
  <c r="S21" i="10"/>
  <c r="N13" i="2"/>
  <c r="R13" i="10"/>
  <c r="X13" i="2"/>
  <c r="AB13" i="10"/>
  <c r="U13" i="2"/>
  <c r="Y13" i="10"/>
  <c r="AA13" i="2"/>
  <c r="AE13" i="10"/>
  <c r="W13" i="2"/>
  <c r="AA13" i="10"/>
  <c r="Y13" i="2"/>
  <c r="AC13" i="10"/>
  <c r="S13" i="2"/>
  <c r="W13" i="10"/>
  <c r="Q13" i="2"/>
  <c r="U13" i="10"/>
  <c r="AB13" i="2"/>
  <c r="AF13" i="10"/>
  <c r="L13" i="2"/>
  <c r="P13" i="10"/>
  <c r="K13" i="2"/>
  <c r="O13" i="10"/>
  <c r="M13" i="2"/>
  <c r="Q13" i="10"/>
  <c r="J4" i="11"/>
  <c r="J5" i="11" s="1"/>
  <c r="AH4" i="11"/>
  <c r="K4" i="11"/>
  <c r="K5" i="11" s="1"/>
  <c r="K9" i="11" s="1"/>
  <c r="D15" i="2"/>
  <c r="D13" i="2"/>
  <c r="H13" i="10"/>
  <c r="V3" i="11"/>
  <c r="R19" i="2" s="1"/>
  <c r="L15" i="2"/>
  <c r="G15" i="2"/>
  <c r="AE20" i="2"/>
  <c r="AF29" i="10"/>
  <c r="AC15" i="2"/>
  <c r="U20" i="2"/>
  <c r="M11" i="2"/>
  <c r="Z20" i="2"/>
  <c r="Q29" i="10"/>
  <c r="J20" i="2"/>
  <c r="S20" i="2"/>
  <c r="R20" i="2"/>
  <c r="AH38" i="10"/>
  <c r="AC20" i="2"/>
  <c r="Q20" i="2"/>
  <c r="T20" i="2"/>
  <c r="E20" i="2"/>
  <c r="AF20" i="2"/>
  <c r="F20" i="2"/>
  <c r="AD29" i="10"/>
  <c r="O8" i="10"/>
  <c r="K15" i="2" s="1"/>
  <c r="M20" i="2"/>
  <c r="N20" i="2"/>
  <c r="AA20" i="2"/>
  <c r="L20" i="2"/>
  <c r="G20" i="2"/>
  <c r="T13" i="2"/>
  <c r="F11" i="2"/>
  <c r="X7" i="10"/>
  <c r="T15" i="2" s="1"/>
  <c r="M15" i="2"/>
  <c r="J29" i="10"/>
  <c r="G19" i="2"/>
  <c r="AF15" i="2"/>
  <c r="V20" i="2"/>
  <c r="H4" i="11"/>
  <c r="H5" i="11" s="1"/>
  <c r="D8" i="2" s="1"/>
  <c r="AD11" i="2"/>
  <c r="AB20" i="2"/>
  <c r="AC19" i="2"/>
  <c r="R38" i="10"/>
  <c r="U19" i="2"/>
  <c r="W3" i="11"/>
  <c r="S19" i="2" s="1"/>
  <c r="Y29" i="10"/>
  <c r="AI29" i="10"/>
  <c r="V29" i="10"/>
  <c r="H3" i="11"/>
  <c r="D19" i="2" s="1"/>
  <c r="S11" i="2"/>
  <c r="X11" i="2"/>
  <c r="S15" i="2"/>
  <c r="AE11" i="2"/>
  <c r="AE19" i="2"/>
  <c r="AE15" i="2"/>
  <c r="AD20" i="2"/>
  <c r="P20" i="2"/>
  <c r="AF13" i="2"/>
  <c r="S3" i="11"/>
  <c r="O19" i="2" s="1"/>
  <c r="Q15" i="2"/>
  <c r="N29" i="10"/>
  <c r="AD3" i="11"/>
  <c r="Z19" i="2" s="1"/>
  <c r="AB15" i="2"/>
  <c r="AE3" i="11"/>
  <c r="AC11" i="2"/>
  <c r="F15" i="2"/>
  <c r="D20" i="2"/>
  <c r="E7" i="2"/>
  <c r="I9" i="6"/>
  <c r="K9" i="6"/>
  <c r="G7" i="2"/>
  <c r="F7" i="2"/>
  <c r="J9" i="6"/>
  <c r="AH4" i="6"/>
  <c r="AH5" i="6" s="1"/>
  <c r="AH9" i="6" s="1"/>
  <c r="N4" i="6"/>
  <c r="N5" i="6" s="1"/>
  <c r="J7" i="2" s="1"/>
  <c r="N21" i="9"/>
  <c r="N4" i="11" s="1"/>
  <c r="N5" i="11" s="1"/>
  <c r="J8" i="2" s="1"/>
  <c r="Z4" i="6"/>
  <c r="Z5" i="6" s="1"/>
  <c r="V7" i="2" s="1"/>
  <c r="Z21" i="9"/>
  <c r="Z4" i="11" s="1"/>
  <c r="Z5" i="11" s="1"/>
  <c r="Z9" i="11" s="1"/>
  <c r="Q4" i="6"/>
  <c r="Q5" i="6" s="1"/>
  <c r="M7" i="2" s="1"/>
  <c r="Q21" i="9"/>
  <c r="Q4" i="11" s="1"/>
  <c r="Q5" i="11" s="1"/>
  <c r="AC4" i="6"/>
  <c r="AC5" i="6" s="1"/>
  <c r="Y7" i="2" s="1"/>
  <c r="AC21" i="9"/>
  <c r="AC4" i="11" s="1"/>
  <c r="AC5" i="11" s="1"/>
  <c r="Y8" i="2" s="1"/>
  <c r="R4" i="6"/>
  <c r="R5" i="6" s="1"/>
  <c r="R9" i="6" s="1"/>
  <c r="R21" i="9"/>
  <c r="R4" i="11" s="1"/>
  <c r="R5" i="11" s="1"/>
  <c r="N8" i="2" s="1"/>
  <c r="M4" i="6"/>
  <c r="M5" i="6" s="1"/>
  <c r="M9" i="6" s="1"/>
  <c r="M21" i="9"/>
  <c r="M4" i="11" s="1"/>
  <c r="M5" i="11" s="1"/>
  <c r="M9" i="11" s="1"/>
  <c r="Y21" i="9"/>
  <c r="Y4" i="11" s="1"/>
  <c r="Y5" i="11" s="1"/>
  <c r="Y9" i="11" s="1"/>
  <c r="AD4" i="6"/>
  <c r="AD5" i="6" s="1"/>
  <c r="Z7" i="2" s="1"/>
  <c r="AD21" i="9"/>
  <c r="AD4" i="11" s="1"/>
  <c r="AD5" i="11" s="1"/>
  <c r="Z8" i="2" s="1"/>
  <c r="U4" i="6"/>
  <c r="U5" i="6" s="1"/>
  <c r="U9" i="6" s="1"/>
  <c r="Q25" i="2" s="1"/>
  <c r="U21" i="9"/>
  <c r="U4" i="11" s="1"/>
  <c r="U5" i="11" s="1"/>
  <c r="U9" i="11" s="1"/>
  <c r="AG21" i="9"/>
  <c r="AG4" i="11" s="1"/>
  <c r="AG5" i="11" s="1"/>
  <c r="AC8" i="2" s="1"/>
  <c r="H20" i="2"/>
  <c r="AG4" i="6"/>
  <c r="AG5" i="6" s="1"/>
  <c r="Y4" i="6"/>
  <c r="Y5" i="6" s="1"/>
  <c r="U7" i="2" s="1"/>
  <c r="AJ4" i="11"/>
  <c r="AJ5" i="11" s="1"/>
  <c r="AF8" i="2" s="1"/>
  <c r="AJ4" i="6"/>
  <c r="AJ5" i="6" s="1"/>
  <c r="V4" i="6"/>
  <c r="V5" i="6" s="1"/>
  <c r="V4" i="11"/>
  <c r="V5" i="11" s="1"/>
  <c r="T3" i="11"/>
  <c r="AA29" i="10"/>
  <c r="O29" i="10"/>
  <c r="T7" i="10"/>
  <c r="P15" i="2" s="1"/>
  <c r="E15" i="2"/>
  <c r="AH29" i="10"/>
  <c r="AF3" i="11"/>
  <c r="AB19" i="2" s="1"/>
  <c r="AE38" i="10"/>
  <c r="H29" i="10"/>
  <c r="Y19" i="2"/>
  <c r="M19" i="2"/>
  <c r="D11" i="2"/>
  <c r="X15" i="2"/>
  <c r="E19" i="2"/>
  <c r="AJ3" i="11"/>
  <c r="AF19" i="2" s="1"/>
  <c r="R15" i="2"/>
  <c r="X29" i="10"/>
  <c r="W29" i="10"/>
  <c r="AB29" i="10"/>
  <c r="Z38" i="10"/>
  <c r="V11" i="2"/>
  <c r="U11" i="2"/>
  <c r="P13" i="2"/>
  <c r="R11" i="2"/>
  <c r="Y11" i="2"/>
  <c r="AA8" i="10"/>
  <c r="W15" i="2" s="1"/>
  <c r="T29" i="10"/>
  <c r="AC29" i="10"/>
  <c r="U29" i="10"/>
  <c r="Z29" i="10"/>
  <c r="K29" i="10"/>
  <c r="AH5" i="11"/>
  <c r="I19" i="2"/>
  <c r="I29" i="10"/>
  <c r="L29" i="10"/>
  <c r="S29" i="10"/>
  <c r="R29" i="10"/>
  <c r="H11" i="2"/>
  <c r="E11" i="2"/>
  <c r="X19" i="2"/>
  <c r="Q19" i="2"/>
  <c r="I11" i="2"/>
  <c r="H15" i="2"/>
  <c r="AF4" i="11"/>
  <c r="AF5" i="11" s="1"/>
  <c r="AF4" i="6"/>
  <c r="AF5" i="6" s="1"/>
  <c r="AB7" i="2" s="1"/>
  <c r="P4" i="11"/>
  <c r="P5" i="11" s="1"/>
  <c r="P4" i="6"/>
  <c r="P5" i="6" s="1"/>
  <c r="L7" i="2" s="1"/>
  <c r="AA4" i="6"/>
  <c r="AA5" i="6" s="1"/>
  <c r="AA4" i="11"/>
  <c r="AA5" i="11" s="1"/>
  <c r="AB4" i="11"/>
  <c r="AB5" i="11" s="1"/>
  <c r="AB4" i="6"/>
  <c r="AB5" i="6" s="1"/>
  <c r="L5" i="11"/>
  <c r="L4" i="6"/>
  <c r="L5" i="6" s="1"/>
  <c r="W4" i="6"/>
  <c r="W5" i="6" s="1"/>
  <c r="W4" i="11"/>
  <c r="W5" i="11" s="1"/>
  <c r="H39" i="10"/>
  <c r="D17" i="2"/>
  <c r="D7" i="2"/>
  <c r="H9" i="6"/>
  <c r="L19" i="2"/>
  <c r="T4" i="11"/>
  <c r="T5" i="11" s="1"/>
  <c r="T4" i="6"/>
  <c r="T5" i="6" s="1"/>
  <c r="AE4" i="6"/>
  <c r="AE5" i="6" s="1"/>
  <c r="AE4" i="11"/>
  <c r="AE5" i="11" s="1"/>
  <c r="O4" i="6"/>
  <c r="O5" i="6" s="1"/>
  <c r="K7" i="2" s="1"/>
  <c r="O4" i="11"/>
  <c r="O5" i="11" s="1"/>
  <c r="X4" i="11"/>
  <c r="X5" i="11" s="1"/>
  <c r="X4" i="6"/>
  <c r="X5" i="6" s="1"/>
  <c r="AI4" i="6"/>
  <c r="AI5" i="6" s="1"/>
  <c r="AI4" i="11"/>
  <c r="AI5" i="11" s="1"/>
  <c r="S4" i="6"/>
  <c r="S5" i="6" s="1"/>
  <c r="S4" i="11"/>
  <c r="S5" i="11" s="1"/>
  <c r="H19" i="2"/>
  <c r="J62" i="10"/>
  <c r="B38" i="8"/>
  <c r="B41" i="8" s="1"/>
  <c r="B44" i="8"/>
  <c r="B45" i="8" s="1"/>
  <c r="J62" i="5"/>
  <c r="J39" i="5"/>
  <c r="K43" i="5"/>
  <c r="K53" i="5" s="1"/>
  <c r="J61" i="5"/>
  <c r="J59" i="5"/>
  <c r="J59" i="10" l="1"/>
  <c r="K43" i="10"/>
  <c r="K53" i="10" s="1"/>
  <c r="E8" i="2"/>
  <c r="J19" i="2"/>
  <c r="J53" i="10"/>
  <c r="J39" i="10" s="1"/>
  <c r="J9" i="11"/>
  <c r="J10" i="11" s="1"/>
  <c r="Z21" i="2"/>
  <c r="K19" i="2"/>
  <c r="K21" i="2" s="1"/>
  <c r="T19" i="2"/>
  <c r="T21" i="2" s="1"/>
  <c r="AD17" i="2"/>
  <c r="AD19" i="2"/>
  <c r="N17" i="2"/>
  <c r="AA17" i="2"/>
  <c r="V17" i="2"/>
  <c r="O21" i="2"/>
  <c r="S21" i="2"/>
  <c r="AC21" i="2"/>
  <c r="M21" i="2"/>
  <c r="L21" i="2"/>
  <c r="U21" i="2"/>
  <c r="J21" i="2"/>
  <c r="G21" i="2"/>
  <c r="F8" i="2"/>
  <c r="G8" i="2"/>
  <c r="I10" i="11"/>
  <c r="E26" i="2"/>
  <c r="K10" i="11"/>
  <c r="G26" i="2"/>
  <c r="Y21" i="2"/>
  <c r="F21" i="2"/>
  <c r="AA19" i="2"/>
  <c r="AB21" i="2"/>
  <c r="Q21" i="2"/>
  <c r="AE21" i="2"/>
  <c r="AF21" i="2"/>
  <c r="E21" i="2"/>
  <c r="N19" i="2"/>
  <c r="Q9" i="6"/>
  <c r="M25" i="2" s="1"/>
  <c r="N7" i="2"/>
  <c r="F25" i="2"/>
  <c r="J10" i="6"/>
  <c r="AD7" i="2"/>
  <c r="K10" i="6"/>
  <c r="G25" i="2"/>
  <c r="I10" i="6"/>
  <c r="E25" i="2"/>
  <c r="N9" i="6"/>
  <c r="J25" i="2" s="1"/>
  <c r="Q7" i="2"/>
  <c r="H9" i="11"/>
  <c r="D26" i="2" s="1"/>
  <c r="U10" i="6"/>
  <c r="L31" i="2" s="1"/>
  <c r="I7" i="2"/>
  <c r="AD9" i="6"/>
  <c r="Z25" i="2" s="1"/>
  <c r="AC9" i="6"/>
  <c r="Y25" i="2" s="1"/>
  <c r="AG9" i="11"/>
  <c r="AG10" i="11" s="1"/>
  <c r="X66" i="2" s="1"/>
  <c r="Z9" i="6"/>
  <c r="R9" i="11"/>
  <c r="R10" i="11" s="1"/>
  <c r="I66" i="2" s="1"/>
  <c r="V8" i="2"/>
  <c r="AI9" i="6"/>
  <c r="AE7" i="2"/>
  <c r="AJ9" i="6"/>
  <c r="AF7" i="2"/>
  <c r="AG9" i="6"/>
  <c r="AC7" i="2"/>
  <c r="AH10" i="6"/>
  <c r="Y31" i="2" s="1"/>
  <c r="AD25" i="2"/>
  <c r="AI9" i="11"/>
  <c r="AE8" i="2"/>
  <c r="Q8" i="2"/>
  <c r="AH9" i="11"/>
  <c r="AD8" i="2"/>
  <c r="R21" i="2"/>
  <c r="I21" i="2"/>
  <c r="X21" i="2"/>
  <c r="AD9" i="11"/>
  <c r="Z26" i="2" s="1"/>
  <c r="U8" i="2"/>
  <c r="N9" i="11"/>
  <c r="N10" i="11" s="1"/>
  <c r="E66" i="2" s="1"/>
  <c r="I8" i="2"/>
  <c r="M8" i="2"/>
  <c r="Q9" i="11"/>
  <c r="M26" i="2" s="1"/>
  <c r="AC9" i="11"/>
  <c r="Y26" i="2" s="1"/>
  <c r="Y9" i="6"/>
  <c r="Y10" i="6" s="1"/>
  <c r="P31" i="2" s="1"/>
  <c r="R8" i="2"/>
  <c r="V9" i="11"/>
  <c r="R26" i="2" s="1"/>
  <c r="V9" i="6"/>
  <c r="R7" i="2"/>
  <c r="AJ9" i="11"/>
  <c r="P19" i="2"/>
  <c r="P21" i="2" s="1"/>
  <c r="H21" i="2"/>
  <c r="V19" i="2"/>
  <c r="W19" i="2"/>
  <c r="W21" i="2" s="1"/>
  <c r="D21" i="2"/>
  <c r="O9" i="6"/>
  <c r="N25" i="2"/>
  <c r="R10" i="6"/>
  <c r="I31" i="2" s="1"/>
  <c r="W8" i="2"/>
  <c r="AA9" i="11"/>
  <c r="U10" i="11"/>
  <c r="L66" i="2" s="1"/>
  <c r="Q26" i="2"/>
  <c r="AA8" i="2"/>
  <c r="AE9" i="11"/>
  <c r="L9" i="11"/>
  <c r="H8" i="2"/>
  <c r="W7" i="2"/>
  <c r="AA9" i="6"/>
  <c r="M10" i="6"/>
  <c r="D31" i="2" s="1"/>
  <c r="I25" i="2"/>
  <c r="O7" i="2"/>
  <c r="S9" i="6"/>
  <c r="X9" i="11"/>
  <c r="T8" i="2"/>
  <c r="AA7" i="2"/>
  <c r="AE9" i="6"/>
  <c r="H10" i="6"/>
  <c r="D25" i="2"/>
  <c r="W9" i="11"/>
  <c r="S8" i="2"/>
  <c r="AB9" i="6"/>
  <c r="X7" i="2"/>
  <c r="P9" i="6"/>
  <c r="M10" i="11"/>
  <c r="D66" i="2" s="1"/>
  <c r="I26" i="2"/>
  <c r="T9" i="11"/>
  <c r="P8" i="2"/>
  <c r="L9" i="6"/>
  <c r="H7" i="2"/>
  <c r="AF9" i="6"/>
  <c r="O8" i="2"/>
  <c r="S9" i="11"/>
  <c r="T7" i="2"/>
  <c r="X9" i="6"/>
  <c r="AF9" i="11"/>
  <c r="AB8" i="2"/>
  <c r="Y10" i="11"/>
  <c r="P66" i="2" s="1"/>
  <c r="U26" i="2"/>
  <c r="K8" i="2"/>
  <c r="O9" i="11"/>
  <c r="T9" i="6"/>
  <c r="P7" i="2"/>
  <c r="W9" i="6"/>
  <c r="S7" i="2"/>
  <c r="AB9" i="11"/>
  <c r="X8" i="2"/>
  <c r="P9" i="11"/>
  <c r="L8" i="2"/>
  <c r="Z10" i="11"/>
  <c r="Q66" i="2" s="1"/>
  <c r="V26" i="2"/>
  <c r="K61" i="10"/>
  <c r="K39" i="10"/>
  <c r="L43" i="10"/>
  <c r="B72" i="8"/>
  <c r="B48" i="8"/>
  <c r="B51" i="8" s="1"/>
  <c r="B54" i="8" s="1"/>
  <c r="B57" i="8" s="1"/>
  <c r="B60" i="8" s="1"/>
  <c r="B63" i="8" s="1"/>
  <c r="B66" i="8" s="1"/>
  <c r="B69" i="8" s="1"/>
  <c r="K61" i="5"/>
  <c r="K39" i="5"/>
  <c r="L43" i="5"/>
  <c r="L53" i="5" s="1"/>
  <c r="K59" i="5"/>
  <c r="K62" i="5"/>
  <c r="K62" i="10" l="1"/>
  <c r="K59" i="10"/>
  <c r="F26" i="2"/>
  <c r="AA21" i="2"/>
  <c r="AD21" i="2"/>
  <c r="N21" i="2"/>
  <c r="V21" i="2"/>
  <c r="Q10" i="6"/>
  <c r="H31" i="2" s="1"/>
  <c r="N10" i="6"/>
  <c r="E31" i="2" s="1"/>
  <c r="AC26" i="2"/>
  <c r="H10" i="11"/>
  <c r="AD10" i="6"/>
  <c r="U31" i="2" s="1"/>
  <c r="AD10" i="11"/>
  <c r="U66" i="2" s="1"/>
  <c r="Q10" i="11"/>
  <c r="H66" i="2" s="1"/>
  <c r="AC10" i="6"/>
  <c r="T31" i="2" s="1"/>
  <c r="N26" i="2"/>
  <c r="V25" i="2"/>
  <c r="Z10" i="6"/>
  <c r="Q31" i="2" s="1"/>
  <c r="AJ10" i="6"/>
  <c r="AA31" i="2" s="1"/>
  <c r="AF25" i="2"/>
  <c r="AG10" i="6"/>
  <c r="X31" i="2" s="1"/>
  <c r="AC25" i="2"/>
  <c r="AI10" i="6"/>
  <c r="Z31" i="2" s="1"/>
  <c r="AE25" i="2"/>
  <c r="AH10" i="11"/>
  <c r="Y66" i="2" s="1"/>
  <c r="AD26" i="2"/>
  <c r="AJ10" i="11"/>
  <c r="AA66" i="2" s="1"/>
  <c r="AF26" i="2"/>
  <c r="AI10" i="11"/>
  <c r="Z66" i="2" s="1"/>
  <c r="AE26" i="2"/>
  <c r="V10" i="11"/>
  <c r="M66" i="2" s="1"/>
  <c r="J26" i="2"/>
  <c r="AC10" i="11"/>
  <c r="T66" i="2" s="1"/>
  <c r="U25" i="2"/>
  <c r="R25" i="2"/>
  <c r="V10" i="6"/>
  <c r="M31" i="2" s="1"/>
  <c r="O25" i="2"/>
  <c r="S10" i="6"/>
  <c r="J31" i="2" s="1"/>
  <c r="W26" i="2"/>
  <c r="AA10" i="11"/>
  <c r="R66" i="2" s="1"/>
  <c r="L26" i="2"/>
  <c r="P10" i="11"/>
  <c r="G66" i="2" s="1"/>
  <c r="P25" i="2"/>
  <c r="T10" i="6"/>
  <c r="K31" i="2" s="1"/>
  <c r="AB26" i="2"/>
  <c r="AF10" i="11"/>
  <c r="W66" i="2" s="1"/>
  <c r="H25" i="2"/>
  <c r="L10" i="6"/>
  <c r="C31" i="2" s="1"/>
  <c r="H26" i="2"/>
  <c r="L10" i="11"/>
  <c r="C66" i="2" s="1"/>
  <c r="K26" i="2"/>
  <c r="O10" i="11"/>
  <c r="F66" i="2" s="1"/>
  <c r="O26" i="2"/>
  <c r="S10" i="11"/>
  <c r="J66" i="2" s="1"/>
  <c r="L25" i="2"/>
  <c r="P10" i="6"/>
  <c r="G31" i="2" s="1"/>
  <c r="W25" i="2"/>
  <c r="AA10" i="6"/>
  <c r="R31" i="2" s="1"/>
  <c r="T25" i="2"/>
  <c r="X10" i="6"/>
  <c r="O31" i="2" s="1"/>
  <c r="AA25" i="2"/>
  <c r="AE10" i="6"/>
  <c r="V31" i="2" s="1"/>
  <c r="AA26" i="2"/>
  <c r="AE10" i="11"/>
  <c r="V66" i="2" s="1"/>
  <c r="O10" i="6"/>
  <c r="F31" i="2" s="1"/>
  <c r="K25" i="2"/>
  <c r="S25" i="2"/>
  <c r="W10" i="6"/>
  <c r="N31" i="2" s="1"/>
  <c r="X25" i="2"/>
  <c r="AB10" i="6"/>
  <c r="S31" i="2" s="1"/>
  <c r="X26" i="2"/>
  <c r="AB10" i="11"/>
  <c r="S66" i="2" s="1"/>
  <c r="AB25" i="2"/>
  <c r="AF10" i="6"/>
  <c r="W31" i="2" s="1"/>
  <c r="P26" i="2"/>
  <c r="T10" i="11"/>
  <c r="K66" i="2" s="1"/>
  <c r="S26" i="2"/>
  <c r="W10" i="11"/>
  <c r="N66" i="2" s="1"/>
  <c r="T26" i="2"/>
  <c r="X10" i="11"/>
  <c r="O66" i="2" s="1"/>
  <c r="L59" i="10"/>
  <c r="L62" i="10"/>
  <c r="L53" i="10"/>
  <c r="L39" i="10" s="1"/>
  <c r="L61" i="10"/>
  <c r="M43" i="10"/>
  <c r="L59" i="5"/>
  <c r="M43" i="5"/>
  <c r="M53" i="5" s="1"/>
  <c r="L61" i="5"/>
  <c r="L62" i="5"/>
  <c r="L39" i="5"/>
  <c r="M59" i="10" l="1"/>
  <c r="M62" i="10"/>
  <c r="M61" i="10"/>
  <c r="M53" i="10"/>
  <c r="M39" i="10" s="1"/>
  <c r="N43" i="10"/>
  <c r="M59" i="5"/>
  <c r="M62" i="5"/>
  <c r="M61" i="5"/>
  <c r="M39" i="5"/>
  <c r="N43" i="5"/>
  <c r="N53" i="5" s="1"/>
  <c r="N62" i="10" l="1"/>
  <c r="N61" i="10"/>
  <c r="N53" i="10"/>
  <c r="N39" i="10" s="1"/>
  <c r="O43" i="10"/>
  <c r="N59" i="10"/>
  <c r="N62" i="5"/>
  <c r="N61" i="5"/>
  <c r="N39" i="5"/>
  <c r="O43" i="5"/>
  <c r="O53" i="5" s="1"/>
  <c r="N59" i="5"/>
  <c r="O61" i="10" l="1"/>
  <c r="O53" i="10"/>
  <c r="O39" i="10" s="1"/>
  <c r="P43" i="10"/>
  <c r="O59" i="10"/>
  <c r="O62" i="10"/>
  <c r="O61" i="5"/>
  <c r="O39" i="5"/>
  <c r="P43" i="5"/>
  <c r="P53" i="5" s="1"/>
  <c r="O62" i="5"/>
  <c r="O59" i="5"/>
  <c r="P59" i="10" l="1"/>
  <c r="P62" i="10"/>
  <c r="P53" i="10"/>
  <c r="P39" i="10" s="1"/>
  <c r="P61" i="10"/>
  <c r="Q43" i="10"/>
  <c r="P62" i="5"/>
  <c r="P39" i="5"/>
  <c r="P59" i="5"/>
  <c r="Q43" i="5"/>
  <c r="Q53" i="5" s="1"/>
  <c r="P61" i="5"/>
  <c r="Q59" i="10" l="1"/>
  <c r="Q62" i="10"/>
  <c r="Q61" i="10"/>
  <c r="Q53" i="10"/>
  <c r="Q39" i="10" s="1"/>
  <c r="R43" i="10"/>
  <c r="Q59" i="5"/>
  <c r="Q62" i="5"/>
  <c r="R43" i="5"/>
  <c r="R53" i="5" s="1"/>
  <c r="Q61" i="5"/>
  <c r="Q39" i="5"/>
  <c r="R62" i="10" l="1"/>
  <c r="R61" i="10"/>
  <c r="R53" i="10"/>
  <c r="R39" i="10" s="1"/>
  <c r="S43" i="10"/>
  <c r="R59" i="10"/>
  <c r="R62" i="5"/>
  <c r="R61" i="5"/>
  <c r="R59" i="5"/>
  <c r="R39" i="5"/>
  <c r="S43" i="5"/>
  <c r="S53" i="5" s="1"/>
  <c r="S61" i="10" l="1"/>
  <c r="S53" i="10"/>
  <c r="S39" i="10" s="1"/>
  <c r="T43" i="10"/>
  <c r="S59" i="10"/>
  <c r="S62" i="10"/>
  <c r="S61" i="5"/>
  <c r="S39" i="5"/>
  <c r="T43" i="5"/>
  <c r="T53" i="5" s="1"/>
  <c r="S62" i="5"/>
  <c r="S59" i="5"/>
  <c r="T59" i="10" l="1"/>
  <c r="T62" i="10"/>
  <c r="T61" i="10"/>
  <c r="U43" i="10"/>
  <c r="T53" i="10"/>
  <c r="T39" i="10" s="1"/>
  <c r="T61" i="5"/>
  <c r="T39" i="5"/>
  <c r="T62" i="5"/>
  <c r="T59" i="5"/>
  <c r="U43" i="5"/>
  <c r="U53" i="5" s="1"/>
  <c r="U59" i="10" l="1"/>
  <c r="U62" i="10"/>
  <c r="U61" i="10"/>
  <c r="U53" i="10"/>
  <c r="U39" i="10" s="1"/>
  <c r="V43" i="10"/>
  <c r="U59" i="5"/>
  <c r="U62" i="5"/>
  <c r="U61" i="5"/>
  <c r="U39" i="5"/>
  <c r="V43" i="5"/>
  <c r="V53" i="5" s="1"/>
  <c r="V62" i="10" l="1"/>
  <c r="V61" i="10"/>
  <c r="V53" i="10"/>
  <c r="V39" i="10" s="1"/>
  <c r="W43" i="10"/>
  <c r="V59" i="10"/>
  <c r="V62" i="5"/>
  <c r="V61" i="5"/>
  <c r="W43" i="5"/>
  <c r="W53" i="5" s="1"/>
  <c r="V59" i="5"/>
  <c r="V39" i="5"/>
  <c r="W61" i="10" l="1"/>
  <c r="W53" i="10"/>
  <c r="W39" i="10" s="1"/>
  <c r="X43" i="10"/>
  <c r="W59" i="10"/>
  <c r="W62" i="10"/>
  <c r="W61" i="5"/>
  <c r="W39" i="5"/>
  <c r="X43" i="5"/>
  <c r="X53" i="5" s="1"/>
  <c r="W59" i="5"/>
  <c r="W62" i="5"/>
  <c r="X59" i="10" l="1"/>
  <c r="X62" i="10"/>
  <c r="X61" i="10"/>
  <c r="Y43" i="10"/>
  <c r="X53" i="10"/>
  <c r="X39" i="10" s="1"/>
  <c r="X62" i="5"/>
  <c r="X39" i="5"/>
  <c r="X61" i="5"/>
  <c r="X59" i="5"/>
  <c r="Y43" i="5"/>
  <c r="Y53" i="5" s="1"/>
  <c r="Y59" i="10" l="1"/>
  <c r="Y62" i="10"/>
  <c r="Y61" i="10"/>
  <c r="Y53" i="10"/>
  <c r="Y39" i="10" s="1"/>
  <c r="Z43" i="10"/>
  <c r="Y59" i="5"/>
  <c r="Y62" i="5"/>
  <c r="Y39" i="5"/>
  <c r="Y61" i="5"/>
  <c r="Z43" i="5"/>
  <c r="Z53" i="5" s="1"/>
  <c r="Z62" i="10" l="1"/>
  <c r="Z61" i="10"/>
  <c r="Z53" i="10"/>
  <c r="Z39" i="10" s="1"/>
  <c r="AA43" i="10"/>
  <c r="Z59" i="10"/>
  <c r="Z62" i="5"/>
  <c r="Z61" i="5"/>
  <c r="Z39" i="5"/>
  <c r="AA43" i="5"/>
  <c r="AA53" i="5" s="1"/>
  <c r="Z59" i="5"/>
  <c r="AA61" i="10" l="1"/>
  <c r="AA53" i="10"/>
  <c r="AA39" i="10" s="1"/>
  <c r="AB43" i="10"/>
  <c r="AA59" i="10"/>
  <c r="AA62" i="10"/>
  <c r="AA61" i="5"/>
  <c r="AA39" i="5"/>
  <c r="AB43" i="5"/>
  <c r="AB53" i="5" s="1"/>
  <c r="AA59" i="5"/>
  <c r="AA62" i="5"/>
  <c r="AB59" i="10" l="1"/>
  <c r="AB62" i="10"/>
  <c r="AB53" i="10"/>
  <c r="AB39" i="10" s="1"/>
  <c r="AB61" i="10"/>
  <c r="AC43" i="10"/>
  <c r="AB59" i="5"/>
  <c r="AC43" i="5"/>
  <c r="AC53" i="5" s="1"/>
  <c r="AB61" i="5"/>
  <c r="AB62" i="5"/>
  <c r="AB39" i="5"/>
  <c r="AC59" i="10" l="1"/>
  <c r="AC62" i="10"/>
  <c r="AC61" i="10"/>
  <c r="AC53" i="10"/>
  <c r="AC39" i="10" s="1"/>
  <c r="AD43" i="10"/>
  <c r="AC59" i="5"/>
  <c r="AC62" i="5"/>
  <c r="AC61" i="5"/>
  <c r="AC39" i="5"/>
  <c r="AD43" i="5"/>
  <c r="AD53" i="5" s="1"/>
  <c r="AD62" i="10" l="1"/>
  <c r="AD61" i="10"/>
  <c r="AD53" i="10"/>
  <c r="AD39" i="10" s="1"/>
  <c r="AE43" i="10"/>
  <c r="AD59" i="10"/>
  <c r="AD62" i="5"/>
  <c r="AD61" i="5"/>
  <c r="AD39" i="5"/>
  <c r="AE43" i="5"/>
  <c r="AE53" i="5" s="1"/>
  <c r="AD59" i="5"/>
  <c r="AE61" i="10" l="1"/>
  <c r="AE53" i="10"/>
  <c r="AE39" i="10" s="1"/>
  <c r="AF43" i="10"/>
  <c r="AE59" i="10"/>
  <c r="AE62" i="10"/>
  <c r="AE61" i="5"/>
  <c r="AE39" i="5"/>
  <c r="AF43" i="5"/>
  <c r="AF53" i="5" s="1"/>
  <c r="AE62" i="5"/>
  <c r="AE59" i="5"/>
  <c r="AF59" i="10" l="1"/>
  <c r="AF62" i="10"/>
  <c r="AF53" i="10"/>
  <c r="AF39" i="10" s="1"/>
  <c r="AF61" i="10"/>
  <c r="AG43" i="10"/>
  <c r="AF62" i="5"/>
  <c r="AF39" i="5"/>
  <c r="AF59" i="5"/>
  <c r="AG43" i="5"/>
  <c r="AG53" i="5" s="1"/>
  <c r="AF61" i="5"/>
  <c r="AG59" i="10" l="1"/>
  <c r="AG62" i="10"/>
  <c r="AG61" i="10"/>
  <c r="AG53" i="10"/>
  <c r="AG39" i="10" s="1"/>
  <c r="AH43" i="10"/>
  <c r="AG59" i="5"/>
  <c r="AG62" i="5"/>
  <c r="AH43" i="5"/>
  <c r="AH53" i="5" s="1"/>
  <c r="AG61" i="5"/>
  <c r="AG39" i="5"/>
  <c r="AH62" i="10" l="1"/>
  <c r="AH61" i="10"/>
  <c r="AH53" i="10"/>
  <c r="AH39" i="10" s="1"/>
  <c r="AI43" i="10"/>
  <c r="AH59" i="10"/>
  <c r="AH62" i="5"/>
  <c r="AH61" i="5"/>
  <c r="AH59" i="5"/>
  <c r="AH39" i="5"/>
  <c r="AI43" i="5"/>
  <c r="AI53" i="5" s="1"/>
  <c r="AI61" i="10" l="1"/>
  <c r="AI53" i="10"/>
  <c r="AI39" i="10" s="1"/>
  <c r="AJ43" i="10"/>
  <c r="AI59" i="10"/>
  <c r="AI62" i="10"/>
  <c r="AI61" i="5"/>
  <c r="AI39" i="5"/>
  <c r="AJ43" i="5"/>
  <c r="AJ53" i="5" s="1"/>
  <c r="AI62" i="5"/>
  <c r="AI59" i="5"/>
  <c r="AJ59" i="10" l="1"/>
  <c r="AJ62" i="10"/>
  <c r="AJ61" i="10"/>
  <c r="AJ53" i="10"/>
  <c r="AJ39" i="10" s="1"/>
  <c r="AJ61" i="5"/>
  <c r="AJ39" i="5"/>
  <c r="AJ62" i="5"/>
  <c r="AJ59" i="5"/>
</calcChain>
</file>

<file path=xl/comments1.xml><?xml version="1.0" encoding="utf-8"?>
<comments xmlns="http://schemas.openxmlformats.org/spreadsheetml/2006/main">
  <authors>
    <author>Author</author>
  </authors>
  <commentList>
    <comment ref="C3" authorId="0" shapeId="0">
      <text>
        <r>
          <rPr>
            <sz val="12"/>
            <color indexed="81"/>
            <rFont val="Tahoma"/>
            <family val="2"/>
          </rPr>
          <t xml:space="preserve">Please list only individual licences (i.e. not used in conjunctive use systems).
</t>
        </r>
      </text>
    </comment>
    <comment ref="B8" authorId="0" shapeId="0">
      <text>
        <r>
          <rPr>
            <sz val="12"/>
            <color indexed="81"/>
            <rFont val="Tahoma"/>
            <family val="2"/>
          </rPr>
          <t xml:space="preserve">If additional lines are required please insert into middle of group to ensure automatic calculations pick up all data.
</t>
        </r>
      </text>
    </comment>
    <comment ref="B19" authorId="0" shapeId="0">
      <text>
        <r>
          <rPr>
            <sz val="12"/>
            <color indexed="81"/>
            <rFont val="Tahoma"/>
            <family val="2"/>
          </rPr>
          <t>If additional lines are required please insert into middle of group to ensure automatic calculations pick up all data.
DO NOT DELETE DEFAULT INPUT ROWS - If unrequired leave blank.</t>
        </r>
      </text>
    </comment>
    <comment ref="J20" authorId="0" shapeId="0">
      <text>
        <r>
          <rPr>
            <sz val="12"/>
            <color indexed="81"/>
            <rFont val="Tahoma"/>
            <family val="2"/>
          </rPr>
          <t xml:space="preserve">Please state if a licence has been applied for, approved, granted, awaiting mobilisation, or other specified status.
</t>
        </r>
      </text>
    </comment>
    <comment ref="C32" authorId="0" shapeId="0">
      <text>
        <r>
          <rPr>
            <b/>
            <sz val="14"/>
            <color indexed="81"/>
            <rFont val="Tahoma"/>
            <family val="2"/>
          </rPr>
          <t>Do not delete default inserted input lines.  These are required to generate the autosum of all additional rows added.  Additional rows which the user enters can be deleted.</t>
        </r>
        <r>
          <rPr>
            <sz val="14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H50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47%/53% split between measured &amp; unmeasured void props based on previous version of tables (which used 2015/16 as base year).</t>
        </r>
      </text>
    </comment>
  </commentList>
</comments>
</file>

<file path=xl/comments3.xml><?xml version="1.0" encoding="utf-8"?>
<comments xmlns="http://schemas.openxmlformats.org/spreadsheetml/2006/main">
  <authors>
    <author>Author</author>
  </authors>
  <commentList>
    <comment ref="DW1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At year 126 this drops to 2%</t>
        </r>
      </text>
    </comment>
    <comment ref="V2" authorId="0" shapeId="0">
      <text>
        <r>
          <rPr>
            <sz val="9"/>
            <color indexed="81"/>
            <rFont val="Tahoma"/>
            <family val="2"/>
          </rPr>
          <t>The original formulae assumed 80 whatever number was put here. The formulae in this sheet will take account of the number.</t>
        </r>
      </text>
    </comment>
    <comment ref="X2" authorId="0" shapeId="0">
      <text>
        <r>
          <rPr>
            <b/>
            <sz val="9"/>
            <color indexed="81"/>
            <rFont val="Tahoma"/>
            <family val="2"/>
          </rPr>
          <t>Cells X2:CY2 contain a factor to calculate NPV based on variable discount rate - please do not adjust</t>
        </r>
      </text>
    </comment>
    <comment ref="CY2" authorId="0" shapeId="0">
      <text>
        <r>
          <rPr>
            <sz val="9"/>
            <color indexed="81"/>
            <rFont val="Tahoma"/>
            <family val="2"/>
          </rPr>
          <t xml:space="preserve">Formula can be copied across to the right if appraisal period extends beyond 80 years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E3" authorId="0" shapeId="0">
      <text>
        <r>
          <rPr>
            <b/>
            <sz val="9"/>
            <color indexed="81"/>
            <rFont val="Tahoma"/>
            <family val="2"/>
          </rPr>
          <t>Author:</t>
        </r>
        <r>
          <rPr>
            <sz val="9"/>
            <color indexed="81"/>
            <rFont val="Tahoma"/>
            <family val="2"/>
          </rPr>
          <t xml:space="preserve">
58.1 has been added into 7FP Deployable Ouput calculations to ensure that it is reflected in final supply-demand balance calculations. Please ensure that you do not double count increases to raw water abstractions and increases to deployable output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V21" authorId="0" shapeId="0">
      <text>
        <r>
          <rPr>
            <b/>
            <sz val="9"/>
            <color indexed="81"/>
            <rFont val="Tahoma"/>
            <family val="2"/>
          </rPr>
          <t>STW:</t>
        </r>
        <r>
          <rPr>
            <sz val="9"/>
            <color indexed="81"/>
            <rFont val="Tahoma"/>
            <family val="2"/>
          </rPr>
          <t xml:space="preserve"> 100% metering
</t>
        </r>
      </text>
    </comment>
    <comment ref="V60" authorId="0" shapeId="0">
      <text>
        <r>
          <rPr>
            <b/>
            <sz val="9"/>
            <color indexed="81"/>
            <rFont val="Tahoma"/>
            <family val="2"/>
          </rPr>
          <t>STW:</t>
        </r>
        <r>
          <rPr>
            <sz val="9"/>
            <color indexed="81"/>
            <rFont val="Tahoma"/>
            <family val="2"/>
          </rPr>
          <t xml:space="preserve"> 100% metering
</t>
        </r>
      </text>
    </comment>
  </commentList>
</comments>
</file>

<file path=xl/sharedStrings.xml><?xml version="1.0" encoding="utf-8"?>
<sst xmlns="http://schemas.openxmlformats.org/spreadsheetml/2006/main" count="3272" uniqueCount="834">
  <si>
    <t>Water Resources Planning Tables 2019</t>
  </si>
  <si>
    <t>All queries on the content of this workbook should be sent to:</t>
  </si>
  <si>
    <t>water-company-plan@environment-agency.gov.uk</t>
  </si>
  <si>
    <t>Water resource zone information</t>
  </si>
  <si>
    <t>Company:</t>
  </si>
  <si>
    <t>Resource Zone Name:</t>
  </si>
  <si>
    <t>Resource Zone Number:</t>
  </si>
  <si>
    <t xml:space="preserve">Planning Scenario Name:                                                                     </t>
  </si>
  <si>
    <t xml:space="preserve">Chosen Level of Service:  </t>
  </si>
  <si>
    <t>Base Year:</t>
  </si>
  <si>
    <t>Responsible Officer:</t>
  </si>
  <si>
    <t>Signed:</t>
  </si>
  <si>
    <t>Dated:</t>
  </si>
  <si>
    <t>Version:</t>
  </si>
  <si>
    <t>[Digital signature is acceptable]</t>
  </si>
  <si>
    <t>Key to cells</t>
  </si>
  <si>
    <t xml:space="preserve">Clear cells - indicate an input is required </t>
  </si>
  <si>
    <t>Yellow shaded cells - indicates a formula.</t>
  </si>
  <si>
    <t>Blue shaded cells - indicate base year data.</t>
  </si>
  <si>
    <t xml:space="preserve">Light grey shaded cells - indicate preceding years.  </t>
  </si>
  <si>
    <t xml:space="preserve">Dark grey cells - indicate that no data entry is required. </t>
  </si>
  <si>
    <t>Worksheet</t>
  </si>
  <si>
    <t>Content</t>
  </si>
  <si>
    <t>WRZ summary</t>
  </si>
  <si>
    <t>Supply-Demand Balance and components</t>
  </si>
  <si>
    <t>1. BL Licences</t>
  </si>
  <si>
    <t>Baseline water resources</t>
  </si>
  <si>
    <t>2. BL Supply</t>
  </si>
  <si>
    <t>Baseline water supplies</t>
  </si>
  <si>
    <t>3. BL Demand</t>
  </si>
  <si>
    <t>Baseline demand</t>
  </si>
  <si>
    <t>4. BL SDB</t>
  </si>
  <si>
    <t>Baseline supply demand balance</t>
  </si>
  <si>
    <t>5. Feasible options</t>
  </si>
  <si>
    <t>6. Preferred options</t>
  </si>
  <si>
    <t>High level costs of preferred options (Dry Year) - publicly available</t>
  </si>
  <si>
    <t>7. FP Supply</t>
  </si>
  <si>
    <t>Final Planning water supplies (impact of Scenario options)</t>
  </si>
  <si>
    <t>8. FP Demand</t>
  </si>
  <si>
    <t>Final Planning demand (impact of Scenario options)</t>
  </si>
  <si>
    <t>9. FP SDB</t>
  </si>
  <si>
    <t>Final Planning supply demand balance</t>
  </si>
  <si>
    <t>10. Drought plan links</t>
  </si>
  <si>
    <t>Drought plan links</t>
  </si>
  <si>
    <t>Summary graphs of water resources planning tables data</t>
  </si>
  <si>
    <t>DERIVATION</t>
  </si>
  <si>
    <t>DESCRIPTION</t>
  </si>
  <si>
    <t>UNITS</t>
  </si>
  <si>
    <t>For info 2017-18</t>
  </si>
  <si>
    <t>For info 2018-19</t>
  </si>
  <si>
    <t>For info 2019-20</t>
  </si>
  <si>
    <t>2020-21</t>
  </si>
  <si>
    <t>2021-22</t>
  </si>
  <si>
    <t>2022-23</t>
  </si>
  <si>
    <t>2023-24</t>
  </si>
  <si>
    <t>2024-25</t>
  </si>
  <si>
    <t>2025-26</t>
  </si>
  <si>
    <t>2026-27</t>
  </si>
  <si>
    <t>2027-28</t>
  </si>
  <si>
    <t>2028-29</t>
  </si>
  <si>
    <t>2029-2030</t>
  </si>
  <si>
    <t>2030-2031</t>
  </si>
  <si>
    <t>2031-2032</t>
  </si>
  <si>
    <t>2032-33</t>
  </si>
  <si>
    <t>2033-34</t>
  </si>
  <si>
    <t>2034-35</t>
  </si>
  <si>
    <t>2035-36</t>
  </si>
  <si>
    <t>2036-37</t>
  </si>
  <si>
    <t>2037-38</t>
  </si>
  <si>
    <t>2038-39</t>
  </si>
  <si>
    <t>2039-40</t>
  </si>
  <si>
    <t>2040-41</t>
  </si>
  <si>
    <t>SUPPLY</t>
  </si>
  <si>
    <t>13BL</t>
  </si>
  <si>
    <t>Total water available for use</t>
  </si>
  <si>
    <t>Ml/d</t>
  </si>
  <si>
    <t>13FP</t>
  </si>
  <si>
    <t>DEMAND</t>
  </si>
  <si>
    <t>26BL</t>
  </si>
  <si>
    <t>Unmeasured household consumption</t>
  </si>
  <si>
    <t>26FP</t>
  </si>
  <si>
    <t>25BL</t>
  </si>
  <si>
    <t>Measured household consumption</t>
  </si>
  <si>
    <t>25FP</t>
  </si>
  <si>
    <t>23BL+24BL</t>
  </si>
  <si>
    <t>Non-household consumption</t>
  </si>
  <si>
    <t>23FP+24FP</t>
  </si>
  <si>
    <t>40BL</t>
  </si>
  <si>
    <t>Total leakage</t>
  </si>
  <si>
    <t>40FP</t>
  </si>
  <si>
    <t>11BL-(23BL:26BL)-40BL</t>
  </si>
  <si>
    <t>Other components of demand</t>
  </si>
  <si>
    <t>11FP-(23FP:26FP)-40FP</t>
  </si>
  <si>
    <t>Total demand + target headroom (baseline)</t>
  </si>
  <si>
    <t>Total demand + target headroom (final plan)</t>
  </si>
  <si>
    <t>SUPPLY-DEMAND BALANCE</t>
  </si>
  <si>
    <t>16BL</t>
  </si>
  <si>
    <t>Target headroom</t>
  </si>
  <si>
    <t>16FP</t>
  </si>
  <si>
    <t>17BL</t>
  </si>
  <si>
    <t>Available headroom</t>
  </si>
  <si>
    <t>17FP</t>
  </si>
  <si>
    <t>Baseline Supply-Demand Balance:</t>
  </si>
  <si>
    <t>2041-42</t>
  </si>
  <si>
    <t>2042-43</t>
  </si>
  <si>
    <t>2043-44</t>
  </si>
  <si>
    <t>2044-45</t>
  </si>
  <si>
    <t>SDB (Ml/d)</t>
  </si>
  <si>
    <t>Final Planning Supply-Demand Balance:</t>
  </si>
  <si>
    <t>Resource Zone Name</t>
  </si>
  <si>
    <t>Table 1: Baseline licences</t>
  </si>
  <si>
    <t>deployable output (Ml/d)</t>
  </si>
  <si>
    <t>Row ref</t>
  </si>
  <si>
    <t>Derivation</t>
  </si>
  <si>
    <t>Licence number</t>
  </si>
  <si>
    <t>Source name</t>
  </si>
  <si>
    <t>Source type</t>
  </si>
  <si>
    <t>Deployable output (Ml/d)</t>
  </si>
  <si>
    <t>Annual licensed quantity (Ml/d)</t>
  </si>
  <si>
    <t>Constraints on deployable output</t>
  </si>
  <si>
    <t>All individual licences:</t>
  </si>
  <si>
    <t>0.1BL</t>
  </si>
  <si>
    <t>Sum (0.1BL+...)</t>
  </si>
  <si>
    <t xml:space="preserve"> - </t>
  </si>
  <si>
    <t>Input</t>
  </si>
  <si>
    <t>0.2BL</t>
  </si>
  <si>
    <t>Sum (0.2BL+...)</t>
  </si>
  <si>
    <t>Total</t>
  </si>
  <si>
    <t>Group #:</t>
  </si>
  <si>
    <t>[Enter name of group]</t>
  </si>
  <si>
    <t>Unused licences:</t>
  </si>
  <si>
    <t>DYAA deployable output (Ml/d)</t>
  </si>
  <si>
    <t>Reason licence is unused</t>
  </si>
  <si>
    <t>0.3BL</t>
  </si>
  <si>
    <t>Sum (0.3BL+...)</t>
  </si>
  <si>
    <t>New licences (within current AMP):</t>
  </si>
  <si>
    <t>Status of licence</t>
  </si>
  <si>
    <t>0.4BL</t>
  </si>
  <si>
    <t>Sum (0.4BL+...)</t>
  </si>
  <si>
    <t>README</t>
  </si>
  <si>
    <t>Table 2: Baseline supply</t>
  </si>
  <si>
    <t>Component</t>
  </si>
  <si>
    <t>Unit</t>
  </si>
  <si>
    <t>decimal places</t>
  </si>
  <si>
    <t>1BL</t>
  </si>
  <si>
    <t>Raw water abstracted</t>
  </si>
  <si>
    <t>Resources</t>
  </si>
  <si>
    <t>2BL</t>
  </si>
  <si>
    <t xml:space="preserve">Total raw water imported </t>
  </si>
  <si>
    <t>sum(2.1BL+2.2BL+2.3BL...)</t>
  </si>
  <si>
    <t>2.1BL+</t>
  </si>
  <si>
    <t>Raw water imported from: None</t>
  </si>
  <si>
    <t>3BL</t>
  </si>
  <si>
    <t>Total potable water imported</t>
  </si>
  <si>
    <t>sum(3.1BL+3.2BL+3.3BL...)</t>
  </si>
  <si>
    <t>3.1BL+</t>
  </si>
  <si>
    <t>5BL</t>
  </si>
  <si>
    <t>Total raw water exported (raw exports and non potable uses)</t>
  </si>
  <si>
    <t>sum(5.1BL+5.2BL+...)</t>
  </si>
  <si>
    <t>5.1BL</t>
  </si>
  <si>
    <t>5.2BL+</t>
  </si>
  <si>
    <t>Raw water export to: None</t>
  </si>
  <si>
    <t>6BL</t>
  </si>
  <si>
    <t>Total potable water exported</t>
  </si>
  <si>
    <t>sum(6.1BL+6.2BL+6.3BL...)</t>
  </si>
  <si>
    <t>6.1BL+</t>
  </si>
  <si>
    <t>7BL</t>
  </si>
  <si>
    <t>Deployable Output (baseline profile without reductions)</t>
  </si>
  <si>
    <t>sum(0.1Bl+0.2BL+0.3BL+0.4BL)</t>
  </si>
  <si>
    <t>Resource (and process) Losses</t>
  </si>
  <si>
    <t>8BL</t>
  </si>
  <si>
    <t>Baseline forecast changes to Deployable Output</t>
  </si>
  <si>
    <t>sum(8.1BL+8.2BL+8.3BL)</t>
  </si>
  <si>
    <t>8.1BL</t>
  </si>
  <si>
    <t>Change in DO due to climate change</t>
  </si>
  <si>
    <t>Input (reductions must be expressed as -ve)</t>
  </si>
  <si>
    <t>8.2BL</t>
  </si>
  <si>
    <t>Reductions to restore sustainable abstraction</t>
  </si>
  <si>
    <t>sum(8.2BL sub components)</t>
  </si>
  <si>
    <t>8.2BL+</t>
  </si>
  <si>
    <t>Total for the zone</t>
  </si>
  <si>
    <t>Input (zero or negative number)</t>
  </si>
  <si>
    <t>8.3BL</t>
  </si>
  <si>
    <t>Total other changes to DO (specify, e.g. nitrates): None</t>
  </si>
  <si>
    <t>9BL</t>
  </si>
  <si>
    <t>Raw water losses, treatment works losses and operational use</t>
  </si>
  <si>
    <t>10BL</t>
  </si>
  <si>
    <t>Outage allowance</t>
  </si>
  <si>
    <t>Table 3: Baseline demand</t>
  </si>
  <si>
    <t>Decimal places</t>
  </si>
  <si>
    <t>Consumption</t>
  </si>
  <si>
    <t>19BL</t>
  </si>
  <si>
    <t>Water delivered measured non-household</t>
  </si>
  <si>
    <t>20BL</t>
  </si>
  <si>
    <t>Water delivered unmeasured non- household</t>
  </si>
  <si>
    <t>21BL</t>
  </si>
  <si>
    <t>Water delivered measured household</t>
  </si>
  <si>
    <t>22BL</t>
  </si>
  <si>
    <t>Water delivered unmeasured household</t>
  </si>
  <si>
    <t>23BL</t>
  </si>
  <si>
    <t>Measured Non Household - Consumption</t>
  </si>
  <si>
    <t>19BL-34BL</t>
  </si>
  <si>
    <t>24BL</t>
  </si>
  <si>
    <t>Unmeasured Non Household - Consumption</t>
  </si>
  <si>
    <t>20BL-35BL</t>
  </si>
  <si>
    <t>Measured Household - Consumption</t>
  </si>
  <si>
    <t>21BL-36BL</t>
  </si>
  <si>
    <t>Unmeasured Household - Consumption</t>
  </si>
  <si>
    <t>22BL-37BL</t>
  </si>
  <si>
    <t xml:space="preserve">27 - </t>
  </si>
  <si>
    <t>Percentage of consumption driven by climate change</t>
  </si>
  <si>
    <t>%</t>
  </si>
  <si>
    <t xml:space="preserve">28 - </t>
  </si>
  <si>
    <t>Volume of consumption driven by climate change</t>
  </si>
  <si>
    <t>PCC and consumption by component</t>
  </si>
  <si>
    <t>29BL</t>
  </si>
  <si>
    <t>Measured Household - PCC</t>
  </si>
  <si>
    <t>(25BL*1,000,000)/(51BL*1,000)</t>
  </si>
  <si>
    <t>l/h/d</t>
  </si>
  <si>
    <t>29.1BL</t>
  </si>
  <si>
    <t>Measured toilet flushing</t>
  </si>
  <si>
    <t>29.2BL</t>
  </si>
  <si>
    <t>Measured personal washing</t>
  </si>
  <si>
    <t>29.3BL</t>
  </si>
  <si>
    <t>Measured clothes washing</t>
  </si>
  <si>
    <t>29.4BL</t>
  </si>
  <si>
    <t>Measured dish washing</t>
  </si>
  <si>
    <t>29.5BL</t>
  </si>
  <si>
    <t>Measured miscellaneous internal use</t>
  </si>
  <si>
    <t>29.6BL</t>
  </si>
  <si>
    <t>Measured external use</t>
  </si>
  <si>
    <t>30BL</t>
  </si>
  <si>
    <t>Unmeasured Household - PCC</t>
  </si>
  <si>
    <t>(26BL*1,000,000)/(52BL*1,000)</t>
  </si>
  <si>
    <t>30.1BL</t>
  </si>
  <si>
    <t>Unmeasured toilet flushing</t>
  </si>
  <si>
    <t>30.2BL</t>
  </si>
  <si>
    <t>Unmeasured personal washing</t>
  </si>
  <si>
    <t>30.3BL</t>
  </si>
  <si>
    <t>Unmeasured clothes washing</t>
  </si>
  <si>
    <t>30.4BL</t>
  </si>
  <si>
    <t>Unmeasured dish washing</t>
  </si>
  <si>
    <t>30.5BL</t>
  </si>
  <si>
    <t>Unmeasured miscellaneous internal use</t>
  </si>
  <si>
    <t>30.6BL</t>
  </si>
  <si>
    <t>Unmeasured external use</t>
  </si>
  <si>
    <t>31BL</t>
  </si>
  <si>
    <t>Average Household - PCC</t>
  </si>
  <si>
    <t>((25BL+26BL)*1,000,000))/(51BL+52BL*1,000)</t>
  </si>
  <si>
    <t>32BL</t>
  </si>
  <si>
    <t>Water Taken Unbilled</t>
  </si>
  <si>
    <t>33BL</t>
  </si>
  <si>
    <t>Distribution System Operational Use</t>
  </si>
  <si>
    <t>Leakage</t>
  </si>
  <si>
    <t>34BL</t>
  </si>
  <si>
    <t>Measured Non Household - USPL</t>
  </si>
  <si>
    <t>35BL</t>
  </si>
  <si>
    <t>Unmeasured Non Household - USPL</t>
  </si>
  <si>
    <t>36BL</t>
  </si>
  <si>
    <t>Measured Household - USPL</t>
  </si>
  <si>
    <t>37BL</t>
  </si>
  <si>
    <t>Unmeasured Household - USPL</t>
  </si>
  <si>
    <t>38BL</t>
  </si>
  <si>
    <t>Void Properties - USPL</t>
  </si>
  <si>
    <t>39BL</t>
  </si>
  <si>
    <t>Distribution Losses</t>
  </si>
  <si>
    <t>Total Leakage</t>
  </si>
  <si>
    <t>sum(34BL:39BL)</t>
  </si>
  <si>
    <t>41BL</t>
  </si>
  <si>
    <t>(40BL*1,000,000)/(48BL*1,000)</t>
  </si>
  <si>
    <t>l/prop/d</t>
  </si>
  <si>
    <t>Customer: Properties</t>
  </si>
  <si>
    <t>42BL</t>
  </si>
  <si>
    <t>Measured non-households - properties</t>
  </si>
  <si>
    <t>Input (total, excluding voids)</t>
  </si>
  <si>
    <t>000's</t>
  </si>
  <si>
    <t>43BL</t>
  </si>
  <si>
    <t>Unmeasured non-households - properties</t>
  </si>
  <si>
    <t>44BL</t>
  </si>
  <si>
    <t>All void non-households - properties</t>
  </si>
  <si>
    <t>Input (voids in each year)</t>
  </si>
  <si>
    <t>45BL</t>
  </si>
  <si>
    <t>Total measured households - properties (excl void)</t>
  </si>
  <si>
    <t>Pre-plan year = input.
Forecast years = Previous year 45BL + sum(45.1BL:45.6BL)</t>
  </si>
  <si>
    <t>45.1BL</t>
  </si>
  <si>
    <t>New build properties - properties</t>
  </si>
  <si>
    <t>Input (new builds in each year)</t>
  </si>
  <si>
    <t>45.2BL</t>
  </si>
  <si>
    <t>Meter optants - properties</t>
  </si>
  <si>
    <t>Input (meter optants in each year)</t>
  </si>
  <si>
    <t>45.3BL</t>
  </si>
  <si>
    <t>Compulsory metering - properties</t>
  </si>
  <si>
    <t>Input (compulsory meters in each year)</t>
  </si>
  <si>
    <t>45.4BL</t>
  </si>
  <si>
    <t>Metering on change of occupancy - properties</t>
  </si>
  <si>
    <t>Input (change of occupancy meters in each year)</t>
  </si>
  <si>
    <t>45.5BL</t>
  </si>
  <si>
    <t>Selective metering  - properties</t>
  </si>
  <si>
    <t>Input (selective meters in each year)</t>
  </si>
  <si>
    <t>45.6BL</t>
  </si>
  <si>
    <t>Other changes to existing metering - properties</t>
  </si>
  <si>
    <t>Input (other changes to meters in each year)</t>
  </si>
  <si>
    <t>45.7BL</t>
  </si>
  <si>
    <t>Measured void households - properties</t>
  </si>
  <si>
    <t>46BL</t>
  </si>
  <si>
    <t>Unmeasured households - properties (excl void)</t>
  </si>
  <si>
    <t>Input (total)</t>
  </si>
  <si>
    <t>47BL</t>
  </si>
  <si>
    <t>Unmeasured void households - properties</t>
  </si>
  <si>
    <t>48BL</t>
  </si>
  <si>
    <t>Total Resource Zone Properties (incl voids)</t>
  </si>
  <si>
    <t>SUM(42BL:45BL)+45.7BL+46BL+47BL</t>
  </si>
  <si>
    <t>Customer: Population</t>
  </si>
  <si>
    <t>49BL</t>
  </si>
  <si>
    <t>Measured Non Household - Population</t>
  </si>
  <si>
    <t>50BL</t>
  </si>
  <si>
    <t>Unmeasured Non Household - Population</t>
  </si>
  <si>
    <t>51BL</t>
  </si>
  <si>
    <t>Measured Household - Population</t>
  </si>
  <si>
    <t>52BL</t>
  </si>
  <si>
    <t>Unmeasured Household - Population</t>
  </si>
  <si>
    <t>53BL</t>
  </si>
  <si>
    <t>Total Resource Zone Population</t>
  </si>
  <si>
    <t>Sum(49BL:52BL)</t>
  </si>
  <si>
    <t>Occupancy</t>
  </si>
  <si>
    <t>54BL</t>
  </si>
  <si>
    <t>Measured Household - Occupancy Rate (average) (excl voids)</t>
  </si>
  <si>
    <t>51BL/45BL</t>
  </si>
  <si>
    <t>h/prop</t>
  </si>
  <si>
    <t>55BL</t>
  </si>
  <si>
    <t>Unmeasured Household - Occupancy Rate</t>
  </si>
  <si>
    <t>52BL/46BL</t>
  </si>
  <si>
    <t>Metering</t>
  </si>
  <si>
    <t>56BL</t>
  </si>
  <si>
    <t>Total Household Metering penetration (excl. voids)</t>
  </si>
  <si>
    <t>45BL/45BL+46BL</t>
  </si>
  <si>
    <t>57BL</t>
  </si>
  <si>
    <t>Total Household Metering penetration (incl. voids)</t>
  </si>
  <si>
    <t>45BL/(45BL+45.7BL+46BL+47BL)</t>
  </si>
  <si>
    <t>Table 4: Baseline supply demand balance</t>
  </si>
  <si>
    <t>SDB</t>
  </si>
  <si>
    <t>11BL</t>
  </si>
  <si>
    <t>Distribution input</t>
  </si>
  <si>
    <t>19BL+20BL+21BL+22BL+32BL+33BL+38BL+39BL</t>
  </si>
  <si>
    <t>12BL</t>
  </si>
  <si>
    <t>Water Available For Use (own sources)</t>
  </si>
  <si>
    <t>(7BL+8BL)-(9BL+10BL)</t>
  </si>
  <si>
    <t>Total Water Available For Use</t>
  </si>
  <si>
    <t>12BL+(2BL+3BL)-(5BL+6BL)</t>
  </si>
  <si>
    <t>14BL</t>
  </si>
  <si>
    <t>Target headroom (climate change component)</t>
  </si>
  <si>
    <t>15BL</t>
  </si>
  <si>
    <t>Target headroom (All other components)</t>
  </si>
  <si>
    <t>Target Headroom</t>
  </si>
  <si>
    <t>14BL+15BL</t>
  </si>
  <si>
    <t>Available Headroom</t>
  </si>
  <si>
    <t>13BL-11BL</t>
  </si>
  <si>
    <t>18BL</t>
  </si>
  <si>
    <t>Supply Demand Balance</t>
  </si>
  <si>
    <t>17BL-16BL</t>
  </si>
  <si>
    <t>Table 5: Feasible options detailed costs</t>
  </si>
  <si>
    <t>ENTER DISCOUNT RATE %</t>
  </si>
  <si>
    <t>Detail the gains in WAFU / savings in demand, and the costs of feasible options under capacity use scenario</t>
  </si>
  <si>
    <t>ENTER DISCOUNT PERIOD (YRS)</t>
  </si>
  <si>
    <t>Note: If option costs are required from beyond year 80 then the NPV calculation formula must be amended manually to cover the extended period</t>
  </si>
  <si>
    <t>Option name</t>
  </si>
  <si>
    <t>Option reference no.</t>
  </si>
  <si>
    <t>Type of option</t>
  </si>
  <si>
    <t>Preferred Option (Y/N)</t>
  </si>
  <si>
    <t>Earliest potential option start date (Year)</t>
  </si>
  <si>
    <t>Costs based on capacity</t>
  </si>
  <si>
    <t>WAFU on full implementation (Ml/d)</t>
  </si>
  <si>
    <t>NPV of WAFU
(Ml)</t>
  </si>
  <si>
    <t>CAPEX NPV
(£000)</t>
  </si>
  <si>
    <t>OPEX NPV
(£000)</t>
  </si>
  <si>
    <t>NPV of opex savings
(£000)</t>
  </si>
  <si>
    <t>NPV of carbon (£000)</t>
  </si>
  <si>
    <t>Social &amp; Env. NPV
(£000)</t>
  </si>
  <si>
    <t>TOTAL NPV
(£000)</t>
  </si>
  <si>
    <t>AIC
(p/m3)</t>
  </si>
  <si>
    <t>AISC
(p/m3)</t>
  </si>
  <si>
    <t>Scope confidence (score 1 to 5)</t>
  </si>
  <si>
    <t>Cost confidence (score 1 to 5)</t>
  </si>
  <si>
    <t>Cost component</t>
  </si>
  <si>
    <t>Year 1</t>
  </si>
  <si>
    <t>Year 2</t>
  </si>
  <si>
    <t>Year 3</t>
  </si>
  <si>
    <t>Year 4</t>
  </si>
  <si>
    <t>Year 5</t>
  </si>
  <si>
    <t>Year 6</t>
  </si>
  <si>
    <t>Year 7</t>
  </si>
  <si>
    <t>Year 8</t>
  </si>
  <si>
    <t>Year 9</t>
  </si>
  <si>
    <t>Year 10</t>
  </si>
  <si>
    <t>Year 11</t>
  </si>
  <si>
    <t>Year 12</t>
  </si>
  <si>
    <t>Year 13</t>
  </si>
  <si>
    <t>Year 14</t>
  </si>
  <si>
    <t>Year 15</t>
  </si>
  <si>
    <t>Year 16</t>
  </si>
  <si>
    <t>Year 17</t>
  </si>
  <si>
    <t>Year 18</t>
  </si>
  <si>
    <t>Year 19</t>
  </si>
  <si>
    <t>Year 20</t>
  </si>
  <si>
    <t>Year 21</t>
  </si>
  <si>
    <t>Year 22</t>
  </si>
  <si>
    <t>Year 23</t>
  </si>
  <si>
    <t>Year 24</t>
  </si>
  <si>
    <t>Year 25</t>
  </si>
  <si>
    <t>Year 26</t>
  </si>
  <si>
    <t>Year 27</t>
  </si>
  <si>
    <t>Year 28</t>
  </si>
  <si>
    <t>Year 29</t>
  </si>
  <si>
    <t>Year 30</t>
  </si>
  <si>
    <t>Year 31</t>
  </si>
  <si>
    <t>Year 32</t>
  </si>
  <si>
    <t>Year 33</t>
  </si>
  <si>
    <t>Year 34</t>
  </si>
  <si>
    <t>Year 35</t>
  </si>
  <si>
    <t>Year 36</t>
  </si>
  <si>
    <t>Year 37</t>
  </si>
  <si>
    <t>Year 38</t>
  </si>
  <si>
    <t>Year 39</t>
  </si>
  <si>
    <t>Year 40</t>
  </si>
  <si>
    <t>Year 41</t>
  </si>
  <si>
    <t>Year 42</t>
  </si>
  <si>
    <t>Year 43</t>
  </si>
  <si>
    <t>Year 44</t>
  </si>
  <si>
    <t>Year 45</t>
  </si>
  <si>
    <t>Year 46</t>
  </si>
  <si>
    <t>Year 47</t>
  </si>
  <si>
    <t>Year 48</t>
  </si>
  <si>
    <t>Year 49</t>
  </si>
  <si>
    <t>Year 50</t>
  </si>
  <si>
    <t>Year 51</t>
  </si>
  <si>
    <t>Year 52</t>
  </si>
  <si>
    <t>Year 53</t>
  </si>
  <si>
    <t>Year 54</t>
  </si>
  <si>
    <t>Year 55</t>
  </si>
  <si>
    <t>Year 56</t>
  </si>
  <si>
    <t>Year 57</t>
  </si>
  <si>
    <t>Year 58</t>
  </si>
  <si>
    <t>Year 59</t>
  </si>
  <si>
    <t>Year 60</t>
  </si>
  <si>
    <t>Year 61</t>
  </si>
  <si>
    <t>Year 62</t>
  </si>
  <si>
    <t>Year 63</t>
  </si>
  <si>
    <t>Year 64</t>
  </si>
  <si>
    <t>Year 65</t>
  </si>
  <si>
    <t>Year 66</t>
  </si>
  <si>
    <t>Year 67</t>
  </si>
  <si>
    <t>Year 68</t>
  </si>
  <si>
    <t>Year 69</t>
  </si>
  <si>
    <t>Year 70</t>
  </si>
  <si>
    <t>Year 71</t>
  </si>
  <si>
    <t>Year 72</t>
  </si>
  <si>
    <t>Year 73</t>
  </si>
  <si>
    <t>Year 74</t>
  </si>
  <si>
    <t>Year 75</t>
  </si>
  <si>
    <t>Year 76</t>
  </si>
  <si>
    <t>Year 77</t>
  </si>
  <si>
    <t>Year 78</t>
  </si>
  <si>
    <t>Year 79</t>
  </si>
  <si>
    <t>Year 80</t>
  </si>
  <si>
    <t>Year 81</t>
  </si>
  <si>
    <t>Year 82</t>
  </si>
  <si>
    <t>Year 83</t>
  </si>
  <si>
    <t>Year 84</t>
  </si>
  <si>
    <t>Year 85</t>
  </si>
  <si>
    <t>Year 86</t>
  </si>
  <si>
    <t>Year 87</t>
  </si>
  <si>
    <t>Year 88</t>
  </si>
  <si>
    <t>Year 89</t>
  </si>
  <si>
    <t>Year 90</t>
  </si>
  <si>
    <t>Year 91</t>
  </si>
  <si>
    <t>Year 92</t>
  </si>
  <si>
    <t>Year 93</t>
  </si>
  <si>
    <t>Year 94</t>
  </si>
  <si>
    <t>Year 95</t>
  </si>
  <si>
    <t>Year 96</t>
  </si>
  <si>
    <t>Year 97</t>
  </si>
  <si>
    <t>Year 98</t>
  </si>
  <si>
    <t>Year 99</t>
  </si>
  <si>
    <t>Year 100</t>
  </si>
  <si>
    <t>Year 101</t>
  </si>
  <si>
    <t>Year 102</t>
  </si>
  <si>
    <t>Year 103</t>
  </si>
  <si>
    <t>Year 104</t>
  </si>
  <si>
    <t>58a</t>
  </si>
  <si>
    <t>RESOURCE SIDE</t>
  </si>
  <si>
    <t>58.1a</t>
  </si>
  <si>
    <t>Options to increase raw water abstractions</t>
  </si>
  <si>
    <t>Total Mld for SDB component</t>
  </si>
  <si>
    <t>58.1x</t>
  </si>
  <si>
    <t>Mains repair</t>
  </si>
  <si>
    <t>Capacity</t>
  </si>
  <si>
    <t>Gains in WAFU / Savings in demand</t>
  </si>
  <si>
    <t>Fixed capex</t>
  </si>
  <si>
    <t>£000s</t>
  </si>
  <si>
    <t>Variable capex</t>
  </si>
  <si>
    <t>Fixed opex</t>
  </si>
  <si>
    <t>Variable opex</t>
  </si>
  <si>
    <t>Opex savings</t>
  </si>
  <si>
    <t>Fixed env &amp; social</t>
  </si>
  <si>
    <t>Variable env &amp; social</t>
  </si>
  <si>
    <t>Fixed carbon costs</t>
  </si>
  <si>
    <t>Variable carbon costs</t>
  </si>
  <si>
    <t>Customer willingness to pay</t>
  </si>
  <si>
    <t>Sum of above (excl WAFU)</t>
  </si>
  <si>
    <t>58.2a</t>
  </si>
  <si>
    <t>Options to increase raw imports</t>
  </si>
  <si>
    <t>58.3a</t>
  </si>
  <si>
    <t>Options to increase potable imports</t>
  </si>
  <si>
    <t>58.4a</t>
  </si>
  <si>
    <t xml:space="preserve">Options to reduce raw water losses and operational use </t>
  </si>
  <si>
    <t>58.5a</t>
  </si>
  <si>
    <t>Options to reduce raw water exports</t>
  </si>
  <si>
    <t>58.6a</t>
  </si>
  <si>
    <t>Options to reduce potable water exports</t>
  </si>
  <si>
    <t>58.7a</t>
  </si>
  <si>
    <t>Other options to increase Deployable Output</t>
  </si>
  <si>
    <t>59a</t>
  </si>
  <si>
    <t xml:space="preserve">DISTRIBUTION SIDE </t>
  </si>
  <si>
    <t>59.1a</t>
  </si>
  <si>
    <t>Options to reduce Distribution Losses</t>
  </si>
  <si>
    <t>59.2a</t>
  </si>
  <si>
    <t>Options to reduce Distribution System Operating Use (DSOU) losses</t>
  </si>
  <si>
    <t>60a</t>
  </si>
  <si>
    <t xml:space="preserve">PRODUCTION SIDE </t>
  </si>
  <si>
    <t>60.1a</t>
  </si>
  <si>
    <t>Options to reduce treatment works losses</t>
  </si>
  <si>
    <t>60.2a</t>
  </si>
  <si>
    <t>Options to reduce outage</t>
  </si>
  <si>
    <t>61a</t>
  </si>
  <si>
    <t>CUSTOMER SIDE</t>
  </si>
  <si>
    <t>61.1a</t>
  </si>
  <si>
    <t>Options to change volume delivered to measured households</t>
  </si>
  <si>
    <t>61.2a</t>
  </si>
  <si>
    <t>Options to change volume delivered to unmeasured households</t>
  </si>
  <si>
    <t>61.3a</t>
  </si>
  <si>
    <t>Options to change volume delivered to measured non households</t>
  </si>
  <si>
    <t>61.4a</t>
  </si>
  <si>
    <t>Options to change volume delivered to unmeasured non households</t>
  </si>
  <si>
    <t>61.5a</t>
  </si>
  <si>
    <t>Options to reduce water taken unbilled</t>
  </si>
  <si>
    <t>61.6a</t>
  </si>
  <si>
    <t>Options impacting on measured Non Household - USPL</t>
  </si>
  <si>
    <t>61.7a</t>
  </si>
  <si>
    <t>Options impacting on unmeasured Non Household - USPL</t>
  </si>
  <si>
    <t>61.8a</t>
  </si>
  <si>
    <t>Options impacting on measured Household - USPL</t>
  </si>
  <si>
    <t>61.9a</t>
  </si>
  <si>
    <t>Options impacting on unmeasured Household - USPL</t>
  </si>
  <si>
    <t>61.10a</t>
  </si>
  <si>
    <t>Options impacting on Void properties - USPL</t>
  </si>
  <si>
    <t>RZCOSTSHERE</t>
  </si>
  <si>
    <t>Start dates</t>
  </si>
  <si>
    <t>Option Categories</t>
  </si>
  <si>
    <t>Aquifer recharge</t>
  </si>
  <si>
    <t>Bulk supply</t>
  </si>
  <si>
    <t>Conjunctive use</t>
  </si>
  <si>
    <t>Desalination</t>
  </si>
  <si>
    <t>Effluent reuse</t>
  </si>
  <si>
    <t>GW enhancement</t>
  </si>
  <si>
    <t>GW new</t>
  </si>
  <si>
    <t>Reservoir enlargement</t>
  </si>
  <si>
    <t>New reservoir</t>
  </si>
  <si>
    <t>2029-30</t>
  </si>
  <si>
    <t>SW enhancement</t>
  </si>
  <si>
    <t>2030-31</t>
  </si>
  <si>
    <t>SW new</t>
  </si>
  <si>
    <t>2031-32</t>
  </si>
  <si>
    <t>Active leakage management</t>
  </si>
  <si>
    <t>Mains replacement (not trunk mains)</t>
  </si>
  <si>
    <t>Pressure management</t>
  </si>
  <si>
    <t>Other leakage control</t>
  </si>
  <si>
    <t>Trunk mains renewal</t>
  </si>
  <si>
    <t>Pumps</t>
  </si>
  <si>
    <t>Service reservoir</t>
  </si>
  <si>
    <t>Water treatment works loss recovery</t>
  </si>
  <si>
    <t>Water treatment works capacity increase</t>
  </si>
  <si>
    <t>Cistern displacement device</t>
  </si>
  <si>
    <t>Household water audit</t>
  </si>
  <si>
    <t>Commercial water audit</t>
  </si>
  <si>
    <t>Customer education / awareness</t>
  </si>
  <si>
    <t>Other water efficiency</t>
  </si>
  <si>
    <t>Metering optants</t>
  </si>
  <si>
    <t>Metering change of occupancy</t>
  </si>
  <si>
    <t>Metering compulsory</t>
  </si>
  <si>
    <t>Metering other selective</t>
  </si>
  <si>
    <t>Supply pipe repairs / replacement</t>
  </si>
  <si>
    <t>Outdoor water efficiency devices</t>
  </si>
  <si>
    <t>Retrofitting indoor water efficiency devices</t>
  </si>
  <si>
    <t>Alternative tariffs</t>
  </si>
  <si>
    <t>Collaborative R&amp;D</t>
  </si>
  <si>
    <t>Table 6: Preferred list of water management options</t>
  </si>
  <si>
    <t>DRY YEAR PLANNED GAINS IN WAFU OR SAVINGS IN DEMAND (Ml/d) - TO BE COMPLETED FOR ALL PREFERRED OPTIONS 
(WAFU gains for each year are individual year gains and not cumulative gains)</t>
  </si>
  <si>
    <t>Row Ref</t>
  </si>
  <si>
    <t>Option Name  
[Insert / delete non-numbered lines to suit]</t>
  </si>
  <si>
    <t>Option Reference No.</t>
  </si>
  <si>
    <t>Resource Management</t>
  </si>
  <si>
    <t>Increase raw water abstractions</t>
  </si>
  <si>
    <t>(insert row above)</t>
  </si>
  <si>
    <t>Raw water imports</t>
  </si>
  <si>
    <t>Potable water Imports (input reductions as -ve)</t>
  </si>
  <si>
    <t>Reduce raw water losses and operational use 
(input as -ve)</t>
  </si>
  <si>
    <t>Reduced raw water export (including non potable supplies)</t>
  </si>
  <si>
    <t>Reduce raw water exports  (input as -ve)</t>
  </si>
  <si>
    <t>Reduce non potable supplies (input as -ve)</t>
  </si>
  <si>
    <t>Reduce potable water exports (input as -ve)</t>
  </si>
  <si>
    <t>Other options to increase deployable output</t>
  </si>
  <si>
    <t>Distribution Side Management</t>
  </si>
  <si>
    <t>Reduce distribution losses  (input as -ve)</t>
  </si>
  <si>
    <t>Reduce distribution system operational use (DSOU)  (input as -ve)</t>
  </si>
  <si>
    <t>Production Side Management, Specify Below....</t>
  </si>
  <si>
    <t>Reduce treatment works losses (input as -ve)</t>
  </si>
  <si>
    <t>Reduce outages (input as -ve)</t>
  </si>
  <si>
    <t>Customer Side Management</t>
  </si>
  <si>
    <t>Change volume delivered to measured non households 
(input reductions as -ve)</t>
  </si>
  <si>
    <t>Change volume delivered to unmeasured non households
(input reductions as -ve)</t>
  </si>
  <si>
    <t>Change volume delivered to measured households
(input reductions as -ve)</t>
  </si>
  <si>
    <t>Change volume delivered to unmeasured households
(input reductions as -ve)</t>
  </si>
  <si>
    <t>Options to reduce water taken unbilled (input as -ve)</t>
  </si>
  <si>
    <t>Options impacting on measured Non Household - USPL
(input reductions as -ve)</t>
  </si>
  <si>
    <t>l/pr</t>
  </si>
  <si>
    <t>Options impacting on unmeasured Non Household - USPL
(input reductions as -ve)</t>
  </si>
  <si>
    <t>Options impacting on measured Household - USPL
(input reductions as -ve)</t>
  </si>
  <si>
    <t>Options impacting on unmeasured Household - USPL
(input reductions as -ve)</t>
  </si>
  <si>
    <t>Options impacting on Void properties - USPL
(input reductions as -ve)</t>
  </si>
  <si>
    <t>Table 7: Final planning water supply</t>
  </si>
  <si>
    <t>1FP</t>
  </si>
  <si>
    <t>Raw Water Abstracted</t>
  </si>
  <si>
    <t>2FP</t>
  </si>
  <si>
    <t xml:space="preserve">Raw Water Imported </t>
  </si>
  <si>
    <t>2BL+ (6. Preferred scenario ref 58.2)</t>
  </si>
  <si>
    <t>3FP</t>
  </si>
  <si>
    <t>Potable Water Imported</t>
  </si>
  <si>
    <t>3BL+ (6. Preferred scenario ref 58.3)</t>
  </si>
  <si>
    <t>Resource (and process) losses</t>
  </si>
  <si>
    <t>5FP</t>
  </si>
  <si>
    <t>Raw Water Exported (raw exports and non potable uses)</t>
  </si>
  <si>
    <t>5BL+ (6. Preferred scenario ref 58.5)</t>
  </si>
  <si>
    <t>6FP</t>
  </si>
  <si>
    <t>Potable Water Exported</t>
  </si>
  <si>
    <t>6BL+ (6. Preferred scenario ref 58.6)</t>
  </si>
  <si>
    <t>-</t>
  </si>
  <si>
    <t>7FP</t>
  </si>
  <si>
    <t>Deployable Output</t>
  </si>
  <si>
    <t>9FP</t>
  </si>
  <si>
    <t>10FP</t>
  </si>
  <si>
    <t>10BL+ (6. Preferred scenario ref 60.2)</t>
  </si>
  <si>
    <t>Table 8: Final planning water demand</t>
  </si>
  <si>
    <t>Derivation / Impact of preferred options</t>
  </si>
  <si>
    <t>19FP</t>
  </si>
  <si>
    <t>Water Delivered Measured Non Household</t>
  </si>
  <si>
    <t>Calculated BL+Preferred options</t>
  </si>
  <si>
    <t>20FP</t>
  </si>
  <si>
    <t>Water Delivered Unmeasured Non Household</t>
  </si>
  <si>
    <t>21FP</t>
  </si>
  <si>
    <t>Water Delivered Measured Household</t>
  </si>
  <si>
    <t>22FP</t>
  </si>
  <si>
    <t>Water Delivered Unmeasured Household</t>
  </si>
  <si>
    <t>23FP</t>
  </si>
  <si>
    <t>19FP-34FP</t>
  </si>
  <si>
    <t>24FP</t>
  </si>
  <si>
    <t>20FP-35FP</t>
  </si>
  <si>
    <t>21FP-36FP</t>
  </si>
  <si>
    <t>22FP-37FP</t>
  </si>
  <si>
    <t>27 -</t>
  </si>
  <si>
    <t>n/a in FP</t>
  </si>
  <si>
    <t xml:space="preserve"> -  </t>
  </si>
  <si>
    <t>28 -</t>
  </si>
  <si>
    <t>29FP</t>
  </si>
  <si>
    <t>(25FP*1,000,000)/(51FP*1,000)</t>
  </si>
  <si>
    <t>29.1FP</t>
  </si>
  <si>
    <t>Input brief explanation here</t>
  </si>
  <si>
    <t>29.2FP</t>
  </si>
  <si>
    <t>29.3FP</t>
  </si>
  <si>
    <t>29.4FP</t>
  </si>
  <si>
    <t>29.5FP</t>
  </si>
  <si>
    <t>29.6FP</t>
  </si>
  <si>
    <t>30FP</t>
  </si>
  <si>
    <t>(26FP*1,000,000)/(52FP*1,000)</t>
  </si>
  <si>
    <t>30.1FP</t>
  </si>
  <si>
    <t>30.2FP</t>
  </si>
  <si>
    <t>30.3FP</t>
  </si>
  <si>
    <t>30.4FP</t>
  </si>
  <si>
    <t>30.5FP</t>
  </si>
  <si>
    <t>30.6FP</t>
  </si>
  <si>
    <t>31FP</t>
  </si>
  <si>
    <t>((25FP+26FP)*1,000,000))/(51FP+52FP*1,000)</t>
  </si>
  <si>
    <t>32FP</t>
  </si>
  <si>
    <t>33FP</t>
  </si>
  <si>
    <t>34FP</t>
  </si>
  <si>
    <t>35FP</t>
  </si>
  <si>
    <t>36FP</t>
  </si>
  <si>
    <t>37FP</t>
  </si>
  <si>
    <t>38FP</t>
  </si>
  <si>
    <t>39FP</t>
  </si>
  <si>
    <t>Sum(34FP:39FP)</t>
  </si>
  <si>
    <t>41FP</t>
  </si>
  <si>
    <t>(40FP*1,000,000)/(48FP*1,000)</t>
  </si>
  <si>
    <t>42FP</t>
  </si>
  <si>
    <t>Measured Non Household - Properties</t>
  </si>
  <si>
    <t>43FP</t>
  </si>
  <si>
    <t>Unmeasured Non Household - Properties</t>
  </si>
  <si>
    <t>44FP</t>
  </si>
  <si>
    <t>45FP</t>
  </si>
  <si>
    <t>Measured Household - Properties (excl voids)</t>
  </si>
  <si>
    <t>Pre-plan year = input.
Forecast years = Previous year 45FP + sum(45.1FP:45.6FP)</t>
  </si>
  <si>
    <t>45.1FP</t>
  </si>
  <si>
    <t>New properties</t>
  </si>
  <si>
    <t>45.2FP</t>
  </si>
  <si>
    <t>45.3FP</t>
  </si>
  <si>
    <t>45.4FP</t>
  </si>
  <si>
    <t>45.5FP</t>
  </si>
  <si>
    <t>Selective metering properties</t>
  </si>
  <si>
    <t>45.6FP</t>
  </si>
  <si>
    <t>45.7FP</t>
  </si>
  <si>
    <t>46FP</t>
  </si>
  <si>
    <t>47FP</t>
  </si>
  <si>
    <t>48FP</t>
  </si>
  <si>
    <t>SUM(42FP:45FP)+45.7FP+46FP+47FP</t>
  </si>
  <si>
    <t>49FP</t>
  </si>
  <si>
    <t>50FP</t>
  </si>
  <si>
    <t>51FP</t>
  </si>
  <si>
    <t>52FP</t>
  </si>
  <si>
    <t>53FP</t>
  </si>
  <si>
    <t>49FP+Sum(50FP:52FP)</t>
  </si>
  <si>
    <t>54FP</t>
  </si>
  <si>
    <t>51FP/45FP</t>
  </si>
  <si>
    <t>55FP</t>
  </si>
  <si>
    <t>56FP</t>
  </si>
  <si>
    <t>45FP/45FP+46FP</t>
  </si>
  <si>
    <t>57FP</t>
  </si>
  <si>
    <t>45FP/(45FP+45.7FP+46FP+47FP)</t>
  </si>
  <si>
    <t>Table 9: Final planning water supply</t>
  </si>
  <si>
    <t>11FP</t>
  </si>
  <si>
    <t>Distribution Input</t>
  </si>
  <si>
    <t>19FP+20FP+21FP+22FP+32FP+33FP+38FP+39FP</t>
  </si>
  <si>
    <t>12FP</t>
  </si>
  <si>
    <t>12FP+(2FP+3FP)-(5FP+6FP)</t>
  </si>
  <si>
    <t>14FP</t>
  </si>
  <si>
    <t>15FP</t>
  </si>
  <si>
    <t>14FP+15FP</t>
  </si>
  <si>
    <t>13FP-11FP</t>
  </si>
  <si>
    <t>18FP</t>
  </si>
  <si>
    <t>17FP-16FP</t>
  </si>
  <si>
    <t>Table 10: Drought plan links and Deployable Output Overview</t>
  </si>
  <si>
    <t>10.1 Planning scenarios</t>
  </si>
  <si>
    <t>10.2 Water resources management plan</t>
  </si>
  <si>
    <t>10.3 Drought plan</t>
  </si>
  <si>
    <t>10.4 Demand</t>
  </si>
  <si>
    <t>Drought Scenarios</t>
  </si>
  <si>
    <t>Drought
Description</t>
  </si>
  <si>
    <t>Drought Severity</t>
  </si>
  <si>
    <t>Plan in which scenario is used (highlights overlaps)</t>
  </si>
  <si>
    <t>Unrestricted Demand</t>
  </si>
  <si>
    <t>Restricted Demand</t>
  </si>
  <si>
    <t>WRMP</t>
  </si>
  <si>
    <t>Drought
Plan</t>
  </si>
  <si>
    <t>Description</t>
  </si>
  <si>
    <t>Marginal
Benefit (Ml/d)</t>
  </si>
  <si>
    <t>DO (Ml/d)</t>
  </si>
  <si>
    <t>Historic Droughts</t>
  </si>
  <si>
    <t>(1)</t>
  </si>
  <si>
    <t>Additional Drought Scenarios</t>
  </si>
  <si>
    <t>Reported DO for WRMP tables highlighted in yellow</t>
  </si>
  <si>
    <t>10.5 Summary report</t>
  </si>
  <si>
    <t>WRMP DO Overview</t>
  </si>
  <si>
    <t>Drought Plan Overview</t>
  </si>
  <si>
    <t>Impact on Supply Demand</t>
  </si>
  <si>
    <t>Demands</t>
  </si>
  <si>
    <t>Data validation: Cell D20</t>
  </si>
  <si>
    <t>Dry Year Annual Average</t>
  </si>
  <si>
    <t>Dry Year Critical Period</t>
  </si>
  <si>
    <t>Dry Year Annual Average - benchmarking data</t>
  </si>
  <si>
    <t>Dry Year Critical Period - benchmarking data</t>
  </si>
  <si>
    <t>Drought Supply Measures and Demand Restrictions Further Details</t>
  </si>
  <si>
    <t>WRMP
Additional Yield from Drought Supply Measures (eg drought permits or orders)</t>
  </si>
  <si>
    <t>Drought Plan
Additional Yield from Further Supply Measures (eg drought permits or orders)</t>
  </si>
  <si>
    <t>WRMP DO
 Levels of Service</t>
  </si>
  <si>
    <t>WRMP
Impact on DO of drought plan Demand Restrictions (eg TUBs)</t>
  </si>
  <si>
    <t>Drought Plan
Impact on DO of Further Demand Restrictions (eg TUBs)</t>
  </si>
  <si>
    <t>WRMP
DO of Sources
 (not including drought measures)</t>
  </si>
  <si>
    <t>Fixed and Variable costs, Net Present Value, AIC and AISC of all feasible options (confidential)</t>
  </si>
  <si>
    <t>Grouped licences</t>
  </si>
  <si>
    <t>Additional notes (if desired)</t>
  </si>
  <si>
    <t>Financing costs</t>
  </si>
  <si>
    <t>7FP-(9FP+10FP)</t>
  </si>
  <si>
    <t>7BL+ 8BL+ (6. Preferred scenario ref 58.7) + (6. Preferred scenario ref 58.1)</t>
  </si>
  <si>
    <t>9BL+ (6. Preferred scenario ref 60.1)+(6. Preferred scenario ref 58.4)</t>
  </si>
  <si>
    <t>1 in 40 TUBs</t>
  </si>
  <si>
    <t>Liz Franks</t>
  </si>
  <si>
    <t>2016-17</t>
  </si>
  <si>
    <t>Non potable water supplied to: Wrexham Industrial Estate</t>
  </si>
  <si>
    <t>Potable water export to: UU</t>
  </si>
  <si>
    <t>N/A</t>
  </si>
  <si>
    <t>Potable water imported from:  UU</t>
  </si>
  <si>
    <t>Potable water export to: Chester WRZ (STWL)</t>
  </si>
  <si>
    <t>Enhanced Metering</t>
  </si>
  <si>
    <t>1933-34</t>
  </si>
  <si>
    <t>Worst Historic Drought</t>
  </si>
  <si>
    <t>Y</t>
  </si>
  <si>
    <t>(2)</t>
  </si>
  <si>
    <t>Severe Drought</t>
  </si>
  <si>
    <t>1 in 200-year return period</t>
  </si>
  <si>
    <t>Hafren Dyfrdwy</t>
  </si>
  <si>
    <t xml:space="preserve">Wrexham </t>
  </si>
  <si>
    <t>v14 - updated for V15 changes June 2018</t>
  </si>
  <si>
    <t>1 in 1000-year return period</t>
  </si>
  <si>
    <t>List individual measures used in scenario e.g.
(1)  No Data has been entered for this scenario- the only supply side drought measure available (releases from Lower Pen-Y-Cae) supports existing abstractions on the Dee.
(2)  No Data has been entered for this scenario- No demand savings have been applied when estimating DO. Thus, implementation of demand restrictions when the Dee Storage System drops into stage 3 is expected to provide higher DOs for each return periods.</t>
  </si>
  <si>
    <t>1 in 500-year return period</t>
  </si>
  <si>
    <t>Extreme drought</t>
  </si>
  <si>
    <t>The table above has been developed to show the DO for the Wrexham WRZ for the worst observed drought and for additional drought scenarios (1 in 200, 1in 500 and 1 in 1000 -years return period drought scenarios). The worst historic drought (1933-34) DO value is the baseline DO for the WRZ. In the Aquator modelling carried out to obtain a DO the 1933-34 drought produces the lowest reservoir levels across the WRZ. The severity of this drought is also supported by the Dee General Directions (June 2016) which states that the largest single-season drawn down of Llyn Celyn and Llyn Brenig occurs in 1933 based on synthesised data. It should be noted that a Temporary Use Bans has never been applied in the Wrexham zone.</t>
  </si>
  <si>
    <t>1 in 200, 1 in 500 and 1 in 1000 - years return period drought scenarios</t>
  </si>
  <si>
    <t xml:space="preserve">None of the additional drouhgt scenarios will have impact on the supply demand balance in this WRZ </t>
  </si>
  <si>
    <t>Demand values included in columns U and V are the highest forecasted demand over the planning period.</t>
  </si>
  <si>
    <t>Plausible drought</t>
  </si>
  <si>
    <t>29.7BL</t>
  </si>
  <si>
    <t>30.7BL</t>
  </si>
  <si>
    <t>Measured water efficiency</t>
  </si>
  <si>
    <t>Unmeasured water efficiency</t>
  </si>
  <si>
    <t>29.7FP</t>
  </si>
  <si>
    <t>30.7FP</t>
  </si>
  <si>
    <t>N</t>
  </si>
  <si>
    <t>This is a Hafren Dyfyrdwy company wide AIC calculation, and reflects the company wide costs and demand benefits</t>
  </si>
  <si>
    <t>Active Leakage Control - Supply demand balance scenario</t>
  </si>
  <si>
    <t>ALC1</t>
  </si>
  <si>
    <t>2020/21</t>
  </si>
  <si>
    <t>Active Leakage Control - National Infrustructure commision scenario</t>
  </si>
  <si>
    <t>ALC2</t>
  </si>
  <si>
    <t>Leakage reduction</t>
  </si>
  <si>
    <t>EM001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</si>
</sst>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yyyy\-yy"/>
    <numFmt numFmtId="165" formatCode="0.0"/>
    <numFmt numFmtId="166" formatCode="0.000"/>
    <numFmt numFmtId="167" formatCode="yyyy/yy"/>
    <numFmt numFmtId="168" formatCode="#,##0.0"/>
    <numFmt numFmtId="169" formatCode="[$-809]General"/>
  </numFmts>
  <fonts count="65" x14ac:knownFonts="1"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20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u/>
      <sz val="12"/>
      <color indexed="12"/>
      <name val="Arial"/>
      <family val="2"/>
    </font>
    <font>
      <b/>
      <sz val="12"/>
      <color indexed="12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2"/>
      <color indexed="47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10"/>
      <color indexed="47"/>
      <name val="Arial"/>
      <family val="2"/>
    </font>
    <font>
      <sz val="14"/>
      <name val="Arial"/>
      <family val="2"/>
    </font>
    <font>
      <sz val="10"/>
      <color indexed="10"/>
      <name val="Arial"/>
      <family val="2"/>
    </font>
    <font>
      <b/>
      <sz val="14"/>
      <name val="Arial"/>
      <family val="2"/>
    </font>
    <font>
      <b/>
      <sz val="10"/>
      <color indexed="55"/>
      <name val="Arial"/>
      <family val="2"/>
    </font>
    <font>
      <b/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23"/>
      <name val="Arial"/>
      <family val="2"/>
    </font>
    <font>
      <sz val="10"/>
      <color indexed="55"/>
      <name val="Arial"/>
      <family val="2"/>
    </font>
    <font>
      <sz val="10.5"/>
      <color indexed="10"/>
      <name val="Arial"/>
      <family val="2"/>
    </font>
    <font>
      <sz val="10.5"/>
      <name val="Arial"/>
      <family val="2"/>
    </font>
    <font>
      <b/>
      <sz val="11"/>
      <name val="Arial"/>
      <family val="2"/>
    </font>
    <font>
      <sz val="11"/>
      <color indexed="10"/>
      <name val="Arial"/>
      <family val="2"/>
    </font>
    <font>
      <b/>
      <sz val="10"/>
      <name val="Arial"/>
      <family val="2"/>
    </font>
    <font>
      <b/>
      <sz val="11"/>
      <color indexed="10"/>
      <name val="Arial"/>
      <family val="2"/>
    </font>
    <font>
      <sz val="12"/>
      <color indexed="10"/>
      <name val="Arial"/>
      <family val="2"/>
    </font>
    <font>
      <sz val="10"/>
      <color indexed="9"/>
      <name val="Arial"/>
      <family val="2"/>
    </font>
    <font>
      <b/>
      <sz val="14"/>
      <color indexed="10"/>
      <name val="Arial"/>
      <family val="2"/>
    </font>
    <font>
      <b/>
      <sz val="14"/>
      <color indexed="9"/>
      <name val="Arial"/>
      <family val="2"/>
    </font>
    <font>
      <b/>
      <sz val="11"/>
      <color indexed="9"/>
      <name val="Arial"/>
      <family val="2"/>
    </font>
    <font>
      <sz val="11"/>
      <color indexed="9"/>
      <name val="Arial"/>
      <family val="2"/>
    </font>
    <font>
      <b/>
      <sz val="12"/>
      <color indexed="9"/>
      <name val="Arial"/>
      <family val="2"/>
    </font>
    <font>
      <b/>
      <sz val="12"/>
      <color indexed="10"/>
      <name val="Arial"/>
      <family val="2"/>
    </font>
    <font>
      <b/>
      <sz val="12"/>
      <color indexed="23"/>
      <name val="Arial"/>
      <family val="2"/>
    </font>
    <font>
      <b/>
      <sz val="10"/>
      <color indexed="9"/>
      <name val="Arial"/>
      <family val="2"/>
    </font>
    <font>
      <sz val="14"/>
      <color indexed="10"/>
      <name val="Arial"/>
      <family val="2"/>
    </font>
    <font>
      <b/>
      <sz val="14"/>
      <color indexed="23"/>
      <name val="Arial"/>
      <family val="2"/>
    </font>
    <font>
      <sz val="10"/>
      <color indexed="22"/>
      <name val="Arial"/>
      <family val="2"/>
    </font>
    <font>
      <sz val="11"/>
      <color indexed="55"/>
      <name val="Arial"/>
      <family val="2"/>
    </font>
    <font>
      <i/>
      <sz val="10"/>
      <name val="Arial"/>
      <family val="2"/>
    </font>
    <font>
      <b/>
      <sz val="12"/>
      <color rgb="FF000000"/>
      <name val="Arial"/>
      <family val="2"/>
    </font>
    <font>
      <b/>
      <sz val="18"/>
      <name val="Arial"/>
      <family val="2"/>
    </font>
    <font>
      <b/>
      <sz val="11"/>
      <color rgb="FF000000"/>
      <name val="Calibri"/>
      <family val="2"/>
    </font>
    <font>
      <sz val="12"/>
      <color indexed="81"/>
      <name val="Tahoma"/>
      <family val="2"/>
    </font>
    <font>
      <b/>
      <sz val="14"/>
      <color indexed="81"/>
      <name val="Tahoma"/>
      <family val="2"/>
    </font>
    <font>
      <sz val="14"/>
      <color indexed="81"/>
      <name val="Tahoma"/>
      <family val="2"/>
    </font>
    <font>
      <sz val="10"/>
      <color theme="1"/>
      <name val="Arial"/>
      <family val="2"/>
    </font>
    <font>
      <b/>
      <sz val="10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sz val="12"/>
      <color theme="1"/>
      <name val="Arial"/>
      <family val="2"/>
    </font>
    <font>
      <b/>
      <sz val="10"/>
      <color rgb="FF00B050"/>
      <name val="Arial"/>
      <family val="2"/>
    </font>
    <font>
      <sz val="10"/>
      <color rgb="FF00B050"/>
      <name val="Arial"/>
      <family val="2"/>
    </font>
    <font>
      <sz val="10"/>
      <color theme="0" tint="-0.499984740745262"/>
      <name val="Arial"/>
      <family val="2"/>
    </font>
    <font>
      <sz val="8"/>
      <color rgb="FF00B05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0" tint="-0.249977111117893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10"/>
      <color theme="1" tint="0.499984740745262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8CBAD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9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 diagonalDown="1">
      <left style="thin">
        <color indexed="9"/>
      </left>
      <right style="thin">
        <color indexed="9"/>
      </right>
      <top/>
      <bottom style="thin">
        <color indexed="9"/>
      </bottom>
      <diagonal style="thin">
        <color indexed="9"/>
      </diagonal>
    </border>
    <border>
      <left/>
      <right style="thin">
        <color indexed="9"/>
      </right>
      <top style="thin">
        <color indexed="9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 style="thin">
        <color indexed="64"/>
      </top>
      <bottom style="thin">
        <color indexed="9"/>
      </bottom>
      <diagonal/>
    </border>
    <border>
      <left style="thin">
        <color indexed="9"/>
      </left>
      <right/>
      <top style="thin">
        <color indexed="64"/>
      </top>
      <bottom/>
      <diagonal/>
    </border>
    <border>
      <left/>
      <right style="thin">
        <color indexed="9"/>
      </right>
      <top style="thin">
        <color indexed="64"/>
      </top>
      <bottom/>
      <diagonal/>
    </border>
    <border>
      <left style="thin">
        <color indexed="9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9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64"/>
      </bottom>
      <diagonal/>
    </border>
    <border>
      <left/>
      <right/>
      <top style="thin">
        <color indexed="9"/>
      </top>
      <bottom style="thin">
        <color indexed="64"/>
      </bottom>
      <diagonal/>
    </border>
    <border>
      <left/>
      <right style="thin">
        <color indexed="9"/>
      </right>
      <top style="thin">
        <color indexed="9"/>
      </top>
      <bottom style="thin">
        <color indexed="64"/>
      </bottom>
      <diagonal/>
    </border>
    <border>
      <left style="thin">
        <color indexed="9"/>
      </left>
      <right style="thin">
        <color indexed="64"/>
      </right>
      <top style="thin">
        <color indexed="9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23"/>
      </right>
      <top/>
      <bottom style="thin">
        <color indexed="23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medium">
        <color indexed="64"/>
      </bottom>
      <diagonal/>
    </border>
    <border>
      <left style="thin">
        <color indexed="23"/>
      </left>
      <right style="medium">
        <color indexed="23"/>
      </right>
      <top style="thin">
        <color indexed="23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2" fillId="0" borderId="0" applyFont="0" applyFill="0" applyBorder="0" applyAlignment="0" applyProtection="0"/>
    <xf numFmtId="0" fontId="54" fillId="0" borderId="0"/>
    <xf numFmtId="0" fontId="2" fillId="0" borderId="0"/>
    <xf numFmtId="169" fontId="62" fillId="0" borderId="0"/>
    <xf numFmtId="0" fontId="63" fillId="0" borderId="0"/>
    <xf numFmtId="0" fontId="1" fillId="0" borderId="0"/>
  </cellStyleXfs>
  <cellXfs count="1066">
    <xf numFmtId="0" fontId="0" fillId="0" borderId="0" xfId="0"/>
    <xf numFmtId="0" fontId="2" fillId="0" borderId="0" xfId="1" applyNumberFormat="1" applyProtection="1"/>
    <xf numFmtId="0" fontId="2" fillId="0" borderId="0" xfId="1" applyProtection="1"/>
    <xf numFmtId="0" fontId="2" fillId="0" borderId="2" xfId="1" applyBorder="1" applyProtection="1"/>
    <xf numFmtId="0" fontId="2" fillId="0" borderId="3" xfId="1" applyBorder="1" applyProtection="1"/>
    <xf numFmtId="0" fontId="2" fillId="0" borderId="0" xfId="1" applyBorder="1" applyProtection="1"/>
    <xf numFmtId="0" fontId="2" fillId="0" borderId="5" xfId="1" applyBorder="1" applyProtection="1"/>
    <xf numFmtId="0" fontId="4" fillId="0" borderId="0" xfId="1" applyFont="1" applyBorder="1" applyAlignment="1" applyProtection="1">
      <alignment vertical="center"/>
    </xf>
    <xf numFmtId="0" fontId="7" fillId="0" borderId="1" xfId="1" applyFont="1" applyBorder="1" applyAlignment="1" applyProtection="1">
      <alignment vertical="center"/>
    </xf>
    <xf numFmtId="0" fontId="8" fillId="0" borderId="0" xfId="1" applyFont="1" applyFill="1" applyBorder="1" applyAlignment="1" applyProtection="1">
      <alignment wrapText="1"/>
    </xf>
    <xf numFmtId="0" fontId="8" fillId="2" borderId="4" xfId="1" applyFont="1" applyFill="1" applyBorder="1" applyProtection="1"/>
    <xf numFmtId="0" fontId="8" fillId="2" borderId="0" xfId="1" applyFont="1" applyFill="1" applyBorder="1" applyAlignment="1" applyProtection="1">
      <alignment horizontal="center"/>
    </xf>
    <xf numFmtId="2" fontId="9" fillId="0" borderId="6" xfId="1" applyNumberFormat="1" applyFont="1" applyFill="1" applyBorder="1" applyAlignment="1" applyProtection="1">
      <alignment horizontal="left"/>
      <protection locked="0"/>
    </xf>
    <xf numFmtId="0" fontId="10" fillId="0" borderId="0" xfId="1" applyFont="1" applyBorder="1" applyProtection="1"/>
    <xf numFmtId="0" fontId="4" fillId="0" borderId="0" xfId="1" applyFont="1" applyBorder="1" applyProtection="1"/>
    <xf numFmtId="0" fontId="4" fillId="0" borderId="5" xfId="1" applyFont="1" applyBorder="1" applyProtection="1"/>
    <xf numFmtId="0" fontId="10" fillId="0" borderId="0" xfId="1" applyFont="1" applyProtection="1"/>
    <xf numFmtId="1" fontId="9" fillId="0" borderId="6" xfId="1" applyNumberFormat="1" applyFont="1" applyFill="1" applyBorder="1" applyAlignment="1" applyProtection="1">
      <alignment horizontal="left"/>
      <protection locked="0"/>
    </xf>
    <xf numFmtId="0" fontId="8" fillId="0" borderId="4" xfId="1" applyFont="1" applyFill="1" applyBorder="1" applyProtection="1"/>
    <xf numFmtId="0" fontId="11" fillId="0" borderId="0" xfId="1" applyFont="1" applyBorder="1" applyProtection="1"/>
    <xf numFmtId="0" fontId="8" fillId="2" borderId="0" xfId="1" applyFont="1" applyFill="1" applyBorder="1" applyAlignment="1" applyProtection="1">
      <alignment horizontal="right"/>
    </xf>
    <xf numFmtId="164" fontId="9" fillId="0" borderId="6" xfId="1" applyNumberFormat="1" applyFont="1" applyFill="1" applyBorder="1" applyAlignment="1" applyProtection="1">
      <alignment horizontal="left"/>
      <protection locked="0"/>
    </xf>
    <xf numFmtId="0" fontId="8" fillId="2" borderId="7" xfId="1" applyFont="1" applyFill="1" applyBorder="1" applyProtection="1">
      <protection locked="0"/>
    </xf>
    <xf numFmtId="0" fontId="8" fillId="2" borderId="0" xfId="1" applyFont="1" applyFill="1" applyBorder="1" applyProtection="1"/>
    <xf numFmtId="14" fontId="9" fillId="0" borderId="6" xfId="1" applyNumberFormat="1" applyFont="1" applyFill="1" applyBorder="1" applyAlignment="1" applyProtection="1">
      <alignment horizontal="left"/>
      <protection locked="0"/>
    </xf>
    <xf numFmtId="2" fontId="9" fillId="0" borderId="0" xfId="1" applyNumberFormat="1" applyFont="1" applyFill="1" applyBorder="1" applyAlignment="1" applyProtection="1">
      <alignment horizontal="left"/>
      <protection locked="0"/>
    </xf>
    <xf numFmtId="0" fontId="4" fillId="0" borderId="0" xfId="1" applyFont="1" applyProtection="1"/>
    <xf numFmtId="0" fontId="9" fillId="0" borderId="0" xfId="1" applyFont="1" applyBorder="1" applyProtection="1"/>
    <xf numFmtId="0" fontId="13" fillId="2" borderId="4" xfId="1" applyFont="1" applyFill="1" applyBorder="1" applyProtection="1"/>
    <xf numFmtId="0" fontId="14" fillId="0" borderId="0" xfId="1" applyFont="1" applyProtection="1"/>
    <xf numFmtId="0" fontId="3" fillId="0" borderId="0" xfId="1" applyFont="1" applyFill="1" applyBorder="1" applyAlignment="1" applyProtection="1">
      <alignment wrapText="1"/>
    </xf>
    <xf numFmtId="0" fontId="4" fillId="0" borderId="2" xfId="1" applyFont="1" applyBorder="1" applyAlignment="1" applyProtection="1">
      <alignment vertical="center"/>
    </xf>
    <xf numFmtId="0" fontId="2" fillId="0" borderId="2" xfId="1" applyFill="1" applyBorder="1" applyProtection="1"/>
    <xf numFmtId="0" fontId="2" fillId="0" borderId="4" xfId="1" applyBorder="1" applyProtection="1"/>
    <xf numFmtId="0" fontId="4" fillId="0" borderId="8" xfId="1" applyFont="1" applyFill="1" applyBorder="1" applyProtection="1"/>
    <xf numFmtId="0" fontId="4" fillId="0" borderId="0" xfId="1" applyFont="1" applyFill="1" applyBorder="1" applyProtection="1"/>
    <xf numFmtId="0" fontId="2" fillId="0" borderId="0" xfId="1" applyFill="1" applyBorder="1" applyProtection="1"/>
    <xf numFmtId="0" fontId="15" fillId="0" borderId="0" xfId="1" applyFont="1" applyFill="1" applyProtection="1"/>
    <xf numFmtId="0" fontId="4" fillId="3" borderId="8" xfId="1" applyFont="1" applyFill="1" applyBorder="1" applyProtection="1"/>
    <xf numFmtId="0" fontId="4" fillId="0" borderId="4" xfId="1" applyFont="1" applyBorder="1" applyProtection="1"/>
    <xf numFmtId="0" fontId="4" fillId="4" borderId="8" xfId="1" applyFont="1" applyFill="1" applyBorder="1" applyProtection="1"/>
    <xf numFmtId="0" fontId="4" fillId="5" borderId="8" xfId="1" applyFont="1" applyFill="1" applyBorder="1" applyProtection="1"/>
    <xf numFmtId="0" fontId="4" fillId="6" borderId="8" xfId="1" applyFont="1" applyFill="1" applyBorder="1" applyProtection="1"/>
    <xf numFmtId="0" fontId="4" fillId="0" borderId="9" xfId="1" applyFont="1" applyFill="1" applyBorder="1" applyProtection="1"/>
    <xf numFmtId="0" fontId="4" fillId="0" borderId="10" xfId="1" applyFont="1" applyFill="1" applyBorder="1" applyProtection="1"/>
    <xf numFmtId="0" fontId="2" fillId="0" borderId="10" xfId="1" applyFill="1" applyBorder="1" applyProtection="1"/>
    <xf numFmtId="0" fontId="2" fillId="0" borderId="11" xfId="1" applyBorder="1" applyProtection="1"/>
    <xf numFmtId="0" fontId="16" fillId="0" borderId="2" xfId="1" applyFont="1" applyBorder="1" applyProtection="1"/>
    <xf numFmtId="0" fontId="7" fillId="0" borderId="2" xfId="1" applyFont="1" applyBorder="1" applyAlignment="1" applyProtection="1">
      <alignment vertical="center"/>
    </xf>
    <xf numFmtId="0" fontId="7" fillId="0" borderId="2" xfId="1" applyFont="1" applyBorder="1"/>
    <xf numFmtId="0" fontId="8" fillId="0" borderId="4" xfId="1" applyFont="1" applyBorder="1" applyProtection="1"/>
    <xf numFmtId="0" fontId="6" fillId="0" borderId="0" xfId="2" applyFont="1" applyBorder="1" applyAlignment="1" applyProtection="1"/>
    <xf numFmtId="0" fontId="4" fillId="2" borderId="0" xfId="1" applyFont="1" applyFill="1" applyBorder="1" applyProtection="1"/>
    <xf numFmtId="0" fontId="5" fillId="0" borderId="0" xfId="2" applyBorder="1" applyAlignment="1" applyProtection="1"/>
    <xf numFmtId="0" fontId="8" fillId="0" borderId="9" xfId="1" applyFont="1" applyBorder="1" applyProtection="1"/>
    <xf numFmtId="0" fontId="8" fillId="0" borderId="10" xfId="1" applyFont="1" applyFill="1" applyBorder="1" applyProtection="1"/>
    <xf numFmtId="0" fontId="4" fillId="2" borderId="10" xfId="1" applyFont="1" applyFill="1" applyBorder="1" applyProtection="1"/>
    <xf numFmtId="0" fontId="4" fillId="0" borderId="10" xfId="1" applyFont="1" applyBorder="1" applyProtection="1"/>
    <xf numFmtId="0" fontId="2" fillId="0" borderId="10" xfId="1" applyBorder="1" applyProtection="1"/>
    <xf numFmtId="0" fontId="6" fillId="0" borderId="10" xfId="2" applyFont="1" applyBorder="1" applyAlignment="1" applyProtection="1"/>
    <xf numFmtId="0" fontId="4" fillId="0" borderId="11" xfId="1" applyFont="1" applyBorder="1" applyProtection="1"/>
    <xf numFmtId="0" fontId="8" fillId="0" borderId="0" xfId="1" applyFont="1" applyBorder="1" applyProtection="1"/>
    <xf numFmtId="0" fontId="2" fillId="0" borderId="12" xfId="1" applyBorder="1" applyProtection="1"/>
    <xf numFmtId="0" fontId="2" fillId="0" borderId="12" xfId="1" applyBorder="1" applyAlignment="1" applyProtection="1">
      <alignment horizontal="center"/>
    </xf>
    <xf numFmtId="0" fontId="17" fillId="0" borderId="13" xfId="1" applyFont="1" applyFill="1" applyBorder="1" applyProtection="1"/>
    <xf numFmtId="0" fontId="2" fillId="0" borderId="13" xfId="1" applyFill="1" applyBorder="1" applyProtection="1"/>
    <xf numFmtId="0" fontId="2" fillId="0" borderId="13" xfId="1" applyFill="1" applyBorder="1" applyAlignment="1" applyProtection="1">
      <alignment horizontal="center"/>
    </xf>
    <xf numFmtId="0" fontId="18" fillId="0" borderId="13" xfId="1" applyFont="1" applyFill="1" applyBorder="1" applyAlignment="1" applyProtection="1">
      <alignment horizontal="left"/>
    </xf>
    <xf numFmtId="0" fontId="19" fillId="0" borderId="12" xfId="1" applyFont="1" applyFill="1" applyBorder="1" applyAlignment="1" applyProtection="1">
      <alignment horizontal="center"/>
      <protection hidden="1"/>
    </xf>
    <xf numFmtId="0" fontId="19" fillId="0" borderId="12" xfId="1" applyFont="1" applyFill="1" applyBorder="1" applyAlignment="1" applyProtection="1">
      <alignment horizontal="left"/>
      <protection hidden="1"/>
    </xf>
    <xf numFmtId="0" fontId="19" fillId="0" borderId="14" xfId="1" applyFont="1" applyFill="1" applyBorder="1" applyAlignment="1" applyProtection="1">
      <alignment horizontal="center"/>
      <protection hidden="1"/>
    </xf>
    <xf numFmtId="1" fontId="19" fillId="0" borderId="12" xfId="1" applyNumberFormat="1" applyFont="1" applyFill="1" applyBorder="1" applyAlignment="1" applyProtection="1">
      <alignment horizontal="center" wrapText="1"/>
      <protection hidden="1"/>
    </xf>
    <xf numFmtId="0" fontId="19" fillId="0" borderId="12" xfId="1" applyNumberFormat="1" applyFont="1" applyFill="1" applyBorder="1" applyAlignment="1" applyProtection="1">
      <alignment horizontal="center" wrapText="1"/>
      <protection hidden="1"/>
    </xf>
    <xf numFmtId="0" fontId="20" fillId="0" borderId="12" xfId="1" applyFont="1" applyFill="1" applyBorder="1" applyAlignment="1" applyProtection="1">
      <alignment horizontal="center"/>
      <protection hidden="1"/>
    </xf>
    <xf numFmtId="0" fontId="19" fillId="0" borderId="12" xfId="1" applyFont="1" applyFill="1" applyBorder="1" applyAlignment="1" applyProtection="1">
      <protection hidden="1"/>
    </xf>
    <xf numFmtId="0" fontId="20" fillId="0" borderId="15" xfId="1" applyFont="1" applyFill="1" applyBorder="1" applyAlignment="1" applyProtection="1">
      <alignment horizontal="center"/>
      <protection hidden="1"/>
    </xf>
    <xf numFmtId="0" fontId="19" fillId="0" borderId="15" xfId="1" applyFont="1" applyFill="1" applyBorder="1" applyAlignment="1" applyProtection="1">
      <alignment horizontal="center"/>
      <protection hidden="1"/>
    </xf>
    <xf numFmtId="0" fontId="21" fillId="0" borderId="12" xfId="1" applyFont="1" applyFill="1" applyBorder="1" applyAlignment="1" applyProtection="1">
      <alignment horizontal="center"/>
      <protection hidden="1"/>
    </xf>
    <xf numFmtId="0" fontId="21" fillId="0" borderId="12" xfId="1" applyFont="1" applyFill="1" applyBorder="1" applyProtection="1">
      <protection hidden="1"/>
    </xf>
    <xf numFmtId="2" fontId="21" fillId="0" borderId="12" xfId="1" applyNumberFormat="1" applyFont="1" applyFill="1" applyBorder="1" applyAlignment="1" applyProtection="1">
      <alignment vertical="center"/>
      <protection hidden="1"/>
    </xf>
    <xf numFmtId="0" fontId="19" fillId="0" borderId="12" xfId="1" applyFont="1" applyFill="1" applyBorder="1" applyAlignment="1" applyProtection="1">
      <alignment vertical="center"/>
      <protection hidden="1"/>
    </xf>
    <xf numFmtId="0" fontId="22" fillId="0" borderId="12" xfId="1" applyFont="1" applyFill="1" applyBorder="1" applyProtection="1">
      <protection hidden="1"/>
    </xf>
    <xf numFmtId="0" fontId="21" fillId="0" borderId="12" xfId="1" applyFont="1" applyFill="1" applyBorder="1" applyAlignment="1" applyProtection="1">
      <alignment horizontal="left"/>
      <protection hidden="1"/>
    </xf>
    <xf numFmtId="2" fontId="21" fillId="0" borderId="12" xfId="1" applyNumberFormat="1" applyFont="1" applyFill="1" applyBorder="1" applyAlignment="1" applyProtection="1">
      <alignment vertical="center" wrapText="1"/>
      <protection hidden="1"/>
    </xf>
    <xf numFmtId="0" fontId="21" fillId="0" borderId="16" xfId="1" applyFont="1" applyFill="1" applyBorder="1" applyProtection="1">
      <protection hidden="1"/>
    </xf>
    <xf numFmtId="0" fontId="21" fillId="0" borderId="16" xfId="1" applyFont="1" applyFill="1" applyBorder="1" applyAlignment="1" applyProtection="1">
      <alignment horizontal="center"/>
      <protection hidden="1"/>
    </xf>
    <xf numFmtId="0" fontId="8" fillId="0" borderId="12" xfId="1" applyFont="1" applyBorder="1" applyProtection="1"/>
    <xf numFmtId="0" fontId="23" fillId="0" borderId="12" xfId="1" applyFont="1" applyBorder="1" applyAlignment="1" applyProtection="1">
      <alignment textRotation="90"/>
    </xf>
    <xf numFmtId="0" fontId="24" fillId="0" borderId="12" xfId="1" applyFont="1" applyBorder="1" applyAlignment="1" applyProtection="1">
      <alignment textRotation="90"/>
    </xf>
    <xf numFmtId="1" fontId="25" fillId="0" borderId="12" xfId="1" applyNumberFormat="1" applyFont="1" applyBorder="1" applyAlignment="1" applyProtection="1">
      <alignment horizontal="center" textRotation="90"/>
    </xf>
    <xf numFmtId="0" fontId="24" fillId="0" borderId="12" xfId="1" applyFont="1" applyFill="1" applyBorder="1" applyAlignment="1" applyProtection="1">
      <alignment textRotation="90"/>
    </xf>
    <xf numFmtId="0" fontId="26" fillId="0" borderId="12" xfId="1" applyFont="1" applyBorder="1" applyAlignment="1" applyProtection="1"/>
    <xf numFmtId="0" fontId="9" fillId="0" borderId="12" xfId="1" applyFont="1" applyBorder="1" applyAlignment="1" applyProtection="1">
      <alignment horizontal="right"/>
    </xf>
    <xf numFmtId="2" fontId="9" fillId="0" borderId="12" xfId="1" applyNumberFormat="1" applyFont="1" applyBorder="1" applyAlignment="1" applyProtection="1">
      <alignment horizontal="center"/>
    </xf>
    <xf numFmtId="0" fontId="9" fillId="0" borderId="12" xfId="1" applyFont="1" applyFill="1" applyBorder="1" applyAlignment="1" applyProtection="1"/>
    <xf numFmtId="0" fontId="12" fillId="2" borderId="0" xfId="1" applyFont="1" applyFill="1" applyBorder="1" applyProtection="1"/>
    <xf numFmtId="0" fontId="12" fillId="2" borderId="0" xfId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horizontal="center" vertical="center"/>
    </xf>
    <xf numFmtId="0" fontId="27" fillId="2" borderId="0" xfId="1" applyFont="1" applyFill="1" applyBorder="1" applyAlignment="1" applyProtection="1">
      <alignment horizontal="center" wrapText="1"/>
    </xf>
    <xf numFmtId="0" fontId="27" fillId="2" borderId="0" xfId="1" applyFont="1" applyFill="1" applyBorder="1" applyAlignment="1" applyProtection="1">
      <alignment horizontal="center" vertical="center"/>
    </xf>
    <xf numFmtId="0" fontId="2" fillId="0" borderId="12" xfId="1" applyFill="1" applyBorder="1" applyProtection="1"/>
    <xf numFmtId="0" fontId="2" fillId="0" borderId="12" xfId="1" applyFill="1" applyBorder="1" applyAlignment="1" applyProtection="1">
      <alignment horizontal="center"/>
    </xf>
    <xf numFmtId="0" fontId="2" fillId="0" borderId="13" xfId="1" applyBorder="1" applyProtection="1"/>
    <xf numFmtId="0" fontId="2" fillId="0" borderId="13" xfId="1" applyBorder="1" applyAlignment="1" applyProtection="1">
      <alignment horizontal="center"/>
    </xf>
    <xf numFmtId="0" fontId="28" fillId="0" borderId="12" xfId="1" applyFont="1" applyBorder="1" applyAlignment="1" applyProtection="1">
      <alignment textRotation="90"/>
    </xf>
    <xf numFmtId="0" fontId="25" fillId="0" borderId="12" xfId="1" applyFont="1" applyBorder="1" applyAlignment="1" applyProtection="1">
      <alignment textRotation="90"/>
    </xf>
    <xf numFmtId="0" fontId="25" fillId="0" borderId="12" xfId="1" applyFont="1" applyFill="1" applyBorder="1" applyAlignment="1" applyProtection="1">
      <alignment textRotation="90"/>
    </xf>
    <xf numFmtId="0" fontId="9" fillId="0" borderId="14" xfId="1" applyFont="1" applyBorder="1" applyAlignment="1" applyProtection="1"/>
    <xf numFmtId="0" fontId="2" fillId="0" borderId="14" xfId="1" applyBorder="1" applyProtection="1"/>
    <xf numFmtId="0" fontId="2" fillId="0" borderId="17" xfId="1" applyBorder="1" applyAlignment="1" applyProtection="1">
      <alignment horizontal="center"/>
    </xf>
    <xf numFmtId="0" fontId="2" fillId="0" borderId="15" xfId="1" applyBorder="1" applyProtection="1"/>
    <xf numFmtId="0" fontId="2" fillId="0" borderId="15" xfId="1" applyBorder="1" applyAlignment="1" applyProtection="1">
      <alignment horizontal="center"/>
    </xf>
    <xf numFmtId="0" fontId="27" fillId="2" borderId="18" xfId="1" applyFont="1" applyFill="1" applyBorder="1" applyProtection="1"/>
    <xf numFmtId="0" fontId="27" fillId="2" borderId="19" xfId="1" applyFont="1" applyFill="1" applyBorder="1" applyAlignment="1" applyProtection="1">
      <alignment horizontal="center"/>
    </xf>
    <xf numFmtId="0" fontId="2" fillId="2" borderId="19" xfId="1" applyFill="1" applyBorder="1" applyAlignment="1" applyProtection="1">
      <alignment horizontal="center"/>
    </xf>
    <xf numFmtId="0" fontId="2" fillId="2" borderId="20" xfId="1" applyFill="1" applyBorder="1" applyAlignment="1" applyProtection="1">
      <alignment horizontal="center"/>
    </xf>
    <xf numFmtId="0" fontId="2" fillId="2" borderId="23" xfId="1" applyFill="1" applyBorder="1" applyAlignment="1" applyProtection="1">
      <alignment horizontal="center"/>
    </xf>
    <xf numFmtId="0" fontId="2" fillId="0" borderId="24" xfId="1" applyBorder="1" applyAlignment="1" applyProtection="1">
      <alignment horizontal="center"/>
    </xf>
    <xf numFmtId="0" fontId="27" fillId="2" borderId="25" xfId="1" applyFont="1" applyFill="1" applyBorder="1" applyProtection="1"/>
    <xf numFmtId="0" fontId="27" fillId="2" borderId="0" xfId="1" applyFont="1" applyFill="1" applyBorder="1" applyAlignment="1" applyProtection="1">
      <alignment horizontal="center"/>
    </xf>
    <xf numFmtId="0" fontId="2" fillId="2" borderId="0" xfId="1" applyFill="1" applyBorder="1" applyAlignment="1" applyProtection="1">
      <alignment horizontal="center"/>
    </xf>
    <xf numFmtId="0" fontId="2" fillId="2" borderId="12" xfId="1" applyFill="1" applyBorder="1" applyAlignment="1" applyProtection="1">
      <alignment horizontal="center"/>
    </xf>
    <xf numFmtId="0" fontId="2" fillId="2" borderId="28" xfId="1" applyFill="1" applyBorder="1" applyAlignment="1" applyProtection="1">
      <alignment horizontal="center"/>
    </xf>
    <xf numFmtId="1" fontId="27" fillId="2" borderId="0" xfId="1" applyNumberFormat="1" applyFont="1" applyFill="1" applyBorder="1" applyAlignment="1" applyProtection="1">
      <alignment horizontal="center"/>
    </xf>
    <xf numFmtId="2" fontId="12" fillId="2" borderId="26" xfId="1" applyNumberFormat="1" applyFont="1" applyFill="1" applyBorder="1" applyAlignment="1" applyProtection="1">
      <alignment horizontal="left"/>
    </xf>
    <xf numFmtId="0" fontId="12" fillId="2" borderId="0" xfId="1" applyFont="1" applyFill="1" applyBorder="1" applyAlignment="1" applyProtection="1">
      <alignment horizontal="left"/>
    </xf>
    <xf numFmtId="0" fontId="2" fillId="2" borderId="24" xfId="1" applyFill="1" applyBorder="1" applyAlignment="1" applyProtection="1">
      <alignment horizontal="center"/>
    </xf>
    <xf numFmtId="0" fontId="27" fillId="2" borderId="29" xfId="1" applyFont="1" applyFill="1" applyBorder="1" applyProtection="1"/>
    <xf numFmtId="0" fontId="27" fillId="2" borderId="7" xfId="1" applyFont="1" applyFill="1" applyBorder="1" applyAlignment="1" applyProtection="1">
      <alignment horizontal="center"/>
    </xf>
    <xf numFmtId="0" fontId="2" fillId="2" borderId="7" xfId="1" applyFill="1" applyBorder="1" applyAlignment="1" applyProtection="1">
      <alignment horizontal="center"/>
    </xf>
    <xf numFmtId="0" fontId="2" fillId="2" borderId="30" xfId="1" applyFill="1" applyBorder="1" applyAlignment="1" applyProtection="1">
      <alignment horizontal="center"/>
    </xf>
    <xf numFmtId="0" fontId="2" fillId="2" borderId="31" xfId="1" applyFill="1" applyBorder="1" applyAlignment="1" applyProtection="1">
      <alignment horizontal="center"/>
    </xf>
    <xf numFmtId="0" fontId="2" fillId="2" borderId="32" xfId="1" applyFill="1" applyBorder="1" applyAlignment="1" applyProtection="1">
      <alignment horizontal="center"/>
    </xf>
    <xf numFmtId="0" fontId="2" fillId="2" borderId="33" xfId="1" applyFill="1" applyBorder="1" applyAlignment="1" applyProtection="1">
      <alignment horizontal="center"/>
    </xf>
    <xf numFmtId="0" fontId="30" fillId="2" borderId="0" xfId="1" applyFont="1" applyFill="1" applyBorder="1" applyAlignment="1" applyProtection="1">
      <alignment vertical="center"/>
      <protection locked="0"/>
    </xf>
    <xf numFmtId="0" fontId="17" fillId="2" borderId="13" xfId="1" applyFont="1" applyFill="1" applyBorder="1" applyAlignment="1" applyProtection="1">
      <alignment vertical="center"/>
      <protection locked="0"/>
    </xf>
    <xf numFmtId="0" fontId="31" fillId="0" borderId="13" xfId="1" applyFont="1" applyBorder="1" applyAlignment="1" applyProtection="1">
      <alignment horizontal="left" vertical="center"/>
      <protection locked="0"/>
    </xf>
    <xf numFmtId="0" fontId="17" fillId="0" borderId="13" xfId="1" applyFont="1" applyBorder="1" applyAlignment="1" applyProtection="1">
      <alignment horizontal="left" vertical="center"/>
      <protection locked="0"/>
    </xf>
    <xf numFmtId="0" fontId="2" fillId="2" borderId="12" xfId="1" applyFill="1" applyBorder="1" applyAlignment="1" applyProtection="1">
      <alignment vertical="center"/>
      <protection locked="0"/>
    </xf>
    <xf numFmtId="0" fontId="32" fillId="0" borderId="13" xfId="1" applyFont="1" applyBorder="1" applyAlignment="1" applyProtection="1">
      <alignment horizontal="left" vertical="center"/>
      <protection locked="0"/>
    </xf>
    <xf numFmtId="0" fontId="17" fillId="0" borderId="13" xfId="1" applyFont="1" applyBorder="1" applyAlignment="1" applyProtection="1">
      <alignment horizontal="left" vertical="center" wrapText="1"/>
      <protection locked="0"/>
    </xf>
    <xf numFmtId="0" fontId="2" fillId="2" borderId="0" xfId="1" applyFill="1" applyBorder="1" applyAlignment="1" applyProtection="1">
      <alignment vertical="center"/>
      <protection locked="0"/>
    </xf>
    <xf numFmtId="0" fontId="30" fillId="2" borderId="0" xfId="1" applyFont="1" applyFill="1" applyBorder="1" applyAlignment="1" applyProtection="1">
      <alignment vertical="center" wrapText="1"/>
      <protection locked="0"/>
    </xf>
    <xf numFmtId="0" fontId="8" fillId="0" borderId="34" xfId="1" applyFont="1" applyBorder="1" applyAlignment="1" applyProtection="1">
      <alignment horizontal="center" vertical="center" wrapText="1"/>
      <protection locked="0"/>
    </xf>
    <xf numFmtId="0" fontId="33" fillId="2" borderId="0" xfId="1" applyFont="1" applyFill="1" applyBorder="1" applyAlignment="1" applyProtection="1">
      <alignment wrapText="1"/>
      <protection locked="0"/>
    </xf>
    <xf numFmtId="1" fontId="34" fillId="2" borderId="0" xfId="1" applyNumberFormat="1" applyFont="1" applyFill="1" applyBorder="1" applyAlignment="1" applyProtection="1">
      <alignment wrapText="1"/>
    </xf>
    <xf numFmtId="0" fontId="2" fillId="2" borderId="0" xfId="1" applyFill="1" applyAlignment="1" applyProtection="1">
      <alignment wrapText="1"/>
      <protection locked="0"/>
    </xf>
    <xf numFmtId="165" fontId="34" fillId="2" borderId="0" xfId="1" applyNumberFormat="1" applyFont="1" applyFill="1" applyBorder="1" applyProtection="1">
      <protection locked="0"/>
    </xf>
    <xf numFmtId="1" fontId="34" fillId="2" borderId="0" xfId="1" applyNumberFormat="1" applyFont="1" applyFill="1" applyBorder="1" applyAlignment="1" applyProtection="1">
      <alignment wrapText="1"/>
      <protection locked="0"/>
    </xf>
    <xf numFmtId="0" fontId="9" fillId="2" borderId="0" xfId="1" applyFont="1" applyFill="1" applyBorder="1" applyProtection="1">
      <protection locked="0"/>
    </xf>
    <xf numFmtId="0" fontId="34" fillId="2" borderId="0" xfId="1" applyFont="1" applyFill="1" applyBorder="1" applyProtection="1">
      <protection locked="0"/>
    </xf>
    <xf numFmtId="2" fontId="34" fillId="2" borderId="0" xfId="1" applyNumberFormat="1" applyFont="1" applyFill="1" applyBorder="1" applyProtection="1">
      <protection locked="0"/>
    </xf>
    <xf numFmtId="165" fontId="9" fillId="2" borderId="0" xfId="1" applyNumberFormat="1" applyFont="1" applyFill="1" applyBorder="1" applyProtection="1">
      <protection locked="0"/>
    </xf>
    <xf numFmtId="1" fontId="9" fillId="2" borderId="0" xfId="1" applyNumberFormat="1" applyFont="1" applyFill="1" applyBorder="1" applyProtection="1">
      <protection locked="0"/>
    </xf>
    <xf numFmtId="0" fontId="9" fillId="2" borderId="0" xfId="1" applyFont="1" applyFill="1" applyBorder="1" applyAlignment="1" applyProtection="1">
      <alignment wrapText="1"/>
      <protection locked="0"/>
    </xf>
    <xf numFmtId="0" fontId="25" fillId="2" borderId="18" xfId="1" applyFont="1" applyFill="1" applyBorder="1" applyAlignment="1" applyProtection="1">
      <alignment vertical="center"/>
      <protection locked="0"/>
    </xf>
    <xf numFmtId="0" fontId="25" fillId="2" borderId="19" xfId="1" applyFont="1" applyFill="1" applyBorder="1" applyAlignment="1" applyProtection="1">
      <alignment vertical="center"/>
      <protection locked="0"/>
    </xf>
    <xf numFmtId="2" fontId="9" fillId="2" borderId="37" xfId="1" applyNumberFormat="1" applyFont="1" applyFill="1" applyBorder="1" applyAlignment="1" applyProtection="1">
      <alignment horizontal="left" vertical="center"/>
      <protection locked="0"/>
    </xf>
    <xf numFmtId="0" fontId="9" fillId="2" borderId="0" xfId="1" applyFont="1" applyFill="1" applyBorder="1" applyAlignment="1" applyProtection="1">
      <alignment vertical="center" wrapText="1"/>
      <protection locked="0"/>
    </xf>
    <xf numFmtId="0" fontId="25" fillId="2" borderId="25" xfId="1" applyFont="1" applyFill="1" applyBorder="1" applyAlignment="1" applyProtection="1">
      <alignment vertical="center"/>
      <protection locked="0"/>
    </xf>
    <xf numFmtId="0" fontId="25" fillId="2" borderId="0" xfId="1" applyFont="1" applyFill="1" applyBorder="1" applyAlignment="1" applyProtection="1">
      <alignment vertical="center"/>
      <protection locked="0"/>
    </xf>
    <xf numFmtId="2" fontId="9" fillId="2" borderId="38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Protection="1">
      <protection locked="0"/>
    </xf>
    <xf numFmtId="0" fontId="27" fillId="2" borderId="0" xfId="1" applyFont="1" applyFill="1" applyBorder="1" applyAlignment="1" applyProtection="1">
      <alignment horizontal="center" vertical="center"/>
      <protection locked="0"/>
    </xf>
    <xf numFmtId="1" fontId="9" fillId="2" borderId="38" xfId="1" applyNumberFormat="1" applyFont="1" applyFill="1" applyBorder="1" applyAlignment="1" applyProtection="1">
      <alignment horizontal="left" vertical="center"/>
      <protection locked="0"/>
    </xf>
    <xf numFmtId="0" fontId="27" fillId="2" borderId="0" xfId="1" applyFont="1" applyFill="1" applyBorder="1" applyAlignment="1" applyProtection="1">
      <alignment horizontal="left"/>
      <protection locked="0"/>
    </xf>
    <xf numFmtId="0" fontId="9" fillId="2" borderId="0" xfId="1" applyFont="1" applyFill="1" applyBorder="1" applyAlignment="1" applyProtection="1">
      <alignment horizontal="left" vertical="center" wrapText="1"/>
      <protection locked="0"/>
    </xf>
    <xf numFmtId="0" fontId="25" fillId="2" borderId="29" xfId="1" applyFont="1" applyFill="1" applyBorder="1" applyAlignment="1" applyProtection="1">
      <alignment vertical="center"/>
      <protection locked="0"/>
    </xf>
    <xf numFmtId="0" fontId="25" fillId="2" borderId="7" xfId="1" applyFont="1" applyFill="1" applyBorder="1" applyAlignment="1" applyProtection="1">
      <alignment vertical="center"/>
      <protection locked="0"/>
    </xf>
    <xf numFmtId="2" fontId="9" fillId="2" borderId="39" xfId="1" applyNumberFormat="1" applyFont="1" applyFill="1" applyBorder="1" applyAlignment="1" applyProtection="1">
      <alignment horizontal="left" vertical="center"/>
      <protection locked="0"/>
    </xf>
    <xf numFmtId="0" fontId="26" fillId="2" borderId="0" xfId="1" applyFont="1" applyFill="1" applyBorder="1" applyAlignment="1" applyProtection="1">
      <alignment wrapText="1"/>
      <protection locked="0"/>
    </xf>
    <xf numFmtId="0" fontId="30" fillId="2" borderId="0" xfId="1" applyFont="1" applyFill="1" applyBorder="1" applyProtection="1">
      <protection locked="0"/>
    </xf>
    <xf numFmtId="0" fontId="2" fillId="2" borderId="0" xfId="1" applyFill="1" applyBorder="1" applyProtection="1">
      <protection locked="0"/>
    </xf>
    <xf numFmtId="0" fontId="12" fillId="2" borderId="0" xfId="1" applyFont="1" applyFill="1" applyBorder="1" applyProtection="1">
      <protection locked="0"/>
    </xf>
    <xf numFmtId="0" fontId="2" fillId="2" borderId="0" xfId="1" applyFill="1" applyBorder="1" applyAlignment="1" applyProtection="1">
      <alignment wrapText="1"/>
      <protection locked="0"/>
    </xf>
    <xf numFmtId="0" fontId="17" fillId="2" borderId="0" xfId="1" applyFont="1" applyFill="1" applyBorder="1" applyProtection="1">
      <protection locked="0"/>
    </xf>
    <xf numFmtId="0" fontId="16" fillId="2" borderId="0" xfId="1" applyFont="1" applyFill="1" applyBorder="1" applyProtection="1">
      <protection locked="0"/>
    </xf>
    <xf numFmtId="0" fontId="25" fillId="2" borderId="0" xfId="1" applyNumberFormat="1" applyFont="1" applyFill="1" applyBorder="1" applyAlignment="1" applyProtection="1">
      <alignment vertical="center"/>
      <protection locked="0"/>
    </xf>
    <xf numFmtId="0" fontId="17" fillId="2" borderId="17" xfId="1" applyFont="1" applyFill="1" applyBorder="1" applyAlignment="1" applyProtection="1">
      <alignment vertical="center"/>
      <protection locked="0"/>
    </xf>
    <xf numFmtId="0" fontId="17" fillId="2" borderId="0" xfId="1" applyFont="1" applyFill="1" applyBorder="1" applyAlignment="1" applyProtection="1">
      <alignment vertical="center"/>
      <protection locked="0"/>
    </xf>
    <xf numFmtId="49" fontId="31" fillId="2" borderId="0" xfId="1" applyNumberFormat="1" applyFont="1" applyFill="1" applyAlignment="1" applyProtection="1">
      <alignment vertical="center"/>
      <protection locked="0"/>
    </xf>
    <xf numFmtId="0" fontId="16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Alignment="1" applyProtection="1">
      <alignment vertical="center"/>
      <protection locked="0"/>
    </xf>
    <xf numFmtId="0" fontId="12" fillId="2" borderId="0" xfId="1" applyFont="1" applyFill="1" applyBorder="1" applyAlignment="1" applyProtection="1">
      <alignment vertical="center"/>
      <protection locked="0"/>
    </xf>
    <xf numFmtId="0" fontId="12" fillId="2" borderId="10" xfId="1" applyFont="1" applyFill="1" applyBorder="1" applyAlignment="1" applyProtection="1">
      <alignment horizontal="center" vertical="center"/>
      <protection locked="0"/>
    </xf>
    <xf numFmtId="0" fontId="16" fillId="2" borderId="0" xfId="1" applyFont="1" applyFill="1" applyBorder="1" applyAlignment="1" applyProtection="1">
      <alignment vertical="center"/>
      <protection locked="0"/>
    </xf>
    <xf numFmtId="0" fontId="35" fillId="2" borderId="0" xfId="1" applyFont="1" applyFill="1" applyBorder="1" applyAlignment="1" applyProtection="1">
      <alignment horizontal="center" vertical="center"/>
      <protection locked="0"/>
    </xf>
    <xf numFmtId="0" fontId="36" fillId="2" borderId="0" xfId="1" applyFont="1" applyFill="1" applyBorder="1" applyAlignment="1" applyProtection="1">
      <alignment horizontal="center" vertical="center"/>
      <protection locked="0"/>
    </xf>
    <xf numFmtId="0" fontId="8" fillId="0" borderId="40" xfId="1" applyFont="1" applyBorder="1" applyAlignment="1" applyProtection="1">
      <alignment horizontal="center" vertical="center" wrapText="1"/>
      <protection locked="0"/>
    </xf>
    <xf numFmtId="0" fontId="8" fillId="2" borderId="0" xfId="1" applyFont="1" applyFill="1" applyBorder="1" applyAlignment="1" applyProtection="1">
      <alignment horizontal="center" vertical="center"/>
      <protection locked="0"/>
    </xf>
    <xf numFmtId="2" fontId="34" fillId="2" borderId="0" xfId="1" applyNumberFormat="1" applyFont="1" applyFill="1" applyBorder="1" applyProtection="1"/>
    <xf numFmtId="0" fontId="34" fillId="2" borderId="0" xfId="1" applyFont="1" applyFill="1" applyBorder="1" applyProtection="1"/>
    <xf numFmtId="0" fontId="2" fillId="2" borderId="0" xfId="1" applyFill="1" applyProtection="1">
      <protection locked="0"/>
    </xf>
    <xf numFmtId="49" fontId="34" fillId="2" borderId="0" xfId="1" applyNumberFormat="1" applyFont="1" applyFill="1" applyBorder="1" applyProtection="1">
      <protection locked="0"/>
    </xf>
    <xf numFmtId="49" fontId="34" fillId="2" borderId="0" xfId="1" applyNumberFormat="1" applyFont="1" applyFill="1" applyBorder="1" applyProtection="1"/>
    <xf numFmtId="0" fontId="9" fillId="2" borderId="39" xfId="1" applyFont="1" applyFill="1" applyBorder="1" applyAlignment="1" applyProtection="1">
      <alignment horizontal="left" vertical="center"/>
      <protection locked="0"/>
    </xf>
    <xf numFmtId="0" fontId="25" fillId="2" borderId="0" xfId="1" applyFont="1" applyFill="1" applyBorder="1" applyProtection="1">
      <protection locked="0"/>
    </xf>
    <xf numFmtId="0" fontId="12" fillId="2" borderId="0" xfId="1" applyFont="1" applyFill="1" applyProtection="1">
      <protection locked="0"/>
    </xf>
    <xf numFmtId="49" fontId="16" fillId="2" borderId="0" xfId="1" applyNumberFormat="1" applyFont="1" applyFill="1" applyAlignment="1" applyProtection="1">
      <protection locked="0"/>
    </xf>
    <xf numFmtId="2" fontId="16" fillId="0" borderId="0" xfId="1" applyNumberFormat="1" applyFont="1" applyFill="1" applyBorder="1" applyAlignment="1" applyProtection="1">
      <alignment horizontal="center"/>
      <protection locked="0"/>
    </xf>
    <xf numFmtId="2" fontId="12" fillId="2" borderId="0" xfId="1" applyNumberFormat="1" applyFont="1" applyFill="1" applyProtection="1">
      <protection locked="0"/>
    </xf>
    <xf numFmtId="9" fontId="20" fillId="0" borderId="0" xfId="8" applyFont="1" applyFill="1" applyBorder="1" applyAlignment="1" applyProtection="1">
      <alignment horizontal="center"/>
      <protection locked="0"/>
    </xf>
    <xf numFmtId="166" fontId="20" fillId="0" borderId="0" xfId="1" applyNumberFormat="1" applyFont="1" applyFill="1" applyBorder="1" applyAlignment="1" applyProtection="1">
      <alignment horizontal="center"/>
      <protection locked="0"/>
    </xf>
    <xf numFmtId="49" fontId="12" fillId="2" borderId="0" xfId="1" applyNumberFormat="1" applyFont="1" applyFill="1" applyBorder="1" applyAlignment="1" applyProtection="1">
      <protection locked="0"/>
    </xf>
    <xf numFmtId="0" fontId="29" fillId="2" borderId="0" xfId="1" applyFont="1" applyFill="1" applyProtection="1">
      <protection locked="0"/>
    </xf>
    <xf numFmtId="0" fontId="9" fillId="2" borderId="39" xfId="1" applyFont="1" applyFill="1" applyBorder="1" applyAlignment="1" applyProtection="1">
      <alignment vertical="center"/>
      <protection locked="0"/>
    </xf>
    <xf numFmtId="0" fontId="12" fillId="2" borderId="0" xfId="1" applyFont="1" applyFill="1" applyAlignment="1" applyProtection="1">
      <protection locked="0"/>
    </xf>
    <xf numFmtId="0" fontId="17" fillId="2" borderId="0" xfId="1" applyFont="1" applyFill="1" applyBorder="1" applyAlignment="1" applyProtection="1">
      <alignment vertical="center" wrapText="1"/>
      <protection locked="0"/>
    </xf>
    <xf numFmtId="49" fontId="12" fillId="2" borderId="0" xfId="1" applyNumberFormat="1" applyFont="1" applyFill="1" applyAlignment="1" applyProtection="1">
      <alignment horizontal="center" vertical="center"/>
      <protection locked="0"/>
    </xf>
    <xf numFmtId="166" fontId="12" fillId="2" borderId="0" xfId="1" applyNumberFormat="1" applyFont="1" applyFill="1" applyBorder="1" applyAlignment="1" applyProtection="1">
      <alignment vertical="center"/>
      <protection locked="0"/>
    </xf>
    <xf numFmtId="0" fontId="2" fillId="2" borderId="0" xfId="1" applyFill="1" applyAlignment="1">
      <alignment vertical="center"/>
    </xf>
    <xf numFmtId="1" fontId="8" fillId="4" borderId="4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40" xfId="1" applyNumberFormat="1" applyFont="1" applyFill="1" applyBorder="1" applyAlignment="1" applyProtection="1">
      <alignment horizontal="center" vertical="center" wrapText="1"/>
      <protection locked="0"/>
    </xf>
    <xf numFmtId="1" fontId="8" fillId="0" borderId="62" xfId="1" applyNumberFormat="1" applyFont="1" applyFill="1" applyBorder="1" applyAlignment="1" applyProtection="1">
      <alignment horizontal="center" vertical="center" wrapText="1"/>
      <protection locked="0"/>
    </xf>
    <xf numFmtId="2" fontId="30" fillId="2" borderId="0" xfId="1" applyNumberFormat="1" applyFont="1" applyFill="1" applyBorder="1" applyProtection="1">
      <protection locked="0"/>
    </xf>
    <xf numFmtId="49" fontId="30" fillId="2" borderId="0" xfId="1" applyNumberFormat="1" applyFont="1" applyFill="1" applyBorder="1" applyProtection="1">
      <protection locked="0"/>
    </xf>
    <xf numFmtId="1" fontId="30" fillId="2" borderId="0" xfId="1" applyNumberFormat="1" applyFont="1" applyFill="1" applyBorder="1" applyProtection="1">
      <protection locked="0"/>
    </xf>
    <xf numFmtId="0" fontId="38" fillId="2" borderId="0" xfId="1" applyFont="1" applyFill="1" applyBorder="1" applyAlignment="1" applyProtection="1">
      <alignment horizontal="center"/>
    </xf>
    <xf numFmtId="1" fontId="33" fillId="2" borderId="0" xfId="1" applyNumberFormat="1" applyFont="1" applyFill="1" applyBorder="1" applyAlignment="1" applyProtection="1">
      <alignment horizontal="center"/>
    </xf>
    <xf numFmtId="165" fontId="34" fillId="2" borderId="0" xfId="1" applyNumberFormat="1" applyFont="1" applyFill="1" applyBorder="1"/>
    <xf numFmtId="0" fontId="30" fillId="2" borderId="0" xfId="1" applyFont="1" applyFill="1"/>
    <xf numFmtId="0" fontId="2" fillId="2" borderId="0" xfId="1" applyFill="1"/>
    <xf numFmtId="0" fontId="2" fillId="2" borderId="0" xfId="1" applyFill="1" applyAlignment="1">
      <alignment wrapText="1"/>
    </xf>
    <xf numFmtId="49" fontId="2" fillId="2" borderId="0" xfId="1" applyNumberFormat="1" applyFill="1"/>
    <xf numFmtId="0" fontId="30" fillId="2" borderId="0" xfId="1" applyFont="1" applyFill="1" applyBorder="1"/>
    <xf numFmtId="0" fontId="2" fillId="2" borderId="0" xfId="1" applyFill="1" applyBorder="1"/>
    <xf numFmtId="0" fontId="39" fillId="2" borderId="0" xfId="1" applyFont="1" applyFill="1"/>
    <xf numFmtId="49" fontId="12" fillId="2" borderId="0" xfId="1" applyNumberFormat="1" applyFont="1" applyFill="1" applyAlignment="1" applyProtection="1">
      <protection locked="0"/>
    </xf>
    <xf numFmtId="0" fontId="2" fillId="2" borderId="14" xfId="1" applyFill="1" applyBorder="1" applyProtection="1"/>
    <xf numFmtId="0" fontId="17" fillId="2" borderId="0" xfId="1" applyFont="1" applyFill="1" applyBorder="1" applyProtection="1"/>
    <xf numFmtId="0" fontId="4" fillId="2" borderId="0" xfId="1" applyFont="1" applyFill="1" applyBorder="1" applyAlignment="1" applyProtection="1">
      <alignment wrapText="1"/>
    </xf>
    <xf numFmtId="1" fontId="2" fillId="2" borderId="0" xfId="1" applyNumberFormat="1" applyFill="1" applyBorder="1" applyAlignment="1" applyProtection="1">
      <alignment horizontal="center"/>
    </xf>
    <xf numFmtId="0" fontId="2" fillId="2" borderId="0" xfId="1" applyFill="1" applyBorder="1" applyAlignment="1" applyProtection="1">
      <alignment horizontal="center" vertical="center"/>
    </xf>
    <xf numFmtId="0" fontId="36" fillId="0" borderId="24" xfId="1" applyFont="1" applyFill="1" applyBorder="1" applyProtection="1"/>
    <xf numFmtId="0" fontId="2" fillId="2" borderId="12" xfId="1" applyFill="1" applyBorder="1" applyProtection="1"/>
    <xf numFmtId="0" fontId="2" fillId="2" borderId="0" xfId="1" applyFill="1" applyProtection="1"/>
    <xf numFmtId="0" fontId="20" fillId="2" borderId="0" xfId="1" applyFont="1" applyFill="1" applyBorder="1" applyProtection="1"/>
    <xf numFmtId="0" fontId="29" fillId="2" borderId="0" xfId="1" applyFont="1" applyFill="1" applyBorder="1" applyAlignment="1" applyProtection="1">
      <alignment horizontal="left" vertical="center" wrapText="1"/>
      <protection locked="0"/>
    </xf>
    <xf numFmtId="0" fontId="8" fillId="2" borderId="0" xfId="1" applyFont="1" applyFill="1" applyBorder="1" applyAlignment="1" applyProtection="1">
      <alignment vertical="center"/>
    </xf>
    <xf numFmtId="0" fontId="8" fillId="0" borderId="44" xfId="1" applyFont="1" applyBorder="1" applyAlignment="1" applyProtection="1">
      <alignment horizontal="center" vertical="center" wrapText="1"/>
      <protection locked="0"/>
    </xf>
    <xf numFmtId="0" fontId="27" fillId="2" borderId="0" xfId="1" applyFont="1" applyFill="1" applyProtection="1">
      <protection locked="0"/>
    </xf>
    <xf numFmtId="0" fontId="27" fillId="6" borderId="56" xfId="1" applyFont="1" applyFill="1" applyBorder="1" applyAlignment="1" applyProtection="1">
      <alignment horizontal="center" vertical="center"/>
      <protection locked="0"/>
    </xf>
    <xf numFmtId="1" fontId="27" fillId="6" borderId="39" xfId="1" applyNumberFormat="1" applyFont="1" applyFill="1" applyBorder="1" applyAlignment="1" applyProtection="1">
      <alignment horizontal="center" vertical="center"/>
      <protection locked="0"/>
    </xf>
    <xf numFmtId="0" fontId="27" fillId="6" borderId="39" xfId="1" applyFont="1" applyFill="1" applyBorder="1" applyAlignment="1" applyProtection="1">
      <alignment horizontal="center" vertical="center" wrapText="1"/>
    </xf>
    <xf numFmtId="0" fontId="27" fillId="2" borderId="0" xfId="1" applyFont="1" applyFill="1" applyBorder="1" applyProtection="1"/>
    <xf numFmtId="0" fontId="12" fillId="6" borderId="56" xfId="1" applyFont="1" applyFill="1" applyBorder="1" applyAlignment="1" applyProtection="1">
      <alignment horizontal="center" vertical="center" wrapText="1"/>
    </xf>
    <xf numFmtId="1" fontId="27" fillId="6" borderId="39" xfId="1" applyNumberFormat="1" applyFont="1" applyFill="1" applyBorder="1" applyAlignment="1" applyProtection="1">
      <alignment horizontal="center" wrapText="1"/>
    </xf>
    <xf numFmtId="0" fontId="12" fillId="6" borderId="39" xfId="1" applyFont="1" applyFill="1" applyBorder="1" applyAlignment="1" applyProtection="1">
      <alignment horizontal="center" vertical="center" wrapText="1"/>
    </xf>
    <xf numFmtId="0" fontId="43" fillId="0" borderId="56" xfId="1" applyFont="1" applyFill="1" applyBorder="1" applyAlignment="1" applyProtection="1">
      <alignment horizontal="center" vertical="center" wrapText="1"/>
    </xf>
    <xf numFmtId="0" fontId="12" fillId="2" borderId="39" xfId="1" applyFont="1" applyFill="1" applyBorder="1" applyAlignment="1" applyProtection="1">
      <alignment vertical="center"/>
      <protection locked="0"/>
    </xf>
    <xf numFmtId="0" fontId="12" fillId="0" borderId="39" xfId="1" applyFont="1" applyFill="1" applyBorder="1" applyAlignment="1" applyProtection="1">
      <alignment horizontal="center" vertical="center" wrapText="1"/>
    </xf>
    <xf numFmtId="0" fontId="12" fillId="0" borderId="6" xfId="1" applyFont="1" applyFill="1" applyBorder="1" applyAlignment="1" applyProtection="1">
      <alignment horizontal="center" vertical="center" wrapText="1"/>
    </xf>
    <xf numFmtId="0" fontId="2" fillId="2" borderId="0" xfId="1" applyFill="1" applyBorder="1" applyProtection="1"/>
    <xf numFmtId="0" fontId="12" fillId="6" borderId="6" xfId="1" applyFont="1" applyFill="1" applyBorder="1" applyAlignment="1" applyProtection="1">
      <alignment horizontal="center" vertical="center" wrapText="1"/>
    </xf>
    <xf numFmtId="1" fontId="20" fillId="6" borderId="6" xfId="1" applyNumberFormat="1" applyFont="1" applyFill="1" applyBorder="1" applyAlignment="1" applyProtection="1">
      <alignment horizontal="center" wrapText="1"/>
    </xf>
    <xf numFmtId="0" fontId="12" fillId="6" borderId="36" xfId="1" applyFont="1" applyFill="1" applyBorder="1" applyAlignment="1" applyProtection="1">
      <alignment horizontal="center" vertical="center" wrapText="1"/>
    </xf>
    <xf numFmtId="1" fontId="12" fillId="6" borderId="6" xfId="1" applyNumberFormat="1" applyFont="1" applyFill="1" applyBorder="1" applyAlignment="1" applyProtection="1">
      <alignment horizontal="center" wrapText="1"/>
    </xf>
    <xf numFmtId="1" fontId="27" fillId="6" borderId="6" xfId="1" applyNumberFormat="1" applyFont="1" applyFill="1" applyBorder="1" applyAlignment="1" applyProtection="1">
      <alignment horizontal="center" wrapText="1"/>
    </xf>
    <xf numFmtId="0" fontId="12" fillId="0" borderId="36" xfId="1" applyFont="1" applyFill="1" applyBorder="1" applyAlignment="1" applyProtection="1">
      <alignment horizontal="center" vertical="center" wrapText="1"/>
    </xf>
    <xf numFmtId="1" fontId="27" fillId="6" borderId="6" xfId="1" applyNumberFormat="1" applyFont="1" applyFill="1" applyBorder="1" applyAlignment="1" applyProtection="1">
      <alignment horizontal="center" vertical="center"/>
      <protection locked="0"/>
    </xf>
    <xf numFmtId="0" fontId="27" fillId="6" borderId="6" xfId="1" applyFont="1" applyFill="1" applyBorder="1" applyAlignment="1" applyProtection="1">
      <alignment horizontal="center" vertical="center"/>
      <protection locked="0"/>
    </xf>
    <xf numFmtId="0" fontId="12" fillId="6" borderId="56" xfId="1" applyFont="1" applyFill="1" applyBorder="1" applyAlignment="1" applyProtection="1">
      <alignment horizontal="center" vertical="center"/>
      <protection locked="0"/>
    </xf>
    <xf numFmtId="0" fontId="12" fillId="0" borderId="56" xfId="1" applyFont="1" applyFill="1" applyBorder="1" applyAlignment="1" applyProtection="1">
      <alignment horizontal="center" vertical="center"/>
      <protection locked="0"/>
    </xf>
    <xf numFmtId="0" fontId="27" fillId="6" borderId="39" xfId="1" applyFont="1" applyFill="1" applyBorder="1" applyAlignment="1" applyProtection="1">
      <alignment horizontal="center" vertical="center"/>
      <protection locked="0"/>
    </xf>
    <xf numFmtId="0" fontId="27" fillId="6" borderId="56" xfId="1" applyFont="1" applyFill="1" applyBorder="1" applyAlignment="1" applyProtection="1">
      <alignment horizontal="center" vertical="center"/>
    </xf>
    <xf numFmtId="0" fontId="12" fillId="6" borderId="56" xfId="1" applyFont="1" applyFill="1" applyBorder="1" applyAlignment="1" applyProtection="1">
      <alignment horizontal="center"/>
      <protection locked="0"/>
    </xf>
    <xf numFmtId="0" fontId="43" fillId="0" borderId="56" xfId="1" applyFont="1" applyFill="1" applyBorder="1" applyAlignment="1" applyProtection="1">
      <alignment horizontal="center" wrapText="1"/>
    </xf>
    <xf numFmtId="0" fontId="12" fillId="0" borderId="56" xfId="1" applyFont="1" applyFill="1" applyBorder="1" applyAlignment="1" applyProtection="1">
      <alignment horizontal="center"/>
      <protection locked="0"/>
    </xf>
    <xf numFmtId="1" fontId="16" fillId="6" borderId="6" xfId="1" applyNumberFormat="1" applyFont="1" applyFill="1" applyBorder="1" applyAlignment="1" applyProtection="1">
      <alignment horizontal="center"/>
    </xf>
    <xf numFmtId="2" fontId="12" fillId="6" borderId="56" xfId="1" applyNumberFormat="1" applyFont="1" applyFill="1" applyBorder="1" applyAlignment="1" applyProtection="1">
      <alignment horizontal="center"/>
      <protection locked="0"/>
    </xf>
    <xf numFmtId="1" fontId="2" fillId="2" borderId="0" xfId="1" applyNumberFormat="1" applyFill="1" applyBorder="1" applyProtection="1"/>
    <xf numFmtId="0" fontId="12" fillId="2" borderId="0" xfId="1" applyFont="1" applyFill="1" applyBorder="1" applyAlignment="1" applyProtection="1">
      <alignment horizontal="center" wrapText="1"/>
    </xf>
    <xf numFmtId="1" fontId="9" fillId="2" borderId="37" xfId="1" applyNumberFormat="1" applyFont="1" applyFill="1" applyBorder="1" applyAlignment="1" applyProtection="1">
      <alignment horizontal="left" vertical="center"/>
      <protection locked="0"/>
    </xf>
    <xf numFmtId="1" fontId="9" fillId="2" borderId="39" xfId="1" applyNumberFormat="1" applyFont="1" applyFill="1" applyBorder="1" applyAlignment="1" applyProtection="1">
      <alignment horizontal="left" vertical="center"/>
      <protection locked="0"/>
    </xf>
    <xf numFmtId="49" fontId="12" fillId="2" borderId="10" xfId="1" applyNumberFormat="1" applyFont="1" applyFill="1" applyBorder="1" applyAlignment="1" applyProtection="1">
      <alignment horizontal="center" vertical="center"/>
      <protection locked="0"/>
    </xf>
    <xf numFmtId="0" fontId="12" fillId="2" borderId="10" xfId="1" applyFont="1" applyFill="1" applyBorder="1" applyAlignment="1" applyProtection="1">
      <alignment vertical="center"/>
      <protection locked="0"/>
    </xf>
    <xf numFmtId="0" fontId="8" fillId="0" borderId="86" xfId="1" applyFont="1" applyBorder="1" applyAlignment="1" applyProtection="1">
      <alignment horizontal="center" vertical="center" wrapText="1"/>
      <protection locked="0"/>
    </xf>
    <xf numFmtId="49" fontId="8" fillId="0" borderId="55" xfId="1" applyNumberFormat="1" applyFont="1" applyBorder="1" applyAlignment="1" applyProtection="1">
      <alignment horizontal="center" vertical="center" wrapText="1"/>
      <protection locked="0"/>
    </xf>
    <xf numFmtId="1" fontId="37" fillId="5" borderId="40" xfId="1" applyNumberFormat="1" applyFont="1" applyFill="1" applyBorder="1" applyAlignment="1" applyProtection="1">
      <alignment horizontal="center" vertical="center" wrapText="1"/>
      <protection locked="0"/>
    </xf>
    <xf numFmtId="0" fontId="8" fillId="2" borderId="19" xfId="1" applyFont="1" applyFill="1" applyBorder="1" applyAlignment="1" applyProtection="1">
      <alignment horizontal="center" vertical="center"/>
      <protection locked="0"/>
    </xf>
    <xf numFmtId="0" fontId="12" fillId="3" borderId="44" xfId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/>
      <protection locked="0"/>
    </xf>
    <xf numFmtId="49" fontId="16" fillId="2" borderId="0" xfId="1" applyNumberFormat="1" applyFont="1" applyFill="1" applyBorder="1" applyProtection="1">
      <protection locked="0"/>
    </xf>
    <xf numFmtId="0" fontId="12" fillId="0" borderId="8" xfId="1" applyFont="1" applyFill="1" applyBorder="1" applyAlignment="1" applyProtection="1">
      <alignment horizontal="center" vertical="center"/>
      <protection locked="0"/>
    </xf>
    <xf numFmtId="2" fontId="21" fillId="5" borderId="39" xfId="1" applyNumberFormat="1" applyFont="1" applyFill="1" applyBorder="1" applyAlignment="1" applyProtection="1">
      <alignment horizontal="center" vertical="center"/>
      <protection locked="0"/>
    </xf>
    <xf numFmtId="0" fontId="43" fillId="2" borderId="6" xfId="1" applyFont="1" applyFill="1" applyBorder="1" applyAlignment="1" applyProtection="1">
      <alignment horizontal="center" vertical="center"/>
      <protection locked="0"/>
    </xf>
    <xf numFmtId="2" fontId="12" fillId="4" borderId="64" xfId="1" applyNumberFormat="1" applyFont="1" applyFill="1" applyBorder="1" applyAlignment="1" applyProtection="1">
      <alignment horizontal="center" vertical="center"/>
      <protection locked="0"/>
    </xf>
    <xf numFmtId="2" fontId="21" fillId="5" borderId="64" xfId="1" applyNumberFormat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center" vertical="center"/>
      <protection locked="0"/>
    </xf>
    <xf numFmtId="0" fontId="12" fillId="3" borderId="63" xfId="1" applyFont="1" applyFill="1" applyBorder="1" applyAlignment="1" applyProtection="1">
      <alignment horizontal="center" vertical="center"/>
      <protection locked="0"/>
    </xf>
    <xf numFmtId="0" fontId="12" fillId="3" borderId="64" xfId="1" applyFont="1" applyFill="1" applyBorder="1" applyAlignment="1" applyProtection="1">
      <alignment horizontal="center" vertical="center"/>
      <protection locked="0"/>
    </xf>
    <xf numFmtId="0" fontId="12" fillId="2" borderId="0" xfId="1" applyFont="1" applyFill="1" applyAlignment="1" applyProtection="1">
      <alignment wrapText="1"/>
      <protection locked="0"/>
    </xf>
    <xf numFmtId="49" fontId="16" fillId="2" borderId="0" xfId="1" applyNumberFormat="1" applyFont="1" applyFill="1" applyAlignment="1" applyProtection="1">
      <alignment horizontal="center"/>
      <protection locked="0"/>
    </xf>
    <xf numFmtId="9" fontId="20" fillId="0" borderId="0" xfId="8" applyFont="1" applyFill="1" applyBorder="1" applyAlignment="1" applyProtection="1">
      <alignment horizontal="center"/>
    </xf>
    <xf numFmtId="2" fontId="16" fillId="2" borderId="0" xfId="1" applyNumberFormat="1" applyFont="1" applyFill="1" applyBorder="1" applyAlignment="1" applyProtection="1">
      <alignment horizontal="center"/>
      <protection locked="0"/>
    </xf>
    <xf numFmtId="9" fontId="20" fillId="2" borderId="0" xfId="8" applyFont="1" applyFill="1" applyBorder="1" applyAlignment="1" applyProtection="1">
      <alignment horizontal="center"/>
    </xf>
    <xf numFmtId="166" fontId="20" fillId="2" borderId="0" xfId="1" applyNumberFormat="1" applyFont="1" applyFill="1" applyBorder="1" applyAlignment="1" applyProtection="1">
      <alignment horizontal="center"/>
    </xf>
    <xf numFmtId="0" fontId="12" fillId="2" borderId="0" xfId="1" applyFont="1" applyFill="1" applyBorder="1" applyAlignment="1" applyProtection="1">
      <alignment wrapText="1"/>
      <protection locked="0"/>
    </xf>
    <xf numFmtId="49" fontId="12" fillId="2" borderId="0" xfId="1" applyNumberFormat="1" applyFont="1" applyFill="1" applyBorder="1" applyAlignment="1" applyProtection="1">
      <alignment horizontal="center"/>
      <protection locked="0"/>
    </xf>
    <xf numFmtId="0" fontId="25" fillId="2" borderId="18" xfId="1" applyFont="1" applyFill="1" applyBorder="1" applyAlignment="1" applyProtection="1">
      <alignment vertical="center" wrapText="1"/>
      <protection locked="0"/>
    </xf>
    <xf numFmtId="0" fontId="25" fillId="2" borderId="25" xfId="1" applyFont="1" applyFill="1" applyBorder="1" applyAlignment="1" applyProtection="1">
      <alignment vertical="center" wrapText="1"/>
      <protection locked="0"/>
    </xf>
    <xf numFmtId="0" fontId="25" fillId="2" borderId="29" xfId="1" applyFont="1" applyFill="1" applyBorder="1" applyAlignment="1" applyProtection="1">
      <alignment vertical="center" wrapText="1"/>
      <protection locked="0"/>
    </xf>
    <xf numFmtId="49" fontId="12" fillId="2" borderId="0" xfId="1" applyNumberFormat="1" applyFont="1" applyFill="1" applyAlignment="1" applyProtection="1">
      <alignment horizontal="left" vertical="center" wrapText="1"/>
      <protection locked="0"/>
    </xf>
    <xf numFmtId="2" fontId="26" fillId="2" borderId="0" xfId="1" applyNumberFormat="1" applyFont="1" applyFill="1" applyBorder="1" applyProtection="1">
      <protection locked="0"/>
    </xf>
    <xf numFmtId="0" fontId="20" fillId="2" borderId="0" xfId="1" applyFont="1" applyFill="1" applyBorder="1" applyAlignment="1" applyProtection="1">
      <alignment horizontal="center"/>
    </xf>
    <xf numFmtId="2" fontId="28" fillId="2" borderId="0" xfId="1" applyNumberFormat="1" applyFont="1" applyFill="1" applyBorder="1" applyAlignment="1" applyProtection="1">
      <alignment horizontal="center"/>
    </xf>
    <xf numFmtId="1" fontId="16" fillId="2" borderId="0" xfId="1" applyNumberFormat="1" applyFont="1" applyFill="1" applyBorder="1" applyProtection="1">
      <protection locked="0"/>
    </xf>
    <xf numFmtId="0" fontId="2" fillId="0" borderId="0" xfId="1" applyBorder="1" applyAlignment="1"/>
    <xf numFmtId="49" fontId="12" fillId="2" borderId="0" xfId="1" applyNumberFormat="1" applyFont="1" applyFill="1" applyBorder="1" applyAlignment="1" applyProtection="1">
      <alignment horizontal="left" wrapText="1"/>
      <protection locked="0"/>
    </xf>
    <xf numFmtId="49" fontId="2" fillId="2" borderId="0" xfId="1" applyNumberFormat="1" applyFill="1" applyAlignment="1">
      <alignment horizontal="left" wrapText="1"/>
    </xf>
    <xf numFmtId="0" fontId="12" fillId="3" borderId="6" xfId="1" applyFont="1" applyFill="1" applyBorder="1" applyAlignment="1" applyProtection="1">
      <alignment horizontal="center" vertical="center"/>
      <protection locked="0"/>
    </xf>
    <xf numFmtId="0" fontId="12" fillId="3" borderId="6" xfId="1" applyFont="1" applyFill="1" applyBorder="1" applyAlignment="1" applyProtection="1">
      <alignment horizontal="left" vertical="center"/>
      <protection locked="0"/>
    </xf>
    <xf numFmtId="49" fontId="12" fillId="2" borderId="0" xfId="1" applyNumberFormat="1" applyFont="1" applyFill="1" applyAlignment="1" applyProtection="1">
      <alignment horizontal="center"/>
      <protection locked="0"/>
    </xf>
    <xf numFmtId="0" fontId="2" fillId="7" borderId="0" xfId="1" applyFont="1" applyFill="1" applyBorder="1" applyAlignment="1">
      <alignment horizontal="center" vertical="center"/>
    </xf>
    <xf numFmtId="0" fontId="2" fillId="7" borderId="0" xfId="1" applyFont="1" applyFill="1" applyBorder="1"/>
    <xf numFmtId="0" fontId="17" fillId="7" borderId="0" xfId="1" applyFont="1" applyFill="1" applyBorder="1" applyAlignment="1" applyProtection="1">
      <alignment vertical="center"/>
      <protection locked="0"/>
    </xf>
    <xf numFmtId="0" fontId="27" fillId="7" borderId="0" xfId="1" applyFont="1" applyFill="1" applyBorder="1" applyAlignment="1">
      <alignment vertical="center"/>
    </xf>
    <xf numFmtId="0" fontId="44" fillId="7" borderId="57" xfId="1" applyFont="1" applyFill="1" applyBorder="1" applyAlignment="1">
      <alignment vertical="center" wrapText="1"/>
    </xf>
    <xf numFmtId="0" fontId="44" fillId="7" borderId="59" xfId="1" applyFont="1" applyFill="1" applyBorder="1" applyAlignment="1">
      <alignment vertical="center" wrapText="1"/>
    </xf>
    <xf numFmtId="0" fontId="46" fillId="10" borderId="4" xfId="1" applyFont="1" applyFill="1" applyBorder="1" applyAlignment="1">
      <alignment horizontal="left" vertical="center"/>
    </xf>
    <xf numFmtId="0" fontId="2" fillId="10" borderId="0" xfId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2" fillId="7" borderId="4" xfId="1" applyFont="1" applyFill="1" applyBorder="1" applyAlignment="1">
      <alignment horizontal="center" vertical="center"/>
    </xf>
    <xf numFmtId="0" fontId="2" fillId="7" borderId="5" xfId="1" applyFont="1" applyFill="1" applyBorder="1" applyAlignment="1">
      <alignment horizontal="center" vertical="center"/>
    </xf>
    <xf numFmtId="0" fontId="2" fillId="7" borderId="10" xfId="1" applyFont="1" applyFill="1" applyBorder="1" applyAlignment="1">
      <alignment horizontal="center" vertical="center"/>
    </xf>
    <xf numFmtId="2" fontId="9" fillId="2" borderId="37" xfId="1" applyNumberFormat="1" applyFont="1" applyFill="1" applyBorder="1" applyAlignment="1" applyProtection="1">
      <alignment vertical="center"/>
      <protection locked="0"/>
    </xf>
    <xf numFmtId="2" fontId="9" fillId="2" borderId="38" xfId="1" applyNumberFormat="1" applyFont="1" applyFill="1" applyBorder="1" applyAlignment="1" applyProtection="1">
      <alignment vertical="center"/>
      <protection locked="0"/>
    </xf>
    <xf numFmtId="1" fontId="9" fillId="2" borderId="38" xfId="1" applyNumberFormat="1" applyFont="1" applyFill="1" applyBorder="1" applyAlignment="1" applyProtection="1">
      <alignment vertical="center"/>
      <protection locked="0"/>
    </xf>
    <xf numFmtId="49" fontId="12" fillId="2" borderId="6" xfId="1" applyNumberFormat="1" applyFont="1" applyFill="1" applyBorder="1" applyAlignment="1" applyProtection="1">
      <alignment horizontal="center" vertical="center" wrapText="1"/>
      <protection locked="0"/>
    </xf>
    <xf numFmtId="2" fontId="12" fillId="4" borderId="36" xfId="1" applyNumberFormat="1" applyFont="1" applyFill="1" applyBorder="1" applyAlignment="1" applyProtection="1">
      <alignment horizontal="center" vertical="center"/>
      <protection locked="0"/>
    </xf>
    <xf numFmtId="2" fontId="12" fillId="4" borderId="6" xfId="1" applyNumberFormat="1" applyFont="1" applyFill="1" applyBorder="1" applyAlignment="1" applyProtection="1">
      <alignment horizontal="center" vertical="center"/>
      <protection locked="0"/>
    </xf>
    <xf numFmtId="2" fontId="12" fillId="3" borderId="6" xfId="1" applyNumberFormat="1" applyFont="1" applyFill="1" applyBorder="1" applyAlignment="1" applyProtection="1">
      <alignment horizontal="center" vertical="center"/>
      <protection locked="0"/>
    </xf>
    <xf numFmtId="2" fontId="12" fillId="3" borderId="64" xfId="1" applyNumberFormat="1" applyFont="1" applyFill="1" applyBorder="1" applyAlignment="1" applyProtection="1">
      <alignment horizontal="center" vertical="center"/>
      <protection locked="0"/>
    </xf>
    <xf numFmtId="2" fontId="21" fillId="5" borderId="6" xfId="1" applyNumberFormat="1" applyFont="1" applyFill="1" applyBorder="1" applyAlignment="1" applyProtection="1">
      <alignment horizontal="center" vertical="center"/>
      <protection locked="0"/>
    </xf>
    <xf numFmtId="2" fontId="21" fillId="5" borderId="41" xfId="1" applyNumberFormat="1" applyFont="1" applyFill="1" applyBorder="1" applyAlignment="1" applyProtection="1">
      <alignment horizontal="center" vertical="center"/>
      <protection locked="0"/>
    </xf>
    <xf numFmtId="0" fontId="43" fillId="2" borderId="6" xfId="1" applyFont="1" applyFill="1" applyBorder="1" applyAlignment="1" applyProtection="1">
      <alignment horizontal="left" vertical="center"/>
      <protection locked="0"/>
    </xf>
    <xf numFmtId="1" fontId="12" fillId="0" borderId="36" xfId="1" applyNumberFormat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 applyProtection="1">
      <alignment horizontal="center" vertical="center"/>
      <protection locked="0"/>
    </xf>
    <xf numFmtId="0" fontId="12" fillId="4" borderId="36" xfId="1" applyFont="1" applyFill="1" applyBorder="1" applyAlignment="1" applyProtection="1">
      <alignment horizontal="center" vertical="center"/>
      <protection locked="0"/>
    </xf>
    <xf numFmtId="0" fontId="21" fillId="5" borderId="36" xfId="1" applyFont="1" applyFill="1" applyBorder="1" applyAlignment="1" applyProtection="1">
      <alignment horizontal="center" vertical="center"/>
      <protection locked="0"/>
    </xf>
    <xf numFmtId="0" fontId="12" fillId="6" borderId="39" xfId="1" applyFont="1" applyFill="1" applyBorder="1" applyAlignment="1" applyProtection="1">
      <alignment horizontal="left" vertical="center" wrapText="1"/>
    </xf>
    <xf numFmtId="1" fontId="12" fillId="6" borderId="39" xfId="1" applyNumberFormat="1" applyFont="1" applyFill="1" applyBorder="1" applyAlignment="1" applyProtection="1">
      <alignment horizontal="center" wrapText="1"/>
    </xf>
    <xf numFmtId="2" fontId="12" fillId="0" borderId="6" xfId="1" applyNumberFormat="1" applyFont="1" applyFill="1" applyBorder="1" applyAlignment="1" applyProtection="1">
      <alignment horizontal="center" vertical="center"/>
      <protection locked="0"/>
    </xf>
    <xf numFmtId="2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2" fontId="12" fillId="3" borderId="52" xfId="1" applyNumberFormat="1" applyFont="1" applyFill="1" applyBorder="1" applyAlignment="1" applyProtection="1">
      <alignment horizontal="center" vertical="center"/>
      <protection locked="0"/>
    </xf>
    <xf numFmtId="0" fontId="12" fillId="0" borderId="39" xfId="1" applyFont="1" applyFill="1" applyBorder="1" applyAlignment="1" applyProtection="1">
      <alignment horizontal="left" vertical="center"/>
      <protection locked="0"/>
    </xf>
    <xf numFmtId="49" fontId="12" fillId="2" borderId="6" xfId="1" applyNumberFormat="1" applyFont="1" applyFill="1" applyBorder="1" applyAlignment="1" applyProtection="1">
      <alignment vertical="center" wrapText="1"/>
      <protection locked="0"/>
    </xf>
    <xf numFmtId="0" fontId="12" fillId="2" borderId="6" xfId="1" applyFont="1" applyFill="1" applyBorder="1" applyAlignment="1" applyProtection="1">
      <alignment horizontal="center" vertical="center"/>
      <protection locked="0"/>
    </xf>
    <xf numFmtId="0" fontId="12" fillId="3" borderId="64" xfId="1" applyFont="1" applyFill="1" applyBorder="1" applyAlignment="1" applyProtection="1">
      <alignment horizontal="left" vertical="center"/>
      <protection locked="0"/>
    </xf>
    <xf numFmtId="49" fontId="12" fillId="3" borderId="6" xfId="1" applyNumberFormat="1" applyFont="1" applyFill="1" applyBorder="1" applyAlignment="1" applyProtection="1">
      <alignment vertical="center" wrapText="1"/>
      <protection locked="0"/>
    </xf>
    <xf numFmtId="0" fontId="12" fillId="2" borderId="36" xfId="1" applyFont="1" applyFill="1" applyBorder="1" applyAlignment="1" applyProtection="1">
      <alignment horizontal="center" vertical="center"/>
      <protection locked="0"/>
    </xf>
    <xf numFmtId="0" fontId="12" fillId="0" borderId="36" xfId="1" applyFont="1" applyFill="1" applyBorder="1" applyAlignment="1" applyProtection="1">
      <alignment vertical="center"/>
      <protection locked="0"/>
    </xf>
    <xf numFmtId="2" fontId="12" fillId="0" borderId="36" xfId="1" applyNumberFormat="1" applyFont="1" applyFill="1" applyBorder="1" applyAlignment="1" applyProtection="1">
      <alignment horizontal="center" vertical="center"/>
      <protection locked="0"/>
    </xf>
    <xf numFmtId="0" fontId="12" fillId="3" borderId="8" xfId="1" applyFont="1" applyFill="1" applyBorder="1" applyAlignment="1" applyProtection="1">
      <alignment horizontal="center" vertical="center"/>
    </xf>
    <xf numFmtId="165" fontId="12" fillId="6" borderId="8" xfId="1" applyNumberFormat="1" applyFont="1" applyFill="1" applyBorder="1" applyAlignment="1" applyProtection="1">
      <alignment horizontal="center" vertical="center" wrapText="1"/>
      <protection locked="0"/>
    </xf>
    <xf numFmtId="0" fontId="12" fillId="6" borderId="36" xfId="1" applyFont="1" applyFill="1" applyBorder="1" applyAlignment="1" applyProtection="1">
      <alignment horizontal="center" vertical="center" wrapText="1"/>
      <protection locked="0"/>
    </xf>
    <xf numFmtId="0" fontId="27" fillId="6" borderId="6" xfId="1" applyFont="1" applyFill="1" applyBorder="1" applyAlignment="1" applyProtection="1">
      <alignment horizontal="center" vertical="center" wrapText="1"/>
    </xf>
    <xf numFmtId="0" fontId="50" fillId="0" borderId="0" xfId="0" applyFont="1"/>
    <xf numFmtId="165" fontId="12" fillId="0" borderId="8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36" xfId="1" applyNumberFormat="1" applyFont="1" applyFill="1" applyBorder="1" applyAlignment="1" applyProtection="1">
      <alignment horizontal="center" vertical="center" wrapText="1"/>
      <protection locked="0"/>
    </xf>
    <xf numFmtId="2" fontId="12" fillId="3" borderId="65" xfId="1" applyNumberFormat="1" applyFont="1" applyFill="1" applyBorder="1" applyAlignment="1" applyProtection="1">
      <alignment horizontal="center" vertical="center"/>
      <protection locked="0"/>
    </xf>
    <xf numFmtId="0" fontId="51" fillId="7" borderId="55" xfId="1" applyFont="1" applyFill="1" applyBorder="1" applyAlignment="1">
      <alignment horizontal="center" wrapText="1"/>
    </xf>
    <xf numFmtId="0" fontId="51" fillId="7" borderId="60" xfId="1" applyFont="1" applyFill="1" applyBorder="1" applyAlignment="1">
      <alignment vertical="center" wrapText="1"/>
    </xf>
    <xf numFmtId="2" fontId="12" fillId="4" borderId="41" xfId="1" applyNumberFormat="1" applyFont="1" applyFill="1" applyBorder="1" applyAlignment="1" applyProtection="1">
      <alignment horizontal="center" vertical="center"/>
      <protection locked="0"/>
    </xf>
    <xf numFmtId="0" fontId="27" fillId="0" borderId="41" xfId="1" applyFont="1" applyFill="1" applyBorder="1" applyAlignment="1" applyProtection="1">
      <alignment vertical="center" wrapText="1"/>
    </xf>
    <xf numFmtId="1" fontId="27" fillId="0" borderId="41" xfId="1" applyNumberFormat="1" applyFont="1" applyFill="1" applyBorder="1" applyAlignment="1" applyProtection="1">
      <alignment horizontal="center" vertical="center" wrapText="1"/>
    </xf>
    <xf numFmtId="0" fontId="27" fillId="0" borderId="41" xfId="1" applyFont="1" applyBorder="1" applyAlignment="1" applyProtection="1">
      <alignment horizontal="center" vertical="center" wrapText="1"/>
      <protection locked="0"/>
    </xf>
    <xf numFmtId="1" fontId="27" fillId="4" borderId="41" xfId="1" applyNumberFormat="1" applyFont="1" applyFill="1" applyBorder="1" applyAlignment="1" applyProtection="1">
      <alignment horizontal="center" vertical="center" wrapText="1"/>
    </xf>
    <xf numFmtId="1" fontId="19" fillId="5" borderId="41" xfId="1" applyNumberFormat="1" applyFont="1" applyFill="1" applyBorder="1" applyAlignment="1" applyProtection="1">
      <alignment horizontal="center" vertical="center" wrapText="1"/>
    </xf>
    <xf numFmtId="1" fontId="27" fillId="0" borderId="66" xfId="1" applyNumberFormat="1" applyFont="1" applyFill="1" applyBorder="1" applyAlignment="1" applyProtection="1">
      <alignment horizontal="center" vertical="center" wrapText="1"/>
    </xf>
    <xf numFmtId="0" fontId="27" fillId="6" borderId="39" xfId="1" applyFont="1" applyFill="1" applyBorder="1" applyAlignment="1" applyProtection="1">
      <alignment vertical="center" wrapText="1"/>
    </xf>
    <xf numFmtId="2" fontId="19" fillId="5" borderId="6" xfId="1" applyNumberFormat="1" applyFont="1" applyFill="1" applyBorder="1" applyAlignment="1" applyProtection="1">
      <alignment horizontal="center" vertical="center"/>
      <protection locked="0"/>
    </xf>
    <xf numFmtId="0" fontId="12" fillId="6" borderId="39" xfId="1" applyFont="1" applyFill="1" applyBorder="1" applyAlignment="1" applyProtection="1">
      <alignment vertical="center" wrapText="1"/>
    </xf>
    <xf numFmtId="2" fontId="12" fillId="0" borderId="52" xfId="1" applyNumberFormat="1" applyFont="1" applyFill="1" applyBorder="1" applyAlignment="1" applyProtection="1">
      <alignment horizontal="center" vertical="center"/>
      <protection locked="0"/>
    </xf>
    <xf numFmtId="0" fontId="12" fillId="0" borderId="50" xfId="1" applyFont="1" applyFill="1" applyBorder="1" applyAlignment="1" applyProtection="1">
      <alignment horizontal="center" vertical="center"/>
      <protection locked="0"/>
    </xf>
    <xf numFmtId="0" fontId="12" fillId="2" borderId="41" xfId="1" applyFont="1" applyFill="1" applyBorder="1" applyAlignment="1" applyProtection="1">
      <alignment horizontal="center" vertical="center"/>
      <protection locked="0"/>
    </xf>
    <xf numFmtId="0" fontId="12" fillId="2" borderId="6" xfId="1" applyFont="1" applyFill="1" applyBorder="1" applyAlignment="1" applyProtection="1">
      <alignment horizontal="left" vertical="center" wrapText="1"/>
      <protection locked="0"/>
    </xf>
    <xf numFmtId="0" fontId="12" fillId="0" borderId="57" xfId="1" applyFont="1" applyFill="1" applyBorder="1" applyAlignment="1" applyProtection="1">
      <alignment horizontal="center" vertical="center"/>
      <protection locked="0"/>
    </xf>
    <xf numFmtId="2" fontId="12" fillId="4" borderId="53" xfId="1" applyNumberFormat="1" applyFont="1" applyFill="1" applyBorder="1" applyAlignment="1" applyProtection="1">
      <alignment horizontal="center" vertical="center"/>
      <protection locked="0"/>
    </xf>
    <xf numFmtId="2" fontId="21" fillId="5" borderId="53" xfId="1" applyNumberFormat="1" applyFont="1" applyFill="1" applyBorder="1" applyAlignment="1" applyProtection="1">
      <alignment horizontal="center" vertical="center"/>
      <protection locked="0"/>
    </xf>
    <xf numFmtId="2" fontId="12" fillId="0" borderId="58" xfId="1" applyNumberFormat="1" applyFont="1" applyFill="1" applyBorder="1" applyAlignment="1" applyProtection="1">
      <alignment horizontal="center" vertical="center"/>
      <protection locked="0"/>
    </xf>
    <xf numFmtId="0" fontId="12" fillId="0" borderId="44" xfId="1" applyFont="1" applyFill="1" applyBorder="1" applyAlignment="1" applyProtection="1">
      <alignment horizontal="center" vertical="center"/>
    </xf>
    <xf numFmtId="2" fontId="21" fillId="5" borderId="45" xfId="1" applyNumberFormat="1" applyFont="1" applyFill="1" applyBorder="1" applyAlignment="1" applyProtection="1">
      <alignment horizontal="center" vertical="center"/>
      <protection locked="0"/>
    </xf>
    <xf numFmtId="2" fontId="12" fillId="0" borderId="50" xfId="1" applyNumberFormat="1" applyFont="1" applyFill="1" applyBorder="1" applyAlignment="1" applyProtection="1">
      <alignment horizontal="center" vertical="center"/>
      <protection locked="0"/>
    </xf>
    <xf numFmtId="0" fontId="27" fillId="2" borderId="8" xfId="1" applyFont="1" applyFill="1" applyBorder="1" applyAlignment="1" applyProtection="1">
      <alignment horizontal="left" vertical="center" wrapText="1"/>
      <protection locked="0"/>
    </xf>
    <xf numFmtId="165" fontId="12" fillId="6" borderId="8" xfId="1" applyNumberFormat="1" applyFont="1" applyFill="1" applyBorder="1" applyAlignment="1" applyProtection="1">
      <alignment horizontal="center" vertical="center" wrapText="1"/>
    </xf>
    <xf numFmtId="2" fontId="12" fillId="3" borderId="6" xfId="1" applyNumberFormat="1" applyFont="1" applyFill="1" applyBorder="1" applyAlignment="1" applyProtection="1">
      <alignment horizontal="center" vertical="center"/>
    </xf>
    <xf numFmtId="49" fontId="1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8" xfId="1" applyFont="1" applyFill="1" applyBorder="1" applyAlignment="1" applyProtection="1">
      <alignment horizontal="center" vertical="center" wrapText="1"/>
      <protection locked="0"/>
    </xf>
    <xf numFmtId="0" fontId="27" fillId="0" borderId="6" xfId="1" applyFont="1" applyBorder="1" applyAlignment="1" applyProtection="1">
      <alignment horizontal="center" vertical="center" wrapText="1"/>
      <protection locked="0"/>
    </xf>
    <xf numFmtId="0" fontId="27" fillId="2" borderId="6" xfId="1" applyFont="1" applyFill="1" applyBorder="1" applyAlignment="1" applyProtection="1">
      <alignment horizontal="center" vertical="center" wrapText="1"/>
      <protection locked="0"/>
    </xf>
    <xf numFmtId="49" fontId="1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27" fillId="2" borderId="8" xfId="1" applyFont="1" applyFill="1" applyBorder="1" applyAlignment="1" applyProtection="1">
      <alignment horizontal="left" wrapText="1"/>
      <protection locked="0"/>
    </xf>
    <xf numFmtId="0" fontId="12" fillId="0" borderId="8" xfId="1" applyFont="1" applyFill="1" applyBorder="1" applyAlignment="1" applyProtection="1">
      <alignment horizontal="center" vertical="center"/>
    </xf>
    <xf numFmtId="49" fontId="12" fillId="0" borderId="6" xfId="1" applyNumberFormat="1" applyFont="1" applyFill="1" applyBorder="1" applyAlignment="1" applyProtection="1">
      <alignment horizontal="left" vertical="center" wrapText="1"/>
      <protection locked="0"/>
    </xf>
    <xf numFmtId="49" fontId="12" fillId="2" borderId="36" xfId="1" applyNumberFormat="1" applyFont="1" applyFill="1" applyBorder="1" applyAlignment="1" applyProtection="1">
      <alignment vertical="center" wrapText="1"/>
      <protection locked="0"/>
    </xf>
    <xf numFmtId="0" fontId="12" fillId="2" borderId="38" xfId="1" applyFont="1" applyFill="1" applyBorder="1" applyAlignment="1" applyProtection="1">
      <alignment horizontal="center" vertical="center"/>
      <protection locked="0"/>
    </xf>
    <xf numFmtId="2" fontId="21" fillId="5" borderId="36" xfId="1" applyNumberFormat="1" applyFont="1" applyFill="1" applyBorder="1" applyAlignment="1" applyProtection="1">
      <alignment horizontal="center" vertical="center"/>
      <protection locked="0"/>
    </xf>
    <xf numFmtId="0" fontId="12" fillId="0" borderId="55" xfId="1" applyFont="1" applyFill="1" applyBorder="1" applyAlignment="1" applyProtection="1">
      <alignment horizontal="left" vertical="center"/>
      <protection locked="0"/>
    </xf>
    <xf numFmtId="49" fontId="12" fillId="2" borderId="55" xfId="1" applyNumberFormat="1" applyFont="1" applyFill="1" applyBorder="1" applyAlignment="1" applyProtection="1">
      <alignment vertical="center" wrapText="1"/>
      <protection locked="0"/>
    </xf>
    <xf numFmtId="0" fontId="12" fillId="2" borderId="55" xfId="1" applyFont="1" applyFill="1" applyBorder="1" applyAlignment="1" applyProtection="1">
      <alignment horizontal="center" vertical="center"/>
      <protection locked="0"/>
    </xf>
    <xf numFmtId="0" fontId="12" fillId="0" borderId="6" xfId="1" applyFont="1" applyFill="1" applyBorder="1" applyAlignment="1" applyProtection="1">
      <alignment horizontal="left" vertical="center"/>
      <protection locked="0"/>
    </xf>
    <xf numFmtId="0" fontId="12" fillId="0" borderId="59" xfId="1" applyFont="1" applyFill="1" applyBorder="1" applyAlignment="1" applyProtection="1">
      <alignment horizontal="center" vertical="center"/>
      <protection locked="0"/>
    </xf>
    <xf numFmtId="0" fontId="12" fillId="0" borderId="60" xfId="1" applyFont="1" applyFill="1" applyBorder="1" applyAlignment="1" applyProtection="1">
      <alignment horizontal="left" vertical="center"/>
      <protection locked="0"/>
    </xf>
    <xf numFmtId="49" fontId="12" fillId="2" borderId="60" xfId="1" applyNumberFormat="1" applyFont="1" applyFill="1" applyBorder="1" applyAlignment="1" applyProtection="1">
      <alignment vertical="center" wrapText="1"/>
      <protection locked="0"/>
    </xf>
    <xf numFmtId="0" fontId="12" fillId="2" borderId="60" xfId="1" applyFont="1" applyFill="1" applyBorder="1" applyAlignment="1" applyProtection="1">
      <alignment horizontal="center" vertical="center"/>
      <protection locked="0"/>
    </xf>
    <xf numFmtId="2" fontId="12" fillId="4" borderId="60" xfId="1" applyNumberFormat="1" applyFont="1" applyFill="1" applyBorder="1" applyAlignment="1" applyProtection="1">
      <alignment horizontal="center" vertical="center"/>
      <protection locked="0"/>
    </xf>
    <xf numFmtId="2" fontId="12" fillId="0" borderId="60" xfId="1" applyNumberFormat="1" applyFont="1" applyFill="1" applyBorder="1" applyAlignment="1" applyProtection="1">
      <alignment horizontal="center" vertical="center"/>
      <protection locked="0"/>
    </xf>
    <xf numFmtId="2" fontId="12" fillId="0" borderId="66" xfId="1" applyNumberFormat="1" applyFont="1" applyFill="1" applyBorder="1" applyAlignment="1" applyProtection="1">
      <alignment horizontal="center" vertical="center"/>
      <protection locked="0"/>
    </xf>
    <xf numFmtId="2" fontId="12" fillId="0" borderId="41" xfId="1" applyNumberFormat="1" applyFont="1" applyFill="1" applyBorder="1" applyAlignment="1" applyProtection="1">
      <alignment horizontal="center" vertical="center"/>
      <protection locked="0"/>
    </xf>
    <xf numFmtId="0" fontId="21" fillId="5" borderId="6" xfId="1" applyFont="1" applyFill="1" applyBorder="1" applyAlignment="1" applyProtection="1">
      <alignment horizontal="center" vertical="center"/>
      <protection locked="0"/>
    </xf>
    <xf numFmtId="0" fontId="12" fillId="6" borderId="39" xfId="1" applyFont="1" applyFill="1" applyBorder="1" applyAlignment="1" applyProtection="1">
      <alignment vertical="center" wrapText="1"/>
      <protection locked="0"/>
    </xf>
    <xf numFmtId="1" fontId="12" fillId="6" borderId="6" xfId="1" applyNumberFormat="1" applyFont="1" applyFill="1" applyBorder="1" applyAlignment="1" applyProtection="1">
      <alignment horizontal="center" vertical="center"/>
      <protection locked="0"/>
    </xf>
    <xf numFmtId="1" fontId="12" fillId="6" borderId="39" xfId="1" applyNumberFormat="1" applyFont="1" applyFill="1" applyBorder="1" applyAlignment="1" applyProtection="1">
      <alignment horizontal="center" vertical="center"/>
      <protection locked="0"/>
    </xf>
    <xf numFmtId="0" fontId="27" fillId="6" borderId="6" xfId="1" applyFont="1" applyFill="1" applyBorder="1" applyAlignment="1" applyProtection="1">
      <alignment horizontal="left" vertical="center" wrapText="1"/>
    </xf>
    <xf numFmtId="0" fontId="12" fillId="6" borderId="6" xfId="1" applyFont="1" applyFill="1" applyBorder="1" applyAlignment="1" applyProtection="1">
      <alignment vertical="center" wrapText="1"/>
      <protection locked="0"/>
    </xf>
    <xf numFmtId="0" fontId="12" fillId="6" borderId="6" xfId="1" applyFont="1" applyFill="1" applyBorder="1" applyAlignment="1" applyProtection="1">
      <alignment horizontal="left" vertical="center" wrapText="1"/>
    </xf>
    <xf numFmtId="1" fontId="12" fillId="6" borderId="6" xfId="1" applyNumberFormat="1" applyFont="1" applyFill="1" applyBorder="1" applyAlignment="1" applyProtection="1">
      <alignment horizontal="center"/>
    </xf>
    <xf numFmtId="0" fontId="12" fillId="6" borderId="39" xfId="1" applyFont="1" applyFill="1" applyBorder="1" applyAlignment="1" applyProtection="1">
      <alignment horizontal="center" vertical="center"/>
    </xf>
    <xf numFmtId="0" fontId="12" fillId="0" borderId="63" xfId="1" applyFont="1" applyFill="1" applyBorder="1" applyAlignment="1" applyProtection="1">
      <alignment horizontal="center" vertical="center"/>
    </xf>
    <xf numFmtId="0" fontId="12" fillId="0" borderId="60" xfId="1" applyFont="1" applyFill="1" applyBorder="1" applyAlignment="1" applyProtection="1">
      <alignment horizontal="center" vertical="center"/>
      <protection locked="0"/>
    </xf>
    <xf numFmtId="0" fontId="12" fillId="4" borderId="60" xfId="1" applyFont="1" applyFill="1" applyBorder="1" applyAlignment="1" applyProtection="1">
      <alignment horizontal="center" vertical="center"/>
      <protection locked="0"/>
    </xf>
    <xf numFmtId="0" fontId="21" fillId="5" borderId="60" xfId="1" applyFont="1" applyFill="1" applyBorder="1" applyAlignment="1" applyProtection="1">
      <alignment horizontal="center" vertical="center"/>
      <protection locked="0"/>
    </xf>
    <xf numFmtId="0" fontId="12" fillId="0" borderId="61" xfId="1" applyFont="1" applyFill="1" applyBorder="1" applyAlignment="1" applyProtection="1">
      <alignment horizontal="center" vertical="center"/>
      <protection locked="0"/>
    </xf>
    <xf numFmtId="0" fontId="52" fillId="0" borderId="0" xfId="3" applyFont="1" applyBorder="1" applyProtection="1"/>
    <xf numFmtId="0" fontId="8" fillId="0" borderId="38" xfId="1" applyFont="1" applyFill="1" applyBorder="1" applyAlignment="1" applyProtection="1">
      <alignment horizontal="right"/>
    </xf>
    <xf numFmtId="0" fontId="53" fillId="0" borderId="0" xfId="3" applyFont="1" applyBorder="1" applyProtection="1"/>
    <xf numFmtId="0" fontId="5" fillId="0" borderId="4" xfId="2" applyBorder="1" applyAlignment="1" applyProtection="1">
      <alignment vertical="center"/>
    </xf>
    <xf numFmtId="0" fontId="2" fillId="0" borderId="1" xfId="1" applyBorder="1" applyProtection="1"/>
    <xf numFmtId="0" fontId="6" fillId="0" borderId="9" xfId="2" applyFont="1" applyBorder="1" applyAlignment="1" applyProtection="1">
      <alignment vertical="center"/>
    </xf>
    <xf numFmtId="0" fontId="3" fillId="0" borderId="1" xfId="1" applyFont="1" applyBorder="1" applyAlignment="1" applyProtection="1"/>
    <xf numFmtId="0" fontId="2" fillId="0" borderId="2" xfId="1" applyBorder="1" applyAlignment="1" applyProtection="1"/>
    <xf numFmtId="0" fontId="4" fillId="0" borderId="4" xfId="1" applyFont="1" applyBorder="1" applyAlignment="1" applyProtection="1">
      <alignment vertical="center"/>
    </xf>
    <xf numFmtId="0" fontId="2" fillId="10" borderId="48" xfId="1" applyFont="1" applyFill="1" applyBorder="1" applyAlignment="1">
      <alignment horizontal="center" vertical="center"/>
    </xf>
    <xf numFmtId="0" fontId="46" fillId="10" borderId="51" xfId="1" applyFont="1" applyFill="1" applyBorder="1" applyAlignment="1">
      <alignment horizontal="left" vertical="center"/>
    </xf>
    <xf numFmtId="0" fontId="2" fillId="10" borderId="79" xfId="1" applyFont="1" applyFill="1" applyBorder="1" applyAlignment="1">
      <alignment horizontal="center" vertical="center"/>
    </xf>
    <xf numFmtId="0" fontId="2" fillId="10" borderId="91" xfId="1" applyFont="1" applyFill="1" applyBorder="1" applyAlignment="1">
      <alignment horizontal="center" vertical="center"/>
    </xf>
    <xf numFmtId="0" fontId="46" fillId="10" borderId="80" xfId="1" applyFont="1" applyFill="1" applyBorder="1" applyAlignment="1">
      <alignment horizontal="left" vertical="center"/>
    </xf>
    <xf numFmtId="0" fontId="17" fillId="2" borderId="0" xfId="3" applyFont="1" applyFill="1" applyAlignment="1"/>
    <xf numFmtId="0" fontId="12" fillId="2" borderId="0" xfId="3" applyFill="1"/>
    <xf numFmtId="0" fontId="12" fillId="2" borderId="0" xfId="3" applyFill="1" applyBorder="1"/>
    <xf numFmtId="0" fontId="27" fillId="2" borderId="0" xfId="3" applyFont="1" applyFill="1" applyBorder="1" applyAlignment="1" applyProtection="1">
      <alignment horizontal="right"/>
    </xf>
    <xf numFmtId="10" fontId="55" fillId="0" borderId="7" xfId="3" applyNumberFormat="1" applyFont="1" applyFill="1" applyBorder="1" applyAlignment="1" applyProtection="1">
      <alignment horizontal="left" vertical="center"/>
      <protection locked="0"/>
    </xf>
    <xf numFmtId="0" fontId="56" fillId="2" borderId="0" xfId="3" applyFont="1" applyFill="1"/>
    <xf numFmtId="10" fontId="57" fillId="2" borderId="6" xfId="3" applyNumberFormat="1" applyFont="1" applyFill="1" applyBorder="1"/>
    <xf numFmtId="0" fontId="54" fillId="0" borderId="0" xfId="9"/>
    <xf numFmtId="0" fontId="15" fillId="0" borderId="0" xfId="3" applyFont="1" applyFill="1" applyAlignment="1"/>
    <xf numFmtId="0" fontId="40" fillId="2" borderId="0" xfId="3" applyFont="1" applyFill="1" applyBorder="1"/>
    <xf numFmtId="0" fontId="12" fillId="2" borderId="0" xfId="3" applyFont="1" applyFill="1" applyAlignment="1"/>
    <xf numFmtId="0" fontId="20" fillId="2" borderId="0" xfId="3" applyFont="1" applyFill="1"/>
    <xf numFmtId="0" fontId="12" fillId="2" borderId="0" xfId="3" applyFont="1" applyFill="1"/>
    <xf numFmtId="0" fontId="12" fillId="2" borderId="10" xfId="3" applyFont="1" applyFill="1" applyBorder="1"/>
    <xf numFmtId="0" fontId="12" fillId="2" borderId="0" xfId="3" applyFont="1" applyFill="1" applyBorder="1"/>
    <xf numFmtId="0" fontId="56" fillId="2" borderId="10" xfId="3" applyFont="1" applyFill="1" applyBorder="1" applyAlignment="1"/>
    <xf numFmtId="0" fontId="57" fillId="2" borderId="0" xfId="3" applyFont="1" applyFill="1" applyBorder="1"/>
    <xf numFmtId="0" fontId="27" fillId="6" borderId="45" xfId="3" applyFont="1" applyFill="1" applyBorder="1" applyAlignment="1" applyProtection="1">
      <alignment vertical="center" wrapText="1"/>
    </xf>
    <xf numFmtId="0" fontId="27" fillId="6" borderId="41" xfId="3" applyFont="1" applyFill="1" applyBorder="1" applyAlignment="1" applyProtection="1">
      <alignment horizontal="left" vertical="center" wrapText="1"/>
    </xf>
    <xf numFmtId="0" fontId="27" fillId="6" borderId="41" xfId="3" applyFont="1" applyFill="1" applyBorder="1" applyAlignment="1" applyProtection="1">
      <alignment horizontal="center" vertical="center" wrapText="1"/>
      <protection locked="0"/>
    </xf>
    <xf numFmtId="0" fontId="27" fillId="6" borderId="41" xfId="3" applyFont="1" applyFill="1" applyBorder="1" applyAlignment="1" applyProtection="1">
      <alignment horizontal="center" vertical="center" wrapText="1"/>
    </xf>
    <xf numFmtId="0" fontId="27" fillId="6" borderId="36" xfId="3" applyFont="1" applyFill="1" applyBorder="1" applyAlignment="1" applyProtection="1">
      <alignment horizontal="center" vertical="center" wrapText="1"/>
    </xf>
    <xf numFmtId="0" fontId="27" fillId="6" borderId="50" xfId="3" applyFont="1" applyFill="1" applyBorder="1" applyAlignment="1" applyProtection="1">
      <alignment horizontal="center" vertical="center" wrapText="1"/>
    </xf>
    <xf numFmtId="0" fontId="27" fillId="6" borderId="44" xfId="3" applyFont="1" applyFill="1" applyBorder="1" applyAlignment="1" applyProtection="1">
      <alignment horizontal="center" wrapText="1"/>
    </xf>
    <xf numFmtId="0" fontId="27" fillId="6" borderId="46" xfId="3" applyFont="1" applyFill="1" applyBorder="1" applyAlignment="1" applyProtection="1">
      <alignment horizontal="center" wrapText="1"/>
    </xf>
    <xf numFmtId="0" fontId="27" fillId="6" borderId="56" xfId="3" applyFont="1" applyFill="1" applyBorder="1" applyAlignment="1" applyProtection="1">
      <alignment horizontal="center" vertical="center" wrapText="1"/>
    </xf>
    <xf numFmtId="0" fontId="27" fillId="6" borderId="39" xfId="3" applyFont="1" applyFill="1" applyBorder="1" applyAlignment="1" applyProtection="1">
      <alignment horizontal="center" vertical="center" wrapText="1"/>
    </xf>
    <xf numFmtId="0" fontId="25" fillId="6" borderId="75" xfId="3" applyFont="1" applyFill="1" applyBorder="1" applyAlignment="1" applyProtection="1">
      <alignment horizontal="center" vertical="center" wrapText="1"/>
    </xf>
    <xf numFmtId="0" fontId="27" fillId="6" borderId="76" xfId="3" applyFont="1" applyFill="1" applyBorder="1" applyAlignment="1">
      <alignment vertical="center"/>
    </xf>
    <xf numFmtId="0" fontId="27" fillId="6" borderId="19" xfId="3" applyFont="1" applyFill="1" applyBorder="1" applyAlignment="1">
      <alignment wrapText="1"/>
    </xf>
    <xf numFmtId="0" fontId="27" fillId="6" borderId="19" xfId="3" applyFont="1" applyFill="1" applyBorder="1"/>
    <xf numFmtId="0" fontId="27" fillId="6" borderId="19" xfId="3" applyFont="1" applyFill="1" applyBorder="1" applyAlignment="1" applyProtection="1">
      <alignment horizontal="center" wrapText="1"/>
    </xf>
    <xf numFmtId="0" fontId="27" fillId="6" borderId="77" xfId="3" applyFont="1" applyFill="1" applyBorder="1" applyAlignment="1" applyProtection="1">
      <alignment horizontal="center" wrapText="1"/>
    </xf>
    <xf numFmtId="0" fontId="12" fillId="6" borderId="4" xfId="3" applyFont="1" applyFill="1" applyBorder="1"/>
    <xf numFmtId="0" fontId="12" fillId="6" borderId="5" xfId="3" applyFont="1" applyFill="1" applyBorder="1"/>
    <xf numFmtId="0" fontId="27" fillId="6" borderId="76" xfId="3" applyFont="1" applyFill="1" applyBorder="1" applyAlignment="1" applyProtection="1">
      <alignment horizontal="center" wrapText="1"/>
    </xf>
    <xf numFmtId="0" fontId="27" fillId="6" borderId="0" xfId="3" applyFont="1" applyFill="1" applyBorder="1"/>
    <xf numFmtId="0" fontId="12" fillId="6" borderId="0" xfId="3" applyFont="1" applyFill="1" applyBorder="1"/>
    <xf numFmtId="0" fontId="12" fillId="6" borderId="0" xfId="3" applyFill="1" applyBorder="1"/>
    <xf numFmtId="0" fontId="12" fillId="6" borderId="0" xfId="3" applyFont="1" applyFill="1" applyBorder="1" applyAlignment="1" applyProtection="1">
      <alignment horizontal="left" vertical="center"/>
    </xf>
    <xf numFmtId="0" fontId="12" fillId="6" borderId="5" xfId="3" applyFill="1" applyBorder="1"/>
    <xf numFmtId="0" fontId="12" fillId="0" borderId="4" xfId="3" applyFill="1" applyBorder="1"/>
    <xf numFmtId="0" fontId="12" fillId="0" borderId="0" xfId="3" applyFill="1" applyBorder="1"/>
    <xf numFmtId="0" fontId="12" fillId="0" borderId="5" xfId="3" applyFill="1" applyBorder="1"/>
    <xf numFmtId="0" fontId="9" fillId="6" borderId="47" xfId="3" applyFont="1" applyFill="1" applyBorder="1" applyAlignment="1" applyProtection="1">
      <alignment horizontal="center" vertical="center"/>
    </xf>
    <xf numFmtId="0" fontId="12" fillId="6" borderId="0" xfId="3" applyFont="1" applyFill="1" applyBorder="1" applyAlignment="1" applyProtection="1">
      <alignment vertical="center"/>
    </xf>
    <xf numFmtId="0" fontId="12" fillId="6" borderId="0" xfId="3" applyFont="1" applyFill="1" applyBorder="1" applyAlignment="1">
      <alignment wrapText="1"/>
    </xf>
    <xf numFmtId="0" fontId="20" fillId="6" borderId="0" xfId="3" applyFont="1" applyFill="1" applyBorder="1" applyAlignment="1" applyProtection="1">
      <alignment horizontal="center" wrapText="1"/>
    </xf>
    <xf numFmtId="0" fontId="27" fillId="6" borderId="0" xfId="3" applyFont="1" applyFill="1" applyBorder="1" applyAlignment="1" applyProtection="1">
      <alignment horizontal="center" wrapText="1"/>
    </xf>
    <xf numFmtId="0" fontId="27" fillId="6" borderId="5" xfId="3" applyFont="1" applyFill="1" applyBorder="1" applyAlignment="1" applyProtection="1">
      <alignment horizontal="center" wrapText="1"/>
    </xf>
    <xf numFmtId="0" fontId="41" fillId="6" borderId="4" xfId="3" applyFont="1" applyFill="1" applyBorder="1" applyAlignment="1" applyProtection="1">
      <alignment horizontal="left" wrapText="1"/>
    </xf>
    <xf numFmtId="0" fontId="27" fillId="6" borderId="5" xfId="3" applyFont="1" applyFill="1" applyBorder="1"/>
    <xf numFmtId="0" fontId="27" fillId="0" borderId="0" xfId="3" applyFont="1" applyFill="1" applyBorder="1"/>
    <xf numFmtId="0" fontId="27" fillId="0" borderId="78" xfId="3" applyFont="1" applyFill="1" applyBorder="1"/>
    <xf numFmtId="0" fontId="30" fillId="2" borderId="0" xfId="3" applyFont="1" applyFill="1" applyBorder="1"/>
    <xf numFmtId="0" fontId="12" fillId="6" borderId="4" xfId="3" applyFill="1" applyBorder="1"/>
    <xf numFmtId="0" fontId="27" fillId="0" borderId="5" xfId="3" applyFont="1" applyFill="1" applyBorder="1"/>
    <xf numFmtId="0" fontId="25" fillId="6" borderId="47" xfId="3" applyFont="1" applyFill="1" applyBorder="1" applyAlignment="1" applyProtection="1">
      <alignment horizontal="center" vertical="center" wrapText="1"/>
    </xf>
    <xf numFmtId="0" fontId="27" fillId="6" borderId="0" xfId="3" applyFont="1" applyFill="1" applyBorder="1" applyAlignment="1">
      <alignment vertical="center"/>
    </xf>
    <xf numFmtId="0" fontId="27" fillId="6" borderId="4" xfId="3" applyFont="1" applyFill="1" applyBorder="1" applyAlignment="1" applyProtection="1">
      <alignment horizontal="center" wrapText="1"/>
    </xf>
    <xf numFmtId="0" fontId="8" fillId="6" borderId="0" xfId="3" applyFont="1" applyFill="1" applyBorder="1"/>
    <xf numFmtId="0" fontId="8" fillId="6" borderId="5" xfId="3" applyFont="1" applyFill="1" applyBorder="1"/>
    <xf numFmtId="0" fontId="8" fillId="0" borderId="0" xfId="3" applyFont="1" applyFill="1" applyBorder="1"/>
    <xf numFmtId="0" fontId="8" fillId="0" borderId="5" xfId="3" applyFont="1" applyFill="1" applyBorder="1"/>
    <xf numFmtId="0" fontId="4" fillId="6" borderId="47" xfId="3" applyFont="1" applyFill="1" applyBorder="1" applyAlignment="1" applyProtection="1">
      <alignment horizontal="center" vertical="center"/>
    </xf>
    <xf numFmtId="0" fontId="12" fillId="6" borderId="0" xfId="3" applyFont="1" applyFill="1" applyBorder="1" applyAlignment="1" applyProtection="1">
      <alignment vertical="center"/>
      <protection locked="0"/>
    </xf>
    <xf numFmtId="0" fontId="4" fillId="6" borderId="54" xfId="3" applyFont="1" applyFill="1" applyBorder="1" applyAlignment="1" applyProtection="1">
      <alignment horizontal="center" vertical="center"/>
    </xf>
    <xf numFmtId="0" fontId="12" fillId="6" borderId="10" xfId="3" applyFont="1" applyFill="1" applyBorder="1" applyAlignment="1" applyProtection="1">
      <alignment horizontal="left" vertical="center"/>
    </xf>
    <xf numFmtId="0" fontId="12" fillId="6" borderId="10" xfId="3" applyFill="1" applyBorder="1"/>
    <xf numFmtId="0" fontId="12" fillId="6" borderId="11" xfId="3" applyFill="1" applyBorder="1"/>
    <xf numFmtId="0" fontId="12" fillId="6" borderId="9" xfId="3" applyFill="1" applyBorder="1"/>
    <xf numFmtId="0" fontId="27" fillId="6" borderId="10" xfId="3" applyFont="1" applyFill="1" applyBorder="1"/>
    <xf numFmtId="0" fontId="27" fillId="6" borderId="11" xfId="3" applyFont="1" applyFill="1" applyBorder="1"/>
    <xf numFmtId="0" fontId="27" fillId="0" borderId="10" xfId="3" applyFont="1" applyFill="1" applyBorder="1"/>
    <xf numFmtId="0" fontId="27" fillId="0" borderId="11" xfId="3" applyFont="1" applyFill="1" applyBorder="1"/>
    <xf numFmtId="0" fontId="9" fillId="2" borderId="0" xfId="3" applyFont="1" applyFill="1" applyBorder="1" applyAlignment="1"/>
    <xf numFmtId="0" fontId="9" fillId="2" borderId="0" xfId="3" applyFont="1" applyFill="1" applyBorder="1"/>
    <xf numFmtId="0" fontId="27" fillId="2" borderId="0" xfId="3" applyFont="1" applyFill="1" applyBorder="1" applyAlignment="1" applyProtection="1">
      <protection locked="0"/>
    </xf>
    <xf numFmtId="0" fontId="12" fillId="2" borderId="0" xfId="3" applyFont="1" applyFill="1" applyBorder="1" applyProtection="1">
      <protection locked="0"/>
    </xf>
    <xf numFmtId="0" fontId="12" fillId="0" borderId="0" xfId="3" applyFont="1" applyFill="1"/>
    <xf numFmtId="0" fontId="12" fillId="0" borderId="0" xfId="3" applyFill="1"/>
    <xf numFmtId="0" fontId="27" fillId="0" borderId="0" xfId="3" applyFont="1" applyFill="1"/>
    <xf numFmtId="1" fontId="12" fillId="0" borderId="0" xfId="3" applyNumberFormat="1" applyFont="1" applyFill="1"/>
    <xf numFmtId="166" fontId="12" fillId="2" borderId="0" xfId="3" applyNumberFormat="1" applyFont="1" applyFill="1"/>
    <xf numFmtId="10" fontId="12" fillId="2" borderId="6" xfId="3" applyNumberFormat="1" applyFont="1" applyFill="1" applyBorder="1"/>
    <xf numFmtId="0" fontId="61" fillId="12" borderId="0" xfId="3" applyFont="1" applyFill="1"/>
    <xf numFmtId="0" fontId="27" fillId="12" borderId="0" xfId="3" applyFont="1" applyFill="1" applyBorder="1" applyAlignment="1">
      <alignment wrapText="1"/>
    </xf>
    <xf numFmtId="0" fontId="27" fillId="6" borderId="7" xfId="3" applyFont="1" applyFill="1" applyBorder="1" applyAlignment="1" applyProtection="1">
      <alignment horizontal="center" vertical="center" wrapText="1"/>
    </xf>
    <xf numFmtId="0" fontId="27" fillId="6" borderId="34" xfId="3" applyFont="1" applyFill="1" applyBorder="1" applyAlignment="1">
      <alignment vertical="center" wrapText="1"/>
    </xf>
    <xf numFmtId="0" fontId="27" fillId="6" borderId="35" xfId="3" applyFont="1" applyFill="1" applyBorder="1" applyAlignment="1">
      <alignment vertical="center" wrapText="1"/>
    </xf>
    <xf numFmtId="0" fontId="27" fillId="6" borderId="72" xfId="3" applyFont="1" applyFill="1" applyBorder="1" applyAlignment="1" applyProtection="1">
      <alignment horizontal="center" vertical="center" wrapText="1"/>
      <protection locked="0"/>
    </xf>
    <xf numFmtId="0" fontId="27" fillId="6" borderId="92" xfId="3" applyFont="1" applyFill="1" applyBorder="1" applyAlignment="1">
      <alignment vertical="center" wrapText="1"/>
    </xf>
    <xf numFmtId="0" fontId="27" fillId="6" borderId="42" xfId="3" applyFont="1" applyFill="1" applyBorder="1" applyAlignment="1">
      <alignment vertical="center" wrapText="1"/>
    </xf>
    <xf numFmtId="0" fontId="18" fillId="0" borderId="74" xfId="3" applyFont="1" applyFill="1" applyBorder="1" applyAlignment="1">
      <alignment vertical="center" wrapText="1"/>
    </xf>
    <xf numFmtId="0" fontId="18" fillId="0" borderId="46" xfId="3" applyFont="1" applyFill="1" applyBorder="1" applyAlignment="1">
      <alignment vertical="center" wrapText="1"/>
    </xf>
    <xf numFmtId="0" fontId="12" fillId="2" borderId="0" xfId="3" applyFont="1" applyFill="1" applyBorder="1" applyAlignment="1">
      <alignment vertical="center" wrapText="1"/>
    </xf>
    <xf numFmtId="0" fontId="50" fillId="0" borderId="0" xfId="9" applyFont="1"/>
    <xf numFmtId="1" fontId="9" fillId="0" borderId="36" xfId="3" applyNumberFormat="1" applyFont="1" applyFill="1" applyBorder="1" applyAlignment="1" applyProtection="1">
      <alignment horizontal="center" vertical="center"/>
      <protection locked="0"/>
    </xf>
    <xf numFmtId="1" fontId="12" fillId="6" borderId="39" xfId="1" applyNumberFormat="1" applyFont="1" applyFill="1" applyBorder="1" applyAlignment="1" applyProtection="1">
      <alignment horizontal="center"/>
    </xf>
    <xf numFmtId="1" fontId="16" fillId="6" borderId="39" xfId="1" applyNumberFormat="1" applyFont="1" applyFill="1" applyBorder="1" applyAlignment="1" applyProtection="1">
      <alignment horizontal="center"/>
    </xf>
    <xf numFmtId="1" fontId="12" fillId="0" borderId="55" xfId="1" applyNumberFormat="1" applyFont="1" applyFill="1" applyBorder="1" applyAlignment="1" applyProtection="1">
      <alignment horizontal="center" vertical="center"/>
      <protection locked="0"/>
    </xf>
    <xf numFmtId="1" fontId="9" fillId="2" borderId="0" xfId="1" applyNumberFormat="1" applyFont="1" applyFill="1" applyBorder="1" applyAlignment="1" applyProtection="1">
      <alignment horizontal="left" vertical="center"/>
      <protection locked="0"/>
    </xf>
    <xf numFmtId="0" fontId="27" fillId="0" borderId="6" xfId="1" applyFont="1" applyFill="1" applyBorder="1" applyAlignment="1" applyProtection="1">
      <alignment horizontal="center" vertical="center" wrapText="1"/>
      <protection locked="0"/>
    </xf>
    <xf numFmtId="0" fontId="12" fillId="6" borderId="29" xfId="1" applyFont="1" applyFill="1" applyBorder="1" applyAlignment="1" applyProtection="1">
      <alignment horizontal="center" vertical="center" wrapText="1"/>
      <protection locked="0"/>
    </xf>
    <xf numFmtId="2" fontId="12" fillId="0" borderId="80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29" xfId="1" applyNumberFormat="1" applyFont="1" applyFill="1" applyBorder="1" applyAlignment="1" applyProtection="1">
      <alignment horizontal="center" vertical="center" wrapText="1"/>
      <protection locked="0"/>
    </xf>
    <xf numFmtId="0" fontId="27" fillId="0" borderId="80" xfId="1" applyFont="1" applyFill="1" applyBorder="1" applyAlignment="1" applyProtection="1">
      <alignment horizontal="center" vertical="center" wrapText="1"/>
      <protection locked="0"/>
    </xf>
    <xf numFmtId="0" fontId="27" fillId="2" borderId="80" xfId="1" applyFont="1" applyFill="1" applyBorder="1" applyAlignment="1" applyProtection="1">
      <alignment horizontal="center" vertical="center" wrapText="1"/>
      <protection locked="0"/>
    </xf>
    <xf numFmtId="0" fontId="27" fillId="2" borderId="43" xfId="1" applyFont="1" applyFill="1" applyBorder="1" applyAlignment="1" applyProtection="1">
      <alignment vertical="center" wrapText="1"/>
      <protection locked="0"/>
    </xf>
    <xf numFmtId="0" fontId="27" fillId="2" borderId="6" xfId="1" applyFont="1" applyFill="1" applyBorder="1" applyAlignment="1" applyProtection="1">
      <alignment wrapText="1"/>
      <protection locked="0"/>
    </xf>
    <xf numFmtId="0" fontId="27" fillId="2" borderId="6" xfId="1" applyFont="1" applyFill="1" applyBorder="1" applyAlignment="1" applyProtection="1">
      <alignment wrapText="1"/>
    </xf>
    <xf numFmtId="0" fontId="9" fillId="2" borderId="6" xfId="1" applyFont="1" applyFill="1" applyBorder="1" applyProtection="1">
      <protection locked="0"/>
    </xf>
    <xf numFmtId="0" fontId="9" fillId="12" borderId="6" xfId="1" applyFont="1" applyFill="1" applyBorder="1" applyProtection="1">
      <protection locked="0"/>
    </xf>
    <xf numFmtId="0" fontId="12" fillId="12" borderId="6" xfId="1" applyFont="1" applyFill="1" applyBorder="1" applyProtection="1">
      <protection locked="0"/>
    </xf>
    <xf numFmtId="0" fontId="8" fillId="2" borderId="40" xfId="1" applyFont="1" applyFill="1" applyBorder="1" applyAlignment="1" applyProtection="1">
      <alignment horizontal="center" vertical="center" wrapText="1"/>
      <protection locked="0"/>
    </xf>
    <xf numFmtId="0" fontId="8" fillId="2" borderId="93" xfId="1" applyFont="1" applyFill="1" applyBorder="1" applyAlignment="1" applyProtection="1">
      <alignment horizontal="center" vertical="center" wrapText="1"/>
      <protection locked="0"/>
    </xf>
    <xf numFmtId="2" fontId="12" fillId="3" borderId="36" xfId="1" applyNumberFormat="1" applyFont="1" applyFill="1" applyBorder="1" applyAlignment="1" applyProtection="1">
      <alignment horizontal="center" vertical="center"/>
    </xf>
    <xf numFmtId="0" fontId="27" fillId="12" borderId="36" xfId="1" applyFont="1" applyFill="1" applyBorder="1" applyAlignment="1" applyProtection="1">
      <alignment wrapText="1"/>
    </xf>
    <xf numFmtId="165" fontId="27" fillId="11" borderId="8" xfId="1" applyNumberFormat="1" applyFont="1" applyFill="1" applyBorder="1" applyAlignment="1" applyProtection="1">
      <alignment horizontal="left" vertical="center" wrapText="1"/>
      <protection locked="0"/>
    </xf>
    <xf numFmtId="0" fontId="2" fillId="0" borderId="94" xfId="1" applyFill="1" applyBorder="1" applyAlignment="1" applyProtection="1">
      <alignment horizontal="center"/>
    </xf>
    <xf numFmtId="49" fontId="17" fillId="0" borderId="13" xfId="1" applyNumberFormat="1" applyFont="1" applyFill="1" applyBorder="1" applyProtection="1"/>
    <xf numFmtId="2" fontId="27" fillId="2" borderId="18" xfId="3" applyNumberFormat="1" applyFont="1" applyFill="1" applyBorder="1" applyAlignment="1" applyProtection="1">
      <protection locked="0"/>
    </xf>
    <xf numFmtId="0" fontId="2" fillId="6" borderId="39" xfId="1" applyFont="1" applyFill="1" applyBorder="1" applyAlignment="1" applyProtection="1">
      <alignment vertical="center" wrapText="1"/>
    </xf>
    <xf numFmtId="2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6" borderId="0" xfId="3" applyFont="1" applyFill="1" applyBorder="1" applyAlignment="1" applyProtection="1">
      <alignment vertical="center"/>
      <protection locked="0"/>
    </xf>
    <xf numFmtId="49" fontId="2" fillId="0" borderId="6" xfId="1" applyNumberFormat="1" applyFont="1" applyFill="1" applyBorder="1" applyAlignment="1" applyProtection="1">
      <alignment horizontal="left" vertical="center" wrapText="1"/>
      <protection locked="0"/>
    </xf>
    <xf numFmtId="0" fontId="2" fillId="7" borderId="65" xfId="1" applyFont="1" applyFill="1" applyBorder="1" applyAlignment="1">
      <alignment horizontal="center" vertical="center" wrapText="1"/>
    </xf>
    <xf numFmtId="0" fontId="2" fillId="7" borderId="63" xfId="1" applyFont="1" applyFill="1" applyBorder="1" applyAlignment="1">
      <alignment horizontal="center" vertical="center" wrapText="1"/>
    </xf>
    <xf numFmtId="0" fontId="2" fillId="7" borderId="64" xfId="1" applyFont="1" applyFill="1" applyBorder="1" applyAlignment="1">
      <alignment horizontal="center" vertical="center" wrapText="1"/>
    </xf>
    <xf numFmtId="0" fontId="2" fillId="7" borderId="65" xfId="1" applyFont="1" applyFill="1" applyBorder="1" applyAlignment="1">
      <alignment horizontal="center" vertical="center"/>
    </xf>
    <xf numFmtId="0" fontId="2" fillId="7" borderId="70" xfId="1" applyFont="1" applyFill="1" applyBorder="1" applyAlignment="1">
      <alignment horizontal="center" vertical="center" wrapText="1"/>
    </xf>
    <xf numFmtId="0" fontId="2" fillId="7" borderId="53" xfId="1" applyFont="1" applyFill="1" applyBorder="1" applyAlignment="1">
      <alignment horizontal="center" vertical="center" wrapText="1"/>
    </xf>
    <xf numFmtId="2" fontId="57" fillId="5" borderId="60" xfId="1" applyNumberFormat="1" applyFont="1" applyFill="1" applyBorder="1" applyAlignment="1" applyProtection="1">
      <alignment horizontal="center" vertical="center"/>
      <protection locked="0"/>
    </xf>
    <xf numFmtId="2" fontId="12" fillId="0" borderId="38" xfId="1" applyNumberFormat="1" applyFont="1" applyFill="1" applyBorder="1" applyAlignment="1" applyProtection="1">
      <alignment horizontal="center" vertical="center"/>
      <protection locked="0"/>
    </xf>
    <xf numFmtId="2" fontId="9" fillId="2" borderId="0" xfId="1" applyNumberFormat="1" applyFont="1" applyFill="1" applyBorder="1" applyProtection="1">
      <protection locked="0"/>
    </xf>
    <xf numFmtId="2" fontId="12" fillId="4" borderId="38" xfId="1" applyNumberFormat="1" applyFont="1" applyFill="1" applyBorder="1" applyAlignment="1" applyProtection="1">
      <alignment horizontal="center" vertical="center"/>
      <protection locked="0"/>
    </xf>
    <xf numFmtId="2" fontId="27" fillId="2" borderId="6" xfId="1" applyNumberFormat="1" applyFont="1" applyFill="1" applyBorder="1" applyAlignment="1" applyProtection="1">
      <alignment wrapText="1"/>
      <protection locked="0"/>
    </xf>
    <xf numFmtId="0" fontId="2" fillId="2" borderId="39" xfId="1" applyFont="1" applyFill="1" applyBorder="1" applyAlignment="1" applyProtection="1">
      <alignment vertical="center"/>
      <protection locked="0"/>
    </xf>
    <xf numFmtId="2" fontId="2" fillId="4" borderId="6" xfId="1" applyNumberFormat="1" applyFont="1" applyFill="1" applyBorder="1" applyAlignment="1" applyProtection="1">
      <alignment horizontal="center" vertical="center"/>
      <protection locked="0"/>
    </xf>
    <xf numFmtId="2" fontId="2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5" fillId="0" borderId="0" xfId="2" applyAlignment="1" applyProtection="1"/>
    <xf numFmtId="14" fontId="0" fillId="0" borderId="0" xfId="0" applyNumberFormat="1"/>
    <xf numFmtId="2" fontId="2" fillId="2" borderId="0" xfId="1" applyNumberFormat="1" applyFill="1"/>
    <xf numFmtId="0" fontId="2" fillId="7" borderId="58" xfId="1" applyFont="1" applyFill="1" applyBorder="1" applyAlignment="1">
      <alignment horizontal="center" vertical="center"/>
    </xf>
    <xf numFmtId="2" fontId="30" fillId="0" borderId="8" xfId="10" applyNumberFormat="1" applyFont="1" applyFill="1" applyBorder="1" applyAlignment="1" applyProtection="1">
      <alignment horizontal="center" vertical="center"/>
      <protection locked="0"/>
    </xf>
    <xf numFmtId="1" fontId="2" fillId="0" borderId="6" xfId="10" applyNumberFormat="1" applyFont="1" applyFill="1" applyBorder="1" applyAlignment="1" applyProtection="1">
      <alignment horizontal="center" vertical="center"/>
      <protection locked="0"/>
    </xf>
    <xf numFmtId="49" fontId="2" fillId="0" borderId="6" xfId="10" applyNumberFormat="1" applyFont="1" applyFill="1" applyBorder="1" applyAlignment="1" applyProtection="1">
      <alignment horizontal="center" vertical="center"/>
      <protection locked="0"/>
    </xf>
    <xf numFmtId="2" fontId="2" fillId="0" borderId="6" xfId="10" applyNumberFormat="1" applyFont="1" applyFill="1" applyBorder="1" applyAlignment="1" applyProtection="1">
      <alignment horizontal="center" vertical="center" wrapText="1"/>
      <protection locked="0"/>
    </xf>
    <xf numFmtId="2" fontId="2" fillId="0" borderId="6" xfId="10" applyNumberFormat="1" applyFont="1" applyFill="1" applyBorder="1" applyAlignment="1" applyProtection="1">
      <alignment horizontal="center" vertical="center"/>
      <protection locked="0"/>
    </xf>
    <xf numFmtId="167" fontId="2" fillId="0" borderId="6" xfId="10" applyNumberFormat="1" applyFont="1" applyFill="1" applyBorder="1" applyAlignment="1" applyProtection="1">
      <alignment horizontal="center" vertical="center"/>
      <protection locked="0"/>
    </xf>
    <xf numFmtId="168" fontId="2" fillId="3" borderId="6" xfId="10" applyNumberFormat="1" applyFont="1" applyFill="1" applyBorder="1" applyAlignment="1" applyProtection="1">
      <alignment horizontal="center" vertical="center"/>
      <protection locked="0"/>
    </xf>
    <xf numFmtId="2" fontId="2" fillId="3" borderId="6" xfId="10" applyNumberFormat="1" applyFont="1" applyFill="1" applyBorder="1" applyAlignment="1" applyProtection="1">
      <alignment horizontal="center" vertical="center"/>
      <protection locked="0"/>
    </xf>
    <xf numFmtId="2" fontId="2" fillId="3" borderId="52" xfId="10" applyNumberFormat="1" applyFont="1" applyFill="1" applyBorder="1" applyAlignment="1" applyProtection="1">
      <alignment horizontal="center" vertical="center"/>
      <protection locked="0"/>
    </xf>
    <xf numFmtId="2" fontId="30" fillId="2" borderId="4" xfId="10" applyNumberFormat="1" applyFont="1" applyFill="1" applyBorder="1" applyAlignment="1" applyProtection="1">
      <alignment horizontal="center" vertical="center"/>
      <protection locked="0"/>
    </xf>
    <xf numFmtId="1" fontId="30" fillId="2" borderId="0" xfId="10" applyNumberFormat="1" applyFont="1" applyFill="1" applyBorder="1" applyAlignment="1" applyProtection="1">
      <alignment horizontal="center" vertical="center"/>
      <protection locked="0"/>
    </xf>
    <xf numFmtId="2" fontId="30" fillId="2" borderId="0" xfId="10" applyNumberFormat="1" applyFont="1" applyFill="1" applyBorder="1" applyAlignment="1" applyProtection="1">
      <alignment horizontal="center" vertical="center"/>
      <protection locked="0"/>
    </xf>
    <xf numFmtId="0" fontId="27" fillId="7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 wrapText="1"/>
    </xf>
    <xf numFmtId="165" fontId="2" fillId="0" borderId="0" xfId="1" quotePrefix="1" applyNumberFormat="1" applyFont="1" applyFill="1" applyBorder="1" applyAlignment="1">
      <alignment horizontal="center" vertical="center"/>
    </xf>
    <xf numFmtId="0" fontId="2" fillId="0" borderId="0" xfId="1" quotePrefix="1" applyFont="1" applyFill="1" applyBorder="1" applyAlignment="1">
      <alignment horizontal="center" vertical="center"/>
    </xf>
    <xf numFmtId="0" fontId="51" fillId="7" borderId="25" xfId="1" applyFont="1" applyFill="1" applyBorder="1" applyAlignment="1">
      <alignment horizontal="center" wrapText="1"/>
    </xf>
    <xf numFmtId="0" fontId="51" fillId="7" borderId="69" xfId="1" applyFont="1" applyFill="1" applyBorder="1" applyAlignment="1">
      <alignment vertical="center" wrapText="1"/>
    </xf>
    <xf numFmtId="0" fontId="2" fillId="7" borderId="63" xfId="1" applyFont="1" applyFill="1" applyBorder="1" applyAlignment="1">
      <alignment horizontal="center" vertical="center"/>
    </xf>
    <xf numFmtId="0" fontId="27" fillId="7" borderId="43" xfId="1" applyFont="1" applyFill="1" applyBorder="1" applyAlignment="1">
      <alignment horizontal="center" vertical="center" wrapText="1"/>
    </xf>
    <xf numFmtId="0" fontId="2" fillId="7" borderId="96" xfId="1" applyFont="1" applyFill="1" applyBorder="1" applyAlignment="1">
      <alignment horizontal="center" vertical="center" wrapText="1"/>
    </xf>
    <xf numFmtId="0" fontId="27" fillId="7" borderId="3" xfId="1" applyFont="1" applyFill="1" applyBorder="1" applyAlignment="1">
      <alignment horizontal="center" vertical="center" wrapText="1"/>
    </xf>
    <xf numFmtId="0" fontId="2" fillId="7" borderId="96" xfId="1" applyFont="1" applyFill="1" applyBorder="1" applyAlignment="1">
      <alignment horizontal="center" vertical="center"/>
    </xf>
    <xf numFmtId="0" fontId="27" fillId="7" borderId="77" xfId="1" applyFont="1" applyFill="1" applyBorder="1" applyAlignment="1">
      <alignment horizontal="center" vertical="center"/>
    </xf>
    <xf numFmtId="0" fontId="27" fillId="7" borderId="75" xfId="1" applyFont="1" applyFill="1" applyBorder="1" applyAlignment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 applyProtection="1">
      <alignment horizontal="left" vertical="center" wrapText="1"/>
      <protection locked="0"/>
    </xf>
    <xf numFmtId="1" fontId="2" fillId="0" borderId="8" xfId="10" applyNumberFormat="1" applyFont="1" applyFill="1" applyBorder="1" applyAlignment="1" applyProtection="1">
      <alignment horizontal="center" vertical="center"/>
      <protection locked="0"/>
    </xf>
    <xf numFmtId="1" fontId="2" fillId="0" borderId="79" xfId="10" applyNumberFormat="1" applyFont="1" applyFill="1" applyBorder="1" applyAlignment="1" applyProtection="1">
      <alignment horizontal="center" vertical="center"/>
      <protection locked="0"/>
    </xf>
    <xf numFmtId="2" fontId="30" fillId="2" borderId="5" xfId="10" applyNumberFormat="1" applyFont="1" applyFill="1" applyBorder="1" applyAlignment="1" applyProtection="1">
      <alignment horizontal="center" vertical="center"/>
      <protection locked="0"/>
    </xf>
    <xf numFmtId="2" fontId="42" fillId="0" borderId="10" xfId="10" applyNumberFormat="1" applyFont="1" applyFill="1" applyBorder="1" applyAlignment="1" applyProtection="1">
      <alignment horizontal="center" vertical="center"/>
      <protection locked="0"/>
    </xf>
    <xf numFmtId="2" fontId="42" fillId="0" borderId="84" xfId="10" applyNumberFormat="1" applyFont="1" applyFill="1" applyBorder="1" applyAlignment="1" applyProtection="1">
      <alignment horizontal="center" vertical="center"/>
      <protection locked="0"/>
    </xf>
    <xf numFmtId="2" fontId="42" fillId="0" borderId="85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Fill="1" applyBorder="1" applyAlignment="1" applyProtection="1">
      <alignment horizontal="center" vertical="center"/>
      <protection locked="0"/>
    </xf>
    <xf numFmtId="4" fontId="2" fillId="0" borderId="79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Border="1" applyAlignment="1">
      <alignment horizontal="left" vertical="center" wrapText="1"/>
    </xf>
    <xf numFmtId="4" fontId="2" fillId="0" borderId="6" xfId="10" applyNumberFormat="1" applyFont="1" applyBorder="1" applyAlignment="1">
      <alignment horizontal="center" vertical="center"/>
    </xf>
    <xf numFmtId="4" fontId="2" fillId="0" borderId="6" xfId="10" applyNumberFormat="1" applyFont="1" applyBorder="1" applyAlignment="1">
      <alignment horizontal="left" vertical="center"/>
    </xf>
    <xf numFmtId="4" fontId="2" fillId="0" borderId="6" xfId="10" applyNumberFormat="1" applyFont="1" applyFill="1" applyBorder="1" applyAlignment="1" applyProtection="1">
      <alignment horizontal="center" vertical="center"/>
      <protection locked="0"/>
    </xf>
    <xf numFmtId="4" fontId="21" fillId="0" borderId="81" xfId="10" applyNumberFormat="1" applyFont="1" applyFill="1" applyBorder="1"/>
    <xf numFmtId="4" fontId="21" fillId="0" borderId="82" xfId="10" applyNumberFormat="1" applyFont="1" applyFill="1" applyBorder="1"/>
    <xf numFmtId="4" fontId="21" fillId="0" borderId="83" xfId="10" applyNumberFormat="1" applyFont="1" applyFill="1" applyBorder="1"/>
    <xf numFmtId="0" fontId="2" fillId="2" borderId="0" xfId="10" applyFill="1" applyBorder="1"/>
    <xf numFmtId="2" fontId="27" fillId="2" borderId="25" xfId="10" applyNumberFormat="1" applyFont="1" applyFill="1" applyBorder="1" applyAlignment="1" applyProtection="1">
      <alignment horizontal="left" vertical="center"/>
      <protection locked="0"/>
    </xf>
    <xf numFmtId="4" fontId="30" fillId="2" borderId="0" xfId="10" applyNumberFormat="1" applyFont="1" applyFill="1" applyBorder="1" applyAlignment="1" applyProtection="1">
      <alignment horizontal="center" vertical="center"/>
      <protection locked="0"/>
    </xf>
    <xf numFmtId="4" fontId="30" fillId="2" borderId="5" xfId="10" applyNumberFormat="1" applyFont="1" applyFill="1" applyBorder="1" applyAlignment="1" applyProtection="1">
      <alignment horizontal="center" vertical="center"/>
      <protection locked="0"/>
    </xf>
    <xf numFmtId="4" fontId="2" fillId="0" borderId="8" xfId="10" applyNumberFormat="1" applyFont="1" applyBorder="1" applyAlignment="1">
      <alignment horizontal="left" vertical="center"/>
    </xf>
    <xf numFmtId="0" fontId="30" fillId="2" borderId="4" xfId="10" applyFont="1" applyFill="1" applyBorder="1"/>
    <xf numFmtId="0" fontId="30" fillId="2" borderId="25" xfId="10" applyFont="1" applyFill="1" applyBorder="1" applyAlignment="1">
      <alignment wrapText="1"/>
    </xf>
    <xf numFmtId="0" fontId="30" fillId="2" borderId="0" xfId="10" applyFont="1" applyFill="1" applyBorder="1"/>
    <xf numFmtId="4" fontId="30" fillId="2" borderId="0" xfId="10" applyNumberFormat="1" applyFont="1" applyFill="1" applyBorder="1"/>
    <xf numFmtId="4" fontId="30" fillId="2" borderId="5" xfId="10" applyNumberFormat="1" applyFont="1" applyFill="1" applyBorder="1"/>
    <xf numFmtId="0" fontId="2" fillId="2" borderId="4" xfId="10" applyFont="1" applyFill="1" applyBorder="1"/>
    <xf numFmtId="0" fontId="2" fillId="2" borderId="25" xfId="10" applyFont="1" applyFill="1" applyBorder="1" applyAlignment="1">
      <alignment wrapText="1"/>
    </xf>
    <xf numFmtId="0" fontId="2" fillId="2" borderId="0" xfId="10" applyFont="1" applyFill="1" applyBorder="1"/>
    <xf numFmtId="4" fontId="2" fillId="2" borderId="0" xfId="10" applyNumberFormat="1" applyFont="1" applyFill="1" applyBorder="1"/>
    <xf numFmtId="4" fontId="2" fillId="2" borderId="5" xfId="10" applyNumberFormat="1" applyFont="1" applyFill="1" applyBorder="1"/>
    <xf numFmtId="4" fontId="2" fillId="0" borderId="48" xfId="10" applyNumberFormat="1" applyFont="1" applyBorder="1" applyAlignment="1">
      <alignment horizontal="left" vertical="center"/>
    </xf>
    <xf numFmtId="0" fontId="2" fillId="2" borderId="4" xfId="10" applyFont="1" applyFill="1" applyBorder="1" applyAlignment="1">
      <alignment horizontal="left"/>
    </xf>
    <xf numFmtId="0" fontId="2" fillId="2" borderId="25" xfId="10" applyFont="1" applyFill="1" applyBorder="1" applyAlignment="1">
      <alignment horizontal="left"/>
    </xf>
    <xf numFmtId="4" fontId="2" fillId="2" borderId="8" xfId="10" applyNumberFormat="1" applyFont="1" applyFill="1" applyBorder="1" applyAlignment="1">
      <alignment vertical="center"/>
    </xf>
    <xf numFmtId="4" fontId="2" fillId="2" borderId="6" xfId="10" applyNumberFormat="1" applyFont="1" applyFill="1" applyBorder="1" applyAlignment="1">
      <alignment horizontal="center" vertical="center"/>
    </xf>
    <xf numFmtId="0" fontId="2" fillId="0" borderId="0" xfId="10" applyFill="1"/>
    <xf numFmtId="0" fontId="2" fillId="2" borderId="4" xfId="10" applyFont="1" applyFill="1" applyBorder="1" applyAlignment="1" applyProtection="1">
      <alignment horizontal="left" wrapText="1"/>
    </xf>
    <xf numFmtId="4" fontId="2" fillId="0" borderId="70" xfId="10" applyNumberFormat="1" applyFont="1" applyBorder="1" applyAlignment="1">
      <alignment horizontal="left" vertical="center"/>
    </xf>
    <xf numFmtId="0" fontId="16" fillId="2" borderId="9" xfId="10" applyFont="1" applyFill="1" applyBorder="1" applyAlignment="1" applyProtection="1">
      <alignment horizontal="left" wrapText="1"/>
    </xf>
    <xf numFmtId="0" fontId="16" fillId="2" borderId="69" xfId="10" applyFont="1" applyFill="1" applyBorder="1" applyAlignment="1">
      <alignment horizontal="left"/>
    </xf>
    <xf numFmtId="0" fontId="16" fillId="2" borderId="10" xfId="10" applyFont="1" applyFill="1" applyBorder="1"/>
    <xf numFmtId="4" fontId="16" fillId="2" borderId="10" xfId="10" applyNumberFormat="1" applyFont="1" applyFill="1" applyBorder="1"/>
    <xf numFmtId="4" fontId="16" fillId="2" borderId="11" xfId="10" applyNumberFormat="1" applyFont="1" applyFill="1" applyBorder="1"/>
    <xf numFmtId="4" fontId="16" fillId="3" borderId="63" xfId="10" applyNumberFormat="1" applyFont="1" applyFill="1" applyBorder="1" applyAlignment="1">
      <alignment horizontal="left" vertical="center"/>
    </xf>
    <xf numFmtId="4" fontId="16" fillId="3" borderId="64" xfId="10" applyNumberFormat="1" applyFont="1" applyFill="1" applyBorder="1" applyAlignment="1">
      <alignment horizontal="center" vertical="center"/>
    </xf>
    <xf numFmtId="4" fontId="2" fillId="3" borderId="67" xfId="10" applyNumberFormat="1" applyFont="1" applyFill="1" applyBorder="1" applyAlignment="1">
      <alignment horizontal="left" vertical="center"/>
    </xf>
    <xf numFmtId="4" fontId="2" fillId="3" borderId="64" xfId="10" applyNumberFormat="1" applyFont="1" applyFill="1" applyBorder="1" applyAlignment="1" applyProtection="1">
      <alignment horizontal="center" vertical="center"/>
      <protection locked="0"/>
    </xf>
    <xf numFmtId="4" fontId="2" fillId="3" borderId="65" xfId="10" applyNumberFormat="1" applyFont="1" applyFill="1" applyBorder="1" applyAlignment="1" applyProtection="1">
      <alignment horizontal="center" vertical="center"/>
      <protection locked="0"/>
    </xf>
    <xf numFmtId="4" fontId="42" fillId="0" borderId="10" xfId="10" applyNumberFormat="1" applyFont="1" applyFill="1" applyBorder="1" applyAlignment="1" applyProtection="1">
      <alignment horizontal="center" vertical="center"/>
      <protection locked="0"/>
    </xf>
    <xf numFmtId="4" fontId="42" fillId="0" borderId="84" xfId="10" applyNumberFormat="1" applyFont="1" applyFill="1" applyBorder="1" applyAlignment="1" applyProtection="1">
      <alignment horizontal="center" vertical="center"/>
      <protection locked="0"/>
    </xf>
    <xf numFmtId="4" fontId="42" fillId="0" borderId="85" xfId="10" applyNumberFormat="1" applyFont="1" applyFill="1" applyBorder="1" applyAlignment="1" applyProtection="1">
      <alignment horizontal="center" vertical="center"/>
      <protection locked="0"/>
    </xf>
    <xf numFmtId="2" fontId="64" fillId="5" borderId="6" xfId="1" applyNumberFormat="1" applyFont="1" applyFill="1" applyBorder="1" applyAlignment="1" applyProtection="1">
      <alignment horizontal="center" vertical="center"/>
      <protection locked="0"/>
    </xf>
    <xf numFmtId="2" fontId="64" fillId="5" borderId="53" xfId="1" applyNumberFormat="1" applyFont="1" applyFill="1" applyBorder="1" applyAlignment="1" applyProtection="1">
      <alignment horizontal="center" vertical="center"/>
      <protection locked="0"/>
    </xf>
    <xf numFmtId="165" fontId="64" fillId="5" borderId="6" xfId="1" applyNumberFormat="1" applyFont="1" applyFill="1" applyBorder="1" applyAlignment="1" applyProtection="1">
      <alignment horizontal="center" vertical="center"/>
      <protection locked="0"/>
    </xf>
    <xf numFmtId="2" fontId="64" fillId="5" borderId="64" xfId="1" applyNumberFormat="1" applyFont="1" applyFill="1" applyBorder="1" applyAlignment="1" applyProtection="1">
      <alignment horizontal="center" vertical="center"/>
      <protection locked="0"/>
    </xf>
    <xf numFmtId="2" fontId="64" fillId="5" borderId="41" xfId="1" applyNumberFormat="1" applyFont="1" applyFill="1" applyBorder="1" applyAlignment="1" applyProtection="1">
      <alignment horizontal="center" vertical="center"/>
      <protection locked="0"/>
    </xf>
    <xf numFmtId="165" fontId="64" fillId="5" borderId="40" xfId="1" applyNumberFormat="1" applyFont="1" applyFill="1" applyBorder="1" applyAlignment="1" applyProtection="1">
      <alignment horizontal="center" vertical="center"/>
      <protection locked="0"/>
    </xf>
    <xf numFmtId="165" fontId="64" fillId="5" borderId="64" xfId="1" applyNumberFormat="1" applyFont="1" applyFill="1" applyBorder="1" applyAlignment="1" applyProtection="1">
      <alignment horizontal="center" vertical="center"/>
      <protection locked="0"/>
    </xf>
    <xf numFmtId="9" fontId="64" fillId="5" borderId="36" xfId="8" applyFont="1" applyFill="1" applyBorder="1" applyAlignment="1" applyProtection="1">
      <alignment horizontal="center" vertical="center"/>
      <protection locked="0"/>
    </xf>
    <xf numFmtId="9" fontId="64" fillId="5" borderId="60" xfId="8" applyFont="1" applyFill="1" applyBorder="1" applyAlignment="1" applyProtection="1">
      <alignment horizontal="center" vertical="center"/>
      <protection locked="0"/>
    </xf>
    <xf numFmtId="165" fontId="2" fillId="3" borderId="64" xfId="1" applyNumberFormat="1" applyFont="1" applyFill="1" applyBorder="1" applyAlignment="1" applyProtection="1">
      <alignment horizontal="center" vertical="center"/>
      <protection locked="0"/>
    </xf>
    <xf numFmtId="165" fontId="2" fillId="3" borderId="6" xfId="1" applyNumberFormat="1" applyFont="1" applyFill="1" applyBorder="1" applyAlignment="1" applyProtection="1">
      <alignment horizontal="center" vertical="center"/>
      <protection locked="0"/>
    </xf>
    <xf numFmtId="2" fontId="34" fillId="0" borderId="8" xfId="10" applyNumberFormat="1" applyFont="1" applyFill="1" applyBorder="1" applyAlignment="1" applyProtection="1">
      <alignment horizontal="center" vertical="center"/>
      <protection locked="0"/>
    </xf>
    <xf numFmtId="0" fontId="9" fillId="0" borderId="8" xfId="10" applyFont="1" applyBorder="1" applyAlignment="1">
      <alignment horizontal="left" vertical="center" wrapText="1"/>
    </xf>
    <xf numFmtId="0" fontId="9" fillId="0" borderId="6" xfId="10" applyFont="1" applyBorder="1" applyAlignment="1">
      <alignment horizontal="center" vertical="center"/>
    </xf>
    <xf numFmtId="0" fontId="9" fillId="0" borderId="6" xfId="10" applyFont="1" applyBorder="1" applyAlignment="1">
      <alignment horizontal="left" vertical="center"/>
    </xf>
    <xf numFmtId="165" fontId="2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80" xfId="10" applyNumberFormat="1" applyFont="1" applyFill="1" applyBorder="1" applyAlignment="1" applyProtection="1">
      <alignment horizontal="center" vertical="center"/>
      <protection locked="0"/>
    </xf>
    <xf numFmtId="165" fontId="9" fillId="0" borderId="52" xfId="10" applyNumberFormat="1" applyFont="1" applyFill="1" applyBorder="1" applyAlignment="1" applyProtection="1">
      <alignment horizontal="center" vertical="center"/>
      <protection locked="0"/>
    </xf>
    <xf numFmtId="165" fontId="21" fillId="0" borderId="81" xfId="10" applyNumberFormat="1" applyFont="1" applyFill="1" applyBorder="1"/>
    <xf numFmtId="165" fontId="21" fillId="0" borderId="82" xfId="10" applyNumberFormat="1" applyFont="1" applyFill="1" applyBorder="1"/>
    <xf numFmtId="165" fontId="21" fillId="0" borderId="83" xfId="10" applyNumberFormat="1" applyFont="1" applyFill="1" applyBorder="1"/>
    <xf numFmtId="0" fontId="2" fillId="0" borderId="0" xfId="10" applyFill="1" applyBorder="1"/>
    <xf numFmtId="2" fontId="34" fillId="2" borderId="4" xfId="10" applyNumberFormat="1" applyFont="1" applyFill="1" applyBorder="1" applyAlignment="1" applyProtection="1">
      <alignment horizontal="center" vertical="center"/>
      <protection locked="0"/>
    </xf>
    <xf numFmtId="2" fontId="30" fillId="2" borderId="25" xfId="10" applyNumberFormat="1" applyFont="1" applyFill="1" applyBorder="1" applyAlignment="1" applyProtection="1">
      <alignment horizontal="center" vertical="center"/>
      <protection locked="0"/>
    </xf>
    <xf numFmtId="0" fontId="9" fillId="0" borderId="8" xfId="10" applyFont="1" applyBorder="1" applyAlignment="1">
      <alignment horizontal="left" vertical="center"/>
    </xf>
    <xf numFmtId="0" fontId="30" fillId="2" borderId="5" xfId="10" applyFont="1" applyFill="1" applyBorder="1"/>
    <xf numFmtId="0" fontId="2" fillId="2" borderId="4" xfId="10" applyFill="1" applyBorder="1"/>
    <xf numFmtId="0" fontId="2" fillId="2" borderId="5" xfId="10" applyFont="1" applyFill="1" applyBorder="1"/>
    <xf numFmtId="0" fontId="9" fillId="0" borderId="48" xfId="10" applyFont="1" applyBorder="1" applyAlignment="1">
      <alignment horizontal="left" vertical="center"/>
    </xf>
    <xf numFmtId="0" fontId="2" fillId="2" borderId="4" xfId="10" applyFill="1" applyBorder="1" applyAlignment="1">
      <alignment horizontal="left"/>
    </xf>
    <xf numFmtId="0" fontId="2" fillId="2" borderId="25" xfId="10" applyFill="1" applyBorder="1" applyAlignment="1">
      <alignment horizontal="left"/>
    </xf>
    <xf numFmtId="0" fontId="2" fillId="2" borderId="5" xfId="10" applyFill="1" applyBorder="1"/>
    <xf numFmtId="0" fontId="9" fillId="2" borderId="8" xfId="10" applyFont="1" applyFill="1" applyBorder="1" applyAlignment="1">
      <alignment vertical="center"/>
    </xf>
    <xf numFmtId="0" fontId="9" fillId="2" borderId="6" xfId="10" applyFont="1" applyFill="1" applyBorder="1" applyAlignment="1">
      <alignment horizontal="center" vertical="center"/>
    </xf>
    <xf numFmtId="0" fontId="9" fillId="0" borderId="70" xfId="10" applyFont="1" applyBorder="1" applyAlignment="1">
      <alignment horizontal="left" vertical="center"/>
    </xf>
    <xf numFmtId="165" fontId="9" fillId="0" borderId="53" xfId="10" applyNumberFormat="1" applyFont="1" applyFill="1" applyBorder="1" applyAlignment="1" applyProtection="1">
      <alignment horizontal="center" vertical="center"/>
      <protection locked="0"/>
    </xf>
    <xf numFmtId="165" fontId="9" fillId="0" borderId="18" xfId="10" applyNumberFormat="1" applyFont="1" applyFill="1" applyBorder="1" applyAlignment="1" applyProtection="1">
      <alignment horizontal="center" vertical="center"/>
      <protection locked="0"/>
    </xf>
    <xf numFmtId="165" fontId="9" fillId="0" borderId="58" xfId="10" applyNumberFormat="1" applyFont="1" applyFill="1" applyBorder="1" applyAlignment="1" applyProtection="1">
      <alignment horizontal="center" vertical="center"/>
      <protection locked="0"/>
    </xf>
    <xf numFmtId="0" fontId="16" fillId="2" borderId="11" xfId="10" applyFont="1" applyFill="1" applyBorder="1"/>
    <xf numFmtId="0" fontId="26" fillId="3" borderId="63" xfId="10" applyFont="1" applyFill="1" applyBorder="1" applyAlignment="1">
      <alignment horizontal="left" vertical="center"/>
    </xf>
    <xf numFmtId="0" fontId="26" fillId="3" borderId="64" xfId="10" applyFont="1" applyFill="1" applyBorder="1" applyAlignment="1">
      <alignment horizontal="center" vertical="center"/>
    </xf>
    <xf numFmtId="0" fontId="9" fillId="3" borderId="67" xfId="10" applyFont="1" applyFill="1" applyBorder="1" applyAlignment="1">
      <alignment horizontal="left" vertical="center"/>
    </xf>
    <xf numFmtId="2" fontId="9" fillId="3" borderId="64" xfId="10" applyNumberFormat="1" applyFont="1" applyFill="1" applyBorder="1" applyAlignment="1" applyProtection="1">
      <alignment horizontal="center" vertical="center"/>
      <protection locked="0"/>
    </xf>
    <xf numFmtId="2" fontId="9" fillId="3" borderId="65" xfId="10" applyNumberFormat="1" applyFont="1" applyFill="1" applyBorder="1" applyAlignment="1" applyProtection="1">
      <alignment horizontal="center" vertical="center"/>
      <protection locked="0"/>
    </xf>
    <xf numFmtId="2" fontId="12" fillId="0" borderId="53" xfId="1" applyNumberFormat="1" applyFont="1" applyFill="1" applyBorder="1" applyAlignment="1" applyProtection="1">
      <alignment horizontal="center" vertical="center"/>
      <protection locked="0"/>
    </xf>
    <xf numFmtId="2" fontId="12" fillId="0" borderId="36" xfId="1" applyNumberFormat="1" applyFont="1" applyFill="1" applyBorder="1" applyAlignment="1" applyProtection="1">
      <alignment horizontal="center" vertical="center"/>
      <protection locked="0"/>
    </xf>
    <xf numFmtId="165" fontId="2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6" xfId="10" applyNumberFormat="1" applyFont="1" applyFill="1" applyBorder="1" applyAlignment="1" applyProtection="1">
      <alignment horizontal="center" vertical="center"/>
      <protection locked="0"/>
    </xf>
    <xf numFmtId="165" fontId="9" fillId="0" borderId="80" xfId="10" applyNumberFormat="1" applyFont="1" applyFill="1" applyBorder="1" applyAlignment="1" applyProtection="1">
      <alignment horizontal="center" vertical="center"/>
      <protection locked="0"/>
    </xf>
    <xf numFmtId="165" fontId="9" fillId="0" borderId="52" xfId="10" applyNumberFormat="1" applyFont="1" applyFill="1" applyBorder="1" applyAlignment="1" applyProtection="1">
      <alignment horizontal="center" vertical="center"/>
      <protection locked="0"/>
    </xf>
    <xf numFmtId="165" fontId="9" fillId="0" borderId="53" xfId="10" applyNumberFormat="1" applyFont="1" applyFill="1" applyBorder="1" applyAlignment="1" applyProtection="1">
      <alignment horizontal="center" vertical="center"/>
      <protection locked="0"/>
    </xf>
    <xf numFmtId="165" fontId="9" fillId="0" borderId="18" xfId="10" applyNumberFormat="1" applyFont="1" applyFill="1" applyBorder="1" applyAlignment="1" applyProtection="1">
      <alignment horizontal="center" vertical="center"/>
      <protection locked="0"/>
    </xf>
    <xf numFmtId="165" fontId="9" fillId="0" borderId="58" xfId="10" applyNumberFormat="1" applyFont="1" applyFill="1" applyBorder="1" applyAlignment="1" applyProtection="1">
      <alignment horizontal="center" vertical="center"/>
      <protection locked="0"/>
    </xf>
    <xf numFmtId="0" fontId="9" fillId="0" borderId="6" xfId="3" applyFont="1" applyFill="1" applyBorder="1" applyAlignment="1" applyProtection="1">
      <alignment horizontal="left"/>
      <protection locked="0"/>
    </xf>
    <xf numFmtId="0" fontId="9" fillId="2" borderId="1" xfId="1" applyFont="1" applyFill="1" applyBorder="1" applyProtection="1"/>
    <xf numFmtId="0" fontId="8" fillId="0" borderId="40" xfId="1" applyFont="1" applyBorder="1" applyAlignment="1" applyProtection="1">
      <alignment vertical="center" wrapText="1"/>
      <protection locked="0"/>
    </xf>
    <xf numFmtId="0" fontId="12" fillId="0" borderId="6" xfId="1" applyFont="1" applyFill="1" applyBorder="1" applyAlignment="1" applyProtection="1">
      <alignment vertical="center"/>
      <protection locked="0"/>
    </xf>
    <xf numFmtId="0" fontId="12" fillId="2" borderId="41" xfId="1" applyFont="1" applyFill="1" applyBorder="1" applyAlignment="1" applyProtection="1">
      <alignment horizontal="left" vertical="center"/>
      <protection locked="0"/>
    </xf>
    <xf numFmtId="49" fontId="12" fillId="2" borderId="41" xfId="1" applyNumberFormat="1" applyFont="1" applyFill="1" applyBorder="1" applyAlignment="1" applyProtection="1">
      <alignment horizontal="left" vertical="center" wrapText="1"/>
      <protection locked="0"/>
    </xf>
    <xf numFmtId="49" fontId="2" fillId="3" borderId="64" xfId="1" applyNumberFormat="1" applyFont="1" applyFill="1" applyBorder="1" applyAlignment="1" applyProtection="1">
      <alignment vertical="center" wrapText="1"/>
      <protection locked="0"/>
    </xf>
    <xf numFmtId="2" fontId="2" fillId="3" borderId="64" xfId="1" applyNumberFormat="1" applyFont="1" applyFill="1" applyBorder="1" applyAlignment="1" applyProtection="1">
      <alignment horizontal="center" vertical="center"/>
      <protection locked="0"/>
    </xf>
    <xf numFmtId="0" fontId="12" fillId="3" borderId="41" xfId="1" applyFont="1" applyFill="1" applyBorder="1" applyAlignment="1" applyProtection="1">
      <alignment horizontal="left" vertical="center"/>
      <protection locked="0"/>
    </xf>
    <xf numFmtId="49" fontId="12" fillId="3" borderId="41" xfId="1" applyNumberFormat="1" applyFont="1" applyFill="1" applyBorder="1" applyAlignment="1" applyProtection="1">
      <alignment vertical="center" wrapText="1"/>
      <protection locked="0"/>
    </xf>
    <xf numFmtId="0" fontId="12" fillId="3" borderId="41" xfId="1" applyFont="1" applyFill="1" applyBorder="1" applyAlignment="1" applyProtection="1">
      <alignment horizontal="center" vertical="center"/>
      <protection locked="0"/>
    </xf>
    <xf numFmtId="2" fontId="12" fillId="3" borderId="41" xfId="1" applyNumberFormat="1" applyFont="1" applyFill="1" applyBorder="1" applyAlignment="1" applyProtection="1">
      <alignment horizontal="center" vertical="center"/>
      <protection locked="0"/>
    </xf>
    <xf numFmtId="2" fontId="12" fillId="3" borderId="66" xfId="1" applyNumberFormat="1" applyFont="1" applyFill="1" applyBorder="1" applyAlignment="1" applyProtection="1">
      <alignment horizontal="center" vertical="center"/>
      <protection locked="0"/>
    </xf>
    <xf numFmtId="2" fontId="12" fillId="0" borderId="61" xfId="1" applyNumberFormat="1" applyFont="1" applyFill="1" applyBorder="1" applyAlignment="1" applyProtection="1">
      <alignment horizontal="center" vertical="center"/>
      <protection locked="0"/>
    </xf>
    <xf numFmtId="49" fontId="8" fillId="0" borderId="40" xfId="1" applyNumberFormat="1" applyFont="1" applyBorder="1" applyAlignment="1" applyProtection="1">
      <alignment horizontal="center" vertical="center" wrapText="1"/>
      <protection locked="0"/>
    </xf>
    <xf numFmtId="0" fontId="2" fillId="0" borderId="44" xfId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horizontal="left" vertical="center" wrapText="1"/>
      <protection locked="0"/>
    </xf>
    <xf numFmtId="49" fontId="2" fillId="2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41" xfId="1" applyFont="1" applyFill="1" applyBorder="1" applyAlignment="1" applyProtection="1">
      <alignment horizontal="center" vertical="center"/>
      <protection locked="0"/>
    </xf>
    <xf numFmtId="2" fontId="2" fillId="4" borderId="41" xfId="1" applyNumberFormat="1" applyFont="1" applyFill="1" applyBorder="1" applyAlignment="1" applyProtection="1">
      <alignment horizontal="center" vertical="center"/>
      <protection locked="0"/>
    </xf>
    <xf numFmtId="2" fontId="2" fillId="2" borderId="41" xfId="1" applyNumberFormat="1" applyFont="1" applyFill="1" applyBorder="1" applyAlignment="1" applyProtection="1">
      <alignment horizontal="center" vertical="center"/>
      <protection locked="0"/>
    </xf>
    <xf numFmtId="2" fontId="2" fillId="2" borderId="66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left" vertical="center" wrapText="1"/>
      <protection locked="0"/>
    </xf>
    <xf numFmtId="49" fontId="2" fillId="2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/>
      <protection locked="0"/>
    </xf>
    <xf numFmtId="2" fontId="2" fillId="0" borderId="6" xfId="1" applyNumberFormat="1" applyFont="1" applyFill="1" applyBorder="1" applyAlignment="1" applyProtection="1">
      <alignment horizontal="center" vertical="center"/>
      <protection locked="0"/>
    </xf>
    <xf numFmtId="2" fontId="2" fillId="0" borderId="52" xfId="1" applyNumberFormat="1" applyFont="1" applyFill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left" vertical="center" wrapText="1"/>
      <protection locked="0"/>
    </xf>
    <xf numFmtId="49" fontId="2" fillId="3" borderId="6" xfId="1" applyNumberFormat="1" applyFont="1" applyFill="1" applyBorder="1" applyAlignment="1" applyProtection="1">
      <alignment horizontal="center" vertical="center" wrapText="1"/>
    </xf>
    <xf numFmtId="0" fontId="2" fillId="3" borderId="6" xfId="1" applyFont="1" applyFill="1" applyBorder="1" applyAlignment="1" applyProtection="1">
      <alignment horizontal="center" vertical="center"/>
      <protection locked="0"/>
    </xf>
    <xf numFmtId="2" fontId="2" fillId="3" borderId="52" xfId="1" applyNumberFormat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/>
    </xf>
    <xf numFmtId="165" fontId="2" fillId="4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6" xfId="1" applyNumberFormat="1" applyFont="1" applyFill="1" applyBorder="1" applyAlignment="1" applyProtection="1">
      <alignment horizontal="center" vertical="center"/>
      <protection locked="0"/>
    </xf>
    <xf numFmtId="165" fontId="2" fillId="0" borderId="52" xfId="1" applyNumberFormat="1" applyFont="1" applyFill="1" applyBorder="1" applyAlignment="1" applyProtection="1">
      <alignment horizontal="center" vertical="center"/>
      <protection locked="0"/>
    </xf>
    <xf numFmtId="0" fontId="2" fillId="6" borderId="70" xfId="1" applyFont="1" applyFill="1" applyBorder="1" applyAlignment="1" applyProtection="1">
      <alignment horizontal="center" vertical="center"/>
      <protection locked="0"/>
    </xf>
    <xf numFmtId="0" fontId="2" fillId="6" borderId="53" xfId="1" applyFont="1" applyFill="1" applyBorder="1" applyAlignment="1" applyProtection="1">
      <alignment horizontal="left" vertical="center" wrapText="1"/>
      <protection locked="0"/>
    </xf>
    <xf numFmtId="49" fontId="2" fillId="6" borderId="53" xfId="1" quotePrefix="1" applyNumberFormat="1" applyFont="1" applyFill="1" applyBorder="1" applyAlignment="1" applyProtection="1">
      <alignment horizontal="center" vertical="center" wrapText="1"/>
    </xf>
    <xf numFmtId="0" fontId="2" fillId="6" borderId="53" xfId="1" applyFont="1" applyFill="1" applyBorder="1" applyAlignment="1" applyProtection="1">
      <alignment horizontal="center" vertical="center"/>
      <protection locked="0"/>
    </xf>
    <xf numFmtId="165" fontId="2" fillId="4" borderId="53" xfId="1" applyNumberFormat="1" applyFont="1" applyFill="1" applyBorder="1" applyAlignment="1" applyProtection="1">
      <alignment horizontal="center" vertical="center"/>
      <protection locked="0"/>
    </xf>
    <xf numFmtId="165" fontId="64" fillId="6" borderId="53" xfId="1" applyNumberFormat="1" applyFont="1" applyFill="1" applyBorder="1" applyAlignment="1" applyProtection="1">
      <alignment horizontal="center" vertical="center"/>
      <protection locked="0"/>
    </xf>
    <xf numFmtId="165" fontId="2" fillId="6" borderId="53" xfId="1" applyNumberFormat="1" applyFont="1" applyFill="1" applyBorder="1" applyAlignment="1" applyProtection="1">
      <alignment horizontal="center" vertical="center"/>
      <protection locked="0"/>
    </xf>
    <xf numFmtId="165" fontId="2" fillId="6" borderId="58" xfId="1" applyNumberFormat="1" applyFont="1" applyFill="1" applyBorder="1" applyAlignment="1" applyProtection="1">
      <alignment horizontal="center" vertical="center"/>
      <protection locked="0"/>
    </xf>
    <xf numFmtId="0" fontId="2" fillId="3" borderId="44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 wrapText="1"/>
      <protection locked="0"/>
    </xf>
    <xf numFmtId="49" fontId="2" fillId="3" borderId="41" xfId="1" applyNumberFormat="1" applyFont="1" applyFill="1" applyBorder="1" applyAlignment="1" applyProtection="1">
      <alignment horizontal="center" vertical="center" wrapText="1"/>
    </xf>
    <xf numFmtId="0" fontId="2" fillId="3" borderId="41" xfId="1" applyFont="1" applyFill="1" applyBorder="1" applyAlignment="1" applyProtection="1">
      <alignment horizontal="center" vertical="center"/>
    </xf>
    <xf numFmtId="165" fontId="2" fillId="4" borderId="41" xfId="1" applyNumberFormat="1" applyFont="1" applyFill="1" applyBorder="1" applyAlignment="1" applyProtection="1">
      <alignment horizontal="center" vertical="center"/>
      <protection locked="0"/>
    </xf>
    <xf numFmtId="165" fontId="64" fillId="5" borderId="41" xfId="1" applyNumberFormat="1" applyFont="1" applyFill="1" applyBorder="1" applyAlignment="1" applyProtection="1">
      <alignment horizontal="center" vertical="center"/>
      <protection locked="0"/>
    </xf>
    <xf numFmtId="165" fontId="2" fillId="3" borderId="41" xfId="1" applyNumberFormat="1" applyFont="1" applyFill="1" applyBorder="1" applyAlignment="1" applyProtection="1">
      <alignment horizontal="center" vertical="center"/>
      <protection locked="0"/>
    </xf>
    <xf numFmtId="165" fontId="2" fillId="3" borderId="66" xfId="1" applyNumberFormat="1" applyFont="1" applyFill="1" applyBorder="1" applyAlignment="1" applyProtection="1">
      <alignment horizontal="center" vertical="center"/>
      <protection locked="0"/>
    </xf>
    <xf numFmtId="165" fontId="2" fillId="2" borderId="6" xfId="1" applyNumberFormat="1" applyFont="1" applyFill="1" applyBorder="1" applyAlignment="1" applyProtection="1">
      <alignment horizontal="center" vertical="center"/>
      <protection locked="0"/>
    </xf>
    <xf numFmtId="165" fontId="2" fillId="2" borderId="52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center" vertical="center"/>
    </xf>
    <xf numFmtId="165" fontId="2" fillId="3" borderId="52" xfId="1" applyNumberFormat="1" applyFont="1" applyFill="1" applyBorder="1" applyAlignment="1" applyProtection="1">
      <alignment horizontal="center" vertical="center"/>
      <protection locked="0"/>
    </xf>
    <xf numFmtId="0" fontId="2" fillId="0" borderId="70" xfId="1" applyFont="1" applyFill="1" applyBorder="1" applyAlignment="1" applyProtection="1">
      <alignment horizontal="center" vertical="center"/>
      <protection locked="0"/>
    </xf>
    <xf numFmtId="0" fontId="2" fillId="0" borderId="53" xfId="1" applyFont="1" applyFill="1" applyBorder="1" applyAlignment="1" applyProtection="1">
      <alignment horizontal="left" vertical="center" wrapText="1"/>
      <protection locked="0"/>
    </xf>
    <xf numFmtId="49" fontId="2" fillId="2" borderId="53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53" xfId="1" applyFont="1" applyFill="1" applyBorder="1" applyAlignment="1" applyProtection="1">
      <alignment horizontal="center" vertical="center"/>
      <protection locked="0"/>
    </xf>
    <xf numFmtId="2" fontId="2" fillId="4" borderId="53" xfId="1" applyNumberFormat="1" applyFont="1" applyFill="1" applyBorder="1" applyAlignment="1" applyProtection="1">
      <alignment horizontal="center" vertical="center"/>
      <protection locked="0"/>
    </xf>
    <xf numFmtId="2" fontId="2" fillId="0" borderId="53" xfId="1" applyNumberFormat="1" applyFont="1" applyFill="1" applyBorder="1" applyAlignment="1" applyProtection="1">
      <alignment horizontal="center" vertical="center"/>
      <protection locked="0"/>
    </xf>
    <xf numFmtId="2" fontId="2" fillId="0" borderId="58" xfId="1" applyNumberFormat="1" applyFont="1" applyFill="1" applyBorder="1" applyAlignment="1" applyProtection="1">
      <alignment horizontal="center" vertical="center"/>
      <protection locked="0"/>
    </xf>
    <xf numFmtId="2" fontId="2" fillId="0" borderId="41" xfId="1" applyNumberFormat="1" applyFont="1" applyFill="1" applyBorder="1" applyAlignment="1" applyProtection="1">
      <alignment horizontal="center" vertical="center"/>
      <protection locked="0"/>
    </xf>
    <xf numFmtId="2" fontId="2" fillId="0" borderId="66" xfId="1" applyNumberFormat="1" applyFont="1" applyFill="1" applyBorder="1" applyAlignment="1" applyProtection="1">
      <alignment horizontal="center" vertical="center"/>
      <protection locked="0"/>
    </xf>
    <xf numFmtId="49" fontId="2" fillId="3" borderId="6" xfId="1" applyNumberFormat="1" applyFont="1" applyFill="1" applyBorder="1" applyAlignment="1" applyProtection="1">
      <alignment horizontal="center" vertical="center"/>
      <protection locked="0"/>
    </xf>
    <xf numFmtId="0" fontId="2" fillId="3" borderId="70" xfId="1" applyFont="1" applyFill="1" applyBorder="1" applyAlignment="1" applyProtection="1">
      <alignment horizontal="center" vertical="center"/>
      <protection locked="0"/>
    </xf>
    <xf numFmtId="0" fontId="2" fillId="3" borderId="53" xfId="1" applyFont="1" applyFill="1" applyBorder="1" applyAlignment="1" applyProtection="1">
      <alignment horizontal="left" vertical="center" wrapText="1"/>
      <protection locked="0"/>
    </xf>
    <xf numFmtId="49" fontId="2" fillId="3" borderId="53" xfId="1" applyNumberFormat="1" applyFont="1" applyFill="1" applyBorder="1" applyAlignment="1" applyProtection="1">
      <alignment horizontal="center" vertical="center"/>
      <protection locked="0"/>
    </xf>
    <xf numFmtId="0" fontId="2" fillId="3" borderId="53" xfId="1" applyFont="1" applyFill="1" applyBorder="1" applyAlignment="1" applyProtection="1">
      <alignment horizontal="center" vertical="center"/>
      <protection locked="0"/>
    </xf>
    <xf numFmtId="2" fontId="2" fillId="3" borderId="53" xfId="1" applyNumberFormat="1" applyFont="1" applyFill="1" applyBorder="1" applyAlignment="1" applyProtection="1">
      <alignment horizontal="center" vertical="center"/>
      <protection locked="0"/>
    </xf>
    <xf numFmtId="1" fontId="2" fillId="3" borderId="53" xfId="1" applyNumberFormat="1" applyFont="1" applyFill="1" applyBorder="1" applyAlignment="1" applyProtection="1">
      <alignment horizontal="center" vertical="center"/>
      <protection locked="0"/>
    </xf>
    <xf numFmtId="1" fontId="2" fillId="3" borderId="58" xfId="1" applyNumberFormat="1" applyFont="1" applyFill="1" applyBorder="1" applyAlignment="1" applyProtection="1">
      <alignment horizontal="center" vertical="center"/>
      <protection locked="0"/>
    </xf>
    <xf numFmtId="0" fontId="2" fillId="0" borderId="44" xfId="1" applyFont="1" applyFill="1" applyBorder="1" applyAlignment="1" applyProtection="1">
      <alignment horizontal="center" vertical="center"/>
    </xf>
    <xf numFmtId="0" fontId="2" fillId="0" borderId="41" xfId="1" applyFont="1" applyFill="1" applyBorder="1" applyAlignment="1" applyProtection="1">
      <alignment horizontal="left" vertical="center"/>
    </xf>
    <xf numFmtId="49" fontId="2" fillId="2" borderId="41" xfId="1" applyNumberFormat="1" applyFont="1" applyFill="1" applyBorder="1" applyAlignment="1" applyProtection="1">
      <alignment horizontal="left" vertical="center" wrapText="1"/>
      <protection locked="0"/>
    </xf>
    <xf numFmtId="0" fontId="2" fillId="0" borderId="41" xfId="1" applyFont="1" applyBorder="1" applyAlignment="1" applyProtection="1">
      <alignment horizontal="center" vertical="center"/>
    </xf>
    <xf numFmtId="0" fontId="2" fillId="0" borderId="8" xfId="1" applyFont="1" applyFill="1" applyBorder="1" applyAlignment="1" applyProtection="1">
      <alignment horizontal="center" vertical="center"/>
    </xf>
    <xf numFmtId="0" fontId="2" fillId="0" borderId="6" xfId="1" applyFont="1" applyFill="1" applyBorder="1" applyAlignment="1" applyProtection="1">
      <alignment horizontal="left" vertical="center"/>
    </xf>
    <xf numFmtId="49" fontId="2" fillId="2" borderId="6" xfId="1" applyNumberFormat="1" applyFont="1" applyFill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 applyProtection="1">
      <alignment horizontal="center" vertical="center"/>
    </xf>
    <xf numFmtId="0" fontId="2" fillId="3" borderId="8" xfId="1" applyFont="1" applyFill="1" applyBorder="1" applyAlignment="1" applyProtection="1">
      <alignment horizontal="center" vertical="center"/>
    </xf>
    <xf numFmtId="0" fontId="2" fillId="3" borderId="6" xfId="1" applyFont="1" applyFill="1" applyBorder="1" applyAlignment="1" applyProtection="1">
      <alignment horizontal="left" vertical="center"/>
    </xf>
    <xf numFmtId="49" fontId="2" fillId="3" borderId="6" xfId="1" applyNumberFormat="1" applyFont="1" applyFill="1" applyBorder="1" applyAlignment="1" applyProtection="1">
      <alignment horizontal="center" vertical="center" wrapText="1"/>
      <protection locked="0"/>
    </xf>
    <xf numFmtId="0" fontId="2" fillId="0" borderId="6" xfId="1" applyFont="1" applyFill="1" applyBorder="1" applyAlignment="1" applyProtection="1">
      <alignment horizontal="left" vertical="center" wrapText="1"/>
    </xf>
    <xf numFmtId="0" fontId="2" fillId="3" borderId="70" xfId="1" applyFont="1" applyFill="1" applyBorder="1" applyAlignment="1" applyProtection="1">
      <alignment horizontal="center" vertical="center"/>
    </xf>
    <xf numFmtId="0" fontId="2" fillId="3" borderId="53" xfId="1" applyFont="1" applyFill="1" applyBorder="1" applyAlignment="1" applyProtection="1">
      <alignment horizontal="left" vertical="center"/>
    </xf>
    <xf numFmtId="49" fontId="2" fillId="3" borderId="53" xfId="1" applyNumberFormat="1" applyFont="1" applyFill="1" applyBorder="1" applyAlignment="1" applyProtection="1">
      <alignment horizontal="center" vertical="center" wrapText="1"/>
    </xf>
    <xf numFmtId="0" fontId="2" fillId="3" borderId="53" xfId="1" applyFont="1" applyFill="1" applyBorder="1" applyAlignment="1" applyProtection="1">
      <alignment horizontal="center" vertical="center"/>
    </xf>
    <xf numFmtId="2" fontId="2" fillId="3" borderId="58" xfId="1" applyNumberFormat="1" applyFont="1" applyFill="1" applyBorder="1" applyAlignment="1" applyProtection="1">
      <alignment horizontal="center" vertical="center"/>
      <protection locked="0"/>
    </xf>
    <xf numFmtId="0" fontId="2" fillId="0" borderId="41" xfId="1" applyFont="1" applyFill="1" applyBorder="1" applyAlignment="1" applyProtection="1">
      <alignment vertical="center"/>
    </xf>
    <xf numFmtId="0" fontId="2" fillId="0" borderId="6" xfId="1" applyFont="1" applyFill="1" applyBorder="1" applyAlignment="1" applyProtection="1">
      <alignment vertical="center"/>
    </xf>
    <xf numFmtId="0" fontId="2" fillId="3" borderId="63" xfId="1" applyFont="1" applyFill="1" applyBorder="1" applyAlignment="1" applyProtection="1">
      <alignment horizontal="center" vertical="center"/>
    </xf>
    <xf numFmtId="0" fontId="2" fillId="3" borderId="64" xfId="1" applyFont="1" applyFill="1" applyBorder="1" applyAlignment="1" applyProtection="1">
      <alignment horizontal="left" vertical="center"/>
    </xf>
    <xf numFmtId="49" fontId="2" fillId="3" borderId="64" xfId="1" applyNumberFormat="1" applyFont="1" applyFill="1" applyBorder="1" applyAlignment="1" applyProtection="1">
      <alignment horizontal="center" vertical="center" wrapText="1"/>
    </xf>
    <xf numFmtId="0" fontId="2" fillId="3" borderId="64" xfId="1" applyFont="1" applyFill="1" applyBorder="1" applyAlignment="1" applyProtection="1">
      <alignment horizontal="center" vertical="center"/>
    </xf>
    <xf numFmtId="2" fontId="2" fillId="4" borderId="64" xfId="1" applyNumberFormat="1" applyFont="1" applyFill="1" applyBorder="1" applyAlignment="1" applyProtection="1">
      <alignment horizontal="center" vertical="center"/>
      <protection locked="0"/>
    </xf>
    <xf numFmtId="2" fontId="2" fillId="3" borderId="65" xfId="1" applyNumberFormat="1" applyFont="1" applyFill="1" applyBorder="1" applyAlignment="1" applyProtection="1">
      <alignment horizontal="center" vertical="center"/>
      <protection locked="0"/>
    </xf>
    <xf numFmtId="0" fontId="2" fillId="3" borderId="86" xfId="1" applyFont="1" applyFill="1" applyBorder="1" applyAlignment="1" applyProtection="1">
      <alignment horizontal="center" vertical="center"/>
    </xf>
    <xf numFmtId="0" fontId="2" fillId="3" borderId="40" xfId="1" applyFont="1" applyFill="1" applyBorder="1" applyAlignment="1" applyProtection="1">
      <alignment horizontal="left" vertical="center"/>
    </xf>
    <xf numFmtId="49" fontId="2" fillId="3" borderId="40" xfId="1" applyNumberFormat="1" applyFont="1" applyFill="1" applyBorder="1" applyAlignment="1" applyProtection="1">
      <alignment horizontal="center" vertical="center" wrapText="1"/>
    </xf>
    <xf numFmtId="0" fontId="2" fillId="3" borderId="40" xfId="1" applyFont="1" applyFill="1" applyBorder="1" applyAlignment="1" applyProtection="1">
      <alignment horizontal="center" vertical="center"/>
    </xf>
    <xf numFmtId="165" fontId="2" fillId="4" borderId="40" xfId="1" applyNumberFormat="1" applyFont="1" applyFill="1" applyBorder="1" applyAlignment="1" applyProtection="1">
      <alignment horizontal="center" vertical="center"/>
      <protection locked="0"/>
    </xf>
    <xf numFmtId="165" fontId="2" fillId="3" borderId="40" xfId="1" applyNumberFormat="1" applyFont="1" applyFill="1" applyBorder="1" applyAlignment="1" applyProtection="1">
      <alignment horizontal="center" vertical="center"/>
      <protection locked="0"/>
    </xf>
    <xf numFmtId="165" fontId="2" fillId="3" borderId="62" xfId="1" applyNumberFormat="1" applyFont="1" applyFill="1" applyBorder="1" applyAlignment="1" applyProtection="1">
      <alignment horizontal="center" vertical="center"/>
      <protection locked="0"/>
    </xf>
    <xf numFmtId="0" fontId="2" fillId="3" borderId="60" xfId="1" applyFont="1" applyFill="1" applyBorder="1" applyAlignment="1" applyProtection="1">
      <alignment horizontal="center" vertical="center"/>
    </xf>
    <xf numFmtId="165" fontId="2" fillId="4" borderId="64" xfId="1" applyNumberFormat="1" applyFont="1" applyFill="1" applyBorder="1" applyAlignment="1" applyProtection="1">
      <alignment horizontal="center" vertical="center"/>
      <protection locked="0"/>
    </xf>
    <xf numFmtId="165" fontId="2" fillId="3" borderId="65" xfId="1" applyNumberFormat="1" applyFont="1" applyFill="1" applyBorder="1" applyAlignment="1" applyProtection="1">
      <alignment horizontal="center" vertical="center"/>
      <protection locked="0"/>
    </xf>
    <xf numFmtId="0" fontId="2" fillId="3" borderId="56" xfId="1" applyFont="1" applyFill="1" applyBorder="1" applyAlignment="1" applyProtection="1">
      <alignment horizontal="center" vertical="center"/>
    </xf>
    <xf numFmtId="0" fontId="2" fillId="3" borderId="36" xfId="1" applyFont="1" applyFill="1" applyBorder="1" applyAlignment="1" applyProtection="1">
      <alignment horizontal="left" vertical="center"/>
    </xf>
    <xf numFmtId="49" fontId="2" fillId="3" borderId="36" xfId="1" applyNumberFormat="1" applyFont="1" applyFill="1" applyBorder="1" applyAlignment="1" applyProtection="1">
      <alignment horizontal="center" vertical="center" wrapText="1"/>
    </xf>
    <xf numFmtId="0" fontId="2" fillId="3" borderId="36" xfId="1" applyFont="1" applyFill="1" applyBorder="1" applyAlignment="1" applyProtection="1">
      <alignment horizontal="center" vertical="center"/>
    </xf>
    <xf numFmtId="9" fontId="2" fillId="4" borderId="36" xfId="8" applyFont="1" applyFill="1" applyBorder="1" applyAlignment="1" applyProtection="1">
      <alignment horizontal="center" vertical="center"/>
      <protection locked="0"/>
    </xf>
    <xf numFmtId="9" fontId="2" fillId="3" borderId="36" xfId="8" applyFont="1" applyFill="1" applyBorder="1" applyAlignment="1" applyProtection="1">
      <alignment horizontal="center" vertical="center"/>
      <protection locked="0"/>
    </xf>
    <xf numFmtId="9" fontId="2" fillId="3" borderId="50" xfId="8" applyFont="1" applyFill="1" applyBorder="1" applyAlignment="1" applyProtection="1">
      <alignment horizontal="center" vertical="center"/>
      <protection locked="0"/>
    </xf>
    <xf numFmtId="0" fontId="2" fillId="3" borderId="64" xfId="1" applyFont="1" applyFill="1" applyBorder="1" applyAlignment="1" applyProtection="1">
      <alignment horizontal="left" vertical="center" wrapText="1"/>
    </xf>
    <xf numFmtId="9" fontId="2" fillId="4" borderId="60" xfId="8" applyFont="1" applyFill="1" applyBorder="1" applyAlignment="1" applyProtection="1">
      <alignment horizontal="center" vertical="center"/>
      <protection locked="0"/>
    </xf>
    <xf numFmtId="9" fontId="2" fillId="3" borderId="60" xfId="8" applyFont="1" applyFill="1" applyBorder="1" applyAlignment="1" applyProtection="1">
      <alignment horizontal="center" vertical="center"/>
      <protection locked="0"/>
    </xf>
    <xf numFmtId="9" fontId="2" fillId="3" borderId="61" xfId="8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/>
      <protection locked="0"/>
    </xf>
    <xf numFmtId="0" fontId="2" fillId="3" borderId="41" xfId="1" applyFont="1" applyFill="1" applyBorder="1" applyAlignment="1" applyProtection="1">
      <alignment horizontal="center" vertical="center"/>
      <protection locked="0"/>
    </xf>
    <xf numFmtId="2" fontId="2" fillId="3" borderId="41" xfId="1" applyNumberFormat="1" applyFont="1" applyFill="1" applyBorder="1" applyAlignment="1" applyProtection="1">
      <alignment horizontal="center" vertical="center"/>
      <protection locked="0"/>
    </xf>
    <xf numFmtId="2" fontId="2" fillId="3" borderId="66" xfId="1" applyNumberFormat="1" applyFont="1" applyFill="1" applyBorder="1" applyAlignment="1" applyProtection="1">
      <alignment horizontal="center" vertical="center"/>
      <protection locked="0"/>
    </xf>
    <xf numFmtId="0" fontId="2" fillId="3" borderId="6" xfId="1" applyFont="1" applyFill="1" applyBorder="1" applyAlignment="1" applyProtection="1">
      <alignment horizontal="left" vertical="center"/>
      <protection locked="0"/>
    </xf>
    <xf numFmtId="49" fontId="2" fillId="3" borderId="6" xfId="1" applyNumberFormat="1" applyFont="1" applyFill="1" applyBorder="1" applyAlignment="1" applyProtection="1">
      <alignment vertical="center"/>
      <protection locked="0"/>
    </xf>
    <xf numFmtId="0" fontId="2" fillId="0" borderId="6" xfId="1" applyFont="1" applyFill="1" applyBorder="1" applyAlignment="1" applyProtection="1">
      <alignment horizontal="left" vertical="center"/>
      <protection locked="0"/>
    </xf>
    <xf numFmtId="49" fontId="2" fillId="2" borderId="6" xfId="1" applyNumberFormat="1" applyFont="1" applyFill="1" applyBorder="1" applyAlignment="1" applyProtection="1">
      <alignment vertical="center" wrapText="1"/>
      <protection locked="0"/>
    </xf>
    <xf numFmtId="0" fontId="2" fillId="3" borderId="63" xfId="1" applyFont="1" applyFill="1" applyBorder="1" applyAlignment="1" applyProtection="1">
      <alignment horizontal="center" vertical="center"/>
      <protection locked="0"/>
    </xf>
    <xf numFmtId="0" fontId="2" fillId="3" borderId="64" xfId="1" applyFont="1" applyFill="1" applyBorder="1" applyAlignment="1" applyProtection="1">
      <alignment horizontal="left" vertical="center"/>
      <protection locked="0"/>
    </xf>
    <xf numFmtId="49" fontId="2" fillId="3" borderId="64" xfId="1" applyNumberFormat="1" applyFont="1" applyFill="1" applyBorder="1" applyAlignment="1" applyProtection="1">
      <alignment vertical="center"/>
      <protection locked="0"/>
    </xf>
    <xf numFmtId="0" fontId="2" fillId="3" borderId="64" xfId="1" applyFont="1" applyFill="1" applyBorder="1" applyAlignment="1" applyProtection="1">
      <alignment horizontal="center" vertical="center"/>
      <protection locked="0"/>
    </xf>
    <xf numFmtId="0" fontId="2" fillId="3" borderId="41" xfId="1" applyFont="1" applyFill="1" applyBorder="1" applyAlignment="1" applyProtection="1">
      <alignment horizontal="left" vertical="center" wrapText="1"/>
    </xf>
    <xf numFmtId="49" fontId="2" fillId="3" borderId="41" xfId="1" applyNumberFormat="1" applyFont="1" applyFill="1" applyBorder="1" applyAlignment="1" applyProtection="1">
      <alignment horizontal="center" vertical="center" wrapText="1"/>
      <protection locked="0"/>
    </xf>
    <xf numFmtId="0" fontId="2" fillId="2" borderId="6" xfId="1" applyFont="1" applyFill="1" applyBorder="1" applyAlignment="1" applyProtection="1">
      <alignment horizontal="center" vertical="center" wrapText="1"/>
      <protection locked="0"/>
    </xf>
    <xf numFmtId="49" fontId="2" fillId="2" borderId="6" xfId="1" applyNumberFormat="1" applyFont="1" applyFill="1" applyBorder="1" applyAlignment="1" applyProtection="1">
      <alignment horizontal="center" vertical="center" wrapText="1"/>
    </xf>
    <xf numFmtId="49" fontId="2" fillId="2" borderId="6" xfId="1" applyNumberFormat="1" applyFont="1" applyFill="1" applyBorder="1" applyAlignment="1" applyProtection="1">
      <alignment horizontal="center" vertical="center"/>
      <protection locked="0"/>
    </xf>
    <xf numFmtId="0" fontId="2" fillId="2" borderId="53" xfId="1" applyFont="1" applyFill="1" applyBorder="1" applyAlignment="1" applyProtection="1">
      <alignment horizontal="center" vertical="center" wrapText="1"/>
      <protection locked="0"/>
    </xf>
    <xf numFmtId="49" fontId="2" fillId="2" borderId="53" xfId="1" applyNumberFormat="1" applyFont="1" applyFill="1" applyBorder="1" applyAlignment="1" applyProtection="1">
      <alignment horizontal="center" vertical="center"/>
      <protection locked="0"/>
    </xf>
    <xf numFmtId="0" fontId="43" fillId="2" borderId="53" xfId="1" applyFont="1" applyFill="1" applyBorder="1" applyAlignment="1" applyProtection="1">
      <alignment horizontal="center" vertical="center"/>
      <protection locked="0"/>
    </xf>
    <xf numFmtId="0" fontId="2" fillId="0" borderId="6" xfId="1" applyFont="1" applyFill="1" applyBorder="1" applyAlignment="1" applyProtection="1">
      <alignment horizontal="center" vertical="center" wrapText="1"/>
      <protection locked="0"/>
    </xf>
    <xf numFmtId="0" fontId="2" fillId="3" borderId="6" xfId="1" applyFont="1" applyFill="1" applyBorder="1" applyAlignment="1" applyProtection="1">
      <alignment horizontal="center" vertical="center" wrapText="1"/>
      <protection locked="0"/>
    </xf>
    <xf numFmtId="0" fontId="2" fillId="3" borderId="64" xfId="1" applyFont="1" applyFill="1" applyBorder="1" applyAlignment="1" applyProtection="1">
      <alignment horizontal="left" vertical="center" wrapText="1"/>
      <protection locked="0"/>
    </xf>
    <xf numFmtId="49" fontId="2" fillId="3" borderId="64" xfId="1" applyNumberFormat="1" applyFont="1" applyFill="1" applyBorder="1" applyAlignment="1" applyProtection="1">
      <alignment horizontal="center" vertical="center" wrapText="1"/>
      <protection locked="0"/>
    </xf>
    <xf numFmtId="49" fontId="8" fillId="2" borderId="40" xfId="1" applyNumberFormat="1" applyFont="1" applyFill="1" applyBorder="1" applyAlignment="1" applyProtection="1">
      <alignment horizontal="center" vertical="center" wrapText="1"/>
    </xf>
    <xf numFmtId="0" fontId="2" fillId="6" borderId="8" xfId="1" applyFont="1" applyFill="1" applyBorder="1" applyAlignment="1" applyProtection="1">
      <alignment horizontal="center" vertical="center"/>
      <protection locked="0"/>
    </xf>
    <xf numFmtId="0" fontId="2" fillId="6" borderId="6" xfId="1" applyFont="1" applyFill="1" applyBorder="1" applyAlignment="1" applyProtection="1">
      <alignment horizontal="left" vertical="center" wrapText="1"/>
      <protection locked="0"/>
    </xf>
    <xf numFmtId="49" fontId="2" fillId="6" borderId="6" xfId="1" applyNumberFormat="1" applyFont="1" applyFill="1" applyBorder="1" applyAlignment="1" applyProtection="1">
      <alignment horizontal="center" vertical="center" wrapText="1"/>
    </xf>
    <xf numFmtId="0" fontId="2" fillId="6" borderId="6" xfId="1" applyFont="1" applyFill="1" applyBorder="1" applyAlignment="1" applyProtection="1">
      <alignment horizontal="center" vertical="center"/>
    </xf>
    <xf numFmtId="165" fontId="21" fillId="6" borderId="6" xfId="1" applyNumberFormat="1" applyFont="1" applyFill="1" applyBorder="1" applyAlignment="1" applyProtection="1">
      <alignment horizontal="center" vertical="center"/>
      <protection locked="0"/>
    </xf>
    <xf numFmtId="165" fontId="2" fillId="6" borderId="6" xfId="1" applyNumberFormat="1" applyFont="1" applyFill="1" applyBorder="1" applyAlignment="1" applyProtection="1">
      <alignment horizontal="center" vertical="center"/>
      <protection locked="0"/>
    </xf>
    <xf numFmtId="165" fontId="2" fillId="6" borderId="52" xfId="1" applyNumberFormat="1" applyFont="1" applyFill="1" applyBorder="1" applyAlignment="1" applyProtection="1">
      <alignment horizontal="center" vertical="center"/>
      <protection locked="0"/>
    </xf>
    <xf numFmtId="49" fontId="2" fillId="6" borderId="53" xfId="1" applyNumberFormat="1" applyFont="1" applyFill="1" applyBorder="1" applyAlignment="1" applyProtection="1">
      <alignment horizontal="center" vertical="center" wrapText="1"/>
    </xf>
    <xf numFmtId="0" fontId="2" fillId="6" borderId="53" xfId="1" applyFont="1" applyFill="1" applyBorder="1" applyAlignment="1" applyProtection="1">
      <alignment horizontal="center" vertical="center"/>
    </xf>
    <xf numFmtId="165" fontId="21" fillId="6" borderId="53" xfId="1" applyNumberFormat="1" applyFont="1" applyFill="1" applyBorder="1" applyAlignment="1" applyProtection="1">
      <alignment horizontal="center" vertical="center"/>
      <protection locked="0"/>
    </xf>
    <xf numFmtId="165" fontId="21" fillId="5" borderId="41" xfId="1" applyNumberFormat="1" applyFont="1" applyFill="1" applyBorder="1" applyAlignment="1" applyProtection="1">
      <alignment horizontal="center" vertical="center"/>
      <protection locked="0"/>
    </xf>
    <xf numFmtId="49" fontId="2" fillId="0" borderId="6" xfId="1" applyNumberFormat="1" applyFont="1" applyFill="1" applyBorder="1" applyAlignment="1" applyProtection="1">
      <alignment horizontal="center" vertical="center" wrapText="1"/>
    </xf>
    <xf numFmtId="165" fontId="21" fillId="5" borderId="6" xfId="1" applyNumberFormat="1" applyFont="1" applyFill="1" applyBorder="1" applyAlignment="1" applyProtection="1">
      <alignment horizontal="center" vertical="center"/>
      <protection locked="0"/>
    </xf>
    <xf numFmtId="49" fontId="2" fillId="3" borderId="53" xfId="1" applyNumberFormat="1" applyFont="1" applyFill="1" applyBorder="1" applyAlignment="1" applyProtection="1">
      <alignment horizontal="center" vertical="center" wrapText="1"/>
      <protection locked="0"/>
    </xf>
    <xf numFmtId="165" fontId="21" fillId="5" borderId="53" xfId="1" applyNumberFormat="1" applyFont="1" applyFill="1" applyBorder="1" applyAlignment="1" applyProtection="1">
      <alignment horizontal="center" vertical="center"/>
      <protection locked="0"/>
    </xf>
    <xf numFmtId="165" fontId="2" fillId="3" borderId="53" xfId="1" applyNumberFormat="1" applyFont="1" applyFill="1" applyBorder="1" applyAlignment="1" applyProtection="1">
      <alignment horizontal="center" vertical="center"/>
      <protection locked="0"/>
    </xf>
    <xf numFmtId="165" fontId="2" fillId="3" borderId="58" xfId="1" applyNumberFormat="1" applyFont="1" applyFill="1" applyBorder="1" applyAlignment="1" applyProtection="1">
      <alignment horizontal="center" vertical="center"/>
      <protection locked="0"/>
    </xf>
    <xf numFmtId="2" fontId="2" fillId="3" borderId="8" xfId="1" applyNumberFormat="1" applyFont="1" applyFill="1" applyBorder="1" applyAlignment="1" applyProtection="1">
      <alignment horizontal="center" vertical="center"/>
    </xf>
    <xf numFmtId="2" fontId="2" fillId="3" borderId="6" xfId="1" applyNumberFormat="1" applyFont="1" applyFill="1" applyBorder="1" applyAlignment="1" applyProtection="1">
      <alignment horizontal="left" vertical="center"/>
    </xf>
    <xf numFmtId="2" fontId="2" fillId="3" borderId="6" xfId="1" applyNumberFormat="1" applyFont="1" applyFill="1" applyBorder="1" applyAlignment="1" applyProtection="1">
      <alignment horizontal="center" vertical="center"/>
    </xf>
    <xf numFmtId="1" fontId="2" fillId="3" borderId="6" xfId="1" applyNumberFormat="1" applyFont="1" applyFill="1" applyBorder="1" applyAlignment="1" applyProtection="1">
      <alignment horizontal="center" vertical="center"/>
    </xf>
    <xf numFmtId="0" fontId="2" fillId="0" borderId="6" xfId="1" applyFont="1" applyBorder="1" applyAlignment="1" applyProtection="1">
      <alignment horizontal="left" vertical="center" wrapText="1"/>
    </xf>
    <xf numFmtId="0" fontId="2" fillId="2" borderId="41" xfId="1" applyFont="1" applyFill="1" applyBorder="1" applyAlignment="1" applyProtection="1">
      <alignment vertical="center"/>
    </xf>
    <xf numFmtId="0" fontId="2" fillId="2" borderId="6" xfId="1" applyFont="1" applyFill="1" applyBorder="1" applyAlignment="1" applyProtection="1">
      <alignment vertical="center"/>
    </xf>
    <xf numFmtId="0" fontId="2" fillId="3" borderId="40" xfId="1" applyFont="1" applyFill="1" applyBorder="1" applyAlignment="1" applyProtection="1">
      <alignment horizontal="left" vertical="center" wrapText="1"/>
    </xf>
    <xf numFmtId="0" fontId="2" fillId="0" borderId="6" xfId="1" applyFont="1" applyFill="1" applyBorder="1" applyAlignment="1" applyProtection="1">
      <alignment horizontal="center" vertical="center"/>
      <protection locked="0"/>
    </xf>
    <xf numFmtId="0" fontId="3" fillId="0" borderId="88" xfId="1" applyFont="1" applyBorder="1" applyAlignment="1" applyProtection="1">
      <alignment horizontal="center"/>
    </xf>
    <xf numFmtId="0" fontId="3" fillId="0" borderId="89" xfId="1" applyFont="1" applyBorder="1" applyAlignment="1" applyProtection="1">
      <alignment horizontal="center"/>
    </xf>
    <xf numFmtId="0" fontId="3" fillId="0" borderId="90" xfId="1" applyFont="1" applyBorder="1" applyAlignment="1" applyProtection="1">
      <alignment horizontal="center"/>
    </xf>
    <xf numFmtId="0" fontId="4" fillId="14" borderId="4" xfId="1" applyFont="1" applyFill="1" applyBorder="1" applyAlignment="1" applyProtection="1">
      <alignment horizontal="center"/>
    </xf>
    <xf numFmtId="0" fontId="4" fillId="14" borderId="0" xfId="1" applyFont="1" applyFill="1" applyBorder="1" applyAlignment="1" applyProtection="1">
      <alignment horizontal="center"/>
    </xf>
    <xf numFmtId="0" fontId="4" fillId="14" borderId="5" xfId="1" applyFont="1" applyFill="1" applyBorder="1" applyAlignment="1" applyProtection="1">
      <alignment horizontal="center"/>
    </xf>
    <xf numFmtId="0" fontId="4" fillId="0" borderId="4" xfId="1" applyFont="1" applyBorder="1" applyAlignment="1" applyProtection="1">
      <alignment horizontal="center" vertical="center"/>
    </xf>
    <xf numFmtId="0" fontId="4" fillId="0" borderId="0" xfId="1" applyFont="1" applyBorder="1" applyAlignment="1" applyProtection="1">
      <alignment horizontal="center" vertical="center"/>
    </xf>
    <xf numFmtId="0" fontId="4" fillId="0" borderId="5" xfId="1" applyFont="1" applyBorder="1" applyAlignment="1" applyProtection="1">
      <alignment horizontal="center" vertical="center"/>
    </xf>
    <xf numFmtId="0" fontId="5" fillId="0" borderId="4" xfId="2" applyBorder="1" applyAlignment="1" applyProtection="1">
      <alignment horizontal="center" vertical="center"/>
    </xf>
    <xf numFmtId="0" fontId="5" fillId="0" borderId="0" xfId="2" applyBorder="1" applyAlignment="1" applyProtection="1">
      <alignment horizontal="center" vertical="center"/>
    </xf>
    <xf numFmtId="0" fontId="5" fillId="0" borderId="5" xfId="2" applyBorder="1" applyAlignment="1" applyProtection="1">
      <alignment horizontal="center" vertical="center"/>
    </xf>
    <xf numFmtId="2" fontId="12" fillId="2" borderId="21" xfId="1" applyNumberFormat="1" applyFont="1" applyFill="1" applyBorder="1" applyAlignment="1" applyProtection="1">
      <alignment horizontal="left"/>
    </xf>
    <xf numFmtId="2" fontId="12" fillId="2" borderId="19" xfId="1" applyNumberFormat="1" applyFont="1" applyFill="1" applyBorder="1" applyAlignment="1" applyProtection="1">
      <alignment horizontal="left"/>
    </xf>
    <xf numFmtId="2" fontId="12" fillId="2" borderId="22" xfId="1" applyNumberFormat="1" applyFont="1" applyFill="1" applyBorder="1" applyAlignment="1" applyProtection="1">
      <alignment horizontal="left"/>
    </xf>
    <xf numFmtId="2" fontId="12" fillId="2" borderId="26" xfId="1" applyNumberFormat="1" applyFont="1" applyFill="1" applyBorder="1" applyAlignment="1" applyProtection="1">
      <alignment horizontal="left"/>
    </xf>
    <xf numFmtId="2" fontId="12" fillId="2" borderId="0" xfId="1" applyNumberFormat="1" applyFont="1" applyFill="1" applyBorder="1" applyAlignment="1" applyProtection="1">
      <alignment horizontal="left"/>
    </xf>
    <xf numFmtId="2" fontId="12" fillId="2" borderId="27" xfId="1" applyNumberFormat="1" applyFont="1" applyFill="1" applyBorder="1" applyAlignment="1" applyProtection="1">
      <alignment horizontal="left"/>
    </xf>
    <xf numFmtId="1" fontId="12" fillId="2" borderId="26" xfId="1" applyNumberFormat="1" applyFont="1" applyFill="1" applyBorder="1" applyAlignment="1" applyProtection="1">
      <alignment horizontal="left"/>
    </xf>
    <xf numFmtId="1" fontId="12" fillId="2" borderId="0" xfId="1" applyNumberFormat="1" applyFont="1" applyFill="1" applyBorder="1" applyAlignment="1" applyProtection="1">
      <alignment horizontal="left"/>
    </xf>
    <xf numFmtId="1" fontId="12" fillId="2" borderId="27" xfId="1" applyNumberFormat="1" applyFont="1" applyFill="1" applyBorder="1" applyAlignment="1" applyProtection="1">
      <alignment horizontal="left"/>
    </xf>
    <xf numFmtId="2" fontId="12" fillId="0" borderId="53" xfId="1" applyNumberFormat="1" applyFont="1" applyFill="1" applyBorder="1" applyAlignment="1" applyProtection="1">
      <alignment horizontal="center" vertical="center"/>
      <protection locked="0"/>
    </xf>
    <xf numFmtId="2" fontId="12" fillId="0" borderId="55" xfId="1" applyNumberFormat="1" applyFont="1" applyFill="1" applyBorder="1" applyAlignment="1" applyProtection="1">
      <alignment horizontal="center" vertical="center"/>
      <protection locked="0"/>
    </xf>
    <xf numFmtId="2" fontId="12" fillId="0" borderId="36" xfId="1" applyNumberFormat="1" applyFont="1" applyFill="1" applyBorder="1" applyAlignment="1" applyProtection="1">
      <alignment horizontal="center" vertical="center"/>
      <protection locked="0"/>
    </xf>
    <xf numFmtId="0" fontId="27" fillId="2" borderId="53" xfId="1" applyFont="1" applyFill="1" applyBorder="1" applyAlignment="1" applyProtection="1">
      <alignment horizontal="center" wrapText="1"/>
    </xf>
    <xf numFmtId="0" fontId="27" fillId="2" borderId="55" xfId="1" applyFont="1" applyFill="1" applyBorder="1" applyAlignment="1" applyProtection="1">
      <alignment horizontal="center" wrapText="1"/>
    </xf>
    <xf numFmtId="0" fontId="27" fillId="2" borderId="36" xfId="1" applyFont="1" applyFill="1" applyBorder="1" applyAlignment="1" applyProtection="1">
      <alignment horizontal="center" wrapText="1"/>
    </xf>
    <xf numFmtId="2" fontId="12" fillId="0" borderId="53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55" xfId="1" applyNumberFormat="1" applyFont="1" applyFill="1" applyBorder="1" applyAlignment="1" applyProtection="1">
      <alignment horizontal="center" vertical="center" wrapText="1"/>
      <protection locked="0"/>
    </xf>
    <xf numFmtId="2" fontId="12" fillId="0" borderId="36" xfId="1" applyNumberFormat="1" applyFont="1" applyFill="1" applyBorder="1" applyAlignment="1" applyProtection="1">
      <alignment horizontal="center" vertical="center" wrapText="1"/>
      <protection locked="0"/>
    </xf>
    <xf numFmtId="0" fontId="12" fillId="2" borderId="0" xfId="1" applyFont="1" applyFill="1" applyBorder="1" applyAlignment="1" applyProtection="1">
      <alignment horizontal="center" vertical="center"/>
      <protection locked="0"/>
    </xf>
    <xf numFmtId="0" fontId="12" fillId="2" borderId="10" xfId="1" applyFont="1" applyFill="1" applyBorder="1" applyAlignment="1" applyProtection="1">
      <alignment horizontal="center" vertical="center"/>
      <protection locked="0"/>
    </xf>
    <xf numFmtId="0" fontId="27" fillId="2" borderId="4" xfId="1" applyFont="1" applyFill="1" applyBorder="1" applyAlignment="1" applyProtection="1">
      <alignment horizontal="center" vertical="center" textRotation="90"/>
    </xf>
    <xf numFmtId="0" fontId="27" fillId="2" borderId="9" xfId="1" applyFont="1" applyFill="1" applyBorder="1" applyAlignment="1" applyProtection="1">
      <alignment horizontal="center" vertical="center" textRotation="90"/>
    </xf>
    <xf numFmtId="0" fontId="25" fillId="2" borderId="1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2" borderId="4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2" borderId="9" xfId="1" applyFont="1" applyFill="1" applyBorder="1" applyAlignment="1" applyProtection="1">
      <alignment horizontal="center" vertical="center" textRotation="90" wrapText="1" readingOrder="1"/>
      <protection locked="0"/>
    </xf>
    <xf numFmtId="0" fontId="25" fillId="0" borderId="43" xfId="1" applyFont="1" applyBorder="1" applyAlignment="1">
      <alignment horizontal="center" vertical="center" textRotation="90"/>
    </xf>
    <xf numFmtId="0" fontId="25" fillId="0" borderId="54" xfId="1" applyFont="1" applyBorder="1" applyAlignment="1">
      <alignment horizontal="center" vertical="center" textRotation="90"/>
    </xf>
    <xf numFmtId="0" fontId="25" fillId="0" borderId="4" xfId="1" applyFont="1" applyBorder="1" applyAlignment="1">
      <alignment horizontal="center" vertical="center" textRotation="90"/>
    </xf>
    <xf numFmtId="0" fontId="25" fillId="0" borderId="9" xfId="1" applyFont="1" applyBorder="1" applyAlignment="1">
      <alignment horizontal="center" vertical="center" textRotation="90"/>
    </xf>
    <xf numFmtId="166" fontId="12" fillId="2" borderId="0" xfId="1" applyNumberFormat="1" applyFont="1" applyFill="1" applyBorder="1" applyAlignment="1" applyProtection="1">
      <alignment horizontal="center" vertical="center"/>
      <protection locked="0"/>
    </xf>
    <xf numFmtId="0" fontId="25" fillId="2" borderId="1" xfId="1" applyFont="1" applyFill="1" applyBorder="1" applyAlignment="1" applyProtection="1">
      <alignment horizontal="center" vertical="center" textRotation="90"/>
    </xf>
    <xf numFmtId="0" fontId="25" fillId="2" borderId="4" xfId="1" applyFont="1" applyFill="1" applyBorder="1" applyAlignment="1" applyProtection="1">
      <alignment horizontal="center" vertical="center" textRotation="90"/>
    </xf>
    <xf numFmtId="0" fontId="25" fillId="2" borderId="9" xfId="1" applyFont="1" applyFill="1" applyBorder="1" applyAlignment="1" applyProtection="1">
      <alignment horizontal="center" vertical="center" textRotation="90"/>
    </xf>
    <xf numFmtId="0" fontId="25" fillId="0" borderId="1" xfId="1" applyFont="1" applyBorder="1" applyAlignment="1">
      <alignment horizontal="center" vertical="center" textRotation="90"/>
    </xf>
    <xf numFmtId="0" fontId="9" fillId="0" borderId="4" xfId="1" applyFont="1" applyBorder="1" applyAlignment="1"/>
    <xf numFmtId="0" fontId="9" fillId="0" borderId="9" xfId="1" applyFont="1" applyBorder="1" applyAlignment="1"/>
    <xf numFmtId="0" fontId="2" fillId="0" borderId="4" xfId="1" applyBorder="1" applyAlignment="1"/>
    <xf numFmtId="0" fontId="2" fillId="0" borderId="9" xfId="1" applyBorder="1" applyAlignment="1"/>
    <xf numFmtId="0" fontId="25" fillId="2" borderId="1" xfId="1" applyFont="1" applyFill="1" applyBorder="1" applyAlignment="1" applyProtection="1">
      <alignment horizontal="center" vertical="center" textRotation="90" wrapText="1"/>
      <protection locked="0"/>
    </xf>
    <xf numFmtId="0" fontId="2" fillId="2" borderId="4" xfId="1" applyFill="1" applyBorder="1" applyAlignment="1" applyProtection="1">
      <alignment wrapText="1"/>
      <protection locked="0"/>
    </xf>
    <xf numFmtId="0" fontId="2" fillId="2" borderId="9" xfId="1" applyFill="1" applyBorder="1" applyAlignment="1" applyProtection="1">
      <alignment wrapText="1"/>
      <protection locked="0"/>
    </xf>
    <xf numFmtId="0" fontId="58" fillId="2" borderId="0" xfId="3" applyFont="1" applyFill="1" applyAlignment="1">
      <alignment horizontal="center" vertical="top" wrapText="1"/>
    </xf>
    <xf numFmtId="0" fontId="58" fillId="2" borderId="10" xfId="3" applyFont="1" applyFill="1" applyBorder="1" applyAlignment="1">
      <alignment horizontal="center" vertical="top" wrapText="1"/>
    </xf>
    <xf numFmtId="0" fontId="8" fillId="2" borderId="10" xfId="1" applyFont="1" applyFill="1" applyBorder="1" applyAlignment="1" applyProtection="1">
      <alignment horizontal="left" vertical="center" wrapText="1"/>
    </xf>
    <xf numFmtId="0" fontId="4" fillId="0" borderId="10" xfId="1" applyFont="1" applyBorder="1" applyAlignment="1">
      <alignment vertical="center"/>
    </xf>
    <xf numFmtId="0" fontId="25" fillId="0" borderId="1" xfId="1" applyFont="1" applyBorder="1" applyAlignment="1">
      <alignment horizontal="center" vertical="center" textRotation="90" wrapText="1"/>
    </xf>
    <xf numFmtId="0" fontId="25" fillId="0" borderId="4" xfId="1" applyFont="1" applyBorder="1" applyAlignment="1">
      <alignment horizontal="center" vertical="center" textRotation="90" wrapText="1"/>
    </xf>
    <xf numFmtId="0" fontId="27" fillId="0" borderId="4" xfId="1" applyFont="1" applyBorder="1" applyAlignment="1">
      <alignment horizontal="center" vertical="center" textRotation="90" wrapText="1"/>
    </xf>
    <xf numFmtId="0" fontId="25" fillId="2" borderId="4" xfId="1" applyFont="1" applyFill="1" applyBorder="1" applyAlignment="1" applyProtection="1">
      <alignment horizontal="center" textRotation="90" wrapText="1"/>
      <protection locked="0"/>
    </xf>
    <xf numFmtId="0" fontId="2" fillId="0" borderId="9" xfId="1" applyBorder="1" applyAlignment="1">
      <alignment horizontal="center" textRotation="90" wrapText="1"/>
    </xf>
    <xf numFmtId="0" fontId="27" fillId="2" borderId="1" xfId="1" applyFont="1" applyFill="1" applyBorder="1" applyAlignment="1" applyProtection="1">
      <alignment horizontal="center" vertical="center" textRotation="90" wrapText="1"/>
      <protection locked="0"/>
    </xf>
    <xf numFmtId="0" fontId="2" fillId="0" borderId="4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7" fillId="7" borderId="0" xfId="1" applyFont="1" applyFill="1" applyBorder="1" applyAlignment="1">
      <alignment horizontal="left" vertical="center"/>
    </xf>
    <xf numFmtId="0" fontId="8" fillId="7" borderId="88" xfId="1" applyFont="1" applyFill="1" applyBorder="1" applyAlignment="1">
      <alignment horizontal="center" vertical="center"/>
    </xf>
    <xf numFmtId="0" fontId="27" fillId="7" borderId="89" xfId="1" applyFont="1" applyFill="1" applyBorder="1" applyAlignment="1">
      <alignment horizontal="center" vertical="center"/>
    </xf>
    <xf numFmtId="0" fontId="27" fillId="7" borderId="90" xfId="1" applyFont="1" applyFill="1" applyBorder="1" applyAlignment="1">
      <alignment horizontal="center" vertical="center"/>
    </xf>
    <xf numFmtId="0" fontId="51" fillId="7" borderId="88" xfId="1" applyFont="1" applyFill="1" applyBorder="1" applyAlignment="1">
      <alignment horizontal="center" vertical="center"/>
    </xf>
    <xf numFmtId="0" fontId="51" fillId="7" borderId="89" xfId="1" applyFont="1" applyFill="1" applyBorder="1" applyAlignment="1">
      <alignment horizontal="center" vertical="center"/>
    </xf>
    <xf numFmtId="0" fontId="51" fillId="7" borderId="90" xfId="1" applyFont="1" applyFill="1" applyBorder="1" applyAlignment="1">
      <alignment horizontal="center" vertical="center"/>
    </xf>
    <xf numFmtId="0" fontId="51" fillId="7" borderId="73" xfId="1" applyFont="1" applyFill="1" applyBorder="1" applyAlignment="1">
      <alignment horizontal="center" vertical="center" wrapText="1"/>
    </xf>
    <xf numFmtId="0" fontId="51" fillId="7" borderId="46" xfId="1" applyFont="1" applyFill="1" applyBorder="1" applyAlignment="1">
      <alignment horizontal="center" vertical="center" wrapText="1"/>
    </xf>
    <xf numFmtId="0" fontId="27" fillId="7" borderId="44" xfId="1" applyFont="1" applyFill="1" applyBorder="1" applyAlignment="1">
      <alignment horizontal="center" vertical="center" wrapText="1"/>
    </xf>
    <xf numFmtId="0" fontId="27" fillId="7" borderId="41" xfId="1" applyFont="1" applyFill="1" applyBorder="1" applyAlignment="1">
      <alignment horizontal="center" vertical="center"/>
    </xf>
    <xf numFmtId="0" fontId="27" fillId="7" borderId="66" xfId="1" applyFont="1" applyFill="1" applyBorder="1" applyAlignment="1">
      <alignment horizontal="center" vertical="center"/>
    </xf>
    <xf numFmtId="0" fontId="27" fillId="7" borderId="73" xfId="1" applyFont="1" applyFill="1" applyBorder="1" applyAlignment="1">
      <alignment horizontal="center" vertical="center" wrapText="1"/>
    </xf>
    <xf numFmtId="0" fontId="27" fillId="7" borderId="74" xfId="1" applyFont="1" applyFill="1" applyBorder="1" applyAlignment="1">
      <alignment horizontal="center" vertical="center" wrapText="1"/>
    </xf>
    <xf numFmtId="0" fontId="27" fillId="7" borderId="46" xfId="1" applyFont="1" applyFill="1" applyBorder="1" applyAlignment="1">
      <alignment horizontal="center" vertical="center" wrapText="1"/>
    </xf>
    <xf numFmtId="0" fontId="2" fillId="7" borderId="51" xfId="1" applyFont="1" applyFill="1" applyBorder="1" applyAlignment="1">
      <alignment horizontal="left" vertical="center" wrapText="1"/>
    </xf>
    <xf numFmtId="0" fontId="2" fillId="0" borderId="79" xfId="1" applyFont="1" applyFill="1" applyBorder="1" applyAlignment="1">
      <alignment vertical="center" wrapText="1"/>
    </xf>
    <xf numFmtId="0" fontId="2" fillId="0" borderId="48" xfId="1" applyFont="1" applyFill="1" applyBorder="1" applyAlignment="1">
      <alignment vertical="center" wrapText="1"/>
    </xf>
    <xf numFmtId="0" fontId="2" fillId="7" borderId="6" xfId="1" applyFont="1" applyFill="1" applyBorder="1" applyAlignment="1">
      <alignment horizontal="left" vertical="top" wrapText="1"/>
    </xf>
    <xf numFmtId="0" fontId="2" fillId="7" borderId="6" xfId="1" applyFont="1" applyFill="1" applyBorder="1" applyAlignment="1">
      <alignment horizontal="left" vertical="top"/>
    </xf>
    <xf numFmtId="0" fontId="2" fillId="7" borderId="52" xfId="1" applyFont="1" applyFill="1" applyBorder="1" applyAlignment="1">
      <alignment horizontal="left" vertical="top"/>
    </xf>
    <xf numFmtId="0" fontId="2" fillId="0" borderId="6" xfId="1" applyFont="1" applyFill="1" applyBorder="1" applyAlignment="1"/>
    <xf numFmtId="0" fontId="2" fillId="0" borderId="52" xfId="1" applyFont="1" applyFill="1" applyBorder="1" applyAlignment="1"/>
    <xf numFmtId="0" fontId="2" fillId="0" borderId="64" xfId="1" applyFont="1" applyFill="1" applyBorder="1" applyAlignment="1"/>
    <xf numFmtId="0" fontId="2" fillId="0" borderId="65" xfId="1" applyFont="1" applyFill="1" applyBorder="1" applyAlignment="1"/>
    <xf numFmtId="0" fontId="2" fillId="7" borderId="76" xfId="1" applyFont="1" applyFill="1" applyBorder="1" applyAlignment="1">
      <alignment horizontal="left" vertical="center" wrapText="1"/>
    </xf>
    <xf numFmtId="0" fontId="2" fillId="0" borderId="19" xfId="1" applyFont="1" applyFill="1" applyBorder="1" applyAlignment="1">
      <alignment wrapText="1"/>
    </xf>
    <xf numFmtId="0" fontId="2" fillId="0" borderId="37" xfId="1" applyFont="1" applyFill="1" applyBorder="1" applyAlignment="1">
      <alignment wrapText="1"/>
    </xf>
    <xf numFmtId="0" fontId="2" fillId="0" borderId="4" xfId="1" applyFont="1" applyFill="1" applyBorder="1" applyAlignment="1">
      <alignment wrapText="1"/>
    </xf>
    <xf numFmtId="0" fontId="2" fillId="0" borderId="0" xfId="1" applyFont="1" applyFill="1" applyBorder="1" applyAlignment="1">
      <alignment wrapText="1"/>
    </xf>
    <xf numFmtId="0" fontId="2" fillId="0" borderId="38" xfId="1" applyFont="1" applyFill="1" applyBorder="1" applyAlignment="1">
      <alignment wrapText="1"/>
    </xf>
    <xf numFmtId="0" fontId="2" fillId="0" borderId="9" xfId="1" applyFont="1" applyFill="1" applyBorder="1" applyAlignment="1">
      <alignment wrapText="1"/>
    </xf>
    <xf numFmtId="0" fontId="2" fillId="0" borderId="10" xfId="1" applyFont="1" applyFill="1" applyBorder="1" applyAlignment="1">
      <alignment wrapText="1"/>
    </xf>
    <xf numFmtId="0" fontId="2" fillId="0" borderId="68" xfId="1" applyFont="1" applyFill="1" applyBorder="1" applyAlignment="1">
      <alignment wrapText="1"/>
    </xf>
    <xf numFmtId="0" fontId="51" fillId="7" borderId="56" xfId="1" applyFont="1" applyFill="1" applyBorder="1" applyAlignment="1">
      <alignment horizontal="center" vertical="center" wrapText="1"/>
    </xf>
    <xf numFmtId="0" fontId="2" fillId="7" borderId="8" xfId="1" applyFont="1" applyFill="1" applyBorder="1" applyAlignment="1">
      <alignment horizontal="center" vertical="center" wrapText="1"/>
    </xf>
    <xf numFmtId="0" fontId="27" fillId="7" borderId="8" xfId="1" applyFont="1" applyFill="1" applyBorder="1" applyAlignment="1">
      <alignment horizontal="center" vertical="center" wrapText="1"/>
    </xf>
    <xf numFmtId="0" fontId="27" fillId="7" borderId="70" xfId="1" applyFont="1" applyFill="1" applyBorder="1" applyAlignment="1">
      <alignment horizontal="center" vertical="center" wrapText="1"/>
    </xf>
    <xf numFmtId="2" fontId="2" fillId="8" borderId="0" xfId="1" applyNumberFormat="1" applyFont="1" applyFill="1" applyBorder="1" applyAlignment="1">
      <alignment horizontal="center" vertical="center"/>
    </xf>
    <xf numFmtId="0" fontId="45" fillId="9" borderId="73" xfId="1" applyFont="1" applyFill="1" applyBorder="1" applyAlignment="1">
      <alignment horizontal="center" vertical="center"/>
    </xf>
    <xf numFmtId="0" fontId="45" fillId="9" borderId="74" xfId="1" applyFont="1" applyFill="1" applyBorder="1" applyAlignment="1">
      <alignment horizontal="center" vertical="center"/>
    </xf>
    <xf numFmtId="0" fontId="45" fillId="9" borderId="46" xfId="1" applyFont="1" applyFill="1" applyBorder="1" applyAlignment="1">
      <alignment horizontal="center" vertical="center"/>
    </xf>
    <xf numFmtId="0" fontId="2" fillId="0" borderId="79" xfId="1" applyFont="1" applyFill="1" applyBorder="1" applyAlignment="1">
      <alignment vertical="center"/>
    </xf>
    <xf numFmtId="0" fontId="2" fillId="0" borderId="48" xfId="1" applyFont="1" applyFill="1" applyBorder="1" applyAlignment="1">
      <alignment vertical="center"/>
    </xf>
    <xf numFmtId="0" fontId="2" fillId="7" borderId="80" xfId="1" applyFont="1" applyFill="1" applyBorder="1" applyAlignment="1">
      <alignment horizontal="left" vertical="center" wrapText="1"/>
    </xf>
    <xf numFmtId="0" fontId="2" fillId="0" borderId="79" xfId="1" applyFont="1" applyFill="1" applyBorder="1" applyAlignment="1"/>
    <xf numFmtId="0" fontId="2" fillId="0" borderId="91" xfId="1" applyFont="1" applyFill="1" applyBorder="1" applyAlignment="1"/>
    <xf numFmtId="0" fontId="2" fillId="0" borderId="40" xfId="1" applyNumberFormat="1" applyFont="1" applyFill="1" applyBorder="1" applyAlignment="1">
      <alignment horizontal="center" vertical="center" wrapText="1"/>
    </xf>
    <xf numFmtId="0" fontId="2" fillId="0" borderId="36" xfId="1" applyNumberFormat="1" applyFont="1" applyFill="1" applyBorder="1" applyAlignment="1">
      <alignment horizontal="center" vertical="center" wrapText="1"/>
    </xf>
    <xf numFmtId="10" fontId="2" fillId="0" borderId="93" xfId="1" applyNumberFormat="1" applyFont="1" applyFill="1" applyBorder="1" applyAlignment="1">
      <alignment horizontal="center" vertical="center" wrapText="1"/>
    </xf>
    <xf numFmtId="10" fontId="2" fillId="0" borderId="29" xfId="1" applyNumberFormat="1" applyFont="1" applyFill="1" applyBorder="1" applyAlignment="1">
      <alignment horizontal="center" vertical="center" wrapText="1"/>
    </xf>
    <xf numFmtId="0" fontId="2" fillId="0" borderId="86" xfId="1" applyFont="1" applyFill="1" applyBorder="1" applyAlignment="1">
      <alignment horizontal="center" vertical="center"/>
    </xf>
    <xf numFmtId="0" fontId="2" fillId="0" borderId="56" xfId="1" applyFont="1" applyFill="1" applyBorder="1" applyAlignment="1">
      <alignment horizontal="center" vertical="center"/>
    </xf>
    <xf numFmtId="0" fontId="2" fillId="0" borderId="62" xfId="1" applyFont="1" applyFill="1" applyBorder="1" applyAlignment="1">
      <alignment horizontal="center" vertical="center"/>
    </xf>
    <xf numFmtId="0" fontId="2" fillId="0" borderId="50" xfId="1" applyFont="1" applyFill="1" applyBorder="1" applyAlignment="1">
      <alignment horizontal="center" vertical="center"/>
    </xf>
    <xf numFmtId="165" fontId="2" fillId="13" borderId="43" xfId="1" applyNumberFormat="1" applyFont="1" applyFill="1" applyBorder="1" applyAlignment="1">
      <alignment horizontal="center" vertical="center"/>
    </xf>
    <xf numFmtId="165" fontId="2" fillId="13" borderId="97" xfId="1" applyNumberFormat="1" applyFont="1" applyFill="1" applyBorder="1" applyAlignment="1">
      <alignment horizontal="center" vertical="center"/>
    </xf>
    <xf numFmtId="0" fontId="2" fillId="0" borderId="86" xfId="1" quotePrefix="1" applyFont="1" applyFill="1" applyBorder="1" applyAlignment="1">
      <alignment horizontal="center" vertical="center" wrapText="1"/>
    </xf>
    <xf numFmtId="0" fontId="2" fillId="0" borderId="56" xfId="1" quotePrefix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/>
    </xf>
    <xf numFmtId="165" fontId="2" fillId="0" borderId="53" xfId="1" applyNumberFormat="1" applyFont="1" applyFill="1" applyBorder="1" applyAlignment="1">
      <alignment horizontal="center" vertical="center"/>
    </xf>
    <xf numFmtId="165" fontId="2" fillId="0" borderId="52" xfId="1" applyNumberFormat="1" applyFont="1" applyFill="1" applyBorder="1" applyAlignment="1">
      <alignment horizontal="center" vertical="center"/>
    </xf>
    <xf numFmtId="165" fontId="2" fillId="0" borderId="58" xfId="1" applyNumberFormat="1" applyFont="1" applyFill="1" applyBorder="1" applyAlignment="1">
      <alignment horizontal="center" vertical="center"/>
    </xf>
    <xf numFmtId="165" fontId="2" fillId="0" borderId="98" xfId="1" quotePrefix="1" applyNumberFormat="1" applyFont="1" applyFill="1" applyBorder="1" applyAlignment="1">
      <alignment horizontal="center" vertical="center"/>
    </xf>
    <xf numFmtId="165" fontId="2" fillId="0" borderId="75" xfId="1" applyNumberFormat="1" applyFont="1" applyFill="1" applyBorder="1" applyAlignment="1">
      <alignment horizontal="center" vertical="center"/>
    </xf>
    <xf numFmtId="165" fontId="2" fillId="0" borderId="40" xfId="1" applyNumberFormat="1" applyFont="1" applyFill="1" applyBorder="1" applyAlignment="1">
      <alignment horizontal="center" vertical="center"/>
    </xf>
    <xf numFmtId="165" fontId="2" fillId="0" borderId="36" xfId="1" applyNumberFormat="1" applyFont="1" applyFill="1" applyBorder="1" applyAlignment="1">
      <alignment horizontal="center" vertical="center"/>
    </xf>
    <xf numFmtId="165" fontId="2" fillId="0" borderId="75" xfId="1" quotePrefix="1" applyNumberFormat="1" applyFont="1" applyFill="1" applyBorder="1" applyAlignment="1">
      <alignment horizontal="center" vertical="center"/>
    </xf>
    <xf numFmtId="165" fontId="2" fillId="0" borderId="47" xfId="1" quotePrefix="1" applyNumberFormat="1" applyFont="1" applyFill="1" applyBorder="1" applyAlignment="1">
      <alignment horizontal="center" vertical="center"/>
    </xf>
    <xf numFmtId="165" fontId="2" fillId="0" borderId="8" xfId="1" applyNumberFormat="1" applyFont="1" applyFill="1" applyBorder="1" applyAlignment="1">
      <alignment horizontal="center" vertical="center"/>
    </xf>
    <xf numFmtId="165" fontId="2" fillId="0" borderId="70" xfId="1" applyNumberFormat="1" applyFont="1" applyFill="1" applyBorder="1" applyAlignment="1">
      <alignment horizontal="center" vertical="center"/>
    </xf>
    <xf numFmtId="165" fontId="2" fillId="0" borderId="62" xfId="1" applyNumberFormat="1" applyFont="1" applyFill="1" applyBorder="1" applyAlignment="1">
      <alignment horizontal="center" vertical="center"/>
    </xf>
    <xf numFmtId="165" fontId="2" fillId="0" borderId="50" xfId="1" applyNumberFormat="1" applyFont="1" applyFill="1" applyBorder="1" applyAlignment="1">
      <alignment horizontal="center" vertical="center"/>
    </xf>
    <xf numFmtId="0" fontId="2" fillId="0" borderId="6" xfId="1" applyFont="1" applyFill="1" applyBorder="1" applyAlignment="1">
      <alignment horizontal="center" vertical="center" wrapText="1"/>
    </xf>
    <xf numFmtId="0" fontId="2" fillId="0" borderId="53" xfId="1" applyFont="1" applyFill="1" applyBorder="1" applyAlignment="1">
      <alignment horizontal="center" vertical="center" wrapText="1"/>
    </xf>
    <xf numFmtId="0" fontId="2" fillId="0" borderId="80" xfId="1" applyFont="1" applyFill="1" applyBorder="1" applyAlignment="1">
      <alignment horizontal="center" vertical="center" wrapText="1"/>
    </xf>
    <xf numFmtId="0" fontId="2" fillId="0" borderId="18" xfId="1" applyFont="1" applyFill="1" applyBorder="1" applyAlignment="1">
      <alignment horizontal="center" vertical="center" wrapText="1"/>
    </xf>
    <xf numFmtId="0" fontId="2" fillId="0" borderId="8" xfId="1" applyFont="1" applyFill="1" applyBorder="1" applyAlignment="1">
      <alignment horizontal="center" vertical="center"/>
    </xf>
    <xf numFmtId="0" fontId="2" fillId="0" borderId="70" xfId="1" applyFont="1" applyFill="1" applyBorder="1" applyAlignment="1">
      <alignment horizontal="center" vertical="center"/>
    </xf>
    <xf numFmtId="0" fontId="2" fillId="0" borderId="58" xfId="1" applyFont="1" applyFill="1" applyBorder="1" applyAlignment="1">
      <alignment horizontal="center" vertical="center"/>
    </xf>
    <xf numFmtId="0" fontId="2" fillId="0" borderId="95" xfId="1" applyFont="1" applyFill="1" applyBorder="1" applyAlignment="1">
      <alignment horizontal="center" vertical="center"/>
    </xf>
    <xf numFmtId="165" fontId="2" fillId="0" borderId="70" xfId="1" quotePrefix="1" applyNumberFormat="1" applyFont="1" applyFill="1" applyBorder="1" applyAlignment="1">
      <alignment horizontal="center" vertical="center"/>
    </xf>
    <xf numFmtId="165" fontId="2" fillId="0" borderId="57" xfId="1" applyNumberFormat="1" applyFont="1" applyFill="1" applyBorder="1" applyAlignment="1">
      <alignment horizontal="center" vertical="center"/>
    </xf>
    <xf numFmtId="165" fontId="2" fillId="0" borderId="8" xfId="1" quotePrefix="1" applyNumberFormat="1" applyFont="1" applyFill="1" applyBorder="1" applyAlignment="1">
      <alignment horizontal="center" vertical="center"/>
    </xf>
    <xf numFmtId="165" fontId="2" fillId="7" borderId="75" xfId="1" applyNumberFormat="1" applyFont="1" applyFill="1" applyBorder="1" applyAlignment="1">
      <alignment horizontal="center" vertical="center"/>
    </xf>
    <xf numFmtId="165" fontId="2" fillId="7" borderId="47" xfId="1" applyNumberFormat="1" applyFont="1" applyFill="1" applyBorder="1" applyAlignment="1">
      <alignment horizontal="center" vertical="center"/>
    </xf>
    <xf numFmtId="165" fontId="2" fillId="7" borderId="77" xfId="1" applyNumberFormat="1" applyFont="1" applyFill="1" applyBorder="1" applyAlignment="1">
      <alignment horizontal="center" vertical="center"/>
    </xf>
    <xf numFmtId="165" fontId="2" fillId="7" borderId="5" xfId="1" applyNumberFormat="1" applyFont="1" applyFill="1" applyBorder="1" applyAlignment="1">
      <alignment horizontal="center" vertical="center"/>
    </xf>
    <xf numFmtId="0" fontId="2" fillId="0" borderId="8" xfId="1" quotePrefix="1" applyFont="1" applyFill="1" applyBorder="1" applyAlignment="1">
      <alignment horizontal="center" vertical="center" wrapText="1"/>
    </xf>
    <xf numFmtId="0" fontId="2" fillId="0" borderId="70" xfId="1" quotePrefix="1" applyFont="1" applyFill="1" applyBorder="1" applyAlignment="1">
      <alignment horizontal="center" vertical="center" wrapText="1"/>
    </xf>
    <xf numFmtId="165" fontId="2" fillId="7" borderId="43" xfId="1" applyNumberFormat="1" applyFont="1" applyFill="1" applyBorder="1" applyAlignment="1">
      <alignment horizontal="center" vertical="center"/>
    </xf>
    <xf numFmtId="165" fontId="2" fillId="7" borderId="97" xfId="1" applyNumberFormat="1" applyFont="1" applyFill="1" applyBorder="1" applyAlignment="1">
      <alignment horizontal="center" vertical="center"/>
    </xf>
    <xf numFmtId="165" fontId="2" fillId="7" borderId="3" xfId="1" applyNumberFormat="1" applyFont="1" applyFill="1" applyBorder="1" applyAlignment="1">
      <alignment horizontal="center" vertical="center"/>
    </xf>
    <xf numFmtId="165" fontId="2" fillId="7" borderId="49" xfId="1" applyNumberFormat="1" applyFont="1" applyFill="1" applyBorder="1" applyAlignment="1">
      <alignment horizontal="center" vertical="center"/>
    </xf>
    <xf numFmtId="0" fontId="2" fillId="0" borderId="8" xfId="1" quotePrefix="1" applyFont="1" applyFill="1" applyBorder="1" applyAlignment="1">
      <alignment horizontal="center" vertical="center"/>
    </xf>
    <xf numFmtId="0" fontId="2" fillId="0" borderId="70" xfId="1" quotePrefix="1" applyFont="1" applyFill="1" applyBorder="1" applyAlignment="1">
      <alignment horizontal="center" vertical="center"/>
    </xf>
    <xf numFmtId="0" fontId="2" fillId="0" borderId="52" xfId="1" applyFont="1" applyFill="1" applyBorder="1" applyAlignment="1">
      <alignment horizontal="center" vertical="center" wrapText="1"/>
    </xf>
    <xf numFmtId="0" fontId="2" fillId="0" borderId="52" xfId="1" applyFont="1" applyFill="1" applyBorder="1" applyAlignment="1">
      <alignment horizontal="center" vertical="center"/>
    </xf>
    <xf numFmtId="165" fontId="2" fillId="7" borderId="91" xfId="1" applyNumberFormat="1" applyFont="1" applyFill="1" applyBorder="1" applyAlignment="1">
      <alignment horizontal="center" vertical="center"/>
    </xf>
    <xf numFmtId="165" fontId="2" fillId="7" borderId="98" xfId="1" applyNumberFormat="1" applyFont="1" applyFill="1" applyBorder="1" applyAlignment="1">
      <alignment horizontal="center" vertical="center"/>
    </xf>
    <xf numFmtId="165" fontId="2" fillId="7" borderId="71" xfId="1" applyNumberFormat="1" applyFont="1" applyFill="1" applyBorder="1" applyAlignment="1">
      <alignment horizontal="center" vertical="center"/>
    </xf>
    <xf numFmtId="0" fontId="27" fillId="7" borderId="63" xfId="1" applyFont="1" applyFill="1" applyBorder="1" applyAlignment="1">
      <alignment horizontal="center" vertical="center" wrapText="1"/>
    </xf>
    <xf numFmtId="0" fontId="2" fillId="0" borderId="64" xfId="1" applyFont="1" applyFill="1" applyBorder="1" applyAlignment="1">
      <alignment horizontal="center" vertical="center" wrapText="1"/>
    </xf>
    <xf numFmtId="0" fontId="2" fillId="0" borderId="87" xfId="1" applyFont="1" applyFill="1" applyBorder="1" applyAlignment="1">
      <alignment horizontal="center" vertical="center" wrapText="1"/>
    </xf>
    <xf numFmtId="0" fontId="2" fillId="0" borderId="63" xfId="1" applyFont="1" applyFill="1" applyBorder="1" applyAlignment="1">
      <alignment horizontal="center" vertical="center"/>
    </xf>
    <xf numFmtId="0" fontId="2" fillId="0" borderId="65" xfId="1" applyFont="1" applyFill="1" applyBorder="1" applyAlignment="1">
      <alignment horizontal="center" vertical="center"/>
    </xf>
    <xf numFmtId="165" fontId="2" fillId="0" borderId="54" xfId="1" quotePrefix="1" applyNumberFormat="1" applyFont="1" applyFill="1" applyBorder="1" applyAlignment="1">
      <alignment horizontal="center" vertical="center"/>
    </xf>
    <xf numFmtId="165" fontId="2" fillId="0" borderId="63" xfId="1" applyNumberFormat="1" applyFont="1" applyFill="1" applyBorder="1" applyAlignment="1">
      <alignment horizontal="center" vertical="center"/>
    </xf>
    <xf numFmtId="165" fontId="2" fillId="0" borderId="64" xfId="1" applyNumberFormat="1" applyFont="1" applyFill="1" applyBorder="1" applyAlignment="1">
      <alignment horizontal="center" vertical="center"/>
    </xf>
    <xf numFmtId="165" fontId="2" fillId="0" borderId="65" xfId="1" applyNumberFormat="1" applyFont="1" applyFill="1" applyBorder="1" applyAlignment="1">
      <alignment horizontal="center" vertical="center"/>
    </xf>
    <xf numFmtId="0" fontId="2" fillId="0" borderId="63" xfId="1" quotePrefix="1" applyFont="1" applyFill="1" applyBorder="1" applyAlignment="1">
      <alignment horizontal="center" vertical="center"/>
    </xf>
    <xf numFmtId="165" fontId="2" fillId="0" borderId="96" xfId="1" applyNumberFormat="1" applyFont="1" applyFill="1" applyBorder="1" applyAlignment="1">
      <alignment horizontal="center" vertical="center"/>
    </xf>
    <xf numFmtId="0" fontId="2" fillId="0" borderId="63" xfId="1" quotePrefix="1" applyFont="1" applyFill="1" applyBorder="1" applyAlignment="1">
      <alignment horizontal="center" vertical="center" wrapText="1"/>
    </xf>
    <xf numFmtId="165" fontId="2" fillId="7" borderId="96" xfId="1" applyNumberFormat="1" applyFont="1" applyFill="1" applyBorder="1" applyAlignment="1">
      <alignment horizontal="center" vertical="center"/>
    </xf>
  </cellXfs>
  <cellStyles count="14">
    <cellStyle name="Hyperlink" xfId="2" builtinId="8"/>
    <cellStyle name="Normal" xfId="0" builtinId="0"/>
    <cellStyle name="Normal 2" xfId="1"/>
    <cellStyle name="Normal 2 2" xfId="3"/>
    <cellStyle name="Normal 2 2 15" xfId="10"/>
    <cellStyle name="Normal 2 2 2" xfId="11"/>
    <cellStyle name="Normal 3" xfId="4"/>
    <cellStyle name="Normal 3 2" xfId="9"/>
    <cellStyle name="Normal 4" xfId="5"/>
    <cellStyle name="Normal 5" xfId="6"/>
    <cellStyle name="Normal 6" xfId="7"/>
    <cellStyle name="Normal 7" xfId="12"/>
    <cellStyle name="Normal 8" xfId="13"/>
    <cellStyle name="Percent 2" xfId="8"/>
  </cellStyles>
  <dxfs count="11">
    <dxf>
      <fill>
        <patternFill>
          <bgColor rgb="FFA5A5A5"/>
        </patternFill>
      </fill>
    </dxf>
    <dxf>
      <fill>
        <patternFill>
          <bgColor rgb="FFA5A5A5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colors>
    <mruColors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Baseline Water Supply-Demand Balance and Components of Demand</a:t>
            </a:r>
          </a:p>
        </c:rich>
      </c:tx>
      <c:layout>
        <c:manualLayout>
          <c:xMode val="edge"/>
          <c:yMode val="edge"/>
          <c:x val="0.2095809470200265"/>
          <c:y val="2.901369373027266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5343266856694813E-2"/>
          <c:y val="0.10444884139344435"/>
          <c:w val="0.89146608097046709"/>
          <c:h val="0.57482108106981455"/>
        </c:manualLayout>
      </c:layout>
      <c:areaChart>
        <c:grouping val="stacked"/>
        <c:varyColors val="0"/>
        <c:ser>
          <c:idx val="6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summary'!$H$12:$AF$12</c:f>
              <c:numCache>
                <c:formatCode>0.00</c:formatCode>
                <c:ptCount val="25"/>
                <c:pt idx="0">
                  <c:v>10.913635917568318</c:v>
                </c:pt>
                <c:pt idx="1">
                  <c:v>11.116010142487868</c:v>
                </c:pt>
                <c:pt idx="2">
                  <c:v>11.320801759004732</c:v>
                </c:pt>
                <c:pt idx="3">
                  <c:v>11.528345780330518</c:v>
                </c:pt>
                <c:pt idx="4">
                  <c:v>11.738332471774973</c:v>
                </c:pt>
                <c:pt idx="5">
                  <c:v>11.940166912963303</c:v>
                </c:pt>
                <c:pt idx="6">
                  <c:v>12.144775381904337</c:v>
                </c:pt>
                <c:pt idx="7">
                  <c:v>12.35141341300649</c:v>
                </c:pt>
                <c:pt idx="8">
                  <c:v>12.560249119196872</c:v>
                </c:pt>
                <c:pt idx="9">
                  <c:v>12.771228180869612</c:v>
                </c:pt>
                <c:pt idx="10">
                  <c:v>12.922315681579251</c:v>
                </c:pt>
                <c:pt idx="11">
                  <c:v>13.069614501182951</c:v>
                </c:pt>
                <c:pt idx="12">
                  <c:v>13.228311120519463</c:v>
                </c:pt>
                <c:pt idx="13">
                  <c:v>13.385776304418126</c:v>
                </c:pt>
                <c:pt idx="14">
                  <c:v>13.542265908458953</c:v>
                </c:pt>
                <c:pt idx="15">
                  <c:v>13.682862635409782</c:v>
                </c:pt>
                <c:pt idx="16">
                  <c:v>13.822531721839798</c:v>
                </c:pt>
                <c:pt idx="17">
                  <c:v>13.960985285987222</c:v>
                </c:pt>
                <c:pt idx="18">
                  <c:v>14.099502949330791</c:v>
                </c:pt>
                <c:pt idx="19">
                  <c:v>14.237006011834733</c:v>
                </c:pt>
                <c:pt idx="20">
                  <c:v>14.377720780922077</c:v>
                </c:pt>
                <c:pt idx="21">
                  <c:v>14.517270435329005</c:v>
                </c:pt>
                <c:pt idx="22">
                  <c:v>14.661268796758506</c:v>
                </c:pt>
                <c:pt idx="23">
                  <c:v>14.79808421718613</c:v>
                </c:pt>
                <c:pt idx="24">
                  <c:v>14.933776160070414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8E4-41A9-A7CE-FEC9261C4E20}"/>
            </c:ext>
          </c:extLst>
        </c:ser>
        <c:ser>
          <c:idx val="0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summary'!$H$10:$AF$10</c:f>
              <c:numCache>
                <c:formatCode>0.00</c:formatCode>
                <c:ptCount val="25"/>
                <c:pt idx="0">
                  <c:v>10.52677770424015</c:v>
                </c:pt>
                <c:pt idx="1">
                  <c:v>10.188224112898698</c:v>
                </c:pt>
                <c:pt idx="2">
                  <c:v>9.8629091395066872</c:v>
                </c:pt>
                <c:pt idx="3">
                  <c:v>9.5511528231921012</c:v>
                </c:pt>
                <c:pt idx="4">
                  <c:v>9.2486340151722466</c:v>
                </c:pt>
                <c:pt idx="5">
                  <c:v>8.9628093245292604</c:v>
                </c:pt>
                <c:pt idx="6">
                  <c:v>8.6854426537856604</c:v>
                </c:pt>
                <c:pt idx="7">
                  <c:v>8.4176932577310257</c:v>
                </c:pt>
                <c:pt idx="8">
                  <c:v>8.1584187608268781</c:v>
                </c:pt>
                <c:pt idx="9">
                  <c:v>7.9084137340005736</c:v>
                </c:pt>
                <c:pt idx="10">
                  <c:v>7.6603740672661305</c:v>
                </c:pt>
                <c:pt idx="11">
                  <c:v>7.4241044051912084</c:v>
                </c:pt>
                <c:pt idx="12">
                  <c:v>7.2000082044157381</c:v>
                </c:pt>
                <c:pt idx="13">
                  <c:v>6.9829903051301887</c:v>
                </c:pt>
                <c:pt idx="14">
                  <c:v>6.771976385798645</c:v>
                </c:pt>
                <c:pt idx="15">
                  <c:v>6.5677075173499198</c:v>
                </c:pt>
                <c:pt idx="16">
                  <c:v>6.3700623198625035</c:v>
                </c:pt>
                <c:pt idx="17">
                  <c:v>6.1782817179972751</c:v>
                </c:pt>
                <c:pt idx="18">
                  <c:v>5.9920960602222646</c:v>
                </c:pt>
                <c:pt idx="19">
                  <c:v>5.8119548852719802</c:v>
                </c:pt>
                <c:pt idx="20">
                  <c:v>5.6387366313951048</c:v>
                </c:pt>
                <c:pt idx="21">
                  <c:v>5.4705461898988528</c:v>
                </c:pt>
                <c:pt idx="22">
                  <c:v>5.308233402299444</c:v>
                </c:pt>
                <c:pt idx="23">
                  <c:v>5.149985411111107</c:v>
                </c:pt>
                <c:pt idx="24">
                  <c:v>4.9965051670362364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8E4-41A9-A7CE-FEC9261C4E20}"/>
            </c:ext>
          </c:extLst>
        </c:ser>
        <c:ser>
          <c:idx val="1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summary'!$H$14:$AF$14</c:f>
              <c:numCache>
                <c:formatCode>0.00</c:formatCode>
                <c:ptCount val="25"/>
                <c:pt idx="0">
                  <c:v>10.881544472292848</c:v>
                </c:pt>
                <c:pt idx="1">
                  <c:v>10.806162227949397</c:v>
                </c:pt>
                <c:pt idx="2">
                  <c:v>10.735029157293571</c:v>
                </c:pt>
                <c:pt idx="3">
                  <c:v>10.66770914482024</c:v>
                </c:pt>
                <c:pt idx="4">
                  <c:v>10.60382995164878</c:v>
                </c:pt>
                <c:pt idx="5">
                  <c:v>10.542008623558456</c:v>
                </c:pt>
                <c:pt idx="6">
                  <c:v>10.484093025829086</c:v>
                </c:pt>
                <c:pt idx="7">
                  <c:v>10.428778387425115</c:v>
                </c:pt>
                <c:pt idx="8">
                  <c:v>10.375852292790444</c:v>
                </c:pt>
                <c:pt idx="9">
                  <c:v>10.32512733008064</c:v>
                </c:pt>
                <c:pt idx="10">
                  <c:v>10.275374618524477</c:v>
                </c:pt>
                <c:pt idx="11">
                  <c:v>10.228571503249206</c:v>
                </c:pt>
                <c:pt idx="12">
                  <c:v>10.183522831853917</c:v>
                </c:pt>
                <c:pt idx="13">
                  <c:v>10.140109623582376</c:v>
                </c:pt>
                <c:pt idx="14">
                  <c:v>10.098224605121779</c:v>
                </c:pt>
                <c:pt idx="15">
                  <c:v>10.057770723274956</c:v>
                </c:pt>
                <c:pt idx="16">
                  <c:v>10.017597190507654</c:v>
                </c:pt>
                <c:pt idx="17">
                  <c:v>9.9797491987177622</c:v>
                </c:pt>
                <c:pt idx="18">
                  <c:v>9.9430908275935259</c:v>
                </c:pt>
                <c:pt idx="19">
                  <c:v>9.9075550425613699</c:v>
                </c:pt>
                <c:pt idx="20">
                  <c:v>9.8730803201780901</c:v>
                </c:pt>
                <c:pt idx="21">
                  <c:v>9.8396100600926033</c:v>
                </c:pt>
                <c:pt idx="22">
                  <c:v>9.8060293773415985</c:v>
                </c:pt>
                <c:pt idx="23">
                  <c:v>9.7744154397439758</c:v>
                </c:pt>
                <c:pt idx="24">
                  <c:v>9.7436608998569767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18E4-41A9-A7CE-FEC9261C4E20}"/>
            </c:ext>
          </c:extLst>
        </c:ser>
        <c:ser>
          <c:idx val="2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summary'!$H$16:$AF$16</c:f>
              <c:numCache>
                <c:formatCode>0.00</c:formatCode>
                <c:ptCount val="25"/>
                <c:pt idx="0">
                  <c:v>6.8046571782520076</c:v>
                </c:pt>
                <c:pt idx="1">
                  <c:v>6.8046571782520076</c:v>
                </c:pt>
                <c:pt idx="2">
                  <c:v>6.8046571782520076</c:v>
                </c:pt>
                <c:pt idx="3">
                  <c:v>6.8046571782520076</c:v>
                </c:pt>
                <c:pt idx="4">
                  <c:v>6.8046571782520076</c:v>
                </c:pt>
                <c:pt idx="5">
                  <c:v>6.8046571782520076</c:v>
                </c:pt>
                <c:pt idx="6">
                  <c:v>6.8046571782520076</c:v>
                </c:pt>
                <c:pt idx="7">
                  <c:v>6.8046571782520076</c:v>
                </c:pt>
                <c:pt idx="8">
                  <c:v>6.8046571782520076</c:v>
                </c:pt>
                <c:pt idx="9">
                  <c:v>6.8046571782520076</c:v>
                </c:pt>
                <c:pt idx="10">
                  <c:v>6.8046571782520076</c:v>
                </c:pt>
                <c:pt idx="11">
                  <c:v>6.8046571782520076</c:v>
                </c:pt>
                <c:pt idx="12">
                  <c:v>6.8046571782520076</c:v>
                </c:pt>
                <c:pt idx="13">
                  <c:v>6.8046571782520076</c:v>
                </c:pt>
                <c:pt idx="14">
                  <c:v>6.8046571782520076</c:v>
                </c:pt>
                <c:pt idx="15">
                  <c:v>6.8046571782520076</c:v>
                </c:pt>
                <c:pt idx="16">
                  <c:v>6.8046571782520076</c:v>
                </c:pt>
                <c:pt idx="17">
                  <c:v>6.8046571782520076</c:v>
                </c:pt>
                <c:pt idx="18">
                  <c:v>6.8046571782520076</c:v>
                </c:pt>
                <c:pt idx="19">
                  <c:v>6.8046571782520076</c:v>
                </c:pt>
                <c:pt idx="20">
                  <c:v>6.8046571782520076</c:v>
                </c:pt>
                <c:pt idx="21">
                  <c:v>6.8046571782520076</c:v>
                </c:pt>
                <c:pt idx="22">
                  <c:v>6.8046571782520076</c:v>
                </c:pt>
                <c:pt idx="23">
                  <c:v>6.8046571782520076</c:v>
                </c:pt>
                <c:pt idx="24">
                  <c:v>6.8046571782520076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18E4-41A9-A7CE-FEC9261C4E20}"/>
            </c:ext>
          </c:extLst>
        </c:ser>
        <c:ser>
          <c:idx val="3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summary'!$H$18:$AF$18</c:f>
              <c:numCache>
                <c:formatCode>0.00</c:formatCode>
                <c:ptCount val="25"/>
                <c:pt idx="0">
                  <c:v>0.22955610115178615</c:v>
                </c:pt>
                <c:pt idx="1">
                  <c:v>0.22955610115179326</c:v>
                </c:pt>
                <c:pt idx="2">
                  <c:v>0.22955610115179681</c:v>
                </c:pt>
                <c:pt idx="3">
                  <c:v>0.22955610115179326</c:v>
                </c:pt>
                <c:pt idx="4">
                  <c:v>0.22955610115179681</c:v>
                </c:pt>
                <c:pt idx="5">
                  <c:v>0.22955610115180036</c:v>
                </c:pt>
                <c:pt idx="6">
                  <c:v>0.2295561011517897</c:v>
                </c:pt>
                <c:pt idx="7">
                  <c:v>0.22955610115179326</c:v>
                </c:pt>
                <c:pt idx="8">
                  <c:v>0.22955610115179326</c:v>
                </c:pt>
                <c:pt idx="9">
                  <c:v>0.22955610115178615</c:v>
                </c:pt>
                <c:pt idx="10">
                  <c:v>0.2295561011517897</c:v>
                </c:pt>
                <c:pt idx="11">
                  <c:v>0.22955610115179681</c:v>
                </c:pt>
                <c:pt idx="12">
                  <c:v>0.22955610115179326</c:v>
                </c:pt>
                <c:pt idx="13">
                  <c:v>0.22955610115179326</c:v>
                </c:pt>
                <c:pt idx="14">
                  <c:v>0.22955610115178615</c:v>
                </c:pt>
                <c:pt idx="15">
                  <c:v>0.2295561011517897</c:v>
                </c:pt>
                <c:pt idx="16">
                  <c:v>0.22955610115178615</c:v>
                </c:pt>
                <c:pt idx="17">
                  <c:v>0.2295561011517897</c:v>
                </c:pt>
                <c:pt idx="18">
                  <c:v>0.22955610115179326</c:v>
                </c:pt>
                <c:pt idx="19">
                  <c:v>0.2295561011517897</c:v>
                </c:pt>
                <c:pt idx="20">
                  <c:v>0.22955610115179326</c:v>
                </c:pt>
                <c:pt idx="21">
                  <c:v>0.22955610115179326</c:v>
                </c:pt>
                <c:pt idx="22">
                  <c:v>0.22955610115179681</c:v>
                </c:pt>
                <c:pt idx="23">
                  <c:v>0.22955610115180392</c:v>
                </c:pt>
                <c:pt idx="24">
                  <c:v>0.22955610115179681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18E4-41A9-A7CE-FEC9261C4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138064"/>
        <c:axId val="783129440"/>
      </c:areaChart>
      <c:lineChart>
        <c:grouping val="standard"/>
        <c:varyColors val="0"/>
        <c:ser>
          <c:idx val="4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summary'!$H$7:$AF$7</c:f>
              <c:numCache>
                <c:formatCode>0.00</c:formatCode>
                <c:ptCount val="25"/>
                <c:pt idx="0">
                  <c:v>46.19916666666667</c:v>
                </c:pt>
                <c:pt idx="1">
                  <c:v>46.165833333333339</c:v>
                </c:pt>
                <c:pt idx="2">
                  <c:v>46.1325</c:v>
                </c:pt>
                <c:pt idx="3">
                  <c:v>46.099166666666669</c:v>
                </c:pt>
                <c:pt idx="4">
                  <c:v>46.065833333333337</c:v>
                </c:pt>
                <c:pt idx="5">
                  <c:v>46.032500000000006</c:v>
                </c:pt>
                <c:pt idx="6">
                  <c:v>45.999166666666667</c:v>
                </c:pt>
                <c:pt idx="7">
                  <c:v>45.965833333333336</c:v>
                </c:pt>
                <c:pt idx="8">
                  <c:v>45.932500000000005</c:v>
                </c:pt>
                <c:pt idx="9">
                  <c:v>45.899166666666673</c:v>
                </c:pt>
                <c:pt idx="10">
                  <c:v>45.874166666666667</c:v>
                </c:pt>
                <c:pt idx="11">
                  <c:v>45.865833333333335</c:v>
                </c:pt>
                <c:pt idx="12">
                  <c:v>45.857500000000002</c:v>
                </c:pt>
                <c:pt idx="13">
                  <c:v>45.849166666666669</c:v>
                </c:pt>
                <c:pt idx="14">
                  <c:v>45.840833333333336</c:v>
                </c:pt>
                <c:pt idx="15">
                  <c:v>45.832500000000003</c:v>
                </c:pt>
                <c:pt idx="16">
                  <c:v>45.82416666666667</c:v>
                </c:pt>
                <c:pt idx="17">
                  <c:v>45.815833333333337</c:v>
                </c:pt>
                <c:pt idx="18">
                  <c:v>45.807500000000005</c:v>
                </c:pt>
                <c:pt idx="19">
                  <c:v>45.799166666666672</c:v>
                </c:pt>
                <c:pt idx="20">
                  <c:v>45.790833333333339</c:v>
                </c:pt>
                <c:pt idx="21">
                  <c:v>45.782500000000006</c:v>
                </c:pt>
                <c:pt idx="22">
                  <c:v>45.774166666666673</c:v>
                </c:pt>
                <c:pt idx="23">
                  <c:v>45.765833333333333</c:v>
                </c:pt>
                <c:pt idx="24">
                  <c:v>45.7575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8E4-41A9-A7CE-FEC9261C4E20}"/>
            </c:ext>
          </c:extLst>
        </c:ser>
        <c:ser>
          <c:idx val="5"/>
          <c:order val="6"/>
          <c:tx>
            <c:v>Total demand + target headroom (baseline)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summary'!$H$20:$AF$20</c:f>
              <c:numCache>
                <c:formatCode>0.00</c:formatCode>
                <c:ptCount val="25"/>
                <c:pt idx="0">
                  <c:v>41.625371373505104</c:v>
                </c:pt>
                <c:pt idx="1">
                  <c:v>41.421109762739761</c:v>
                </c:pt>
                <c:pt idx="2">
                  <c:v>41.236753335208789</c:v>
                </c:pt>
                <c:pt idx="3">
                  <c:v>41.07252102774666</c:v>
                </c:pt>
                <c:pt idx="4">
                  <c:v>40.923409717999803</c:v>
                </c:pt>
                <c:pt idx="5">
                  <c:v>40.784898140454828</c:v>
                </c:pt>
                <c:pt idx="6">
                  <c:v>40.661524340922881</c:v>
                </c:pt>
                <c:pt idx="7">
                  <c:v>40.55239833756643</c:v>
                </c:pt>
                <c:pt idx="8">
                  <c:v>40.45633345221799</c:v>
                </c:pt>
                <c:pt idx="9">
                  <c:v>40.37388252435462</c:v>
                </c:pt>
                <c:pt idx="10">
                  <c:v>40.234477646773655</c:v>
                </c:pt>
                <c:pt idx="11">
                  <c:v>40.106003689027169</c:v>
                </c:pt>
                <c:pt idx="12">
                  <c:v>40.002855436192917</c:v>
                </c:pt>
                <c:pt idx="13">
                  <c:v>39.907189512534494</c:v>
                </c:pt>
                <c:pt idx="14">
                  <c:v>39.818080178783163</c:v>
                </c:pt>
                <c:pt idx="15">
                  <c:v>39.721254155438444</c:v>
                </c:pt>
                <c:pt idx="16">
                  <c:v>39.630404511613747</c:v>
                </c:pt>
                <c:pt idx="17">
                  <c:v>39.546529482106052</c:v>
                </c:pt>
                <c:pt idx="18">
                  <c:v>39.469503116550378</c:v>
                </c:pt>
                <c:pt idx="19">
                  <c:v>39.398629219071879</c:v>
                </c:pt>
                <c:pt idx="20">
                  <c:v>39.33895101189907</c:v>
                </c:pt>
                <c:pt idx="21">
                  <c:v>39.284139964724261</c:v>
                </c:pt>
                <c:pt idx="22">
                  <c:v>39.239544855803345</c:v>
                </c:pt>
                <c:pt idx="23">
                  <c:v>39.193798347445018</c:v>
                </c:pt>
                <c:pt idx="24">
                  <c:v>39.152555506367428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18E4-41A9-A7CE-FEC9261C4E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138064"/>
        <c:axId val="783129440"/>
      </c:lineChart>
      <c:catAx>
        <c:axId val="78313806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29440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312944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0359337875782983E-2"/>
              <c:y val="0.39858528733632054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38064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egendEntry>
        <c:idx val="0"/>
        <c:txPr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</c:legendEntry>
      <c:layout>
        <c:manualLayout>
          <c:xMode val="edge"/>
          <c:yMode val="edge"/>
          <c:x val="0.16452269470774322"/>
          <c:y val="0.82158446545736608"/>
          <c:w val="0.7156398695723647"/>
          <c:h val="0.1640291227007700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Final Planning Water Supply-Demand Balance and Components of Demand</a:t>
            </a:r>
          </a:p>
        </c:rich>
      </c:tx>
      <c:layout>
        <c:manualLayout>
          <c:xMode val="edge"/>
          <c:yMode val="edge"/>
          <c:x val="0.2513914688344755"/>
          <c:y val="3.100782672436215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7.3073946134444595E-2"/>
          <c:y val="0.13443854749105721"/>
          <c:w val="0.89767565444686193"/>
          <c:h val="0.59668615598770525"/>
        </c:manualLayout>
      </c:layout>
      <c:areaChart>
        <c:grouping val="stacked"/>
        <c:varyColors val="0"/>
        <c:ser>
          <c:idx val="2"/>
          <c:order val="0"/>
          <c:tx>
            <c:v>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summary'!$H$13:$AF$13</c:f>
              <c:numCache>
                <c:formatCode>0.00</c:formatCode>
                <c:ptCount val="25"/>
                <c:pt idx="0">
                  <c:v>10.913635917568318</c:v>
                </c:pt>
                <c:pt idx="1">
                  <c:v>11.116010142487868</c:v>
                </c:pt>
                <c:pt idx="2">
                  <c:v>11.320801759004732</c:v>
                </c:pt>
                <c:pt idx="3">
                  <c:v>11.528345780330518</c:v>
                </c:pt>
                <c:pt idx="4">
                  <c:v>11.738332471774973</c:v>
                </c:pt>
                <c:pt idx="5">
                  <c:v>11.940166912963303</c:v>
                </c:pt>
                <c:pt idx="6">
                  <c:v>12.144775381904337</c:v>
                </c:pt>
                <c:pt idx="7">
                  <c:v>12.35141341300649</c:v>
                </c:pt>
                <c:pt idx="8">
                  <c:v>12.560249119196872</c:v>
                </c:pt>
                <c:pt idx="9">
                  <c:v>12.771228180869612</c:v>
                </c:pt>
                <c:pt idx="10">
                  <c:v>19.816652342118765</c:v>
                </c:pt>
                <c:pt idx="11">
                  <c:v>19.751308465855036</c:v>
                </c:pt>
                <c:pt idx="12">
                  <c:v>19.708318504493626</c:v>
                </c:pt>
                <c:pt idx="13">
                  <c:v>19.670467579035297</c:v>
                </c:pt>
                <c:pt idx="14">
                  <c:v>19.637044655677734</c:v>
                </c:pt>
                <c:pt idx="15">
                  <c:v>19.593799401024707</c:v>
                </c:pt>
                <c:pt idx="16">
                  <c:v>19.555587809716048</c:v>
                </c:pt>
                <c:pt idx="17">
                  <c:v>19.521438832184771</c:v>
                </c:pt>
                <c:pt idx="18">
                  <c:v>19.492389403530829</c:v>
                </c:pt>
                <c:pt idx="19">
                  <c:v>19.467765408579513</c:v>
                </c:pt>
                <c:pt idx="20">
                  <c:v>19.45258374917767</c:v>
                </c:pt>
                <c:pt idx="21">
                  <c:v>19.440762006237971</c:v>
                </c:pt>
                <c:pt idx="22">
                  <c:v>19.438678858828006</c:v>
                </c:pt>
                <c:pt idx="23">
                  <c:v>19.433071087186121</c:v>
                </c:pt>
                <c:pt idx="24">
                  <c:v>19.430630810403024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E706-46AE-ADF2-992DE31AC154}"/>
            </c:ext>
          </c:extLst>
        </c:ser>
        <c:ser>
          <c:idx val="4"/>
          <c:order val="1"/>
          <c:tx>
            <c:v>Unmeasured 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summary'!$H$11:$AF$11</c:f>
              <c:numCache>
                <c:formatCode>0.00</c:formatCode>
                <c:ptCount val="25"/>
                <c:pt idx="0">
                  <c:v>10.52677770424015</c:v>
                </c:pt>
                <c:pt idx="1">
                  <c:v>10.188224112898698</c:v>
                </c:pt>
                <c:pt idx="2">
                  <c:v>9.8629091395066872</c:v>
                </c:pt>
                <c:pt idx="3">
                  <c:v>9.5511528231921012</c:v>
                </c:pt>
                <c:pt idx="4">
                  <c:v>9.2486340151722466</c:v>
                </c:pt>
                <c:pt idx="5">
                  <c:v>8.9628093245292604</c:v>
                </c:pt>
                <c:pt idx="6">
                  <c:v>8.6854426537856604</c:v>
                </c:pt>
                <c:pt idx="7">
                  <c:v>8.4176932577310257</c:v>
                </c:pt>
                <c:pt idx="8">
                  <c:v>8.1584187608268781</c:v>
                </c:pt>
                <c:pt idx="9">
                  <c:v>7.9084137340005736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E706-46AE-ADF2-992DE31AC154}"/>
            </c:ext>
          </c:extLst>
        </c:ser>
        <c:ser>
          <c:idx val="5"/>
          <c:order val="2"/>
          <c:tx>
            <c:v>Non-household consumption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summary'!$H$15:$AF$15</c:f>
              <c:numCache>
                <c:formatCode>0.00</c:formatCode>
                <c:ptCount val="25"/>
                <c:pt idx="0">
                  <c:v>10.881544472292848</c:v>
                </c:pt>
                <c:pt idx="1">
                  <c:v>10.806162227949397</c:v>
                </c:pt>
                <c:pt idx="2">
                  <c:v>10.735029157293571</c:v>
                </c:pt>
                <c:pt idx="3">
                  <c:v>10.66770914482024</c:v>
                </c:pt>
                <c:pt idx="4">
                  <c:v>10.60382995164878</c:v>
                </c:pt>
                <c:pt idx="5">
                  <c:v>10.542008623558456</c:v>
                </c:pt>
                <c:pt idx="6">
                  <c:v>10.484093025829086</c:v>
                </c:pt>
                <c:pt idx="7">
                  <c:v>10.428778387425115</c:v>
                </c:pt>
                <c:pt idx="8">
                  <c:v>10.375852292790444</c:v>
                </c:pt>
                <c:pt idx="9">
                  <c:v>10.32512733008064</c:v>
                </c:pt>
                <c:pt idx="10">
                  <c:v>10.275374618524477</c:v>
                </c:pt>
                <c:pt idx="11">
                  <c:v>10.228571503249206</c:v>
                </c:pt>
                <c:pt idx="12">
                  <c:v>10.183522831853917</c:v>
                </c:pt>
                <c:pt idx="13">
                  <c:v>10.140109623582376</c:v>
                </c:pt>
                <c:pt idx="14">
                  <c:v>10.098224605121779</c:v>
                </c:pt>
                <c:pt idx="15">
                  <c:v>10.057770723274956</c:v>
                </c:pt>
                <c:pt idx="16">
                  <c:v>10.017597190507654</c:v>
                </c:pt>
                <c:pt idx="17">
                  <c:v>9.9797491987177622</c:v>
                </c:pt>
                <c:pt idx="18">
                  <c:v>9.9430908275935259</c:v>
                </c:pt>
                <c:pt idx="19">
                  <c:v>9.9075550425613699</c:v>
                </c:pt>
                <c:pt idx="20">
                  <c:v>9.8730803201780901</c:v>
                </c:pt>
                <c:pt idx="21">
                  <c:v>9.8396100600926033</c:v>
                </c:pt>
                <c:pt idx="22">
                  <c:v>9.8060293773415985</c:v>
                </c:pt>
                <c:pt idx="23">
                  <c:v>9.7744154397439758</c:v>
                </c:pt>
                <c:pt idx="24">
                  <c:v>9.7436608998569767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E706-46AE-ADF2-992DE31AC154}"/>
            </c:ext>
          </c:extLst>
        </c:ser>
        <c:ser>
          <c:idx val="6"/>
          <c:order val="3"/>
          <c:tx>
            <c:v>Total leakage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summary'!$H$17:$AF$17</c:f>
              <c:numCache>
                <c:formatCode>0.00</c:formatCode>
                <c:ptCount val="25"/>
                <c:pt idx="0">
                  <c:v>6.6005174629044472</c:v>
                </c:pt>
                <c:pt idx="1">
                  <c:v>6.3963777475568868</c:v>
                </c:pt>
                <c:pt idx="2">
                  <c:v>6.1922380322093264</c:v>
                </c:pt>
                <c:pt idx="3">
                  <c:v>5.9880983168617661</c:v>
                </c:pt>
                <c:pt idx="4">
                  <c:v>5.7839586015142057</c:v>
                </c:pt>
                <c:pt idx="5">
                  <c:v>5.6104398434687797</c:v>
                </c:pt>
                <c:pt idx="6">
                  <c:v>5.4369210854233536</c:v>
                </c:pt>
                <c:pt idx="7">
                  <c:v>5.2634023273779276</c:v>
                </c:pt>
                <c:pt idx="8">
                  <c:v>5.0898835693325015</c:v>
                </c:pt>
                <c:pt idx="9">
                  <c:v>4.9163648112870746</c:v>
                </c:pt>
                <c:pt idx="10">
                  <c:v>4.7688738669484625</c:v>
                </c:pt>
                <c:pt idx="11">
                  <c:v>4.6213829226098504</c:v>
                </c:pt>
                <c:pt idx="12">
                  <c:v>4.4738919782712383</c:v>
                </c:pt>
                <c:pt idx="13">
                  <c:v>4.3264010339326262</c:v>
                </c:pt>
                <c:pt idx="14">
                  <c:v>4.1789100895940132</c:v>
                </c:pt>
                <c:pt idx="15">
                  <c:v>4.095331887802133</c:v>
                </c:pt>
                <c:pt idx="16">
                  <c:v>4.0117536860102527</c:v>
                </c:pt>
                <c:pt idx="17">
                  <c:v>3.9281754842183725</c:v>
                </c:pt>
                <c:pt idx="18">
                  <c:v>3.8445972824264922</c:v>
                </c:pt>
                <c:pt idx="19">
                  <c:v>3.761019080634612</c:v>
                </c:pt>
                <c:pt idx="20">
                  <c:v>3.6857986990219196</c:v>
                </c:pt>
                <c:pt idx="21">
                  <c:v>3.6105783174092272</c:v>
                </c:pt>
                <c:pt idx="22">
                  <c:v>3.5353579357965348</c:v>
                </c:pt>
                <c:pt idx="23">
                  <c:v>3.4601375541838424</c:v>
                </c:pt>
                <c:pt idx="24">
                  <c:v>3.3849171725711509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E706-46AE-ADF2-992DE31AC154}"/>
            </c:ext>
          </c:extLst>
        </c:ser>
        <c:ser>
          <c:idx val="7"/>
          <c:order val="4"/>
          <c:tx>
            <c:v>Other components of demand</c:v>
          </c:tx>
          <c:spPr>
            <a:ln w="25400">
              <a:noFill/>
            </a:ln>
          </c:spP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summary'!$H$19:$AF$19</c:f>
              <c:numCache>
                <c:formatCode>0.00</c:formatCode>
                <c:ptCount val="25"/>
                <c:pt idx="0">
                  <c:v>0.22955610115178793</c:v>
                </c:pt>
                <c:pt idx="1">
                  <c:v>0.2295561011517897</c:v>
                </c:pt>
                <c:pt idx="2">
                  <c:v>0.22955610115179503</c:v>
                </c:pt>
                <c:pt idx="3">
                  <c:v>0.22955610115179326</c:v>
                </c:pt>
                <c:pt idx="4">
                  <c:v>0.22955610115179859</c:v>
                </c:pt>
                <c:pt idx="5">
                  <c:v>0.22955610115179592</c:v>
                </c:pt>
                <c:pt idx="6">
                  <c:v>0.22955610115179326</c:v>
                </c:pt>
                <c:pt idx="7">
                  <c:v>0.22955610115179059</c:v>
                </c:pt>
                <c:pt idx="8">
                  <c:v>0.22955610115179148</c:v>
                </c:pt>
                <c:pt idx="9">
                  <c:v>0.22955610115178615</c:v>
                </c:pt>
                <c:pt idx="10">
                  <c:v>0.22955610115179503</c:v>
                </c:pt>
                <c:pt idx="11">
                  <c:v>0.22955610115180036</c:v>
                </c:pt>
                <c:pt idx="12">
                  <c:v>0.22955610115179859</c:v>
                </c:pt>
                <c:pt idx="13">
                  <c:v>0.22955610115180036</c:v>
                </c:pt>
                <c:pt idx="14">
                  <c:v>0.22955610115179237</c:v>
                </c:pt>
                <c:pt idx="15">
                  <c:v>0.22955610115179592</c:v>
                </c:pt>
                <c:pt idx="16">
                  <c:v>0.22955610115179947</c:v>
                </c:pt>
                <c:pt idx="17">
                  <c:v>0.22955610115179237</c:v>
                </c:pt>
                <c:pt idx="18">
                  <c:v>0.22955610115179592</c:v>
                </c:pt>
                <c:pt idx="19">
                  <c:v>0.22955610115179592</c:v>
                </c:pt>
                <c:pt idx="20">
                  <c:v>0.22955610115180392</c:v>
                </c:pt>
                <c:pt idx="21">
                  <c:v>0.2295561011517977</c:v>
                </c:pt>
                <c:pt idx="22">
                  <c:v>0.22955610115179503</c:v>
                </c:pt>
                <c:pt idx="23">
                  <c:v>0.22955610115180303</c:v>
                </c:pt>
                <c:pt idx="24">
                  <c:v>0.22955610115179947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E706-46AE-ADF2-992DE31AC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83138456"/>
        <c:axId val="783136104"/>
      </c:areaChart>
      <c:lineChart>
        <c:grouping val="standard"/>
        <c:varyColors val="0"/>
        <c:ser>
          <c:idx val="0"/>
          <c:order val="5"/>
          <c:tx>
            <c:v>Total water available for use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summary'!$H$8:$AF$8</c:f>
              <c:numCache>
                <c:formatCode>0.00</c:formatCode>
                <c:ptCount val="25"/>
                <c:pt idx="0">
                  <c:v>46.19916666666667</c:v>
                </c:pt>
                <c:pt idx="1">
                  <c:v>46.165833333333339</c:v>
                </c:pt>
                <c:pt idx="2">
                  <c:v>46.1325</c:v>
                </c:pt>
                <c:pt idx="3">
                  <c:v>46.099166666666669</c:v>
                </c:pt>
                <c:pt idx="4">
                  <c:v>46.065833333333337</c:v>
                </c:pt>
                <c:pt idx="5">
                  <c:v>46.032500000000006</c:v>
                </c:pt>
                <c:pt idx="6">
                  <c:v>45.999166666666667</c:v>
                </c:pt>
                <c:pt idx="7">
                  <c:v>45.965833333333336</c:v>
                </c:pt>
                <c:pt idx="8">
                  <c:v>45.932500000000005</c:v>
                </c:pt>
                <c:pt idx="9">
                  <c:v>45.899166666666673</c:v>
                </c:pt>
                <c:pt idx="10">
                  <c:v>45.874166666666667</c:v>
                </c:pt>
                <c:pt idx="11">
                  <c:v>45.865833333333335</c:v>
                </c:pt>
                <c:pt idx="12">
                  <c:v>45.857500000000002</c:v>
                </c:pt>
                <c:pt idx="13">
                  <c:v>45.849166666666669</c:v>
                </c:pt>
                <c:pt idx="14">
                  <c:v>45.840833333333336</c:v>
                </c:pt>
                <c:pt idx="15">
                  <c:v>45.832500000000003</c:v>
                </c:pt>
                <c:pt idx="16">
                  <c:v>45.82416666666667</c:v>
                </c:pt>
                <c:pt idx="17">
                  <c:v>45.815833333333337</c:v>
                </c:pt>
                <c:pt idx="18">
                  <c:v>45.807500000000005</c:v>
                </c:pt>
                <c:pt idx="19">
                  <c:v>45.799166666666672</c:v>
                </c:pt>
                <c:pt idx="20">
                  <c:v>45.790833333333339</c:v>
                </c:pt>
                <c:pt idx="21">
                  <c:v>45.782500000000006</c:v>
                </c:pt>
                <c:pt idx="22">
                  <c:v>45.774166666666673</c:v>
                </c:pt>
                <c:pt idx="23">
                  <c:v>45.765833333333333</c:v>
                </c:pt>
                <c:pt idx="24">
                  <c:v>45.7575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E706-46AE-ADF2-992DE31AC154}"/>
            </c:ext>
          </c:extLst>
        </c:ser>
        <c:ser>
          <c:idx val="1"/>
          <c:order val="6"/>
          <c:tx>
            <c:v>Total demand + target headroom (final plan)</c:v>
          </c:tx>
          <c:marker>
            <c:symbol val="none"/>
          </c:marker>
          <c:cat>
            <c:strLit>
              <c:ptCount val="25"/>
              <c:pt idx="0">
                <c:v>2020-21</c:v>
              </c:pt>
              <c:pt idx="1">
                <c:v>2021-22</c:v>
              </c:pt>
              <c:pt idx="2">
                <c:v>2022-23</c:v>
              </c:pt>
              <c:pt idx="3">
                <c:v>2023-24</c:v>
              </c:pt>
              <c:pt idx="4">
                <c:v>2024-25</c:v>
              </c:pt>
              <c:pt idx="5">
                <c:v>2025-26</c:v>
              </c:pt>
              <c:pt idx="6">
                <c:v>2026-27</c:v>
              </c:pt>
              <c:pt idx="7">
                <c:v>2027-28</c:v>
              </c:pt>
              <c:pt idx="8">
                <c:v>2028-29</c:v>
              </c:pt>
              <c:pt idx="9">
                <c:v>2029-2030</c:v>
              </c:pt>
              <c:pt idx="10">
                <c:v>2030-2031</c:v>
              </c:pt>
              <c:pt idx="11">
                <c:v>2031-2032</c:v>
              </c:pt>
              <c:pt idx="12">
                <c:v>2032-33</c:v>
              </c:pt>
              <c:pt idx="13">
                <c:v>2033-34</c:v>
              </c:pt>
              <c:pt idx="14">
                <c:v>2034-35</c:v>
              </c:pt>
              <c:pt idx="15">
                <c:v>2035-36</c:v>
              </c:pt>
              <c:pt idx="16">
                <c:v>2036-37</c:v>
              </c:pt>
              <c:pt idx="17">
                <c:v>2037-38</c:v>
              </c:pt>
              <c:pt idx="18">
                <c:v>2038-39</c:v>
              </c:pt>
              <c:pt idx="19">
                <c:v>2039-40</c:v>
              </c:pt>
              <c:pt idx="20">
                <c:v>2040-41</c:v>
              </c:pt>
              <c:pt idx="21">
                <c:v>2041-42</c:v>
              </c:pt>
              <c:pt idx="22">
                <c:v>2042-43</c:v>
              </c:pt>
              <c:pt idx="23">
                <c:v>2043-44</c:v>
              </c:pt>
              <c:pt idx="24">
                <c:v>2044-45</c:v>
              </c:pt>
            </c:strLit>
          </c:cat>
          <c:val>
            <c:numRef>
              <c:f>'WRZ summary'!$H$21:$AF$21</c:f>
              <c:numCache>
                <c:formatCode>0.00</c:formatCode>
                <c:ptCount val="25"/>
                <c:pt idx="0">
                  <c:v>41.421231658157552</c:v>
                </c:pt>
                <c:pt idx="1">
                  <c:v>41.012830332044629</c:v>
                </c:pt>
                <c:pt idx="2">
                  <c:v>40.624334189166113</c:v>
                </c:pt>
                <c:pt idx="3">
                  <c:v>40.255962166356419</c:v>
                </c:pt>
                <c:pt idx="4">
                  <c:v>39.902711141262003</c:v>
                </c:pt>
                <c:pt idx="5">
                  <c:v>39.590680805671596</c:v>
                </c:pt>
                <c:pt idx="6">
                  <c:v>39.293788248094231</c:v>
                </c:pt>
                <c:pt idx="7">
                  <c:v>39.011143486692347</c:v>
                </c:pt>
                <c:pt idx="8">
                  <c:v>38.741559843298489</c:v>
                </c:pt>
                <c:pt idx="9">
                  <c:v>38.485590157389687</c:v>
                </c:pt>
                <c:pt idx="10">
                  <c:v>37.432656928743498</c:v>
                </c:pt>
                <c:pt idx="11">
                  <c:v>37.180318992865892</c:v>
                </c:pt>
                <c:pt idx="12">
                  <c:v>36.95208941577058</c:v>
                </c:pt>
                <c:pt idx="13">
                  <c:v>36.730634337702099</c:v>
                </c:pt>
                <c:pt idx="14">
                  <c:v>36.515135451545319</c:v>
                </c:pt>
                <c:pt idx="15">
                  <c:v>36.355158113253587</c:v>
                </c:pt>
                <c:pt idx="16">
                  <c:v>36.20049478738575</c:v>
                </c:pt>
                <c:pt idx="17">
                  <c:v>36.052219616272694</c:v>
                </c:pt>
                <c:pt idx="18">
                  <c:v>35.910233614702641</c:v>
                </c:pt>
                <c:pt idx="19">
                  <c:v>35.773795632927289</c:v>
                </c:pt>
                <c:pt idx="20">
                  <c:v>35.656218869529482</c:v>
                </c:pt>
                <c:pt idx="21">
                  <c:v>35.543006484891599</c:v>
                </c:pt>
                <c:pt idx="22">
                  <c:v>35.439422273117927</c:v>
                </c:pt>
                <c:pt idx="23">
                  <c:v>35.334280182265736</c:v>
                </c:pt>
                <c:pt idx="24">
                  <c:v>35.233164983982945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E706-46AE-ADF2-992DE31AC1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138456"/>
        <c:axId val="783136104"/>
      </c:lineChart>
      <c:catAx>
        <c:axId val="78313845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36104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78313610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Ml/d</a:t>
                </a:r>
              </a:p>
            </c:rich>
          </c:tx>
          <c:layout>
            <c:manualLayout>
              <c:xMode val="edge"/>
              <c:yMode val="edge"/>
              <c:x val="2.2727258843268032E-2"/>
              <c:y val="0.40094393606204631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83138456"/>
        <c:crosses val="autoZero"/>
        <c:crossBetween val="midCat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9160461976251578"/>
          <c:y val="0.85355808387046361"/>
          <c:w val="0.65132029756727983"/>
          <c:h val="0.12691795037943168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zero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9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0622" r="0.75000000000000622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88900</xdr:colOff>
      <xdr:row>2</xdr:row>
      <xdr:rowOff>17408</xdr:rowOff>
    </xdr:from>
    <xdr:to>
      <xdr:col>5</xdr:col>
      <xdr:colOff>1397000</xdr:colOff>
      <xdr:row>6</xdr:row>
      <xdr:rowOff>76200</xdr:rowOff>
    </xdr:to>
    <xdr:pic>
      <xdr:nvPicPr>
        <xdr:cNvPr id="4" name="Picture 3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93" t="8223" b="11890"/>
        <a:stretch/>
      </xdr:blipFill>
      <xdr:spPr bwMode="auto">
        <a:xfrm>
          <a:off x="5194300" y="563508"/>
          <a:ext cx="2895600" cy="9604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1269999</xdr:colOff>
      <xdr:row>2</xdr:row>
      <xdr:rowOff>141783</xdr:rowOff>
    </xdr:from>
    <xdr:to>
      <xdr:col>10</xdr:col>
      <xdr:colOff>685800</xdr:colOff>
      <xdr:row>6</xdr:row>
      <xdr:rowOff>92075</xdr:rowOff>
    </xdr:to>
    <xdr:pic>
      <xdr:nvPicPr>
        <xdr:cNvPr id="5" name="Picture 4" descr="http://www.monmouthshiregreenweb.co.uk/wordpress/wp-content/uploads/2014/08/NRW-logo.jpg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14879"/>
        <a:stretch/>
      </xdr:blipFill>
      <xdr:spPr bwMode="auto">
        <a:xfrm>
          <a:off x="7962899" y="687883"/>
          <a:ext cx="3149601" cy="85199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1316182</xdr:colOff>
      <xdr:row>32</xdr:row>
      <xdr:rowOff>55418</xdr:rowOff>
    </xdr:from>
    <xdr:to>
      <xdr:col>19</xdr:col>
      <xdr:colOff>303414</xdr:colOff>
      <xdr:row>59</xdr:row>
      <xdr:rowOff>63037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1108364</xdr:colOff>
      <xdr:row>67</xdr:row>
      <xdr:rowOff>69273</xdr:rowOff>
    </xdr:from>
    <xdr:to>
      <xdr:col>19</xdr:col>
      <xdr:colOff>95596</xdr:colOff>
      <xdr:row>95</xdr:row>
      <xdr:rowOff>57496</xdr:rowOff>
    </xdr:to>
    <xdr:graphicFrame macro="">
      <xdr:nvGraphicFramePr>
        <xdr:cNvPr id="3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showGridLines="0" tabSelected="1" zoomScale="80" zoomScaleNormal="80" workbookViewId="0">
      <selection activeCell="D20" sqref="D20"/>
    </sheetView>
  </sheetViews>
  <sheetFormatPr defaultColWidth="8.88671875" defaultRowHeight="15" x14ac:dyDescent="0.2"/>
  <cols>
    <col min="1" max="1" width="2.5546875" customWidth="1"/>
    <col min="2" max="2" width="22.5546875" customWidth="1"/>
    <col min="3" max="3" width="7.77734375" customWidth="1"/>
    <col min="4" max="4" width="26.6640625" customWidth="1"/>
    <col min="5" max="5" width="18.5546875" customWidth="1"/>
    <col min="6" max="6" width="17.77734375" customWidth="1"/>
    <col min="7" max="7" width="2.44140625" customWidth="1"/>
    <col min="8" max="8" width="7.5546875" customWidth="1"/>
    <col min="9" max="9" width="13.33203125" customWidth="1"/>
    <col min="10" max="10" width="2.33203125" customWidth="1"/>
    <col min="13" max="13" width="8.21875" bestFit="1" customWidth="1"/>
    <col min="257" max="257" width="2.5546875" customWidth="1"/>
    <col min="258" max="258" width="22.5546875" customWidth="1"/>
    <col min="259" max="259" width="7.77734375" customWidth="1"/>
    <col min="260" max="260" width="26.6640625" customWidth="1"/>
    <col min="261" max="261" width="18.5546875" customWidth="1"/>
    <col min="262" max="262" width="17.77734375" customWidth="1"/>
    <col min="263" max="263" width="2.44140625" customWidth="1"/>
    <col min="264" max="264" width="7.5546875" customWidth="1"/>
    <col min="265" max="265" width="13.33203125" customWidth="1"/>
    <col min="266" max="266" width="2.33203125" customWidth="1"/>
    <col min="269" max="269" width="8.21875" bestFit="1" customWidth="1"/>
    <col min="513" max="513" width="2.5546875" customWidth="1"/>
    <col min="514" max="514" width="22.5546875" customWidth="1"/>
    <col min="515" max="515" width="7.77734375" customWidth="1"/>
    <col min="516" max="516" width="26.6640625" customWidth="1"/>
    <col min="517" max="517" width="18.5546875" customWidth="1"/>
    <col min="518" max="518" width="17.77734375" customWidth="1"/>
    <col min="519" max="519" width="2.44140625" customWidth="1"/>
    <col min="520" max="520" width="7.5546875" customWidth="1"/>
    <col min="521" max="521" width="13.33203125" customWidth="1"/>
    <col min="522" max="522" width="2.33203125" customWidth="1"/>
    <col min="525" max="525" width="8.21875" bestFit="1" customWidth="1"/>
    <col min="769" max="769" width="2.5546875" customWidth="1"/>
    <col min="770" max="770" width="22.5546875" customWidth="1"/>
    <col min="771" max="771" width="7.77734375" customWidth="1"/>
    <col min="772" max="772" width="26.6640625" customWidth="1"/>
    <col min="773" max="773" width="18.5546875" customWidth="1"/>
    <col min="774" max="774" width="17.77734375" customWidth="1"/>
    <col min="775" max="775" width="2.44140625" customWidth="1"/>
    <col min="776" max="776" width="7.5546875" customWidth="1"/>
    <col min="777" max="777" width="13.33203125" customWidth="1"/>
    <col min="778" max="778" width="2.33203125" customWidth="1"/>
    <col min="781" max="781" width="8.21875" bestFit="1" customWidth="1"/>
    <col min="1025" max="1025" width="2.5546875" customWidth="1"/>
    <col min="1026" max="1026" width="22.5546875" customWidth="1"/>
    <col min="1027" max="1027" width="7.77734375" customWidth="1"/>
    <col min="1028" max="1028" width="26.6640625" customWidth="1"/>
    <col min="1029" max="1029" width="18.5546875" customWidth="1"/>
    <col min="1030" max="1030" width="17.77734375" customWidth="1"/>
    <col min="1031" max="1031" width="2.44140625" customWidth="1"/>
    <col min="1032" max="1032" width="7.5546875" customWidth="1"/>
    <col min="1033" max="1033" width="13.33203125" customWidth="1"/>
    <col min="1034" max="1034" width="2.33203125" customWidth="1"/>
    <col min="1037" max="1037" width="8.21875" bestFit="1" customWidth="1"/>
    <col min="1281" max="1281" width="2.5546875" customWidth="1"/>
    <col min="1282" max="1282" width="22.5546875" customWidth="1"/>
    <col min="1283" max="1283" width="7.77734375" customWidth="1"/>
    <col min="1284" max="1284" width="26.6640625" customWidth="1"/>
    <col min="1285" max="1285" width="18.5546875" customWidth="1"/>
    <col min="1286" max="1286" width="17.77734375" customWidth="1"/>
    <col min="1287" max="1287" width="2.44140625" customWidth="1"/>
    <col min="1288" max="1288" width="7.5546875" customWidth="1"/>
    <col min="1289" max="1289" width="13.33203125" customWidth="1"/>
    <col min="1290" max="1290" width="2.33203125" customWidth="1"/>
    <col min="1293" max="1293" width="8.21875" bestFit="1" customWidth="1"/>
    <col min="1537" max="1537" width="2.5546875" customWidth="1"/>
    <col min="1538" max="1538" width="22.5546875" customWidth="1"/>
    <col min="1539" max="1539" width="7.77734375" customWidth="1"/>
    <col min="1540" max="1540" width="26.6640625" customWidth="1"/>
    <col min="1541" max="1541" width="18.5546875" customWidth="1"/>
    <col min="1542" max="1542" width="17.77734375" customWidth="1"/>
    <col min="1543" max="1543" width="2.44140625" customWidth="1"/>
    <col min="1544" max="1544" width="7.5546875" customWidth="1"/>
    <col min="1545" max="1545" width="13.33203125" customWidth="1"/>
    <col min="1546" max="1546" width="2.33203125" customWidth="1"/>
    <col min="1549" max="1549" width="8.21875" bestFit="1" customWidth="1"/>
    <col min="1793" max="1793" width="2.5546875" customWidth="1"/>
    <col min="1794" max="1794" width="22.5546875" customWidth="1"/>
    <col min="1795" max="1795" width="7.77734375" customWidth="1"/>
    <col min="1796" max="1796" width="26.6640625" customWidth="1"/>
    <col min="1797" max="1797" width="18.5546875" customWidth="1"/>
    <col min="1798" max="1798" width="17.77734375" customWidth="1"/>
    <col min="1799" max="1799" width="2.44140625" customWidth="1"/>
    <col min="1800" max="1800" width="7.5546875" customWidth="1"/>
    <col min="1801" max="1801" width="13.33203125" customWidth="1"/>
    <col min="1802" max="1802" width="2.33203125" customWidth="1"/>
    <col min="1805" max="1805" width="8.21875" bestFit="1" customWidth="1"/>
    <col min="2049" max="2049" width="2.5546875" customWidth="1"/>
    <col min="2050" max="2050" width="22.5546875" customWidth="1"/>
    <col min="2051" max="2051" width="7.77734375" customWidth="1"/>
    <col min="2052" max="2052" width="26.6640625" customWidth="1"/>
    <col min="2053" max="2053" width="18.5546875" customWidth="1"/>
    <col min="2054" max="2054" width="17.77734375" customWidth="1"/>
    <col min="2055" max="2055" width="2.44140625" customWidth="1"/>
    <col min="2056" max="2056" width="7.5546875" customWidth="1"/>
    <col min="2057" max="2057" width="13.33203125" customWidth="1"/>
    <col min="2058" max="2058" width="2.33203125" customWidth="1"/>
    <col min="2061" max="2061" width="8.21875" bestFit="1" customWidth="1"/>
    <col min="2305" max="2305" width="2.5546875" customWidth="1"/>
    <col min="2306" max="2306" width="22.5546875" customWidth="1"/>
    <col min="2307" max="2307" width="7.77734375" customWidth="1"/>
    <col min="2308" max="2308" width="26.6640625" customWidth="1"/>
    <col min="2309" max="2309" width="18.5546875" customWidth="1"/>
    <col min="2310" max="2310" width="17.77734375" customWidth="1"/>
    <col min="2311" max="2311" width="2.44140625" customWidth="1"/>
    <col min="2312" max="2312" width="7.5546875" customWidth="1"/>
    <col min="2313" max="2313" width="13.33203125" customWidth="1"/>
    <col min="2314" max="2314" width="2.33203125" customWidth="1"/>
    <col min="2317" max="2317" width="8.21875" bestFit="1" customWidth="1"/>
    <col min="2561" max="2561" width="2.5546875" customWidth="1"/>
    <col min="2562" max="2562" width="22.5546875" customWidth="1"/>
    <col min="2563" max="2563" width="7.77734375" customWidth="1"/>
    <col min="2564" max="2564" width="26.6640625" customWidth="1"/>
    <col min="2565" max="2565" width="18.5546875" customWidth="1"/>
    <col min="2566" max="2566" width="17.77734375" customWidth="1"/>
    <col min="2567" max="2567" width="2.44140625" customWidth="1"/>
    <col min="2568" max="2568" width="7.5546875" customWidth="1"/>
    <col min="2569" max="2569" width="13.33203125" customWidth="1"/>
    <col min="2570" max="2570" width="2.33203125" customWidth="1"/>
    <col min="2573" max="2573" width="8.21875" bestFit="1" customWidth="1"/>
    <col min="2817" max="2817" width="2.5546875" customWidth="1"/>
    <col min="2818" max="2818" width="22.5546875" customWidth="1"/>
    <col min="2819" max="2819" width="7.77734375" customWidth="1"/>
    <col min="2820" max="2820" width="26.6640625" customWidth="1"/>
    <col min="2821" max="2821" width="18.5546875" customWidth="1"/>
    <col min="2822" max="2822" width="17.77734375" customWidth="1"/>
    <col min="2823" max="2823" width="2.44140625" customWidth="1"/>
    <col min="2824" max="2824" width="7.5546875" customWidth="1"/>
    <col min="2825" max="2825" width="13.33203125" customWidth="1"/>
    <col min="2826" max="2826" width="2.33203125" customWidth="1"/>
    <col min="2829" max="2829" width="8.21875" bestFit="1" customWidth="1"/>
    <col min="3073" max="3073" width="2.5546875" customWidth="1"/>
    <col min="3074" max="3074" width="22.5546875" customWidth="1"/>
    <col min="3075" max="3075" width="7.77734375" customWidth="1"/>
    <col min="3076" max="3076" width="26.6640625" customWidth="1"/>
    <col min="3077" max="3077" width="18.5546875" customWidth="1"/>
    <col min="3078" max="3078" width="17.77734375" customWidth="1"/>
    <col min="3079" max="3079" width="2.44140625" customWidth="1"/>
    <col min="3080" max="3080" width="7.5546875" customWidth="1"/>
    <col min="3081" max="3081" width="13.33203125" customWidth="1"/>
    <col min="3082" max="3082" width="2.33203125" customWidth="1"/>
    <col min="3085" max="3085" width="8.21875" bestFit="1" customWidth="1"/>
    <col min="3329" max="3329" width="2.5546875" customWidth="1"/>
    <col min="3330" max="3330" width="22.5546875" customWidth="1"/>
    <col min="3331" max="3331" width="7.77734375" customWidth="1"/>
    <col min="3332" max="3332" width="26.6640625" customWidth="1"/>
    <col min="3333" max="3333" width="18.5546875" customWidth="1"/>
    <col min="3334" max="3334" width="17.77734375" customWidth="1"/>
    <col min="3335" max="3335" width="2.44140625" customWidth="1"/>
    <col min="3336" max="3336" width="7.5546875" customWidth="1"/>
    <col min="3337" max="3337" width="13.33203125" customWidth="1"/>
    <col min="3338" max="3338" width="2.33203125" customWidth="1"/>
    <col min="3341" max="3341" width="8.21875" bestFit="1" customWidth="1"/>
    <col min="3585" max="3585" width="2.5546875" customWidth="1"/>
    <col min="3586" max="3586" width="22.5546875" customWidth="1"/>
    <col min="3587" max="3587" width="7.77734375" customWidth="1"/>
    <col min="3588" max="3588" width="26.6640625" customWidth="1"/>
    <col min="3589" max="3589" width="18.5546875" customWidth="1"/>
    <col min="3590" max="3590" width="17.77734375" customWidth="1"/>
    <col min="3591" max="3591" width="2.44140625" customWidth="1"/>
    <col min="3592" max="3592" width="7.5546875" customWidth="1"/>
    <col min="3593" max="3593" width="13.33203125" customWidth="1"/>
    <col min="3594" max="3594" width="2.33203125" customWidth="1"/>
    <col min="3597" max="3597" width="8.21875" bestFit="1" customWidth="1"/>
    <col min="3841" max="3841" width="2.5546875" customWidth="1"/>
    <col min="3842" max="3842" width="22.5546875" customWidth="1"/>
    <col min="3843" max="3843" width="7.77734375" customWidth="1"/>
    <col min="3844" max="3844" width="26.6640625" customWidth="1"/>
    <col min="3845" max="3845" width="18.5546875" customWidth="1"/>
    <col min="3846" max="3846" width="17.77734375" customWidth="1"/>
    <col min="3847" max="3847" width="2.44140625" customWidth="1"/>
    <col min="3848" max="3848" width="7.5546875" customWidth="1"/>
    <col min="3849" max="3849" width="13.33203125" customWidth="1"/>
    <col min="3850" max="3850" width="2.33203125" customWidth="1"/>
    <col min="3853" max="3853" width="8.21875" bestFit="1" customWidth="1"/>
    <col min="4097" max="4097" width="2.5546875" customWidth="1"/>
    <col min="4098" max="4098" width="22.5546875" customWidth="1"/>
    <col min="4099" max="4099" width="7.77734375" customWidth="1"/>
    <col min="4100" max="4100" width="26.6640625" customWidth="1"/>
    <col min="4101" max="4101" width="18.5546875" customWidth="1"/>
    <col min="4102" max="4102" width="17.77734375" customWidth="1"/>
    <col min="4103" max="4103" width="2.44140625" customWidth="1"/>
    <col min="4104" max="4104" width="7.5546875" customWidth="1"/>
    <col min="4105" max="4105" width="13.33203125" customWidth="1"/>
    <col min="4106" max="4106" width="2.33203125" customWidth="1"/>
    <col min="4109" max="4109" width="8.21875" bestFit="1" customWidth="1"/>
    <col min="4353" max="4353" width="2.5546875" customWidth="1"/>
    <col min="4354" max="4354" width="22.5546875" customWidth="1"/>
    <col min="4355" max="4355" width="7.77734375" customWidth="1"/>
    <col min="4356" max="4356" width="26.6640625" customWidth="1"/>
    <col min="4357" max="4357" width="18.5546875" customWidth="1"/>
    <col min="4358" max="4358" width="17.77734375" customWidth="1"/>
    <col min="4359" max="4359" width="2.44140625" customWidth="1"/>
    <col min="4360" max="4360" width="7.5546875" customWidth="1"/>
    <col min="4361" max="4361" width="13.33203125" customWidth="1"/>
    <col min="4362" max="4362" width="2.33203125" customWidth="1"/>
    <col min="4365" max="4365" width="8.21875" bestFit="1" customWidth="1"/>
    <col min="4609" max="4609" width="2.5546875" customWidth="1"/>
    <col min="4610" max="4610" width="22.5546875" customWidth="1"/>
    <col min="4611" max="4611" width="7.77734375" customWidth="1"/>
    <col min="4612" max="4612" width="26.6640625" customWidth="1"/>
    <col min="4613" max="4613" width="18.5546875" customWidth="1"/>
    <col min="4614" max="4614" width="17.77734375" customWidth="1"/>
    <col min="4615" max="4615" width="2.44140625" customWidth="1"/>
    <col min="4616" max="4616" width="7.5546875" customWidth="1"/>
    <col min="4617" max="4617" width="13.33203125" customWidth="1"/>
    <col min="4618" max="4618" width="2.33203125" customWidth="1"/>
    <col min="4621" max="4621" width="8.21875" bestFit="1" customWidth="1"/>
    <col min="4865" max="4865" width="2.5546875" customWidth="1"/>
    <col min="4866" max="4866" width="22.5546875" customWidth="1"/>
    <col min="4867" max="4867" width="7.77734375" customWidth="1"/>
    <col min="4868" max="4868" width="26.6640625" customWidth="1"/>
    <col min="4869" max="4869" width="18.5546875" customWidth="1"/>
    <col min="4870" max="4870" width="17.77734375" customWidth="1"/>
    <col min="4871" max="4871" width="2.44140625" customWidth="1"/>
    <col min="4872" max="4872" width="7.5546875" customWidth="1"/>
    <col min="4873" max="4873" width="13.33203125" customWidth="1"/>
    <col min="4874" max="4874" width="2.33203125" customWidth="1"/>
    <col min="4877" max="4877" width="8.21875" bestFit="1" customWidth="1"/>
    <col min="5121" max="5121" width="2.5546875" customWidth="1"/>
    <col min="5122" max="5122" width="22.5546875" customWidth="1"/>
    <col min="5123" max="5123" width="7.77734375" customWidth="1"/>
    <col min="5124" max="5124" width="26.6640625" customWidth="1"/>
    <col min="5125" max="5125" width="18.5546875" customWidth="1"/>
    <col min="5126" max="5126" width="17.77734375" customWidth="1"/>
    <col min="5127" max="5127" width="2.44140625" customWidth="1"/>
    <col min="5128" max="5128" width="7.5546875" customWidth="1"/>
    <col min="5129" max="5129" width="13.33203125" customWidth="1"/>
    <col min="5130" max="5130" width="2.33203125" customWidth="1"/>
    <col min="5133" max="5133" width="8.21875" bestFit="1" customWidth="1"/>
    <col min="5377" max="5377" width="2.5546875" customWidth="1"/>
    <col min="5378" max="5378" width="22.5546875" customWidth="1"/>
    <col min="5379" max="5379" width="7.77734375" customWidth="1"/>
    <col min="5380" max="5380" width="26.6640625" customWidth="1"/>
    <col min="5381" max="5381" width="18.5546875" customWidth="1"/>
    <col min="5382" max="5382" width="17.77734375" customWidth="1"/>
    <col min="5383" max="5383" width="2.44140625" customWidth="1"/>
    <col min="5384" max="5384" width="7.5546875" customWidth="1"/>
    <col min="5385" max="5385" width="13.33203125" customWidth="1"/>
    <col min="5386" max="5386" width="2.33203125" customWidth="1"/>
    <col min="5389" max="5389" width="8.21875" bestFit="1" customWidth="1"/>
    <col min="5633" max="5633" width="2.5546875" customWidth="1"/>
    <col min="5634" max="5634" width="22.5546875" customWidth="1"/>
    <col min="5635" max="5635" width="7.77734375" customWidth="1"/>
    <col min="5636" max="5636" width="26.6640625" customWidth="1"/>
    <col min="5637" max="5637" width="18.5546875" customWidth="1"/>
    <col min="5638" max="5638" width="17.77734375" customWidth="1"/>
    <col min="5639" max="5639" width="2.44140625" customWidth="1"/>
    <col min="5640" max="5640" width="7.5546875" customWidth="1"/>
    <col min="5641" max="5641" width="13.33203125" customWidth="1"/>
    <col min="5642" max="5642" width="2.33203125" customWidth="1"/>
    <col min="5645" max="5645" width="8.21875" bestFit="1" customWidth="1"/>
    <col min="5889" max="5889" width="2.5546875" customWidth="1"/>
    <col min="5890" max="5890" width="22.5546875" customWidth="1"/>
    <col min="5891" max="5891" width="7.77734375" customWidth="1"/>
    <col min="5892" max="5892" width="26.6640625" customWidth="1"/>
    <col min="5893" max="5893" width="18.5546875" customWidth="1"/>
    <col min="5894" max="5894" width="17.77734375" customWidth="1"/>
    <col min="5895" max="5895" width="2.44140625" customWidth="1"/>
    <col min="5896" max="5896" width="7.5546875" customWidth="1"/>
    <col min="5897" max="5897" width="13.33203125" customWidth="1"/>
    <col min="5898" max="5898" width="2.33203125" customWidth="1"/>
    <col min="5901" max="5901" width="8.21875" bestFit="1" customWidth="1"/>
    <col min="6145" max="6145" width="2.5546875" customWidth="1"/>
    <col min="6146" max="6146" width="22.5546875" customWidth="1"/>
    <col min="6147" max="6147" width="7.77734375" customWidth="1"/>
    <col min="6148" max="6148" width="26.6640625" customWidth="1"/>
    <col min="6149" max="6149" width="18.5546875" customWidth="1"/>
    <col min="6150" max="6150" width="17.77734375" customWidth="1"/>
    <col min="6151" max="6151" width="2.44140625" customWidth="1"/>
    <col min="6152" max="6152" width="7.5546875" customWidth="1"/>
    <col min="6153" max="6153" width="13.33203125" customWidth="1"/>
    <col min="6154" max="6154" width="2.33203125" customWidth="1"/>
    <col min="6157" max="6157" width="8.21875" bestFit="1" customWidth="1"/>
    <col min="6401" max="6401" width="2.5546875" customWidth="1"/>
    <col min="6402" max="6402" width="22.5546875" customWidth="1"/>
    <col min="6403" max="6403" width="7.77734375" customWidth="1"/>
    <col min="6404" max="6404" width="26.6640625" customWidth="1"/>
    <col min="6405" max="6405" width="18.5546875" customWidth="1"/>
    <col min="6406" max="6406" width="17.77734375" customWidth="1"/>
    <col min="6407" max="6407" width="2.44140625" customWidth="1"/>
    <col min="6408" max="6408" width="7.5546875" customWidth="1"/>
    <col min="6409" max="6409" width="13.33203125" customWidth="1"/>
    <col min="6410" max="6410" width="2.33203125" customWidth="1"/>
    <col min="6413" max="6413" width="8.21875" bestFit="1" customWidth="1"/>
    <col min="6657" max="6657" width="2.5546875" customWidth="1"/>
    <col min="6658" max="6658" width="22.5546875" customWidth="1"/>
    <col min="6659" max="6659" width="7.77734375" customWidth="1"/>
    <col min="6660" max="6660" width="26.6640625" customWidth="1"/>
    <col min="6661" max="6661" width="18.5546875" customWidth="1"/>
    <col min="6662" max="6662" width="17.77734375" customWidth="1"/>
    <col min="6663" max="6663" width="2.44140625" customWidth="1"/>
    <col min="6664" max="6664" width="7.5546875" customWidth="1"/>
    <col min="6665" max="6665" width="13.33203125" customWidth="1"/>
    <col min="6666" max="6666" width="2.33203125" customWidth="1"/>
    <col min="6669" max="6669" width="8.21875" bestFit="1" customWidth="1"/>
    <col min="6913" max="6913" width="2.5546875" customWidth="1"/>
    <col min="6914" max="6914" width="22.5546875" customWidth="1"/>
    <col min="6915" max="6915" width="7.77734375" customWidth="1"/>
    <col min="6916" max="6916" width="26.6640625" customWidth="1"/>
    <col min="6917" max="6917" width="18.5546875" customWidth="1"/>
    <col min="6918" max="6918" width="17.77734375" customWidth="1"/>
    <col min="6919" max="6919" width="2.44140625" customWidth="1"/>
    <col min="6920" max="6920" width="7.5546875" customWidth="1"/>
    <col min="6921" max="6921" width="13.33203125" customWidth="1"/>
    <col min="6922" max="6922" width="2.33203125" customWidth="1"/>
    <col min="6925" max="6925" width="8.21875" bestFit="1" customWidth="1"/>
    <col min="7169" max="7169" width="2.5546875" customWidth="1"/>
    <col min="7170" max="7170" width="22.5546875" customWidth="1"/>
    <col min="7171" max="7171" width="7.77734375" customWidth="1"/>
    <col min="7172" max="7172" width="26.6640625" customWidth="1"/>
    <col min="7173" max="7173" width="18.5546875" customWidth="1"/>
    <col min="7174" max="7174" width="17.77734375" customWidth="1"/>
    <col min="7175" max="7175" width="2.44140625" customWidth="1"/>
    <col min="7176" max="7176" width="7.5546875" customWidth="1"/>
    <col min="7177" max="7177" width="13.33203125" customWidth="1"/>
    <col min="7178" max="7178" width="2.33203125" customWidth="1"/>
    <col min="7181" max="7181" width="8.21875" bestFit="1" customWidth="1"/>
    <col min="7425" max="7425" width="2.5546875" customWidth="1"/>
    <col min="7426" max="7426" width="22.5546875" customWidth="1"/>
    <col min="7427" max="7427" width="7.77734375" customWidth="1"/>
    <col min="7428" max="7428" width="26.6640625" customWidth="1"/>
    <col min="7429" max="7429" width="18.5546875" customWidth="1"/>
    <col min="7430" max="7430" width="17.77734375" customWidth="1"/>
    <col min="7431" max="7431" width="2.44140625" customWidth="1"/>
    <col min="7432" max="7432" width="7.5546875" customWidth="1"/>
    <col min="7433" max="7433" width="13.33203125" customWidth="1"/>
    <col min="7434" max="7434" width="2.33203125" customWidth="1"/>
    <col min="7437" max="7437" width="8.21875" bestFit="1" customWidth="1"/>
    <col min="7681" max="7681" width="2.5546875" customWidth="1"/>
    <col min="7682" max="7682" width="22.5546875" customWidth="1"/>
    <col min="7683" max="7683" width="7.77734375" customWidth="1"/>
    <col min="7684" max="7684" width="26.6640625" customWidth="1"/>
    <col min="7685" max="7685" width="18.5546875" customWidth="1"/>
    <col min="7686" max="7686" width="17.77734375" customWidth="1"/>
    <col min="7687" max="7687" width="2.44140625" customWidth="1"/>
    <col min="7688" max="7688" width="7.5546875" customWidth="1"/>
    <col min="7689" max="7689" width="13.33203125" customWidth="1"/>
    <col min="7690" max="7690" width="2.33203125" customWidth="1"/>
    <col min="7693" max="7693" width="8.21875" bestFit="1" customWidth="1"/>
    <col min="7937" max="7937" width="2.5546875" customWidth="1"/>
    <col min="7938" max="7938" width="22.5546875" customWidth="1"/>
    <col min="7939" max="7939" width="7.77734375" customWidth="1"/>
    <col min="7940" max="7940" width="26.6640625" customWidth="1"/>
    <col min="7941" max="7941" width="18.5546875" customWidth="1"/>
    <col min="7942" max="7942" width="17.77734375" customWidth="1"/>
    <col min="7943" max="7943" width="2.44140625" customWidth="1"/>
    <col min="7944" max="7944" width="7.5546875" customWidth="1"/>
    <col min="7945" max="7945" width="13.33203125" customWidth="1"/>
    <col min="7946" max="7946" width="2.33203125" customWidth="1"/>
    <col min="7949" max="7949" width="8.21875" bestFit="1" customWidth="1"/>
    <col min="8193" max="8193" width="2.5546875" customWidth="1"/>
    <col min="8194" max="8194" width="22.5546875" customWidth="1"/>
    <col min="8195" max="8195" width="7.77734375" customWidth="1"/>
    <col min="8196" max="8196" width="26.6640625" customWidth="1"/>
    <col min="8197" max="8197" width="18.5546875" customWidth="1"/>
    <col min="8198" max="8198" width="17.77734375" customWidth="1"/>
    <col min="8199" max="8199" width="2.44140625" customWidth="1"/>
    <col min="8200" max="8200" width="7.5546875" customWidth="1"/>
    <col min="8201" max="8201" width="13.33203125" customWidth="1"/>
    <col min="8202" max="8202" width="2.33203125" customWidth="1"/>
    <col min="8205" max="8205" width="8.21875" bestFit="1" customWidth="1"/>
    <col min="8449" max="8449" width="2.5546875" customWidth="1"/>
    <col min="8450" max="8450" width="22.5546875" customWidth="1"/>
    <col min="8451" max="8451" width="7.77734375" customWidth="1"/>
    <col min="8452" max="8452" width="26.6640625" customWidth="1"/>
    <col min="8453" max="8453" width="18.5546875" customWidth="1"/>
    <col min="8454" max="8454" width="17.77734375" customWidth="1"/>
    <col min="8455" max="8455" width="2.44140625" customWidth="1"/>
    <col min="8456" max="8456" width="7.5546875" customWidth="1"/>
    <col min="8457" max="8457" width="13.33203125" customWidth="1"/>
    <col min="8458" max="8458" width="2.33203125" customWidth="1"/>
    <col min="8461" max="8461" width="8.21875" bestFit="1" customWidth="1"/>
    <col min="8705" max="8705" width="2.5546875" customWidth="1"/>
    <col min="8706" max="8706" width="22.5546875" customWidth="1"/>
    <col min="8707" max="8707" width="7.77734375" customWidth="1"/>
    <col min="8708" max="8708" width="26.6640625" customWidth="1"/>
    <col min="8709" max="8709" width="18.5546875" customWidth="1"/>
    <col min="8710" max="8710" width="17.77734375" customWidth="1"/>
    <col min="8711" max="8711" width="2.44140625" customWidth="1"/>
    <col min="8712" max="8712" width="7.5546875" customWidth="1"/>
    <col min="8713" max="8713" width="13.33203125" customWidth="1"/>
    <col min="8714" max="8714" width="2.33203125" customWidth="1"/>
    <col min="8717" max="8717" width="8.21875" bestFit="1" customWidth="1"/>
    <col min="8961" max="8961" width="2.5546875" customWidth="1"/>
    <col min="8962" max="8962" width="22.5546875" customWidth="1"/>
    <col min="8963" max="8963" width="7.77734375" customWidth="1"/>
    <col min="8964" max="8964" width="26.6640625" customWidth="1"/>
    <col min="8965" max="8965" width="18.5546875" customWidth="1"/>
    <col min="8966" max="8966" width="17.77734375" customWidth="1"/>
    <col min="8967" max="8967" width="2.44140625" customWidth="1"/>
    <col min="8968" max="8968" width="7.5546875" customWidth="1"/>
    <col min="8969" max="8969" width="13.33203125" customWidth="1"/>
    <col min="8970" max="8970" width="2.33203125" customWidth="1"/>
    <col min="8973" max="8973" width="8.21875" bestFit="1" customWidth="1"/>
    <col min="9217" max="9217" width="2.5546875" customWidth="1"/>
    <col min="9218" max="9218" width="22.5546875" customWidth="1"/>
    <col min="9219" max="9219" width="7.77734375" customWidth="1"/>
    <col min="9220" max="9220" width="26.6640625" customWidth="1"/>
    <col min="9221" max="9221" width="18.5546875" customWidth="1"/>
    <col min="9222" max="9222" width="17.77734375" customWidth="1"/>
    <col min="9223" max="9223" width="2.44140625" customWidth="1"/>
    <col min="9224" max="9224" width="7.5546875" customWidth="1"/>
    <col min="9225" max="9225" width="13.33203125" customWidth="1"/>
    <col min="9226" max="9226" width="2.33203125" customWidth="1"/>
    <col min="9229" max="9229" width="8.21875" bestFit="1" customWidth="1"/>
    <col min="9473" max="9473" width="2.5546875" customWidth="1"/>
    <col min="9474" max="9474" width="22.5546875" customWidth="1"/>
    <col min="9475" max="9475" width="7.77734375" customWidth="1"/>
    <col min="9476" max="9476" width="26.6640625" customWidth="1"/>
    <col min="9477" max="9477" width="18.5546875" customWidth="1"/>
    <col min="9478" max="9478" width="17.77734375" customWidth="1"/>
    <col min="9479" max="9479" width="2.44140625" customWidth="1"/>
    <col min="9480" max="9480" width="7.5546875" customWidth="1"/>
    <col min="9481" max="9481" width="13.33203125" customWidth="1"/>
    <col min="9482" max="9482" width="2.33203125" customWidth="1"/>
    <col min="9485" max="9485" width="8.21875" bestFit="1" customWidth="1"/>
    <col min="9729" max="9729" width="2.5546875" customWidth="1"/>
    <col min="9730" max="9730" width="22.5546875" customWidth="1"/>
    <col min="9731" max="9731" width="7.77734375" customWidth="1"/>
    <col min="9732" max="9732" width="26.6640625" customWidth="1"/>
    <col min="9733" max="9733" width="18.5546875" customWidth="1"/>
    <col min="9734" max="9734" width="17.77734375" customWidth="1"/>
    <col min="9735" max="9735" width="2.44140625" customWidth="1"/>
    <col min="9736" max="9736" width="7.5546875" customWidth="1"/>
    <col min="9737" max="9737" width="13.33203125" customWidth="1"/>
    <col min="9738" max="9738" width="2.33203125" customWidth="1"/>
    <col min="9741" max="9741" width="8.21875" bestFit="1" customWidth="1"/>
    <col min="9985" max="9985" width="2.5546875" customWidth="1"/>
    <col min="9986" max="9986" width="22.5546875" customWidth="1"/>
    <col min="9987" max="9987" width="7.77734375" customWidth="1"/>
    <col min="9988" max="9988" width="26.6640625" customWidth="1"/>
    <col min="9989" max="9989" width="18.5546875" customWidth="1"/>
    <col min="9990" max="9990" width="17.77734375" customWidth="1"/>
    <col min="9991" max="9991" width="2.44140625" customWidth="1"/>
    <col min="9992" max="9992" width="7.5546875" customWidth="1"/>
    <col min="9993" max="9993" width="13.33203125" customWidth="1"/>
    <col min="9994" max="9994" width="2.33203125" customWidth="1"/>
    <col min="9997" max="9997" width="8.21875" bestFit="1" customWidth="1"/>
    <col min="10241" max="10241" width="2.5546875" customWidth="1"/>
    <col min="10242" max="10242" width="22.5546875" customWidth="1"/>
    <col min="10243" max="10243" width="7.77734375" customWidth="1"/>
    <col min="10244" max="10244" width="26.6640625" customWidth="1"/>
    <col min="10245" max="10245" width="18.5546875" customWidth="1"/>
    <col min="10246" max="10246" width="17.77734375" customWidth="1"/>
    <col min="10247" max="10247" width="2.44140625" customWidth="1"/>
    <col min="10248" max="10248" width="7.5546875" customWidth="1"/>
    <col min="10249" max="10249" width="13.33203125" customWidth="1"/>
    <col min="10250" max="10250" width="2.33203125" customWidth="1"/>
    <col min="10253" max="10253" width="8.21875" bestFit="1" customWidth="1"/>
    <col min="10497" max="10497" width="2.5546875" customWidth="1"/>
    <col min="10498" max="10498" width="22.5546875" customWidth="1"/>
    <col min="10499" max="10499" width="7.77734375" customWidth="1"/>
    <col min="10500" max="10500" width="26.6640625" customWidth="1"/>
    <col min="10501" max="10501" width="18.5546875" customWidth="1"/>
    <col min="10502" max="10502" width="17.77734375" customWidth="1"/>
    <col min="10503" max="10503" width="2.44140625" customWidth="1"/>
    <col min="10504" max="10504" width="7.5546875" customWidth="1"/>
    <col min="10505" max="10505" width="13.33203125" customWidth="1"/>
    <col min="10506" max="10506" width="2.33203125" customWidth="1"/>
    <col min="10509" max="10509" width="8.21875" bestFit="1" customWidth="1"/>
    <col min="10753" max="10753" width="2.5546875" customWidth="1"/>
    <col min="10754" max="10754" width="22.5546875" customWidth="1"/>
    <col min="10755" max="10755" width="7.77734375" customWidth="1"/>
    <col min="10756" max="10756" width="26.6640625" customWidth="1"/>
    <col min="10757" max="10757" width="18.5546875" customWidth="1"/>
    <col min="10758" max="10758" width="17.77734375" customWidth="1"/>
    <col min="10759" max="10759" width="2.44140625" customWidth="1"/>
    <col min="10760" max="10760" width="7.5546875" customWidth="1"/>
    <col min="10761" max="10761" width="13.33203125" customWidth="1"/>
    <col min="10762" max="10762" width="2.33203125" customWidth="1"/>
    <col min="10765" max="10765" width="8.21875" bestFit="1" customWidth="1"/>
    <col min="11009" max="11009" width="2.5546875" customWidth="1"/>
    <col min="11010" max="11010" width="22.5546875" customWidth="1"/>
    <col min="11011" max="11011" width="7.77734375" customWidth="1"/>
    <col min="11012" max="11012" width="26.6640625" customWidth="1"/>
    <col min="11013" max="11013" width="18.5546875" customWidth="1"/>
    <col min="11014" max="11014" width="17.77734375" customWidth="1"/>
    <col min="11015" max="11015" width="2.44140625" customWidth="1"/>
    <col min="11016" max="11016" width="7.5546875" customWidth="1"/>
    <col min="11017" max="11017" width="13.33203125" customWidth="1"/>
    <col min="11018" max="11018" width="2.33203125" customWidth="1"/>
    <col min="11021" max="11021" width="8.21875" bestFit="1" customWidth="1"/>
    <col min="11265" max="11265" width="2.5546875" customWidth="1"/>
    <col min="11266" max="11266" width="22.5546875" customWidth="1"/>
    <col min="11267" max="11267" width="7.77734375" customWidth="1"/>
    <col min="11268" max="11268" width="26.6640625" customWidth="1"/>
    <col min="11269" max="11269" width="18.5546875" customWidth="1"/>
    <col min="11270" max="11270" width="17.77734375" customWidth="1"/>
    <col min="11271" max="11271" width="2.44140625" customWidth="1"/>
    <col min="11272" max="11272" width="7.5546875" customWidth="1"/>
    <col min="11273" max="11273" width="13.33203125" customWidth="1"/>
    <col min="11274" max="11274" width="2.33203125" customWidth="1"/>
    <col min="11277" max="11277" width="8.21875" bestFit="1" customWidth="1"/>
    <col min="11521" max="11521" width="2.5546875" customWidth="1"/>
    <col min="11522" max="11522" width="22.5546875" customWidth="1"/>
    <col min="11523" max="11523" width="7.77734375" customWidth="1"/>
    <col min="11524" max="11524" width="26.6640625" customWidth="1"/>
    <col min="11525" max="11525" width="18.5546875" customWidth="1"/>
    <col min="11526" max="11526" width="17.77734375" customWidth="1"/>
    <col min="11527" max="11527" width="2.44140625" customWidth="1"/>
    <col min="11528" max="11528" width="7.5546875" customWidth="1"/>
    <col min="11529" max="11529" width="13.33203125" customWidth="1"/>
    <col min="11530" max="11530" width="2.33203125" customWidth="1"/>
    <col min="11533" max="11533" width="8.21875" bestFit="1" customWidth="1"/>
    <col min="11777" max="11777" width="2.5546875" customWidth="1"/>
    <col min="11778" max="11778" width="22.5546875" customWidth="1"/>
    <col min="11779" max="11779" width="7.77734375" customWidth="1"/>
    <col min="11780" max="11780" width="26.6640625" customWidth="1"/>
    <col min="11781" max="11781" width="18.5546875" customWidth="1"/>
    <col min="11782" max="11782" width="17.77734375" customWidth="1"/>
    <col min="11783" max="11783" width="2.44140625" customWidth="1"/>
    <col min="11784" max="11784" width="7.5546875" customWidth="1"/>
    <col min="11785" max="11785" width="13.33203125" customWidth="1"/>
    <col min="11786" max="11786" width="2.33203125" customWidth="1"/>
    <col min="11789" max="11789" width="8.21875" bestFit="1" customWidth="1"/>
    <col min="12033" max="12033" width="2.5546875" customWidth="1"/>
    <col min="12034" max="12034" width="22.5546875" customWidth="1"/>
    <col min="12035" max="12035" width="7.77734375" customWidth="1"/>
    <col min="12036" max="12036" width="26.6640625" customWidth="1"/>
    <col min="12037" max="12037" width="18.5546875" customWidth="1"/>
    <col min="12038" max="12038" width="17.77734375" customWidth="1"/>
    <col min="12039" max="12039" width="2.44140625" customWidth="1"/>
    <col min="12040" max="12040" width="7.5546875" customWidth="1"/>
    <col min="12041" max="12041" width="13.33203125" customWidth="1"/>
    <col min="12042" max="12042" width="2.33203125" customWidth="1"/>
    <col min="12045" max="12045" width="8.21875" bestFit="1" customWidth="1"/>
    <col min="12289" max="12289" width="2.5546875" customWidth="1"/>
    <col min="12290" max="12290" width="22.5546875" customWidth="1"/>
    <col min="12291" max="12291" width="7.77734375" customWidth="1"/>
    <col min="12292" max="12292" width="26.6640625" customWidth="1"/>
    <col min="12293" max="12293" width="18.5546875" customWidth="1"/>
    <col min="12294" max="12294" width="17.77734375" customWidth="1"/>
    <col min="12295" max="12295" width="2.44140625" customWidth="1"/>
    <col min="12296" max="12296" width="7.5546875" customWidth="1"/>
    <col min="12297" max="12297" width="13.33203125" customWidth="1"/>
    <col min="12298" max="12298" width="2.33203125" customWidth="1"/>
    <col min="12301" max="12301" width="8.21875" bestFit="1" customWidth="1"/>
    <col min="12545" max="12545" width="2.5546875" customWidth="1"/>
    <col min="12546" max="12546" width="22.5546875" customWidth="1"/>
    <col min="12547" max="12547" width="7.77734375" customWidth="1"/>
    <col min="12548" max="12548" width="26.6640625" customWidth="1"/>
    <col min="12549" max="12549" width="18.5546875" customWidth="1"/>
    <col min="12550" max="12550" width="17.77734375" customWidth="1"/>
    <col min="12551" max="12551" width="2.44140625" customWidth="1"/>
    <col min="12552" max="12552" width="7.5546875" customWidth="1"/>
    <col min="12553" max="12553" width="13.33203125" customWidth="1"/>
    <col min="12554" max="12554" width="2.33203125" customWidth="1"/>
    <col min="12557" max="12557" width="8.21875" bestFit="1" customWidth="1"/>
    <col min="12801" max="12801" width="2.5546875" customWidth="1"/>
    <col min="12802" max="12802" width="22.5546875" customWidth="1"/>
    <col min="12803" max="12803" width="7.77734375" customWidth="1"/>
    <col min="12804" max="12804" width="26.6640625" customWidth="1"/>
    <col min="12805" max="12805" width="18.5546875" customWidth="1"/>
    <col min="12806" max="12806" width="17.77734375" customWidth="1"/>
    <col min="12807" max="12807" width="2.44140625" customWidth="1"/>
    <col min="12808" max="12808" width="7.5546875" customWidth="1"/>
    <col min="12809" max="12809" width="13.33203125" customWidth="1"/>
    <col min="12810" max="12810" width="2.33203125" customWidth="1"/>
    <col min="12813" max="12813" width="8.21875" bestFit="1" customWidth="1"/>
    <col min="13057" max="13057" width="2.5546875" customWidth="1"/>
    <col min="13058" max="13058" width="22.5546875" customWidth="1"/>
    <col min="13059" max="13059" width="7.77734375" customWidth="1"/>
    <col min="13060" max="13060" width="26.6640625" customWidth="1"/>
    <col min="13061" max="13061" width="18.5546875" customWidth="1"/>
    <col min="13062" max="13062" width="17.77734375" customWidth="1"/>
    <col min="13063" max="13063" width="2.44140625" customWidth="1"/>
    <col min="13064" max="13064" width="7.5546875" customWidth="1"/>
    <col min="13065" max="13065" width="13.33203125" customWidth="1"/>
    <col min="13066" max="13066" width="2.33203125" customWidth="1"/>
    <col min="13069" max="13069" width="8.21875" bestFit="1" customWidth="1"/>
    <col min="13313" max="13313" width="2.5546875" customWidth="1"/>
    <col min="13314" max="13314" width="22.5546875" customWidth="1"/>
    <col min="13315" max="13315" width="7.77734375" customWidth="1"/>
    <col min="13316" max="13316" width="26.6640625" customWidth="1"/>
    <col min="13317" max="13317" width="18.5546875" customWidth="1"/>
    <col min="13318" max="13318" width="17.77734375" customWidth="1"/>
    <col min="13319" max="13319" width="2.44140625" customWidth="1"/>
    <col min="13320" max="13320" width="7.5546875" customWidth="1"/>
    <col min="13321" max="13321" width="13.33203125" customWidth="1"/>
    <col min="13322" max="13322" width="2.33203125" customWidth="1"/>
    <col min="13325" max="13325" width="8.21875" bestFit="1" customWidth="1"/>
    <col min="13569" max="13569" width="2.5546875" customWidth="1"/>
    <col min="13570" max="13570" width="22.5546875" customWidth="1"/>
    <col min="13571" max="13571" width="7.77734375" customWidth="1"/>
    <col min="13572" max="13572" width="26.6640625" customWidth="1"/>
    <col min="13573" max="13573" width="18.5546875" customWidth="1"/>
    <col min="13574" max="13574" width="17.77734375" customWidth="1"/>
    <col min="13575" max="13575" width="2.44140625" customWidth="1"/>
    <col min="13576" max="13576" width="7.5546875" customWidth="1"/>
    <col min="13577" max="13577" width="13.33203125" customWidth="1"/>
    <col min="13578" max="13578" width="2.33203125" customWidth="1"/>
    <col min="13581" max="13581" width="8.21875" bestFit="1" customWidth="1"/>
    <col min="13825" max="13825" width="2.5546875" customWidth="1"/>
    <col min="13826" max="13826" width="22.5546875" customWidth="1"/>
    <col min="13827" max="13827" width="7.77734375" customWidth="1"/>
    <col min="13828" max="13828" width="26.6640625" customWidth="1"/>
    <col min="13829" max="13829" width="18.5546875" customWidth="1"/>
    <col min="13830" max="13830" width="17.77734375" customWidth="1"/>
    <col min="13831" max="13831" width="2.44140625" customWidth="1"/>
    <col min="13832" max="13832" width="7.5546875" customWidth="1"/>
    <col min="13833" max="13833" width="13.33203125" customWidth="1"/>
    <col min="13834" max="13834" width="2.33203125" customWidth="1"/>
    <col min="13837" max="13837" width="8.21875" bestFit="1" customWidth="1"/>
    <col min="14081" max="14081" width="2.5546875" customWidth="1"/>
    <col min="14082" max="14082" width="22.5546875" customWidth="1"/>
    <col min="14083" max="14083" width="7.77734375" customWidth="1"/>
    <col min="14084" max="14084" width="26.6640625" customWidth="1"/>
    <col min="14085" max="14085" width="18.5546875" customWidth="1"/>
    <col min="14086" max="14086" width="17.77734375" customWidth="1"/>
    <col min="14087" max="14087" width="2.44140625" customWidth="1"/>
    <col min="14088" max="14088" width="7.5546875" customWidth="1"/>
    <col min="14089" max="14089" width="13.33203125" customWidth="1"/>
    <col min="14090" max="14090" width="2.33203125" customWidth="1"/>
    <col min="14093" max="14093" width="8.21875" bestFit="1" customWidth="1"/>
    <col min="14337" max="14337" width="2.5546875" customWidth="1"/>
    <col min="14338" max="14338" width="22.5546875" customWidth="1"/>
    <col min="14339" max="14339" width="7.77734375" customWidth="1"/>
    <col min="14340" max="14340" width="26.6640625" customWidth="1"/>
    <col min="14341" max="14341" width="18.5546875" customWidth="1"/>
    <col min="14342" max="14342" width="17.77734375" customWidth="1"/>
    <col min="14343" max="14343" width="2.44140625" customWidth="1"/>
    <col min="14344" max="14344" width="7.5546875" customWidth="1"/>
    <col min="14345" max="14345" width="13.33203125" customWidth="1"/>
    <col min="14346" max="14346" width="2.33203125" customWidth="1"/>
    <col min="14349" max="14349" width="8.21875" bestFit="1" customWidth="1"/>
    <col min="14593" max="14593" width="2.5546875" customWidth="1"/>
    <col min="14594" max="14594" width="22.5546875" customWidth="1"/>
    <col min="14595" max="14595" width="7.77734375" customWidth="1"/>
    <col min="14596" max="14596" width="26.6640625" customWidth="1"/>
    <col min="14597" max="14597" width="18.5546875" customWidth="1"/>
    <col min="14598" max="14598" width="17.77734375" customWidth="1"/>
    <col min="14599" max="14599" width="2.44140625" customWidth="1"/>
    <col min="14600" max="14600" width="7.5546875" customWidth="1"/>
    <col min="14601" max="14601" width="13.33203125" customWidth="1"/>
    <col min="14602" max="14602" width="2.33203125" customWidth="1"/>
    <col min="14605" max="14605" width="8.21875" bestFit="1" customWidth="1"/>
    <col min="14849" max="14849" width="2.5546875" customWidth="1"/>
    <col min="14850" max="14850" width="22.5546875" customWidth="1"/>
    <col min="14851" max="14851" width="7.77734375" customWidth="1"/>
    <col min="14852" max="14852" width="26.6640625" customWidth="1"/>
    <col min="14853" max="14853" width="18.5546875" customWidth="1"/>
    <col min="14854" max="14854" width="17.77734375" customWidth="1"/>
    <col min="14855" max="14855" width="2.44140625" customWidth="1"/>
    <col min="14856" max="14856" width="7.5546875" customWidth="1"/>
    <col min="14857" max="14857" width="13.33203125" customWidth="1"/>
    <col min="14858" max="14858" width="2.33203125" customWidth="1"/>
    <col min="14861" max="14861" width="8.21875" bestFit="1" customWidth="1"/>
    <col min="15105" max="15105" width="2.5546875" customWidth="1"/>
    <col min="15106" max="15106" width="22.5546875" customWidth="1"/>
    <col min="15107" max="15107" width="7.77734375" customWidth="1"/>
    <col min="15108" max="15108" width="26.6640625" customWidth="1"/>
    <col min="15109" max="15109" width="18.5546875" customWidth="1"/>
    <col min="15110" max="15110" width="17.77734375" customWidth="1"/>
    <col min="15111" max="15111" width="2.44140625" customWidth="1"/>
    <col min="15112" max="15112" width="7.5546875" customWidth="1"/>
    <col min="15113" max="15113" width="13.33203125" customWidth="1"/>
    <col min="15114" max="15114" width="2.33203125" customWidth="1"/>
    <col min="15117" max="15117" width="8.21875" bestFit="1" customWidth="1"/>
    <col min="15361" max="15361" width="2.5546875" customWidth="1"/>
    <col min="15362" max="15362" width="22.5546875" customWidth="1"/>
    <col min="15363" max="15363" width="7.77734375" customWidth="1"/>
    <col min="15364" max="15364" width="26.6640625" customWidth="1"/>
    <col min="15365" max="15365" width="18.5546875" customWidth="1"/>
    <col min="15366" max="15366" width="17.77734375" customWidth="1"/>
    <col min="15367" max="15367" width="2.44140625" customWidth="1"/>
    <col min="15368" max="15368" width="7.5546875" customWidth="1"/>
    <col min="15369" max="15369" width="13.33203125" customWidth="1"/>
    <col min="15370" max="15370" width="2.33203125" customWidth="1"/>
    <col min="15373" max="15373" width="8.21875" bestFit="1" customWidth="1"/>
    <col min="15617" max="15617" width="2.5546875" customWidth="1"/>
    <col min="15618" max="15618" width="22.5546875" customWidth="1"/>
    <col min="15619" max="15619" width="7.77734375" customWidth="1"/>
    <col min="15620" max="15620" width="26.6640625" customWidth="1"/>
    <col min="15621" max="15621" width="18.5546875" customWidth="1"/>
    <col min="15622" max="15622" width="17.77734375" customWidth="1"/>
    <col min="15623" max="15623" width="2.44140625" customWidth="1"/>
    <col min="15624" max="15624" width="7.5546875" customWidth="1"/>
    <col min="15625" max="15625" width="13.33203125" customWidth="1"/>
    <col min="15626" max="15626" width="2.33203125" customWidth="1"/>
    <col min="15629" max="15629" width="8.21875" bestFit="1" customWidth="1"/>
    <col min="15873" max="15873" width="2.5546875" customWidth="1"/>
    <col min="15874" max="15874" width="22.5546875" customWidth="1"/>
    <col min="15875" max="15875" width="7.77734375" customWidth="1"/>
    <col min="15876" max="15876" width="26.6640625" customWidth="1"/>
    <col min="15877" max="15877" width="18.5546875" customWidth="1"/>
    <col min="15878" max="15878" width="17.77734375" customWidth="1"/>
    <col min="15879" max="15879" width="2.44140625" customWidth="1"/>
    <col min="15880" max="15880" width="7.5546875" customWidth="1"/>
    <col min="15881" max="15881" width="13.33203125" customWidth="1"/>
    <col min="15882" max="15882" width="2.33203125" customWidth="1"/>
    <col min="15885" max="15885" width="8.21875" bestFit="1" customWidth="1"/>
    <col min="16129" max="16129" width="2.5546875" customWidth="1"/>
    <col min="16130" max="16130" width="22.5546875" customWidth="1"/>
    <col min="16131" max="16131" width="7.77734375" customWidth="1"/>
    <col min="16132" max="16132" width="26.6640625" customWidth="1"/>
    <col min="16133" max="16133" width="18.5546875" customWidth="1"/>
    <col min="16134" max="16134" width="17.77734375" customWidth="1"/>
    <col min="16135" max="16135" width="2.44140625" customWidth="1"/>
    <col min="16136" max="16136" width="7.5546875" customWidth="1"/>
    <col min="16137" max="16137" width="13.33203125" customWidth="1"/>
    <col min="16138" max="16138" width="2.33203125" customWidth="1"/>
    <col min="16141" max="16141" width="8.21875" bestFit="1" customWidth="1"/>
  </cols>
  <sheetData>
    <row r="1" spans="1:12" ht="10.5" customHeight="1" thickBot="1" x14ac:dyDescent="0.2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pans="1:12" ht="27" customHeight="1" thickBot="1" x14ac:dyDescent="0.45">
      <c r="A2" s="2"/>
      <c r="B2" s="887" t="s">
        <v>0</v>
      </c>
      <c r="C2" s="888"/>
      <c r="D2" s="888"/>
      <c r="E2" s="888"/>
      <c r="F2" s="888"/>
      <c r="G2" s="888"/>
      <c r="H2" s="888"/>
      <c r="I2" s="888"/>
      <c r="J2" s="888"/>
      <c r="K2" s="889"/>
      <c r="L2" s="2"/>
    </row>
    <row r="3" spans="1:12" ht="26.25" x14ac:dyDescent="0.4">
      <c r="A3" s="2"/>
      <c r="B3" s="431"/>
      <c r="C3" s="432"/>
      <c r="D3" s="432"/>
      <c r="E3" s="429"/>
      <c r="F3" s="3"/>
      <c r="G3" s="3"/>
      <c r="H3" s="3"/>
      <c r="I3" s="3"/>
      <c r="J3" s="3"/>
      <c r="K3" s="4"/>
      <c r="L3" s="2"/>
    </row>
    <row r="4" spans="1:12" x14ac:dyDescent="0.2">
      <c r="A4" s="2"/>
      <c r="B4" s="890" t="s">
        <v>809</v>
      </c>
      <c r="C4" s="891"/>
      <c r="D4" s="892"/>
      <c r="E4" s="33"/>
      <c r="F4" s="5"/>
      <c r="G4" s="5"/>
      <c r="H4" s="5"/>
      <c r="J4" s="5"/>
      <c r="K4" s="6"/>
      <c r="L4" s="2"/>
    </row>
    <row r="5" spans="1:12" x14ac:dyDescent="0.2">
      <c r="A5" s="2"/>
      <c r="B5" s="893" t="s">
        <v>1</v>
      </c>
      <c r="C5" s="894"/>
      <c r="D5" s="895"/>
      <c r="E5" s="428"/>
      <c r="F5" s="7"/>
      <c r="G5" s="7"/>
      <c r="H5" s="7"/>
      <c r="I5" s="7"/>
      <c r="J5" s="5"/>
      <c r="K5" s="6"/>
      <c r="L5" s="2"/>
    </row>
    <row r="6" spans="1:12" x14ac:dyDescent="0.2">
      <c r="A6" s="2"/>
      <c r="B6" s="896" t="s">
        <v>2</v>
      </c>
      <c r="C6" s="897"/>
      <c r="D6" s="898"/>
      <c r="E6" s="428"/>
      <c r="F6" s="7"/>
      <c r="G6" s="7"/>
      <c r="H6" s="7"/>
      <c r="I6" s="7"/>
      <c r="J6" s="5"/>
      <c r="K6" s="6"/>
      <c r="L6" s="2"/>
    </row>
    <row r="7" spans="1:12" ht="7.5" customHeight="1" thickBot="1" x14ac:dyDescent="0.25">
      <c r="A7" s="2"/>
      <c r="B7" s="433"/>
      <c r="C7" s="7"/>
      <c r="D7" s="7"/>
      <c r="E7" s="430"/>
      <c r="F7" s="7"/>
      <c r="G7" s="7"/>
      <c r="H7" s="7"/>
      <c r="I7" s="7"/>
      <c r="J7" s="5"/>
      <c r="K7" s="6"/>
      <c r="L7" s="2"/>
    </row>
    <row r="8" spans="1:12" ht="15.75" x14ac:dyDescent="0.2">
      <c r="A8" s="2"/>
      <c r="B8" s="8" t="s">
        <v>3</v>
      </c>
      <c r="C8" s="3"/>
      <c r="D8" s="3"/>
      <c r="E8" s="3"/>
      <c r="F8" s="3"/>
      <c r="G8" s="3"/>
      <c r="H8" s="3"/>
      <c r="I8" s="3"/>
      <c r="J8" s="3"/>
      <c r="K8" s="4"/>
      <c r="L8" s="2"/>
    </row>
    <row r="9" spans="1:12" ht="15.75" x14ac:dyDescent="0.25">
      <c r="A9" s="9"/>
      <c r="B9" s="10" t="s">
        <v>4</v>
      </c>
      <c r="C9" s="11"/>
      <c r="D9" s="12" t="s">
        <v>807</v>
      </c>
      <c r="E9" s="13"/>
      <c r="F9" s="14"/>
      <c r="G9" s="14"/>
      <c r="H9" s="14"/>
      <c r="I9" s="14"/>
      <c r="J9" s="14"/>
      <c r="K9" s="15"/>
      <c r="L9" s="16"/>
    </row>
    <row r="10" spans="1:12" ht="15.75" x14ac:dyDescent="0.25">
      <c r="A10" s="9"/>
      <c r="B10" s="10" t="s">
        <v>5</v>
      </c>
      <c r="C10" s="11"/>
      <c r="D10" s="12" t="s">
        <v>808</v>
      </c>
      <c r="E10" s="13"/>
      <c r="F10" s="14"/>
      <c r="G10" s="14"/>
      <c r="H10" s="14"/>
      <c r="I10" s="14"/>
      <c r="J10" s="14"/>
      <c r="K10" s="15"/>
      <c r="L10" s="427" t="s">
        <v>773</v>
      </c>
    </row>
    <row r="11" spans="1:12" ht="15.75" x14ac:dyDescent="0.25">
      <c r="A11" s="9"/>
      <c r="B11" s="10" t="s">
        <v>6</v>
      </c>
      <c r="C11" s="11"/>
      <c r="D11" s="17">
        <v>2</v>
      </c>
      <c r="E11" s="13"/>
      <c r="F11" s="14"/>
      <c r="G11" s="14"/>
      <c r="H11" s="14"/>
      <c r="I11" s="14"/>
      <c r="J11" s="14"/>
      <c r="K11" s="15"/>
      <c r="L11" s="427" t="s">
        <v>774</v>
      </c>
    </row>
    <row r="12" spans="1:12" ht="15.75" x14ac:dyDescent="0.25">
      <c r="A12" s="9"/>
      <c r="B12" s="18" t="s">
        <v>7</v>
      </c>
      <c r="C12" s="426"/>
      <c r="D12" s="12" t="s">
        <v>774</v>
      </c>
      <c r="E12" s="19" t="str">
        <f>IF(D12="Dry Year Annual Average","DYAA ",IF(D12="dry year critical period","DYCP ",0))</f>
        <v xml:space="preserve">DYAA </v>
      </c>
      <c r="F12" s="19" t="str">
        <f>IF(D12="Dry Year Annual Average","Normal Year Annual Average ",IF(D12="dry year critical period","Normal Year Critical Period ",0))</f>
        <v xml:space="preserve">Normal Year Annual Average </v>
      </c>
      <c r="G12" s="14"/>
      <c r="H12" s="14"/>
      <c r="I12" s="14"/>
      <c r="J12" s="14"/>
      <c r="K12" s="15"/>
      <c r="L12" s="427" t="s">
        <v>775</v>
      </c>
    </row>
    <row r="13" spans="1:12" ht="15.75" x14ac:dyDescent="0.25">
      <c r="A13" s="9"/>
      <c r="B13" s="10" t="s">
        <v>8</v>
      </c>
      <c r="C13" s="20"/>
      <c r="D13" s="717" t="s">
        <v>792</v>
      </c>
      <c r="E13" s="13"/>
      <c r="F13" s="14"/>
      <c r="G13" s="14"/>
      <c r="H13" s="14"/>
      <c r="I13" s="14"/>
      <c r="J13" s="14"/>
      <c r="K13" s="15"/>
      <c r="L13" s="427" t="s">
        <v>776</v>
      </c>
    </row>
    <row r="14" spans="1:12" ht="15.75" x14ac:dyDescent="0.25">
      <c r="A14" s="9"/>
      <c r="B14" s="10" t="s">
        <v>9</v>
      </c>
      <c r="C14" s="20"/>
      <c r="D14" s="21" t="s">
        <v>794</v>
      </c>
      <c r="E14" s="13"/>
      <c r="F14" s="14"/>
      <c r="G14" s="14"/>
      <c r="H14" s="14"/>
      <c r="I14" s="14"/>
      <c r="J14" s="14"/>
      <c r="K14" s="15"/>
      <c r="L14" s="427" t="s">
        <v>777</v>
      </c>
    </row>
    <row r="15" spans="1:12" ht="15.75" x14ac:dyDescent="0.25">
      <c r="A15" s="14"/>
      <c r="B15" s="10" t="s">
        <v>10</v>
      </c>
      <c r="C15" s="20"/>
      <c r="D15" s="12" t="s">
        <v>793</v>
      </c>
      <c r="E15" s="20" t="s">
        <v>11</v>
      </c>
      <c r="F15" s="22"/>
      <c r="G15" s="23"/>
      <c r="H15" s="20" t="s">
        <v>12</v>
      </c>
      <c r="I15" s="24"/>
      <c r="J15" s="14"/>
      <c r="K15" s="15"/>
    </row>
    <row r="16" spans="1:12" ht="15.75" x14ac:dyDescent="0.25">
      <c r="A16" s="14"/>
      <c r="B16" s="10"/>
      <c r="C16" s="20"/>
      <c r="D16" s="25"/>
      <c r="E16" s="23"/>
      <c r="F16" s="23"/>
      <c r="G16" s="23"/>
      <c r="H16" s="20"/>
      <c r="I16" s="23"/>
      <c r="J16" s="14"/>
      <c r="K16" s="15"/>
      <c r="L16" s="425"/>
    </row>
    <row r="17" spans="1:12" ht="15.75" x14ac:dyDescent="0.25">
      <c r="A17" s="26"/>
      <c r="B17" s="10" t="s">
        <v>13</v>
      </c>
      <c r="C17" s="14"/>
      <c r="D17" s="12">
        <v>2</v>
      </c>
      <c r="E17" s="14"/>
      <c r="F17" s="27" t="s">
        <v>14</v>
      </c>
      <c r="G17" s="14"/>
      <c r="H17" s="14"/>
      <c r="I17" s="14"/>
      <c r="J17" s="14"/>
      <c r="K17" s="15"/>
      <c r="L17" s="425"/>
    </row>
    <row r="18" spans="1:12" ht="15.75" thickBot="1" x14ac:dyDescent="0.25">
      <c r="A18" s="2"/>
      <c r="B18" s="28"/>
      <c r="C18" s="5"/>
      <c r="D18" s="2"/>
      <c r="E18" s="5"/>
      <c r="F18" s="5"/>
      <c r="G18" s="5"/>
      <c r="H18" s="5"/>
      <c r="I18" s="5"/>
      <c r="J18" s="5"/>
      <c r="K18" s="6"/>
      <c r="L18" s="29"/>
    </row>
    <row r="19" spans="1:12" ht="26.25" x14ac:dyDescent="0.4">
      <c r="A19" s="30"/>
      <c r="B19" s="8" t="s">
        <v>15</v>
      </c>
      <c r="C19" s="31"/>
      <c r="D19" s="31"/>
      <c r="E19" s="32"/>
      <c r="F19" s="32"/>
      <c r="G19" s="31"/>
      <c r="H19" s="31"/>
      <c r="I19" s="31"/>
      <c r="J19" s="3"/>
      <c r="K19" s="4"/>
      <c r="L19" s="2"/>
    </row>
    <row r="20" spans="1:12" ht="26.25" x14ac:dyDescent="0.4">
      <c r="A20" s="30"/>
      <c r="B20" s="33"/>
      <c r="C20" s="5"/>
      <c r="D20" s="5"/>
      <c r="E20" s="5"/>
      <c r="F20" s="5"/>
      <c r="G20" s="5"/>
      <c r="H20" s="5"/>
      <c r="I20" s="5"/>
      <c r="J20" s="5"/>
      <c r="K20" s="6"/>
      <c r="L20" s="2"/>
    </row>
    <row r="21" spans="1:12" x14ac:dyDescent="0.2">
      <c r="A21" s="2"/>
      <c r="B21" s="34"/>
      <c r="C21" s="35" t="s">
        <v>16</v>
      </c>
      <c r="D21" s="35"/>
      <c r="E21" s="35"/>
      <c r="F21" s="36"/>
      <c r="G21" s="36"/>
      <c r="H21" s="36"/>
      <c r="I21" s="36"/>
      <c r="J21" s="36"/>
      <c r="K21" s="6"/>
      <c r="L21" s="2"/>
    </row>
    <row r="22" spans="1:12" ht="18.600000000000001" customHeight="1" x14ac:dyDescent="0.4">
      <c r="A22" s="30"/>
      <c r="B22" s="33"/>
      <c r="C22" s="36"/>
      <c r="D22" s="36"/>
      <c r="E22" s="36"/>
      <c r="F22" s="36"/>
      <c r="G22" s="36"/>
      <c r="H22" s="36"/>
      <c r="I22" s="36"/>
      <c r="J22" s="36"/>
      <c r="K22" s="6"/>
      <c r="L22" s="2"/>
    </row>
    <row r="23" spans="1:12" ht="18" x14ac:dyDescent="0.25">
      <c r="A23" s="37"/>
      <c r="B23" s="38"/>
      <c r="C23" s="35" t="s">
        <v>17</v>
      </c>
      <c r="D23" s="35"/>
      <c r="E23" s="35"/>
      <c r="F23" s="36"/>
      <c r="G23" s="36"/>
      <c r="H23" s="36"/>
      <c r="I23" s="36"/>
      <c r="J23" s="36"/>
      <c r="K23" s="6"/>
      <c r="L23" s="2"/>
    </row>
    <row r="24" spans="1:12" x14ac:dyDescent="0.2">
      <c r="A24" s="2"/>
      <c r="B24" s="39"/>
      <c r="C24" s="35"/>
      <c r="D24" s="35"/>
      <c r="E24" s="35"/>
      <c r="F24" s="36"/>
      <c r="G24" s="36"/>
      <c r="H24" s="36"/>
      <c r="I24" s="36"/>
      <c r="J24" s="36"/>
      <c r="K24" s="6"/>
      <c r="L24" s="2"/>
    </row>
    <row r="25" spans="1:12" x14ac:dyDescent="0.2">
      <c r="A25" s="2"/>
      <c r="B25" s="40"/>
      <c r="C25" s="35" t="s">
        <v>18</v>
      </c>
      <c r="D25" s="35"/>
      <c r="E25" s="35"/>
      <c r="F25" s="36"/>
      <c r="G25" s="36"/>
      <c r="H25" s="36"/>
      <c r="I25" s="36"/>
      <c r="J25" s="36"/>
      <c r="K25" s="6"/>
      <c r="L25" s="2"/>
    </row>
    <row r="26" spans="1:12" x14ac:dyDescent="0.2">
      <c r="A26" s="2"/>
      <c r="B26" s="39"/>
      <c r="C26" s="35"/>
      <c r="D26" s="35"/>
      <c r="E26" s="35"/>
      <c r="F26" s="36"/>
      <c r="G26" s="36"/>
      <c r="H26" s="36"/>
      <c r="I26" s="36"/>
      <c r="J26" s="36"/>
      <c r="K26" s="6"/>
      <c r="L26" s="2"/>
    </row>
    <row r="27" spans="1:12" x14ac:dyDescent="0.2">
      <c r="A27" s="2"/>
      <c r="B27" s="41"/>
      <c r="C27" s="35" t="s">
        <v>19</v>
      </c>
      <c r="D27" s="35"/>
      <c r="E27" s="35"/>
      <c r="F27" s="36"/>
      <c r="G27" s="36"/>
      <c r="H27" s="36"/>
      <c r="I27" s="36"/>
      <c r="J27" s="36"/>
      <c r="K27" s="6"/>
      <c r="L27" s="2"/>
    </row>
    <row r="28" spans="1:12" x14ac:dyDescent="0.2">
      <c r="A28" s="2"/>
      <c r="B28" s="39"/>
      <c r="C28" s="35"/>
      <c r="D28" s="35"/>
      <c r="E28" s="35"/>
      <c r="F28" s="36"/>
      <c r="G28" s="36"/>
      <c r="H28" s="36"/>
      <c r="I28" s="36"/>
      <c r="J28" s="36"/>
      <c r="K28" s="6"/>
      <c r="L28" s="2"/>
    </row>
    <row r="29" spans="1:12" x14ac:dyDescent="0.2">
      <c r="A29" s="2"/>
      <c r="B29" s="42"/>
      <c r="C29" s="35" t="s">
        <v>20</v>
      </c>
      <c r="D29" s="35"/>
      <c r="E29" s="35"/>
      <c r="F29" s="36"/>
      <c r="G29" s="36"/>
      <c r="H29" s="36"/>
      <c r="I29" s="36"/>
      <c r="J29" s="36"/>
      <c r="K29" s="6"/>
      <c r="L29" s="2"/>
    </row>
    <row r="30" spans="1:12" ht="15.75" thickBot="1" x14ac:dyDescent="0.25">
      <c r="A30" s="2"/>
      <c r="B30" s="43"/>
      <c r="C30" s="44"/>
      <c r="D30" s="44"/>
      <c r="E30" s="44"/>
      <c r="F30" s="44"/>
      <c r="G30" s="45"/>
      <c r="H30" s="45"/>
      <c r="I30" s="45"/>
      <c r="J30" s="45"/>
      <c r="K30" s="46"/>
      <c r="L30" s="2"/>
    </row>
    <row r="31" spans="1:12" ht="15.75" x14ac:dyDescent="0.25">
      <c r="A31" s="2"/>
      <c r="B31" s="8" t="s">
        <v>21</v>
      </c>
      <c r="C31" s="47"/>
      <c r="D31" s="48" t="s">
        <v>22</v>
      </c>
      <c r="E31" s="3"/>
      <c r="F31" s="3"/>
      <c r="G31" s="3"/>
      <c r="H31" s="3"/>
      <c r="I31" s="49"/>
      <c r="J31" s="3"/>
      <c r="K31" s="4"/>
      <c r="L31" s="29"/>
    </row>
    <row r="32" spans="1:12" ht="15.75" x14ac:dyDescent="0.25">
      <c r="A32" s="2"/>
      <c r="B32" s="50" t="s">
        <v>23</v>
      </c>
      <c r="C32" s="5"/>
      <c r="D32" s="14" t="s">
        <v>24</v>
      </c>
      <c r="E32" s="14"/>
      <c r="F32" s="14"/>
      <c r="G32" s="14"/>
      <c r="H32" s="14"/>
      <c r="I32" s="51"/>
      <c r="J32" s="14"/>
      <c r="K32" s="15"/>
      <c r="L32" s="29"/>
    </row>
    <row r="33" spans="1:12" ht="15.75" x14ac:dyDescent="0.25">
      <c r="A33" s="2"/>
      <c r="B33" s="50" t="s">
        <v>25</v>
      </c>
      <c r="C33" s="5"/>
      <c r="D33" s="52" t="s">
        <v>26</v>
      </c>
      <c r="E33" s="14"/>
      <c r="F33" s="5"/>
      <c r="G33" s="14"/>
      <c r="H33" s="14"/>
      <c r="I33" s="53"/>
      <c r="J33" s="14"/>
      <c r="K33" s="15"/>
      <c r="L33" s="29"/>
    </row>
    <row r="34" spans="1:12" ht="15.75" x14ac:dyDescent="0.25">
      <c r="A34" s="2"/>
      <c r="B34" s="50" t="s">
        <v>27</v>
      </c>
      <c r="C34" s="5"/>
      <c r="D34" s="52" t="s">
        <v>28</v>
      </c>
      <c r="E34" s="14"/>
      <c r="F34" s="5"/>
      <c r="G34" s="14"/>
      <c r="H34" s="14"/>
      <c r="I34" s="53"/>
      <c r="J34" s="14"/>
      <c r="K34" s="15"/>
      <c r="L34" s="29"/>
    </row>
    <row r="35" spans="1:12" ht="15.75" x14ac:dyDescent="0.25">
      <c r="A35" s="2"/>
      <c r="B35" s="50" t="s">
        <v>29</v>
      </c>
      <c r="C35" s="5"/>
      <c r="D35" s="35" t="s">
        <v>30</v>
      </c>
      <c r="E35" s="14"/>
      <c r="F35" s="5"/>
      <c r="G35" s="14"/>
      <c r="H35" s="14"/>
      <c r="I35" s="53"/>
      <c r="J35" s="14"/>
      <c r="K35" s="15"/>
      <c r="L35" s="2"/>
    </row>
    <row r="36" spans="1:12" ht="15.75" x14ac:dyDescent="0.25">
      <c r="A36" s="2"/>
      <c r="B36" s="50" t="s">
        <v>31</v>
      </c>
      <c r="C36" s="5"/>
      <c r="D36" s="35" t="s">
        <v>32</v>
      </c>
      <c r="E36" s="14"/>
      <c r="F36" s="5"/>
      <c r="G36" s="14"/>
      <c r="H36" s="14"/>
      <c r="I36" s="51"/>
      <c r="J36" s="14"/>
      <c r="K36" s="15"/>
      <c r="L36" s="2"/>
    </row>
    <row r="37" spans="1:12" ht="15.75" x14ac:dyDescent="0.25">
      <c r="A37" s="2"/>
      <c r="B37" s="50" t="s">
        <v>33</v>
      </c>
      <c r="C37" s="5"/>
      <c r="D37" s="35" t="s">
        <v>785</v>
      </c>
      <c r="E37" s="14"/>
      <c r="F37" s="5"/>
      <c r="G37" s="14"/>
      <c r="H37" s="14"/>
      <c r="I37" s="51"/>
      <c r="J37" s="14"/>
      <c r="K37" s="15"/>
      <c r="L37" s="2"/>
    </row>
    <row r="38" spans="1:12" ht="15.75" x14ac:dyDescent="0.25">
      <c r="A38" s="2"/>
      <c r="B38" s="50" t="s">
        <v>34</v>
      </c>
      <c r="C38" s="5"/>
      <c r="D38" s="52" t="s">
        <v>35</v>
      </c>
      <c r="E38" s="14"/>
      <c r="F38" s="5"/>
      <c r="G38" s="14"/>
      <c r="H38" s="14"/>
      <c r="I38" s="51"/>
      <c r="J38" s="14"/>
      <c r="K38" s="15"/>
      <c r="L38" s="2"/>
    </row>
    <row r="39" spans="1:12" ht="15.75" x14ac:dyDescent="0.25">
      <c r="A39" s="2"/>
      <c r="B39" s="50" t="s">
        <v>36</v>
      </c>
      <c r="C39" s="5"/>
      <c r="D39" s="52" t="s">
        <v>37</v>
      </c>
      <c r="E39" s="14"/>
      <c r="F39" s="5"/>
      <c r="G39" s="14"/>
      <c r="H39" s="14"/>
      <c r="I39" s="51"/>
      <c r="J39" s="14"/>
      <c r="K39" s="15"/>
      <c r="L39" s="2"/>
    </row>
    <row r="40" spans="1:12" ht="15.75" x14ac:dyDescent="0.25">
      <c r="A40" s="2"/>
      <c r="B40" s="50" t="s">
        <v>38</v>
      </c>
      <c r="C40" s="5"/>
      <c r="D40" s="52" t="s">
        <v>39</v>
      </c>
      <c r="E40" s="14"/>
      <c r="F40" s="5"/>
      <c r="G40" s="14"/>
      <c r="H40" s="14"/>
      <c r="I40" s="51"/>
      <c r="J40" s="14"/>
      <c r="K40" s="15"/>
      <c r="L40" s="2"/>
    </row>
    <row r="41" spans="1:12" ht="15.75" x14ac:dyDescent="0.25">
      <c r="A41" s="2"/>
      <c r="B41" s="50" t="s">
        <v>40</v>
      </c>
      <c r="C41" s="5"/>
      <c r="D41" s="52" t="s">
        <v>41</v>
      </c>
      <c r="E41" s="14"/>
      <c r="F41" s="5"/>
      <c r="G41" s="14"/>
      <c r="H41" s="14"/>
      <c r="I41" s="51"/>
      <c r="J41" s="14"/>
      <c r="K41" s="15"/>
      <c r="L41" s="2"/>
    </row>
    <row r="42" spans="1:12" ht="15.75" x14ac:dyDescent="0.25">
      <c r="A42" s="2"/>
      <c r="B42" s="50" t="s">
        <v>42</v>
      </c>
      <c r="C42" s="5"/>
      <c r="D42" s="52" t="s">
        <v>43</v>
      </c>
      <c r="E42" s="14"/>
      <c r="F42" s="5"/>
      <c r="G42" s="14"/>
      <c r="H42" s="14"/>
      <c r="I42" s="51"/>
      <c r="J42" s="14"/>
      <c r="K42" s="15"/>
      <c r="L42" s="2"/>
    </row>
    <row r="43" spans="1:12" ht="16.5" thickBot="1" x14ac:dyDescent="0.3">
      <c r="A43" s="2"/>
      <c r="B43" s="54"/>
      <c r="C43" s="55"/>
      <c r="D43" s="56"/>
      <c r="E43" s="57"/>
      <c r="F43" s="58"/>
      <c r="G43" s="57"/>
      <c r="H43" s="57"/>
      <c r="I43" s="59"/>
      <c r="J43" s="57"/>
      <c r="K43" s="60"/>
      <c r="L43" s="2"/>
    </row>
    <row r="44" spans="1:12" ht="15.75" x14ac:dyDescent="0.25">
      <c r="A44" s="2"/>
      <c r="B44" s="61"/>
      <c r="C44" s="61"/>
      <c r="D44" s="14"/>
      <c r="E44" s="14"/>
      <c r="F44" s="14"/>
      <c r="G44" s="14"/>
      <c r="H44" s="14"/>
      <c r="I44" s="14"/>
      <c r="J44" s="14"/>
      <c r="K44" s="14"/>
      <c r="L44" s="2"/>
    </row>
  </sheetData>
  <sheetProtection algorithmName="SHA-512" hashValue="4PVHUqOMh/vSviyinqCh+6qZy1Y/MxH9Fx7TgPDslmphpc5+0SDIoc/UMszX1UJVmSfY7WzP18gzwB4qXAwspQ==" saltValue="aIhqbmANbFQaKJoXJON+Zw==" spinCount="100000" sheet="1" objects="1" scenarios="1" selectLockedCells="1" selectUnlockedCells="1"/>
  <mergeCells count="4">
    <mergeCell ref="B2:K2"/>
    <mergeCell ref="B4:D4"/>
    <mergeCell ref="B5:D5"/>
    <mergeCell ref="B6:D6"/>
  </mergeCells>
  <dataValidations count="1">
    <dataValidation type="list" allowBlank="1" showInputMessage="1" showErrorMessage="1" sqref="D12">
      <formula1>$L$11:$L$14</formula1>
    </dataValidation>
  </dataValidations>
  <pageMargins left="0.7" right="0.7" top="0.75" bottom="0.75" header="0.3" footer="0.3"/>
  <pageSetup paperSize="9" orientation="portrait" verticalDpi="0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9"/>
  <sheetViews>
    <sheetView zoomScale="80" zoomScaleNormal="80" workbookViewId="0">
      <selection activeCell="B2" sqref="B2"/>
    </sheetView>
  </sheetViews>
  <sheetFormatPr defaultColWidth="8.88671875" defaultRowHeight="15" x14ac:dyDescent="0.2"/>
  <cols>
    <col min="1" max="1" width="4.109375" customWidth="1"/>
    <col min="2" max="3" width="6.88671875" customWidth="1"/>
    <col min="4" max="4" width="36.88671875" customWidth="1"/>
    <col min="5" max="5" width="39.21875" customWidth="1"/>
    <col min="6" max="6" width="6.88671875" customWidth="1"/>
    <col min="7" max="7" width="8.21875" bestFit="1" customWidth="1"/>
    <col min="8" max="36" width="11.44140625" customWidth="1"/>
    <col min="257" max="257" width="4.109375" customWidth="1"/>
    <col min="258" max="259" width="6.88671875" customWidth="1"/>
    <col min="260" max="260" width="36.88671875" customWidth="1"/>
    <col min="261" max="261" width="39.21875" customWidth="1"/>
    <col min="262" max="262" width="6.88671875" customWidth="1"/>
    <col min="263" max="263" width="8.21875" bestFit="1" customWidth="1"/>
    <col min="264" max="292" width="11.44140625" customWidth="1"/>
    <col min="513" max="513" width="4.109375" customWidth="1"/>
    <col min="514" max="515" width="6.88671875" customWidth="1"/>
    <col min="516" max="516" width="36.88671875" customWidth="1"/>
    <col min="517" max="517" width="39.21875" customWidth="1"/>
    <col min="518" max="518" width="6.88671875" customWidth="1"/>
    <col min="519" max="519" width="8.21875" bestFit="1" customWidth="1"/>
    <col min="520" max="548" width="11.44140625" customWidth="1"/>
    <col min="769" max="769" width="4.109375" customWidth="1"/>
    <col min="770" max="771" width="6.88671875" customWidth="1"/>
    <col min="772" max="772" width="36.88671875" customWidth="1"/>
    <col min="773" max="773" width="39.21875" customWidth="1"/>
    <col min="774" max="774" width="6.88671875" customWidth="1"/>
    <col min="775" max="775" width="8.21875" bestFit="1" customWidth="1"/>
    <col min="776" max="804" width="11.44140625" customWidth="1"/>
    <col min="1025" max="1025" width="4.109375" customWidth="1"/>
    <col min="1026" max="1027" width="6.88671875" customWidth="1"/>
    <col min="1028" max="1028" width="36.88671875" customWidth="1"/>
    <col min="1029" max="1029" width="39.21875" customWidth="1"/>
    <col min="1030" max="1030" width="6.88671875" customWidth="1"/>
    <col min="1031" max="1031" width="8.21875" bestFit="1" customWidth="1"/>
    <col min="1032" max="1060" width="11.44140625" customWidth="1"/>
    <col min="1281" max="1281" width="4.109375" customWidth="1"/>
    <col min="1282" max="1283" width="6.88671875" customWidth="1"/>
    <col min="1284" max="1284" width="36.88671875" customWidth="1"/>
    <col min="1285" max="1285" width="39.21875" customWidth="1"/>
    <col min="1286" max="1286" width="6.88671875" customWidth="1"/>
    <col min="1287" max="1287" width="8.21875" bestFit="1" customWidth="1"/>
    <col min="1288" max="1316" width="11.44140625" customWidth="1"/>
    <col min="1537" max="1537" width="4.109375" customWidth="1"/>
    <col min="1538" max="1539" width="6.88671875" customWidth="1"/>
    <col min="1540" max="1540" width="36.88671875" customWidth="1"/>
    <col min="1541" max="1541" width="39.21875" customWidth="1"/>
    <col min="1542" max="1542" width="6.88671875" customWidth="1"/>
    <col min="1543" max="1543" width="8.21875" bestFit="1" customWidth="1"/>
    <col min="1544" max="1572" width="11.44140625" customWidth="1"/>
    <col min="1793" max="1793" width="4.109375" customWidth="1"/>
    <col min="1794" max="1795" width="6.88671875" customWidth="1"/>
    <col min="1796" max="1796" width="36.88671875" customWidth="1"/>
    <col min="1797" max="1797" width="39.21875" customWidth="1"/>
    <col min="1798" max="1798" width="6.88671875" customWidth="1"/>
    <col min="1799" max="1799" width="8.21875" bestFit="1" customWidth="1"/>
    <col min="1800" max="1828" width="11.44140625" customWidth="1"/>
    <col min="2049" max="2049" width="4.109375" customWidth="1"/>
    <col min="2050" max="2051" width="6.88671875" customWidth="1"/>
    <col min="2052" max="2052" width="36.88671875" customWidth="1"/>
    <col min="2053" max="2053" width="39.21875" customWidth="1"/>
    <col min="2054" max="2054" width="6.88671875" customWidth="1"/>
    <col min="2055" max="2055" width="8.21875" bestFit="1" customWidth="1"/>
    <col min="2056" max="2084" width="11.44140625" customWidth="1"/>
    <col min="2305" max="2305" width="4.109375" customWidth="1"/>
    <col min="2306" max="2307" width="6.88671875" customWidth="1"/>
    <col min="2308" max="2308" width="36.88671875" customWidth="1"/>
    <col min="2309" max="2309" width="39.21875" customWidth="1"/>
    <col min="2310" max="2310" width="6.88671875" customWidth="1"/>
    <col min="2311" max="2311" width="8.21875" bestFit="1" customWidth="1"/>
    <col min="2312" max="2340" width="11.44140625" customWidth="1"/>
    <col min="2561" max="2561" width="4.109375" customWidth="1"/>
    <col min="2562" max="2563" width="6.88671875" customWidth="1"/>
    <col min="2564" max="2564" width="36.88671875" customWidth="1"/>
    <col min="2565" max="2565" width="39.21875" customWidth="1"/>
    <col min="2566" max="2566" width="6.88671875" customWidth="1"/>
    <col min="2567" max="2567" width="8.21875" bestFit="1" customWidth="1"/>
    <col min="2568" max="2596" width="11.44140625" customWidth="1"/>
    <col min="2817" max="2817" width="4.109375" customWidth="1"/>
    <col min="2818" max="2819" width="6.88671875" customWidth="1"/>
    <col min="2820" max="2820" width="36.88671875" customWidth="1"/>
    <col min="2821" max="2821" width="39.21875" customWidth="1"/>
    <col min="2822" max="2822" width="6.88671875" customWidth="1"/>
    <col min="2823" max="2823" width="8.21875" bestFit="1" customWidth="1"/>
    <col min="2824" max="2852" width="11.44140625" customWidth="1"/>
    <col min="3073" max="3073" width="4.109375" customWidth="1"/>
    <col min="3074" max="3075" width="6.88671875" customWidth="1"/>
    <col min="3076" max="3076" width="36.88671875" customWidth="1"/>
    <col min="3077" max="3077" width="39.21875" customWidth="1"/>
    <col min="3078" max="3078" width="6.88671875" customWidth="1"/>
    <col min="3079" max="3079" width="8.21875" bestFit="1" customWidth="1"/>
    <col min="3080" max="3108" width="11.44140625" customWidth="1"/>
    <col min="3329" max="3329" width="4.109375" customWidth="1"/>
    <col min="3330" max="3331" width="6.88671875" customWidth="1"/>
    <col min="3332" max="3332" width="36.88671875" customWidth="1"/>
    <col min="3333" max="3333" width="39.21875" customWidth="1"/>
    <col min="3334" max="3334" width="6.88671875" customWidth="1"/>
    <col min="3335" max="3335" width="8.21875" bestFit="1" customWidth="1"/>
    <col min="3336" max="3364" width="11.44140625" customWidth="1"/>
    <col min="3585" max="3585" width="4.109375" customWidth="1"/>
    <col min="3586" max="3587" width="6.88671875" customWidth="1"/>
    <col min="3588" max="3588" width="36.88671875" customWidth="1"/>
    <col min="3589" max="3589" width="39.21875" customWidth="1"/>
    <col min="3590" max="3590" width="6.88671875" customWidth="1"/>
    <col min="3591" max="3591" width="8.21875" bestFit="1" customWidth="1"/>
    <col min="3592" max="3620" width="11.44140625" customWidth="1"/>
    <col min="3841" max="3841" width="4.109375" customWidth="1"/>
    <col min="3842" max="3843" width="6.88671875" customWidth="1"/>
    <col min="3844" max="3844" width="36.88671875" customWidth="1"/>
    <col min="3845" max="3845" width="39.21875" customWidth="1"/>
    <col min="3846" max="3846" width="6.88671875" customWidth="1"/>
    <col min="3847" max="3847" width="8.21875" bestFit="1" customWidth="1"/>
    <col min="3848" max="3876" width="11.44140625" customWidth="1"/>
    <col min="4097" max="4097" width="4.109375" customWidth="1"/>
    <col min="4098" max="4099" width="6.88671875" customWidth="1"/>
    <col min="4100" max="4100" width="36.88671875" customWidth="1"/>
    <col min="4101" max="4101" width="39.21875" customWidth="1"/>
    <col min="4102" max="4102" width="6.88671875" customWidth="1"/>
    <col min="4103" max="4103" width="8.21875" bestFit="1" customWidth="1"/>
    <col min="4104" max="4132" width="11.44140625" customWidth="1"/>
    <col min="4353" max="4353" width="4.109375" customWidth="1"/>
    <col min="4354" max="4355" width="6.88671875" customWidth="1"/>
    <col min="4356" max="4356" width="36.88671875" customWidth="1"/>
    <col min="4357" max="4357" width="39.21875" customWidth="1"/>
    <col min="4358" max="4358" width="6.88671875" customWidth="1"/>
    <col min="4359" max="4359" width="8.21875" bestFit="1" customWidth="1"/>
    <col min="4360" max="4388" width="11.44140625" customWidth="1"/>
    <col min="4609" max="4609" width="4.109375" customWidth="1"/>
    <col min="4610" max="4611" width="6.88671875" customWidth="1"/>
    <col min="4612" max="4612" width="36.88671875" customWidth="1"/>
    <col min="4613" max="4613" width="39.21875" customWidth="1"/>
    <col min="4614" max="4614" width="6.88671875" customWidth="1"/>
    <col min="4615" max="4615" width="8.21875" bestFit="1" customWidth="1"/>
    <col min="4616" max="4644" width="11.44140625" customWidth="1"/>
    <col min="4865" max="4865" width="4.109375" customWidth="1"/>
    <col min="4866" max="4867" width="6.88671875" customWidth="1"/>
    <col min="4868" max="4868" width="36.88671875" customWidth="1"/>
    <col min="4869" max="4869" width="39.21875" customWidth="1"/>
    <col min="4870" max="4870" width="6.88671875" customWidth="1"/>
    <col min="4871" max="4871" width="8.21875" bestFit="1" customWidth="1"/>
    <col min="4872" max="4900" width="11.44140625" customWidth="1"/>
    <col min="5121" max="5121" width="4.109375" customWidth="1"/>
    <col min="5122" max="5123" width="6.88671875" customWidth="1"/>
    <col min="5124" max="5124" width="36.88671875" customWidth="1"/>
    <col min="5125" max="5125" width="39.21875" customWidth="1"/>
    <col min="5126" max="5126" width="6.88671875" customWidth="1"/>
    <col min="5127" max="5127" width="8.21875" bestFit="1" customWidth="1"/>
    <col min="5128" max="5156" width="11.44140625" customWidth="1"/>
    <col min="5377" max="5377" width="4.109375" customWidth="1"/>
    <col min="5378" max="5379" width="6.88671875" customWidth="1"/>
    <col min="5380" max="5380" width="36.88671875" customWidth="1"/>
    <col min="5381" max="5381" width="39.21875" customWidth="1"/>
    <col min="5382" max="5382" width="6.88671875" customWidth="1"/>
    <col min="5383" max="5383" width="8.21875" bestFit="1" customWidth="1"/>
    <col min="5384" max="5412" width="11.44140625" customWidth="1"/>
    <col min="5633" max="5633" width="4.109375" customWidth="1"/>
    <col min="5634" max="5635" width="6.88671875" customWidth="1"/>
    <col min="5636" max="5636" width="36.88671875" customWidth="1"/>
    <col min="5637" max="5637" width="39.21875" customWidth="1"/>
    <col min="5638" max="5638" width="6.88671875" customWidth="1"/>
    <col min="5639" max="5639" width="8.21875" bestFit="1" customWidth="1"/>
    <col min="5640" max="5668" width="11.44140625" customWidth="1"/>
    <col min="5889" max="5889" width="4.109375" customWidth="1"/>
    <col min="5890" max="5891" width="6.88671875" customWidth="1"/>
    <col min="5892" max="5892" width="36.88671875" customWidth="1"/>
    <col min="5893" max="5893" width="39.21875" customWidth="1"/>
    <col min="5894" max="5894" width="6.88671875" customWidth="1"/>
    <col min="5895" max="5895" width="8.21875" bestFit="1" customWidth="1"/>
    <col min="5896" max="5924" width="11.44140625" customWidth="1"/>
    <col min="6145" max="6145" width="4.109375" customWidth="1"/>
    <col min="6146" max="6147" width="6.88671875" customWidth="1"/>
    <col min="6148" max="6148" width="36.88671875" customWidth="1"/>
    <col min="6149" max="6149" width="39.21875" customWidth="1"/>
    <col min="6150" max="6150" width="6.88671875" customWidth="1"/>
    <col min="6151" max="6151" width="8.21875" bestFit="1" customWidth="1"/>
    <col min="6152" max="6180" width="11.44140625" customWidth="1"/>
    <col min="6401" max="6401" width="4.109375" customWidth="1"/>
    <col min="6402" max="6403" width="6.88671875" customWidth="1"/>
    <col min="6404" max="6404" width="36.88671875" customWidth="1"/>
    <col min="6405" max="6405" width="39.21875" customWidth="1"/>
    <col min="6406" max="6406" width="6.88671875" customWidth="1"/>
    <col min="6407" max="6407" width="8.21875" bestFit="1" customWidth="1"/>
    <col min="6408" max="6436" width="11.44140625" customWidth="1"/>
    <col min="6657" max="6657" width="4.109375" customWidth="1"/>
    <col min="6658" max="6659" width="6.88671875" customWidth="1"/>
    <col min="6660" max="6660" width="36.88671875" customWidth="1"/>
    <col min="6661" max="6661" width="39.21875" customWidth="1"/>
    <col min="6662" max="6662" width="6.88671875" customWidth="1"/>
    <col min="6663" max="6663" width="8.21875" bestFit="1" customWidth="1"/>
    <col min="6664" max="6692" width="11.44140625" customWidth="1"/>
    <col min="6913" max="6913" width="4.109375" customWidth="1"/>
    <col min="6914" max="6915" width="6.88671875" customWidth="1"/>
    <col min="6916" max="6916" width="36.88671875" customWidth="1"/>
    <col min="6917" max="6917" width="39.21875" customWidth="1"/>
    <col min="6918" max="6918" width="6.88671875" customWidth="1"/>
    <col min="6919" max="6919" width="8.21875" bestFit="1" customWidth="1"/>
    <col min="6920" max="6948" width="11.44140625" customWidth="1"/>
    <col min="7169" max="7169" width="4.109375" customWidth="1"/>
    <col min="7170" max="7171" width="6.88671875" customWidth="1"/>
    <col min="7172" max="7172" width="36.88671875" customWidth="1"/>
    <col min="7173" max="7173" width="39.21875" customWidth="1"/>
    <col min="7174" max="7174" width="6.88671875" customWidth="1"/>
    <col min="7175" max="7175" width="8.21875" bestFit="1" customWidth="1"/>
    <col min="7176" max="7204" width="11.44140625" customWidth="1"/>
    <col min="7425" max="7425" width="4.109375" customWidth="1"/>
    <col min="7426" max="7427" width="6.88671875" customWidth="1"/>
    <col min="7428" max="7428" width="36.88671875" customWidth="1"/>
    <col min="7429" max="7429" width="39.21875" customWidth="1"/>
    <col min="7430" max="7430" width="6.88671875" customWidth="1"/>
    <col min="7431" max="7431" width="8.21875" bestFit="1" customWidth="1"/>
    <col min="7432" max="7460" width="11.44140625" customWidth="1"/>
    <col min="7681" max="7681" width="4.109375" customWidth="1"/>
    <col min="7682" max="7683" width="6.88671875" customWidth="1"/>
    <col min="7684" max="7684" width="36.88671875" customWidth="1"/>
    <col min="7685" max="7685" width="39.21875" customWidth="1"/>
    <col min="7686" max="7686" width="6.88671875" customWidth="1"/>
    <col min="7687" max="7687" width="8.21875" bestFit="1" customWidth="1"/>
    <col min="7688" max="7716" width="11.44140625" customWidth="1"/>
    <col min="7937" max="7937" width="4.109375" customWidth="1"/>
    <col min="7938" max="7939" width="6.88671875" customWidth="1"/>
    <col min="7940" max="7940" width="36.88671875" customWidth="1"/>
    <col min="7941" max="7941" width="39.21875" customWidth="1"/>
    <col min="7942" max="7942" width="6.88671875" customWidth="1"/>
    <col min="7943" max="7943" width="8.21875" bestFit="1" customWidth="1"/>
    <col min="7944" max="7972" width="11.44140625" customWidth="1"/>
    <col min="8193" max="8193" width="4.109375" customWidth="1"/>
    <col min="8194" max="8195" width="6.88671875" customWidth="1"/>
    <col min="8196" max="8196" width="36.88671875" customWidth="1"/>
    <col min="8197" max="8197" width="39.21875" customWidth="1"/>
    <col min="8198" max="8198" width="6.88671875" customWidth="1"/>
    <col min="8199" max="8199" width="8.21875" bestFit="1" customWidth="1"/>
    <col min="8200" max="8228" width="11.44140625" customWidth="1"/>
    <col min="8449" max="8449" width="4.109375" customWidth="1"/>
    <col min="8450" max="8451" width="6.88671875" customWidth="1"/>
    <col min="8452" max="8452" width="36.88671875" customWidth="1"/>
    <col min="8453" max="8453" width="39.21875" customWidth="1"/>
    <col min="8454" max="8454" width="6.88671875" customWidth="1"/>
    <col min="8455" max="8455" width="8.21875" bestFit="1" customWidth="1"/>
    <col min="8456" max="8484" width="11.44140625" customWidth="1"/>
    <col min="8705" max="8705" width="4.109375" customWidth="1"/>
    <col min="8706" max="8707" width="6.88671875" customWidth="1"/>
    <col min="8708" max="8708" width="36.88671875" customWidth="1"/>
    <col min="8709" max="8709" width="39.21875" customWidth="1"/>
    <col min="8710" max="8710" width="6.88671875" customWidth="1"/>
    <col min="8711" max="8711" width="8.21875" bestFit="1" customWidth="1"/>
    <col min="8712" max="8740" width="11.44140625" customWidth="1"/>
    <col min="8961" max="8961" width="4.109375" customWidth="1"/>
    <col min="8962" max="8963" width="6.88671875" customWidth="1"/>
    <col min="8964" max="8964" width="36.88671875" customWidth="1"/>
    <col min="8965" max="8965" width="39.21875" customWidth="1"/>
    <col min="8966" max="8966" width="6.88671875" customWidth="1"/>
    <col min="8967" max="8967" width="8.21875" bestFit="1" customWidth="1"/>
    <col min="8968" max="8996" width="11.44140625" customWidth="1"/>
    <col min="9217" max="9217" width="4.109375" customWidth="1"/>
    <col min="9218" max="9219" width="6.88671875" customWidth="1"/>
    <col min="9220" max="9220" width="36.88671875" customWidth="1"/>
    <col min="9221" max="9221" width="39.21875" customWidth="1"/>
    <col min="9222" max="9222" width="6.88671875" customWidth="1"/>
    <col min="9223" max="9223" width="8.21875" bestFit="1" customWidth="1"/>
    <col min="9224" max="9252" width="11.44140625" customWidth="1"/>
    <col min="9473" max="9473" width="4.109375" customWidth="1"/>
    <col min="9474" max="9475" width="6.88671875" customWidth="1"/>
    <col min="9476" max="9476" width="36.88671875" customWidth="1"/>
    <col min="9477" max="9477" width="39.21875" customWidth="1"/>
    <col min="9478" max="9478" width="6.88671875" customWidth="1"/>
    <col min="9479" max="9479" width="8.21875" bestFit="1" customWidth="1"/>
    <col min="9480" max="9508" width="11.44140625" customWidth="1"/>
    <col min="9729" max="9729" width="4.109375" customWidth="1"/>
    <col min="9730" max="9731" width="6.88671875" customWidth="1"/>
    <col min="9732" max="9732" width="36.88671875" customWidth="1"/>
    <col min="9733" max="9733" width="39.21875" customWidth="1"/>
    <col min="9734" max="9734" width="6.88671875" customWidth="1"/>
    <col min="9735" max="9735" width="8.21875" bestFit="1" customWidth="1"/>
    <col min="9736" max="9764" width="11.44140625" customWidth="1"/>
    <col min="9985" max="9985" width="4.109375" customWidth="1"/>
    <col min="9986" max="9987" width="6.88671875" customWidth="1"/>
    <col min="9988" max="9988" width="36.88671875" customWidth="1"/>
    <col min="9989" max="9989" width="39.21875" customWidth="1"/>
    <col min="9990" max="9990" width="6.88671875" customWidth="1"/>
    <col min="9991" max="9991" width="8.21875" bestFit="1" customWidth="1"/>
    <col min="9992" max="10020" width="11.44140625" customWidth="1"/>
    <col min="10241" max="10241" width="4.109375" customWidth="1"/>
    <col min="10242" max="10243" width="6.88671875" customWidth="1"/>
    <col min="10244" max="10244" width="36.88671875" customWidth="1"/>
    <col min="10245" max="10245" width="39.21875" customWidth="1"/>
    <col min="10246" max="10246" width="6.88671875" customWidth="1"/>
    <col min="10247" max="10247" width="8.21875" bestFit="1" customWidth="1"/>
    <col min="10248" max="10276" width="11.44140625" customWidth="1"/>
    <col min="10497" max="10497" width="4.109375" customWidth="1"/>
    <col min="10498" max="10499" width="6.88671875" customWidth="1"/>
    <col min="10500" max="10500" width="36.88671875" customWidth="1"/>
    <col min="10501" max="10501" width="39.21875" customWidth="1"/>
    <col min="10502" max="10502" width="6.88671875" customWidth="1"/>
    <col min="10503" max="10503" width="8.21875" bestFit="1" customWidth="1"/>
    <col min="10504" max="10532" width="11.44140625" customWidth="1"/>
    <col min="10753" max="10753" width="4.109375" customWidth="1"/>
    <col min="10754" max="10755" width="6.88671875" customWidth="1"/>
    <col min="10756" max="10756" width="36.88671875" customWidth="1"/>
    <col min="10757" max="10757" width="39.21875" customWidth="1"/>
    <col min="10758" max="10758" width="6.88671875" customWidth="1"/>
    <col min="10759" max="10759" width="8.21875" bestFit="1" customWidth="1"/>
    <col min="10760" max="10788" width="11.44140625" customWidth="1"/>
    <col min="11009" max="11009" width="4.109375" customWidth="1"/>
    <col min="11010" max="11011" width="6.88671875" customWidth="1"/>
    <col min="11012" max="11012" width="36.88671875" customWidth="1"/>
    <col min="11013" max="11013" width="39.21875" customWidth="1"/>
    <col min="11014" max="11014" width="6.88671875" customWidth="1"/>
    <col min="11015" max="11015" width="8.21875" bestFit="1" customWidth="1"/>
    <col min="11016" max="11044" width="11.44140625" customWidth="1"/>
    <col min="11265" max="11265" width="4.109375" customWidth="1"/>
    <col min="11266" max="11267" width="6.88671875" customWidth="1"/>
    <col min="11268" max="11268" width="36.88671875" customWidth="1"/>
    <col min="11269" max="11269" width="39.21875" customWidth="1"/>
    <col min="11270" max="11270" width="6.88671875" customWidth="1"/>
    <col min="11271" max="11271" width="8.21875" bestFit="1" customWidth="1"/>
    <col min="11272" max="11300" width="11.44140625" customWidth="1"/>
    <col min="11521" max="11521" width="4.109375" customWidth="1"/>
    <col min="11522" max="11523" width="6.88671875" customWidth="1"/>
    <col min="11524" max="11524" width="36.88671875" customWidth="1"/>
    <col min="11525" max="11525" width="39.21875" customWidth="1"/>
    <col min="11526" max="11526" width="6.88671875" customWidth="1"/>
    <col min="11527" max="11527" width="8.21875" bestFit="1" customWidth="1"/>
    <col min="11528" max="11556" width="11.44140625" customWidth="1"/>
    <col min="11777" max="11777" width="4.109375" customWidth="1"/>
    <col min="11778" max="11779" width="6.88671875" customWidth="1"/>
    <col min="11780" max="11780" width="36.88671875" customWidth="1"/>
    <col min="11781" max="11781" width="39.21875" customWidth="1"/>
    <col min="11782" max="11782" width="6.88671875" customWidth="1"/>
    <col min="11783" max="11783" width="8.21875" bestFit="1" customWidth="1"/>
    <col min="11784" max="11812" width="11.44140625" customWidth="1"/>
    <col min="12033" max="12033" width="4.109375" customWidth="1"/>
    <col min="12034" max="12035" width="6.88671875" customWidth="1"/>
    <col min="12036" max="12036" width="36.88671875" customWidth="1"/>
    <col min="12037" max="12037" width="39.21875" customWidth="1"/>
    <col min="12038" max="12038" width="6.88671875" customWidth="1"/>
    <col min="12039" max="12039" width="8.21875" bestFit="1" customWidth="1"/>
    <col min="12040" max="12068" width="11.44140625" customWidth="1"/>
    <col min="12289" max="12289" width="4.109375" customWidth="1"/>
    <col min="12290" max="12291" width="6.88671875" customWidth="1"/>
    <col min="12292" max="12292" width="36.88671875" customWidth="1"/>
    <col min="12293" max="12293" width="39.21875" customWidth="1"/>
    <col min="12294" max="12294" width="6.88671875" customWidth="1"/>
    <col min="12295" max="12295" width="8.21875" bestFit="1" customWidth="1"/>
    <col min="12296" max="12324" width="11.44140625" customWidth="1"/>
    <col min="12545" max="12545" width="4.109375" customWidth="1"/>
    <col min="12546" max="12547" width="6.88671875" customWidth="1"/>
    <col min="12548" max="12548" width="36.88671875" customWidth="1"/>
    <col min="12549" max="12549" width="39.21875" customWidth="1"/>
    <col min="12550" max="12550" width="6.88671875" customWidth="1"/>
    <col min="12551" max="12551" width="8.21875" bestFit="1" customWidth="1"/>
    <col min="12552" max="12580" width="11.44140625" customWidth="1"/>
    <col min="12801" max="12801" width="4.109375" customWidth="1"/>
    <col min="12802" max="12803" width="6.88671875" customWidth="1"/>
    <col min="12804" max="12804" width="36.88671875" customWidth="1"/>
    <col min="12805" max="12805" width="39.21875" customWidth="1"/>
    <col min="12806" max="12806" width="6.88671875" customWidth="1"/>
    <col min="12807" max="12807" width="8.21875" bestFit="1" customWidth="1"/>
    <col min="12808" max="12836" width="11.44140625" customWidth="1"/>
    <col min="13057" max="13057" width="4.109375" customWidth="1"/>
    <col min="13058" max="13059" width="6.88671875" customWidth="1"/>
    <col min="13060" max="13060" width="36.88671875" customWidth="1"/>
    <col min="13061" max="13061" width="39.21875" customWidth="1"/>
    <col min="13062" max="13062" width="6.88671875" customWidth="1"/>
    <col min="13063" max="13063" width="8.21875" bestFit="1" customWidth="1"/>
    <col min="13064" max="13092" width="11.44140625" customWidth="1"/>
    <col min="13313" max="13313" width="4.109375" customWidth="1"/>
    <col min="13314" max="13315" width="6.88671875" customWidth="1"/>
    <col min="13316" max="13316" width="36.88671875" customWidth="1"/>
    <col min="13317" max="13317" width="39.21875" customWidth="1"/>
    <col min="13318" max="13318" width="6.88671875" customWidth="1"/>
    <col min="13319" max="13319" width="8.21875" bestFit="1" customWidth="1"/>
    <col min="13320" max="13348" width="11.44140625" customWidth="1"/>
    <col min="13569" max="13569" width="4.109375" customWidth="1"/>
    <col min="13570" max="13571" width="6.88671875" customWidth="1"/>
    <col min="13572" max="13572" width="36.88671875" customWidth="1"/>
    <col min="13573" max="13573" width="39.21875" customWidth="1"/>
    <col min="13574" max="13574" width="6.88671875" customWidth="1"/>
    <col min="13575" max="13575" width="8.21875" bestFit="1" customWidth="1"/>
    <col min="13576" max="13604" width="11.44140625" customWidth="1"/>
    <col min="13825" max="13825" width="4.109375" customWidth="1"/>
    <col min="13826" max="13827" width="6.88671875" customWidth="1"/>
    <col min="13828" max="13828" width="36.88671875" customWidth="1"/>
    <col min="13829" max="13829" width="39.21875" customWidth="1"/>
    <col min="13830" max="13830" width="6.88671875" customWidth="1"/>
    <col min="13831" max="13831" width="8.21875" bestFit="1" customWidth="1"/>
    <col min="13832" max="13860" width="11.44140625" customWidth="1"/>
    <col min="14081" max="14081" width="4.109375" customWidth="1"/>
    <col min="14082" max="14083" width="6.88671875" customWidth="1"/>
    <col min="14084" max="14084" width="36.88671875" customWidth="1"/>
    <col min="14085" max="14085" width="39.21875" customWidth="1"/>
    <col min="14086" max="14086" width="6.88671875" customWidth="1"/>
    <col min="14087" max="14087" width="8.21875" bestFit="1" customWidth="1"/>
    <col min="14088" max="14116" width="11.44140625" customWidth="1"/>
    <col min="14337" max="14337" width="4.109375" customWidth="1"/>
    <col min="14338" max="14339" width="6.88671875" customWidth="1"/>
    <col min="14340" max="14340" width="36.88671875" customWidth="1"/>
    <col min="14341" max="14341" width="39.21875" customWidth="1"/>
    <col min="14342" max="14342" width="6.88671875" customWidth="1"/>
    <col min="14343" max="14343" width="8.21875" bestFit="1" customWidth="1"/>
    <col min="14344" max="14372" width="11.44140625" customWidth="1"/>
    <col min="14593" max="14593" width="4.109375" customWidth="1"/>
    <col min="14594" max="14595" width="6.88671875" customWidth="1"/>
    <col min="14596" max="14596" width="36.88671875" customWidth="1"/>
    <col min="14597" max="14597" width="39.21875" customWidth="1"/>
    <col min="14598" max="14598" width="6.88671875" customWidth="1"/>
    <col min="14599" max="14599" width="8.21875" bestFit="1" customWidth="1"/>
    <col min="14600" max="14628" width="11.44140625" customWidth="1"/>
    <col min="14849" max="14849" width="4.109375" customWidth="1"/>
    <col min="14850" max="14851" width="6.88671875" customWidth="1"/>
    <col min="14852" max="14852" width="36.88671875" customWidth="1"/>
    <col min="14853" max="14853" width="39.21875" customWidth="1"/>
    <col min="14854" max="14854" width="6.88671875" customWidth="1"/>
    <col min="14855" max="14855" width="8.21875" bestFit="1" customWidth="1"/>
    <col min="14856" max="14884" width="11.44140625" customWidth="1"/>
    <col min="15105" max="15105" width="4.109375" customWidth="1"/>
    <col min="15106" max="15107" width="6.88671875" customWidth="1"/>
    <col min="15108" max="15108" width="36.88671875" customWidth="1"/>
    <col min="15109" max="15109" width="39.21875" customWidth="1"/>
    <col min="15110" max="15110" width="6.88671875" customWidth="1"/>
    <col min="15111" max="15111" width="8.21875" bestFit="1" customWidth="1"/>
    <col min="15112" max="15140" width="11.44140625" customWidth="1"/>
    <col min="15361" max="15361" width="4.109375" customWidth="1"/>
    <col min="15362" max="15363" width="6.88671875" customWidth="1"/>
    <col min="15364" max="15364" width="36.88671875" customWidth="1"/>
    <col min="15365" max="15365" width="39.21875" customWidth="1"/>
    <col min="15366" max="15366" width="6.88671875" customWidth="1"/>
    <col min="15367" max="15367" width="8.21875" bestFit="1" customWidth="1"/>
    <col min="15368" max="15396" width="11.44140625" customWidth="1"/>
    <col min="15617" max="15617" width="4.109375" customWidth="1"/>
    <col min="15618" max="15619" width="6.88671875" customWidth="1"/>
    <col min="15620" max="15620" width="36.88671875" customWidth="1"/>
    <col min="15621" max="15621" width="39.21875" customWidth="1"/>
    <col min="15622" max="15622" width="6.88671875" customWidth="1"/>
    <col min="15623" max="15623" width="8.21875" bestFit="1" customWidth="1"/>
    <col min="15624" max="15652" width="11.44140625" customWidth="1"/>
    <col min="15873" max="15873" width="4.109375" customWidth="1"/>
    <col min="15874" max="15875" width="6.88671875" customWidth="1"/>
    <col min="15876" max="15876" width="36.88671875" customWidth="1"/>
    <col min="15877" max="15877" width="39.21875" customWidth="1"/>
    <col min="15878" max="15878" width="6.88671875" customWidth="1"/>
    <col min="15879" max="15879" width="8.21875" bestFit="1" customWidth="1"/>
    <col min="15880" max="15908" width="11.44140625" customWidth="1"/>
    <col min="16129" max="16129" width="4.109375" customWidth="1"/>
    <col min="16130" max="16131" width="6.88671875" customWidth="1"/>
    <col min="16132" max="16132" width="36.88671875" customWidth="1"/>
    <col min="16133" max="16133" width="39.21875" customWidth="1"/>
    <col min="16134" max="16134" width="6.88671875" customWidth="1"/>
    <col min="16135" max="16135" width="8.21875" bestFit="1" customWidth="1"/>
    <col min="16136" max="16164" width="11.44140625" customWidth="1"/>
  </cols>
  <sheetData>
    <row r="1" spans="1:36" ht="18.75" thickBot="1" x14ac:dyDescent="0.25">
      <c r="A1" s="185"/>
      <c r="B1" s="177"/>
      <c r="C1" s="178" t="s">
        <v>651</v>
      </c>
      <c r="D1" s="179"/>
      <c r="E1" s="302"/>
      <c r="F1" s="181"/>
      <c r="G1" s="181"/>
      <c r="H1" s="181"/>
      <c r="I1" s="181"/>
      <c r="J1" s="182"/>
      <c r="K1" s="182"/>
      <c r="L1" s="275"/>
      <c r="M1" s="182"/>
      <c r="N1" s="182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183"/>
    </row>
    <row r="2" spans="1:36" ht="32.25" thickBot="1" x14ac:dyDescent="0.25">
      <c r="A2" s="187"/>
      <c r="B2" s="187"/>
      <c r="C2" s="276" t="s">
        <v>597</v>
      </c>
      <c r="D2" s="188" t="s">
        <v>141</v>
      </c>
      <c r="E2" s="860" t="s">
        <v>652</v>
      </c>
      <c r="F2" s="188" t="s">
        <v>142</v>
      </c>
      <c r="G2" s="188" t="s">
        <v>189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</row>
    <row r="3" spans="1:36" ht="15" customHeight="1" x14ac:dyDescent="0.2">
      <c r="A3" s="303"/>
      <c r="B3" s="929" t="s">
        <v>190</v>
      </c>
      <c r="C3" s="761" t="s">
        <v>653</v>
      </c>
      <c r="D3" s="762" t="s">
        <v>654</v>
      </c>
      <c r="E3" s="849" t="s">
        <v>655</v>
      </c>
      <c r="F3" s="837" t="s">
        <v>75</v>
      </c>
      <c r="G3" s="837">
        <v>2</v>
      </c>
      <c r="H3" s="736">
        <f>'3. BL Demand'!H3+'6. Preferred (Scenario Yr)'!H45+'6. Preferred (Scenario Yr)'!H60</f>
        <v>10.626960623527641</v>
      </c>
      <c r="I3" s="335">
        <f>'3. BL Demand'!I3+'6. Preferred (Scenario Yr)'!I45+'6. Preferred (Scenario Yr)'!I60</f>
        <v>10.806138679010658</v>
      </c>
      <c r="J3" s="335">
        <f>'3. BL Demand'!J3+'6. Preferred (Scenario Yr)'!J45+'6. Preferred (Scenario Yr)'!J60</f>
        <v>10.714488711156774</v>
      </c>
      <c r="K3" s="335">
        <f>'3. BL Demand'!K3+'6. Preferred (Scenario Yr)'!K45+'6. Preferred (Scenario Yr)'!K60</f>
        <v>10.627899026599938</v>
      </c>
      <c r="L3" s="838">
        <f>'3. BL Demand'!L3+'6. Preferred (Scenario Yr)'!L45+'6. Preferred (Scenario Yr)'!L60</f>
        <v>10.547752109918042</v>
      </c>
      <c r="M3" s="838">
        <f>'3. BL Demand'!M3+'6. Preferred (Scenario Yr)'!M45+'6. Preferred (Scenario Yr)'!M60</f>
        <v>10.47236986557459</v>
      </c>
      <c r="N3" s="838">
        <f>'3. BL Demand'!N3+'6. Preferred (Scenario Yr)'!N45+'6. Preferred (Scenario Yr)'!N60</f>
        <v>10.401236794918765</v>
      </c>
      <c r="O3" s="838">
        <f>'3. BL Demand'!O3+'6. Preferred (Scenario Yr)'!O45+'6. Preferred (Scenario Yr)'!O60</f>
        <v>10.333916782445431</v>
      </c>
      <c r="P3" s="838">
        <f>'3. BL Demand'!P3+'6. Preferred (Scenario Yr)'!P45+'6. Preferred (Scenario Yr)'!P60</f>
        <v>10.270037589273974</v>
      </c>
      <c r="Q3" s="838">
        <f>'3. BL Demand'!Q3+'6. Preferred (Scenario Yr)'!Q45+'6. Preferred (Scenario Yr)'!Q60</f>
        <v>10.208216261183649</v>
      </c>
      <c r="R3" s="838">
        <f>'3. BL Demand'!R3+'6. Preferred (Scenario Yr)'!R45+'6. Preferred (Scenario Yr)'!R60</f>
        <v>10.150300663454278</v>
      </c>
      <c r="S3" s="838">
        <f>'3. BL Demand'!S3+'6. Preferred (Scenario Yr)'!S45+'6. Preferred (Scenario Yr)'!S60</f>
        <v>10.094986025050309</v>
      </c>
      <c r="T3" s="838">
        <f>'3. BL Demand'!T3+'6. Preferred (Scenario Yr)'!T45+'6. Preferred (Scenario Yr)'!T60</f>
        <v>10.042059930415636</v>
      </c>
      <c r="U3" s="838">
        <f>'3. BL Demand'!U3+'6. Preferred (Scenario Yr)'!U45+'6. Preferred (Scenario Yr)'!U60</f>
        <v>9.9913349677058321</v>
      </c>
      <c r="V3" s="838">
        <f>'3. BL Demand'!V3+'6. Preferred (Scenario Yr)'!V45+'6. Preferred (Scenario Yr)'!V60</f>
        <v>9.941582256149669</v>
      </c>
      <c r="W3" s="838">
        <f>'3. BL Demand'!W3+'6. Preferred (Scenario Yr)'!W45+'6. Preferred (Scenario Yr)'!W60</f>
        <v>9.8947791408743999</v>
      </c>
      <c r="X3" s="838">
        <f>'3. BL Demand'!X3+'6. Preferred (Scenario Yr)'!X45+'6. Preferred (Scenario Yr)'!X60</f>
        <v>9.849730469479109</v>
      </c>
      <c r="Y3" s="838">
        <f>'3. BL Demand'!Y3+'6. Preferred (Scenario Yr)'!Y45+'6. Preferred (Scenario Yr)'!Y60</f>
        <v>9.8063172612075693</v>
      </c>
      <c r="Z3" s="838">
        <f>'3. BL Demand'!Z3+'6. Preferred (Scenario Yr)'!Z45+'6. Preferred (Scenario Yr)'!Z60</f>
        <v>9.7644322427469721</v>
      </c>
      <c r="AA3" s="838">
        <f>'3. BL Demand'!AA3+'6. Preferred (Scenario Yr)'!AA45+'6. Preferred (Scenario Yr)'!AA60</f>
        <v>9.7239783609001478</v>
      </c>
      <c r="AB3" s="838">
        <f>'3. BL Demand'!AB3+'6. Preferred (Scenario Yr)'!AB45+'6. Preferred (Scenario Yr)'!AB60</f>
        <v>9.6838048281328462</v>
      </c>
      <c r="AC3" s="838">
        <f>'3. BL Demand'!AC3+'6. Preferred (Scenario Yr)'!AC45+'6. Preferred (Scenario Yr)'!AC60</f>
        <v>9.6459568363429558</v>
      </c>
      <c r="AD3" s="838">
        <f>'3. BL Demand'!AD3+'6. Preferred (Scenario Yr)'!AD45+'6. Preferred (Scenario Yr)'!AD60</f>
        <v>9.6092984652187177</v>
      </c>
      <c r="AE3" s="838">
        <f>'3. BL Demand'!AE3+'6. Preferred (Scenario Yr)'!AE45+'6. Preferred (Scenario Yr)'!AE60</f>
        <v>9.5737626801865634</v>
      </c>
      <c r="AF3" s="838">
        <f>'3. BL Demand'!AF3+'6. Preferred (Scenario Yr)'!AF45+'6. Preferred (Scenario Yr)'!AF60</f>
        <v>9.5392879578032836</v>
      </c>
      <c r="AG3" s="838">
        <f>'3. BL Demand'!AG3+'6. Preferred (Scenario Yr)'!AG45+'6. Preferred (Scenario Yr)'!AG60</f>
        <v>9.5058176977177951</v>
      </c>
      <c r="AH3" s="838">
        <f>'3. BL Demand'!AH3+'6. Preferred (Scenario Yr)'!AH45+'6. Preferred (Scenario Yr)'!AH60</f>
        <v>9.4722370149667903</v>
      </c>
      <c r="AI3" s="838">
        <f>'3. BL Demand'!AI3+'6. Preferred (Scenario Yr)'!AI45+'6. Preferred (Scenario Yr)'!AI60</f>
        <v>9.4406230773691693</v>
      </c>
      <c r="AJ3" s="839">
        <f>'3. BL Demand'!AJ3+'6. Preferred (Scenario Yr)'!AJ45+'6. Preferred (Scenario Yr)'!AJ60</f>
        <v>9.4098685374821684</v>
      </c>
    </row>
    <row r="4" spans="1:36" x14ac:dyDescent="0.2">
      <c r="A4" s="303"/>
      <c r="B4" s="930"/>
      <c r="C4" s="744" t="s">
        <v>656</v>
      </c>
      <c r="D4" s="745" t="s">
        <v>657</v>
      </c>
      <c r="E4" s="800" t="s">
        <v>655</v>
      </c>
      <c r="F4" s="747" t="s">
        <v>75</v>
      </c>
      <c r="G4" s="747">
        <v>2</v>
      </c>
      <c r="H4" s="577">
        <f>'3. BL Demand'!H4+'6. Preferred (Scenario Yr)'!H48+'6. Preferred (Scenario Yr)'!H63</f>
        <v>0.39021800528041017</v>
      </c>
      <c r="I4" s="334">
        <f>'3. BL Demand'!I4+'6. Preferred (Scenario Yr)'!I48+'6. Preferred (Scenario Yr)'!I63</f>
        <v>0.39021800528041017</v>
      </c>
      <c r="J4" s="334">
        <f>'3. BL Demand'!J4+'6. Preferred (Scenario Yr)'!J48+'6. Preferred (Scenario Yr)'!J63</f>
        <v>0.39021800528041017</v>
      </c>
      <c r="K4" s="334">
        <f>'3. BL Demand'!K4+'6. Preferred (Scenario Yr)'!K48+'6. Preferred (Scenario Yr)'!K63</f>
        <v>0.39021800528041017</v>
      </c>
      <c r="L4" s="562">
        <f>'3. BL Demand'!L4+'6. Preferred (Scenario Yr)'!L48+'6. Preferred (Scenario Yr)'!L63</f>
        <v>0.39021800528041017</v>
      </c>
      <c r="M4" s="562">
        <f>'3. BL Demand'!M4+'6. Preferred (Scenario Yr)'!M48+'6. Preferred (Scenario Yr)'!M63</f>
        <v>0.39021800528041017</v>
      </c>
      <c r="N4" s="562">
        <f>'3. BL Demand'!N4+'6. Preferred (Scenario Yr)'!N48+'6. Preferred (Scenario Yr)'!N63</f>
        <v>0.39021800528041017</v>
      </c>
      <c r="O4" s="562">
        <f>'3. BL Demand'!O4+'6. Preferred (Scenario Yr)'!O48+'6. Preferred (Scenario Yr)'!O63</f>
        <v>0.39021800528041017</v>
      </c>
      <c r="P4" s="562">
        <f>'3. BL Demand'!P4+'6. Preferred (Scenario Yr)'!P48+'6. Preferred (Scenario Yr)'!P63</f>
        <v>0.39021800528041017</v>
      </c>
      <c r="Q4" s="562">
        <f>'3. BL Demand'!Q4+'6. Preferred (Scenario Yr)'!Q48+'6. Preferred (Scenario Yr)'!Q63</f>
        <v>0.39021800528041017</v>
      </c>
      <c r="R4" s="562">
        <f>'3. BL Demand'!R4+'6. Preferred (Scenario Yr)'!R48+'6. Preferred (Scenario Yr)'!R63</f>
        <v>0.39021800528041017</v>
      </c>
      <c r="S4" s="562">
        <f>'3. BL Demand'!S4+'6. Preferred (Scenario Yr)'!S48+'6. Preferred (Scenario Yr)'!S63</f>
        <v>0.39021800528041017</v>
      </c>
      <c r="T4" s="562">
        <f>'3. BL Demand'!T4+'6. Preferred (Scenario Yr)'!T48+'6. Preferred (Scenario Yr)'!T63</f>
        <v>0.39021800528041017</v>
      </c>
      <c r="U4" s="562">
        <f>'3. BL Demand'!U4+'6. Preferred (Scenario Yr)'!U48+'6. Preferred (Scenario Yr)'!U63</f>
        <v>0.39021800528041017</v>
      </c>
      <c r="V4" s="562">
        <f>'3. BL Demand'!V4+'6. Preferred (Scenario Yr)'!V48+'6. Preferred (Scenario Yr)'!V63</f>
        <v>0.39021800528041017</v>
      </c>
      <c r="W4" s="562">
        <f>'3. BL Demand'!W4+'6. Preferred (Scenario Yr)'!W48+'6. Preferred (Scenario Yr)'!W63</f>
        <v>0.39021800528041017</v>
      </c>
      <c r="X4" s="562">
        <f>'3. BL Demand'!X4+'6. Preferred (Scenario Yr)'!X48+'6. Preferred (Scenario Yr)'!X63</f>
        <v>0.39021800528041017</v>
      </c>
      <c r="Y4" s="562">
        <f>'3. BL Demand'!Y4+'6. Preferred (Scenario Yr)'!Y48+'6. Preferred (Scenario Yr)'!Y63</f>
        <v>0.39021800528041017</v>
      </c>
      <c r="Z4" s="562">
        <f>'3. BL Demand'!Z4+'6. Preferred (Scenario Yr)'!Z48+'6. Preferred (Scenario Yr)'!Z63</f>
        <v>0.39021800528041017</v>
      </c>
      <c r="AA4" s="562">
        <f>'3. BL Demand'!AA4+'6. Preferred (Scenario Yr)'!AA48+'6. Preferred (Scenario Yr)'!AA63</f>
        <v>0.39021800528041017</v>
      </c>
      <c r="AB4" s="562">
        <f>'3. BL Demand'!AB4+'6. Preferred (Scenario Yr)'!AB48+'6. Preferred (Scenario Yr)'!AB63</f>
        <v>0.39021800528041017</v>
      </c>
      <c r="AC4" s="562">
        <f>'3. BL Demand'!AC4+'6. Preferred (Scenario Yr)'!AC48+'6. Preferred (Scenario Yr)'!AC63</f>
        <v>0.39021800528041017</v>
      </c>
      <c r="AD4" s="562">
        <f>'3. BL Demand'!AD4+'6. Preferred (Scenario Yr)'!AD48+'6. Preferred (Scenario Yr)'!AD63</f>
        <v>0.39021800528041017</v>
      </c>
      <c r="AE4" s="562">
        <f>'3. BL Demand'!AE4+'6. Preferred (Scenario Yr)'!AE48+'6. Preferred (Scenario Yr)'!AE63</f>
        <v>0.39021800528041017</v>
      </c>
      <c r="AF4" s="562">
        <f>'3. BL Demand'!AF4+'6. Preferred (Scenario Yr)'!AF48+'6. Preferred (Scenario Yr)'!AF63</f>
        <v>0.39021800528041017</v>
      </c>
      <c r="AG4" s="562">
        <f>'3. BL Demand'!AG4+'6. Preferred (Scenario Yr)'!AG48+'6. Preferred (Scenario Yr)'!AG63</f>
        <v>0.39021800528041017</v>
      </c>
      <c r="AH4" s="562">
        <f>'3. BL Demand'!AH4+'6. Preferred (Scenario Yr)'!AH48+'6. Preferred (Scenario Yr)'!AH63</f>
        <v>0.39021800528041017</v>
      </c>
      <c r="AI4" s="562">
        <f>'3. BL Demand'!AI4+'6. Preferred (Scenario Yr)'!AI48+'6. Preferred (Scenario Yr)'!AI63</f>
        <v>0.39021800528041017</v>
      </c>
      <c r="AJ4" s="748">
        <f>'3. BL Demand'!AJ4+'6. Preferred (Scenario Yr)'!AJ48+'6. Preferred (Scenario Yr)'!AJ63</f>
        <v>0.39021800528041017</v>
      </c>
    </row>
    <row r="5" spans="1:36" x14ac:dyDescent="0.2">
      <c r="A5" s="303"/>
      <c r="B5" s="930"/>
      <c r="C5" s="744" t="s">
        <v>658</v>
      </c>
      <c r="D5" s="745" t="s">
        <v>659</v>
      </c>
      <c r="E5" s="800" t="s">
        <v>655</v>
      </c>
      <c r="F5" s="747" t="s">
        <v>75</v>
      </c>
      <c r="G5" s="747">
        <v>2</v>
      </c>
      <c r="H5" s="577">
        <f>'3. BL Demand'!H5+'6. Preferred (Scenario Yr)'!H51+'6. Preferred (Scenario Yr)'!H66</f>
        <v>10.826394690324697</v>
      </c>
      <c r="I5" s="334">
        <f>'3. BL Demand'!I5+'6. Preferred (Scenario Yr)'!I51+'6. Preferred (Scenario Yr)'!I66</f>
        <v>11.080783758182331</v>
      </c>
      <c r="J5" s="334">
        <f>'3. BL Demand'!J5+'6. Preferred (Scenario Yr)'!J51+'6. Preferred (Scenario Yr)'!J66</f>
        <v>11.337359918621878</v>
      </c>
      <c r="K5" s="334">
        <f>'3. BL Demand'!K5+'6. Preferred (Scenario Yr)'!K51+'6. Preferred (Scenario Yr)'!K66</f>
        <v>11.596157368023736</v>
      </c>
      <c r="L5" s="562">
        <f>'3. BL Demand'!L5+'6. Preferred (Scenario Yr)'!L51+'6. Preferred (Scenario Yr)'!L66</f>
        <v>11.820979437300283</v>
      </c>
      <c r="M5" s="562">
        <f>'3. BL Demand'!M5+'6. Preferred (Scenario Yr)'!M51+'6. Preferred (Scenario Yr)'!M66</f>
        <v>12.04809817668141</v>
      </c>
      <c r="N5" s="562">
        <f>'3. BL Demand'!N5+'6. Preferred (Scenario Yr)'!N51+'6. Preferred (Scenario Yr)'!N66</f>
        <v>12.277114380293035</v>
      </c>
      <c r="O5" s="562">
        <f>'3. BL Demand'!O5+'6. Preferred (Scenario Yr)'!O51+'6. Preferred (Scenario Yr)'!O66</f>
        <v>12.508380357197499</v>
      </c>
      <c r="P5" s="562">
        <f>'3. BL Demand'!P5+'6. Preferred (Scenario Yr)'!P51+'6. Preferred (Scenario Yr)'!P66</f>
        <v>12.741582547119508</v>
      </c>
      <c r="Q5" s="562">
        <f>'3. BL Demand'!Q5+'6. Preferred (Scenario Yr)'!Q51+'6. Preferred (Scenario Yr)'!Q66</f>
        <v>12.965391441713308</v>
      </c>
      <c r="R5" s="562">
        <f>'3. BL Demand'!R5+'6. Preferred (Scenario Yr)'!R51+'6. Preferred (Scenario Yr)'!R66</f>
        <v>13.191519732456243</v>
      </c>
      <c r="S5" s="562">
        <f>'3. BL Demand'!S5+'6. Preferred (Scenario Yr)'!S51+'6. Preferred (Scenario Yr)'!S66</f>
        <v>13.419216933999495</v>
      </c>
      <c r="T5" s="562">
        <f>'3. BL Demand'!T5+'6. Preferred (Scenario Yr)'!T51+'6. Preferred (Scenario Yr)'!T66</f>
        <v>13.648686468082266</v>
      </c>
      <c r="U5" s="562">
        <f>'3. BL Demand'!U5+'6. Preferred (Scenario Yr)'!U51+'6. Preferred (Scenario Yr)'!U66</f>
        <v>13.879887626060244</v>
      </c>
      <c r="V5" s="562">
        <f>'3. BL Demand'!V5+'6. Preferred (Scenario Yr)'!V51+'6. Preferred (Scenario Yr)'!V66</f>
        <v>21.145639906626521</v>
      </c>
      <c r="W5" s="562">
        <f>'3. BL Demand'!W5+'6. Preferred (Scenario Yr)'!W51+'6. Preferred (Scenario Yr)'!W66</f>
        <v>21.098254251937934</v>
      </c>
      <c r="X5" s="562">
        <f>'3. BL Demand'!X5+'6. Preferred (Scenario Yr)'!X51+'6. Preferred (Scenario Yr)'!X66</f>
        <v>21.072849672174829</v>
      </c>
      <c r="Y5" s="562">
        <f>'3. BL Demand'!Y5+'6. Preferred (Scenario Yr)'!Y51+'6. Preferred (Scenario Yr)'!Y66</f>
        <v>21.052203309423678</v>
      </c>
      <c r="Z5" s="562">
        <f>'3. BL Demand'!Z5+'6. Preferred (Scenario Yr)'!Z51+'6. Preferred (Scenario Yr)'!Z66</f>
        <v>21.035636225880232</v>
      </c>
      <c r="AA5" s="562">
        <f>'3. BL Demand'!AA5+'6. Preferred (Scenario Yr)'!AA51+'6. Preferred (Scenario Yr)'!AA66</f>
        <v>21.007469900842029</v>
      </c>
      <c r="AB5" s="562">
        <f>'3. BL Demand'!AB5+'6. Preferred (Scenario Yr)'!AB51+'6. Preferred (Scenario Yr)'!AB66</f>
        <v>20.984011114541438</v>
      </c>
      <c r="AC5" s="562">
        <f>'3. BL Demand'!AC5+'6. Preferred (Scenario Yr)'!AC51+'6. Preferred (Scenario Yr)'!AC66</f>
        <v>20.964278685430344</v>
      </c>
      <c r="AD5" s="562">
        <f>'3. BL Demand'!AD5+'6. Preferred (Scenario Yr)'!AD51+'6. Preferred (Scenario Yr)'!AD66</f>
        <v>20.949340876788064</v>
      </c>
      <c r="AE5" s="562">
        <f>'3. BL Demand'!AE5+'6. Preferred (Scenario Yr)'!AE51+'6. Preferred (Scenario Yr)'!AE66</f>
        <v>20.93853333114896</v>
      </c>
      <c r="AF5" s="562">
        <f>'3. BL Demand'!AF5+'6. Preferred (Scenario Yr)'!AF51+'6. Preferred (Scenario Yr)'!AF66</f>
        <v>20.936882395822256</v>
      </c>
      <c r="AG5" s="562">
        <f>'3. BL Demand'!AG5+'6. Preferred (Scenario Yr)'!AG51+'6. Preferred (Scenario Yr)'!AG66</f>
        <v>20.938315453103208</v>
      </c>
      <c r="AH5" s="562">
        <f>'3. BL Demand'!AH5+'6. Preferred (Scenario Yr)'!AH51+'6. Preferred (Scenario Yr)'!AH66</f>
        <v>20.949199443654198</v>
      </c>
      <c r="AI5" s="562">
        <f>'3. BL Demand'!AI5+'6. Preferred (Scenario Yr)'!AI51+'6. Preferred (Scenario Yr)'!AI66</f>
        <v>20.956300262699447</v>
      </c>
      <c r="AJ5" s="748">
        <f>'3. BL Demand'!AJ5+'6. Preferred (Scenario Yr)'!AJ51+'6. Preferred (Scenario Yr)'!AJ66</f>
        <v>20.966318961017404</v>
      </c>
    </row>
    <row r="6" spans="1:36" x14ac:dyDescent="0.2">
      <c r="A6" s="303"/>
      <c r="B6" s="930"/>
      <c r="C6" s="744" t="s">
        <v>660</v>
      </c>
      <c r="D6" s="745" t="s">
        <v>661</v>
      </c>
      <c r="E6" s="800" t="s">
        <v>655</v>
      </c>
      <c r="F6" s="747" t="s">
        <v>75</v>
      </c>
      <c r="G6" s="747">
        <v>2</v>
      </c>
      <c r="H6" s="577">
        <f>'3. BL Demand'!H6+'6. Preferred (Scenario Yr)'!H54+'6. Preferred (Scenario Yr)'!H69</f>
        <v>13.363794445452898</v>
      </c>
      <c r="I6" s="334">
        <f>'3. BL Demand'!I6+'6. Preferred (Scenario Yr)'!I54+'6. Preferred (Scenario Yr)'!I69</f>
        <v>12.941632925684898</v>
      </c>
      <c r="J6" s="334">
        <f>'3. BL Demand'!J6+'6. Preferred (Scenario Yr)'!J54+'6. Preferred (Scenario Yr)'!J69</f>
        <v>12.542445721187814</v>
      </c>
      <c r="K6" s="334">
        <f>'3. BL Demand'!K6+'6. Preferred (Scenario Yr)'!K54+'6. Preferred (Scenario Yr)'!K69</f>
        <v>12.15210218466385</v>
      </c>
      <c r="L6" s="562">
        <f>'3. BL Demand'!L6+'6. Preferred (Scenario Yr)'!L54+'6. Preferred (Scenario Yr)'!L69</f>
        <v>11.755132767353624</v>
      </c>
      <c r="M6" s="562">
        <f>'3. BL Demand'!M6+'6. Preferred (Scenario Yr)'!M54+'6. Preferred (Scenario Yr)'!M69</f>
        <v>11.376355265396867</v>
      </c>
      <c r="N6" s="562">
        <f>'3. BL Demand'!N6+'6. Preferred (Scenario Yr)'!N54+'6. Preferred (Scenario Yr)'!N69</f>
        <v>11.012154465895666</v>
      </c>
      <c r="O6" s="562">
        <f>'3. BL Demand'!O6+'6. Preferred (Scenario Yr)'!O54+'6. Preferred (Scenario Yr)'!O69</f>
        <v>10.662807589273811</v>
      </c>
      <c r="P6" s="562">
        <f>'3. BL Demand'!P6+'6. Preferred (Scenario Yr)'!P54+'6. Preferred (Scenario Yr)'!P69</f>
        <v>10.323901118876519</v>
      </c>
      <c r="Q6" s="562">
        <f>'3. BL Demand'!Q6+'6. Preferred (Scenario Yr)'!Q54+'6. Preferred (Scenario Yr)'!Q69</f>
        <v>10.0029040904186</v>
      </c>
      <c r="R6" s="562">
        <f>'3. BL Demand'!R6+'6. Preferred (Scenario Yr)'!R54+'6. Preferred (Scenario Yr)'!R69</f>
        <v>9.6914905966701461</v>
      </c>
      <c r="S6" s="562">
        <f>'3. BL Demand'!S6+'6. Preferred (Scenario Yr)'!S54+'6. Preferred (Scenario Yr)'!S69</f>
        <v>9.3908347953132374</v>
      </c>
      <c r="T6" s="562">
        <f>'3. BL Demand'!T6+'6. Preferred (Scenario Yr)'!T54+'6. Preferred (Scenario Yr)'!T69</f>
        <v>9.099706898076489</v>
      </c>
      <c r="U6" s="562">
        <f>'3. BL Demand'!U6+'6. Preferred (Scenario Yr)'!U54+'6. Preferred (Scenario Yr)'!U69</f>
        <v>8.8189186990946542</v>
      </c>
      <c r="V6" s="562">
        <f>'3. BL Demand'!V6+'6. Preferred (Scenario Yr)'!V54+'6. Preferred (Scenario Yr)'!V69</f>
        <v>0</v>
      </c>
      <c r="W6" s="562">
        <f>'3. BL Demand'!W6+'6. Preferred (Scenario Yr)'!W54+'6. Preferred (Scenario Yr)'!W69</f>
        <v>0</v>
      </c>
      <c r="X6" s="562">
        <f>'3. BL Demand'!X6+'6. Preferred (Scenario Yr)'!X54+'6. Preferred (Scenario Yr)'!X69</f>
        <v>0</v>
      </c>
      <c r="Y6" s="562">
        <f>'3. BL Demand'!Y6+'6. Preferred (Scenario Yr)'!Y54+'6. Preferred (Scenario Yr)'!Y69</f>
        <v>0</v>
      </c>
      <c r="Z6" s="562">
        <f>'3. BL Demand'!Z6+'6. Preferred (Scenario Yr)'!Z54+'6. Preferred (Scenario Yr)'!Z69</f>
        <v>0</v>
      </c>
      <c r="AA6" s="562">
        <f>'3. BL Demand'!AA6+'6. Preferred (Scenario Yr)'!AA54+'6. Preferred (Scenario Yr)'!AA69</f>
        <v>0</v>
      </c>
      <c r="AB6" s="562">
        <f>'3. BL Demand'!AB6+'6. Preferred (Scenario Yr)'!AB54+'6. Preferred (Scenario Yr)'!AB69</f>
        <v>0</v>
      </c>
      <c r="AC6" s="562">
        <f>'3. BL Demand'!AC6+'6. Preferred (Scenario Yr)'!AC54+'6. Preferred (Scenario Yr)'!AC69</f>
        <v>0</v>
      </c>
      <c r="AD6" s="562">
        <f>'3. BL Demand'!AD6+'6. Preferred (Scenario Yr)'!AD54+'6. Preferred (Scenario Yr)'!AD69</f>
        <v>0</v>
      </c>
      <c r="AE6" s="562">
        <f>'3. BL Demand'!AE6+'6. Preferred (Scenario Yr)'!AE54+'6. Preferred (Scenario Yr)'!AE69</f>
        <v>0</v>
      </c>
      <c r="AF6" s="562">
        <f>'3. BL Demand'!AF6+'6. Preferred (Scenario Yr)'!AF54+'6. Preferred (Scenario Yr)'!AF69</f>
        <v>0</v>
      </c>
      <c r="AG6" s="562">
        <f>'3. BL Demand'!AG6+'6. Preferred (Scenario Yr)'!AG54+'6. Preferred (Scenario Yr)'!AG69</f>
        <v>0</v>
      </c>
      <c r="AH6" s="562">
        <f>'3. BL Demand'!AH6+'6. Preferred (Scenario Yr)'!AH54+'6. Preferred (Scenario Yr)'!AH69</f>
        <v>0</v>
      </c>
      <c r="AI6" s="562">
        <f>'3. BL Demand'!AI6+'6. Preferred (Scenario Yr)'!AI54+'6. Preferred (Scenario Yr)'!AI69</f>
        <v>0</v>
      </c>
      <c r="AJ6" s="748">
        <f>'3. BL Demand'!AJ6+'6. Preferred (Scenario Yr)'!AJ54+'6. Preferred (Scenario Yr)'!AJ69</f>
        <v>0</v>
      </c>
    </row>
    <row r="7" spans="1:36" x14ac:dyDescent="0.2">
      <c r="A7" s="303"/>
      <c r="B7" s="930"/>
      <c r="C7" s="744" t="s">
        <v>662</v>
      </c>
      <c r="D7" s="745" t="s">
        <v>200</v>
      </c>
      <c r="E7" s="746" t="s">
        <v>663</v>
      </c>
      <c r="F7" s="747" t="s">
        <v>75</v>
      </c>
      <c r="G7" s="747">
        <v>2</v>
      </c>
      <c r="H7" s="577">
        <f t="shared" ref="H7:AJ7" si="0">H3-H32</f>
        <v>10.587000522938823</v>
      </c>
      <c r="I7" s="334">
        <f t="shared" si="0"/>
        <v>10.76617857842184</v>
      </c>
      <c r="J7" s="334">
        <f t="shared" si="0"/>
        <v>10.674528610567956</v>
      </c>
      <c r="K7" s="334">
        <f t="shared" si="0"/>
        <v>10.58793892601112</v>
      </c>
      <c r="L7" s="562">
        <f t="shared" si="0"/>
        <v>10.507792009329224</v>
      </c>
      <c r="M7" s="562">
        <f t="shared" si="0"/>
        <v>10.432409764985772</v>
      </c>
      <c r="N7" s="562">
        <f t="shared" si="0"/>
        <v>10.361276694329947</v>
      </c>
      <c r="O7" s="562">
        <f t="shared" si="0"/>
        <v>10.293956681856613</v>
      </c>
      <c r="P7" s="562">
        <f t="shared" si="0"/>
        <v>10.230077488685156</v>
      </c>
      <c r="Q7" s="562">
        <f t="shared" si="0"/>
        <v>10.168256160594831</v>
      </c>
      <c r="R7" s="562">
        <f t="shared" si="0"/>
        <v>10.11034056286546</v>
      </c>
      <c r="S7" s="562">
        <f t="shared" si="0"/>
        <v>10.055025924461491</v>
      </c>
      <c r="T7" s="562">
        <f t="shared" si="0"/>
        <v>10.002099829826818</v>
      </c>
      <c r="U7" s="562">
        <f t="shared" si="0"/>
        <v>9.9513748671170141</v>
      </c>
      <c r="V7" s="562">
        <f t="shared" si="0"/>
        <v>9.901622155560851</v>
      </c>
      <c r="W7" s="562">
        <f t="shared" si="0"/>
        <v>9.854819040285582</v>
      </c>
      <c r="X7" s="562">
        <f t="shared" si="0"/>
        <v>9.8097703688902911</v>
      </c>
      <c r="Y7" s="562">
        <f t="shared" si="0"/>
        <v>9.7663571606187514</v>
      </c>
      <c r="Z7" s="562">
        <f t="shared" si="0"/>
        <v>9.7244721421581541</v>
      </c>
      <c r="AA7" s="562">
        <f t="shared" si="0"/>
        <v>9.6840182603113298</v>
      </c>
      <c r="AB7" s="562">
        <f t="shared" si="0"/>
        <v>9.6438447275440282</v>
      </c>
      <c r="AC7" s="562">
        <f t="shared" si="0"/>
        <v>9.6059967357541378</v>
      </c>
      <c r="AD7" s="562">
        <f t="shared" si="0"/>
        <v>9.5693383646298997</v>
      </c>
      <c r="AE7" s="562">
        <f t="shared" si="0"/>
        <v>9.5338025795977455</v>
      </c>
      <c r="AF7" s="562">
        <f t="shared" si="0"/>
        <v>9.4993278572144657</v>
      </c>
      <c r="AG7" s="562">
        <f t="shared" si="0"/>
        <v>9.4658575971289771</v>
      </c>
      <c r="AH7" s="562">
        <f t="shared" si="0"/>
        <v>9.4322769143779723</v>
      </c>
      <c r="AI7" s="562">
        <f t="shared" si="0"/>
        <v>9.4006629767803513</v>
      </c>
      <c r="AJ7" s="748">
        <f t="shared" si="0"/>
        <v>9.3699084368933505</v>
      </c>
    </row>
    <row r="8" spans="1:36" x14ac:dyDescent="0.2">
      <c r="A8" s="303"/>
      <c r="B8" s="930"/>
      <c r="C8" s="744" t="s">
        <v>664</v>
      </c>
      <c r="D8" s="745" t="s">
        <v>203</v>
      </c>
      <c r="E8" s="746" t="s">
        <v>665</v>
      </c>
      <c r="F8" s="747" t="s">
        <v>75</v>
      </c>
      <c r="G8" s="747">
        <v>2</v>
      </c>
      <c r="H8" s="577">
        <f t="shared" ref="H8:AJ8" si="1">H4-H33</f>
        <v>0.3737524629636253</v>
      </c>
      <c r="I8" s="334">
        <f t="shared" si="1"/>
        <v>0.3737524629636253</v>
      </c>
      <c r="J8" s="334">
        <f t="shared" si="1"/>
        <v>0.3737524629636253</v>
      </c>
      <c r="K8" s="334">
        <f t="shared" si="1"/>
        <v>0.3737524629636253</v>
      </c>
      <c r="L8" s="562">
        <f t="shared" si="1"/>
        <v>0.3737524629636253</v>
      </c>
      <c r="M8" s="562">
        <f t="shared" si="1"/>
        <v>0.3737524629636253</v>
      </c>
      <c r="N8" s="562">
        <f t="shared" si="1"/>
        <v>0.3737524629636253</v>
      </c>
      <c r="O8" s="562">
        <f t="shared" si="1"/>
        <v>0.3737524629636253</v>
      </c>
      <c r="P8" s="562">
        <f t="shared" si="1"/>
        <v>0.3737524629636253</v>
      </c>
      <c r="Q8" s="562">
        <f t="shared" si="1"/>
        <v>0.3737524629636253</v>
      </c>
      <c r="R8" s="562">
        <f t="shared" si="1"/>
        <v>0.3737524629636253</v>
      </c>
      <c r="S8" s="562">
        <f t="shared" si="1"/>
        <v>0.3737524629636253</v>
      </c>
      <c r="T8" s="562">
        <f t="shared" si="1"/>
        <v>0.3737524629636253</v>
      </c>
      <c r="U8" s="562">
        <f t="shared" si="1"/>
        <v>0.3737524629636253</v>
      </c>
      <c r="V8" s="562">
        <f t="shared" si="1"/>
        <v>0.3737524629636253</v>
      </c>
      <c r="W8" s="562">
        <f t="shared" si="1"/>
        <v>0.3737524629636253</v>
      </c>
      <c r="X8" s="562">
        <f t="shared" si="1"/>
        <v>0.3737524629636253</v>
      </c>
      <c r="Y8" s="562">
        <f t="shared" si="1"/>
        <v>0.3737524629636253</v>
      </c>
      <c r="Z8" s="562">
        <f t="shared" si="1"/>
        <v>0.3737524629636253</v>
      </c>
      <c r="AA8" s="562">
        <f t="shared" si="1"/>
        <v>0.3737524629636253</v>
      </c>
      <c r="AB8" s="562">
        <f t="shared" si="1"/>
        <v>0.3737524629636253</v>
      </c>
      <c r="AC8" s="562">
        <f t="shared" si="1"/>
        <v>0.3737524629636253</v>
      </c>
      <c r="AD8" s="562">
        <f t="shared" si="1"/>
        <v>0.3737524629636253</v>
      </c>
      <c r="AE8" s="562">
        <f t="shared" si="1"/>
        <v>0.3737524629636253</v>
      </c>
      <c r="AF8" s="562">
        <f t="shared" si="1"/>
        <v>0.3737524629636253</v>
      </c>
      <c r="AG8" s="562">
        <f t="shared" si="1"/>
        <v>0.3737524629636253</v>
      </c>
      <c r="AH8" s="562">
        <f t="shared" si="1"/>
        <v>0.3737524629636253</v>
      </c>
      <c r="AI8" s="562">
        <f t="shared" si="1"/>
        <v>0.3737524629636253</v>
      </c>
      <c r="AJ8" s="748">
        <f t="shared" si="1"/>
        <v>0.3737524629636253</v>
      </c>
    </row>
    <row r="9" spans="1:36" x14ac:dyDescent="0.2">
      <c r="A9" s="303"/>
      <c r="B9" s="930"/>
      <c r="C9" s="744" t="s">
        <v>83</v>
      </c>
      <c r="D9" s="745" t="s">
        <v>205</v>
      </c>
      <c r="E9" s="746" t="s">
        <v>666</v>
      </c>
      <c r="F9" s="747" t="s">
        <v>75</v>
      </c>
      <c r="G9" s="747">
        <v>2</v>
      </c>
      <c r="H9" s="577">
        <f t="shared" ref="H9:AJ9" si="2">H5-H34</f>
        <v>10.023709149867496</v>
      </c>
      <c r="I9" s="334">
        <f t="shared" si="2"/>
        <v>10.251052416723473</v>
      </c>
      <c r="J9" s="334">
        <f t="shared" si="2"/>
        <v>10.481176344697461</v>
      </c>
      <c r="K9" s="334">
        <f t="shared" si="2"/>
        <v>10.714116045770258</v>
      </c>
      <c r="L9" s="562">
        <f t="shared" si="2"/>
        <v>10.913635917568318</v>
      </c>
      <c r="M9" s="562">
        <f t="shared" si="2"/>
        <v>11.116010142487868</v>
      </c>
      <c r="N9" s="562">
        <f t="shared" si="2"/>
        <v>11.320801759004732</v>
      </c>
      <c r="O9" s="562">
        <f t="shared" si="2"/>
        <v>11.528345780330518</v>
      </c>
      <c r="P9" s="562">
        <f t="shared" si="2"/>
        <v>11.738332471774973</v>
      </c>
      <c r="Q9" s="562">
        <f t="shared" si="2"/>
        <v>11.940166912963303</v>
      </c>
      <c r="R9" s="562">
        <f t="shared" si="2"/>
        <v>12.144775381904337</v>
      </c>
      <c r="S9" s="562">
        <f t="shared" si="2"/>
        <v>12.35141341300649</v>
      </c>
      <c r="T9" s="562">
        <f t="shared" si="2"/>
        <v>12.560249119196872</v>
      </c>
      <c r="U9" s="562">
        <f t="shared" si="2"/>
        <v>12.771228180869612</v>
      </c>
      <c r="V9" s="562">
        <f t="shared" si="2"/>
        <v>19.816652342118765</v>
      </c>
      <c r="W9" s="562">
        <f t="shared" si="2"/>
        <v>19.751308465855036</v>
      </c>
      <c r="X9" s="562">
        <f t="shared" si="2"/>
        <v>19.708318504493626</v>
      </c>
      <c r="Y9" s="562">
        <f t="shared" si="2"/>
        <v>19.670467579035297</v>
      </c>
      <c r="Z9" s="562">
        <f t="shared" si="2"/>
        <v>19.637044655677734</v>
      </c>
      <c r="AA9" s="562">
        <f t="shared" si="2"/>
        <v>19.593799401024707</v>
      </c>
      <c r="AB9" s="562">
        <f t="shared" si="2"/>
        <v>19.555587809716048</v>
      </c>
      <c r="AC9" s="562">
        <f t="shared" si="2"/>
        <v>19.521438832184771</v>
      </c>
      <c r="AD9" s="562">
        <f t="shared" si="2"/>
        <v>19.492389403530829</v>
      </c>
      <c r="AE9" s="562">
        <f t="shared" si="2"/>
        <v>19.467765408579513</v>
      </c>
      <c r="AF9" s="562">
        <f t="shared" si="2"/>
        <v>19.45258374917767</v>
      </c>
      <c r="AG9" s="562">
        <f t="shared" si="2"/>
        <v>19.440762006237971</v>
      </c>
      <c r="AH9" s="562">
        <f t="shared" si="2"/>
        <v>19.438678858828006</v>
      </c>
      <c r="AI9" s="562">
        <f t="shared" si="2"/>
        <v>19.433071087186121</v>
      </c>
      <c r="AJ9" s="748">
        <f t="shared" si="2"/>
        <v>19.430630810403024</v>
      </c>
    </row>
    <row r="10" spans="1:36" x14ac:dyDescent="0.2">
      <c r="A10" s="303"/>
      <c r="B10" s="930"/>
      <c r="C10" s="744" t="s">
        <v>80</v>
      </c>
      <c r="D10" s="745" t="s">
        <v>207</v>
      </c>
      <c r="E10" s="746" t="s">
        <v>667</v>
      </c>
      <c r="F10" s="747" t="s">
        <v>75</v>
      </c>
      <c r="G10" s="747">
        <v>2</v>
      </c>
      <c r="H10" s="577">
        <f t="shared" ref="H10:AJ10" si="3">H6-H35</f>
        <v>11.960584005157719</v>
      </c>
      <c r="I10" s="334">
        <f t="shared" si="3"/>
        <v>11.584343606807693</v>
      </c>
      <c r="J10" s="334">
        <f t="shared" si="3"/>
        <v>11.229557128476781</v>
      </c>
      <c r="K10" s="334">
        <f t="shared" si="3"/>
        <v>10.882193494881671</v>
      </c>
      <c r="L10" s="562">
        <f t="shared" si="3"/>
        <v>10.52677770424015</v>
      </c>
      <c r="M10" s="562">
        <f t="shared" si="3"/>
        <v>10.188224112898698</v>
      </c>
      <c r="N10" s="562">
        <f t="shared" si="3"/>
        <v>9.8629091395066872</v>
      </c>
      <c r="O10" s="562">
        <f t="shared" si="3"/>
        <v>9.5511528231921012</v>
      </c>
      <c r="P10" s="562">
        <f t="shared" si="3"/>
        <v>9.2486340151722466</v>
      </c>
      <c r="Q10" s="562">
        <f t="shared" si="3"/>
        <v>8.9628093245292604</v>
      </c>
      <c r="R10" s="562">
        <f t="shared" si="3"/>
        <v>8.6854426537856604</v>
      </c>
      <c r="S10" s="562">
        <f t="shared" si="3"/>
        <v>8.4176932577310257</v>
      </c>
      <c r="T10" s="562">
        <f t="shared" si="3"/>
        <v>8.1584187608268781</v>
      </c>
      <c r="U10" s="562">
        <f t="shared" si="3"/>
        <v>7.9084137340005736</v>
      </c>
      <c r="V10" s="562">
        <f t="shared" si="3"/>
        <v>0</v>
      </c>
      <c r="W10" s="562">
        <f t="shared" si="3"/>
        <v>0</v>
      </c>
      <c r="X10" s="562">
        <f t="shared" si="3"/>
        <v>0</v>
      </c>
      <c r="Y10" s="562">
        <f t="shared" si="3"/>
        <v>0</v>
      </c>
      <c r="Z10" s="562">
        <f t="shared" si="3"/>
        <v>0</v>
      </c>
      <c r="AA10" s="562">
        <f t="shared" si="3"/>
        <v>0</v>
      </c>
      <c r="AB10" s="562">
        <f t="shared" si="3"/>
        <v>0</v>
      </c>
      <c r="AC10" s="562">
        <f t="shared" si="3"/>
        <v>0</v>
      </c>
      <c r="AD10" s="562">
        <f t="shared" si="3"/>
        <v>0</v>
      </c>
      <c r="AE10" s="562">
        <f t="shared" si="3"/>
        <v>0</v>
      </c>
      <c r="AF10" s="562">
        <f t="shared" si="3"/>
        <v>0</v>
      </c>
      <c r="AG10" s="562">
        <f t="shared" si="3"/>
        <v>0</v>
      </c>
      <c r="AH10" s="562">
        <f t="shared" si="3"/>
        <v>0</v>
      </c>
      <c r="AI10" s="562">
        <f t="shared" si="3"/>
        <v>0</v>
      </c>
      <c r="AJ10" s="748">
        <f t="shared" si="3"/>
        <v>0</v>
      </c>
    </row>
    <row r="11" spans="1:36" x14ac:dyDescent="0.2">
      <c r="A11" s="303"/>
      <c r="B11" s="930"/>
      <c r="C11" s="861" t="s">
        <v>668</v>
      </c>
      <c r="D11" s="862" t="s">
        <v>210</v>
      </c>
      <c r="E11" s="863" t="s">
        <v>669</v>
      </c>
      <c r="F11" s="864" t="s">
        <v>670</v>
      </c>
      <c r="G11" s="864">
        <v>1</v>
      </c>
      <c r="H11" s="750" t="s">
        <v>123</v>
      </c>
      <c r="I11" s="865" t="s">
        <v>123</v>
      </c>
      <c r="J11" s="865" t="s">
        <v>123</v>
      </c>
      <c r="K11" s="865" t="s">
        <v>123</v>
      </c>
      <c r="L11" s="866" t="s">
        <v>123</v>
      </c>
      <c r="M11" s="866" t="s">
        <v>123</v>
      </c>
      <c r="N11" s="866" t="s">
        <v>123</v>
      </c>
      <c r="O11" s="866" t="s">
        <v>123</v>
      </c>
      <c r="P11" s="866" t="s">
        <v>123</v>
      </c>
      <c r="Q11" s="866" t="s">
        <v>123</v>
      </c>
      <c r="R11" s="866" t="s">
        <v>123</v>
      </c>
      <c r="S11" s="866" t="s">
        <v>123</v>
      </c>
      <c r="T11" s="866" t="s">
        <v>123</v>
      </c>
      <c r="U11" s="866" t="s">
        <v>123</v>
      </c>
      <c r="V11" s="866" t="s">
        <v>123</v>
      </c>
      <c r="W11" s="866" t="s">
        <v>123</v>
      </c>
      <c r="X11" s="866" t="s">
        <v>123</v>
      </c>
      <c r="Y11" s="866" t="s">
        <v>123</v>
      </c>
      <c r="Z11" s="866" t="s">
        <v>123</v>
      </c>
      <c r="AA11" s="866" t="s">
        <v>123</v>
      </c>
      <c r="AB11" s="866" t="s">
        <v>123</v>
      </c>
      <c r="AC11" s="866" t="s">
        <v>123</v>
      </c>
      <c r="AD11" s="866" t="s">
        <v>123</v>
      </c>
      <c r="AE11" s="866" t="s">
        <v>123</v>
      </c>
      <c r="AF11" s="866" t="s">
        <v>123</v>
      </c>
      <c r="AG11" s="866" t="s">
        <v>123</v>
      </c>
      <c r="AH11" s="866" t="s">
        <v>123</v>
      </c>
      <c r="AI11" s="866" t="s">
        <v>123</v>
      </c>
      <c r="AJ11" s="867" t="s">
        <v>123</v>
      </c>
    </row>
    <row r="12" spans="1:36" ht="15.75" thickBot="1" x14ac:dyDescent="0.25">
      <c r="A12" s="303"/>
      <c r="B12" s="930"/>
      <c r="C12" s="753" t="s">
        <v>671</v>
      </c>
      <c r="D12" s="754" t="s">
        <v>213</v>
      </c>
      <c r="E12" s="868" t="s">
        <v>669</v>
      </c>
      <c r="F12" s="869" t="s">
        <v>123</v>
      </c>
      <c r="G12" s="869">
        <v>1</v>
      </c>
      <c r="H12" s="757" t="s">
        <v>645</v>
      </c>
      <c r="I12" s="870" t="s">
        <v>123</v>
      </c>
      <c r="J12" s="870" t="s">
        <v>123</v>
      </c>
      <c r="K12" s="870" t="s">
        <v>123</v>
      </c>
      <c r="L12" s="759" t="s">
        <v>123</v>
      </c>
      <c r="M12" s="759" t="s">
        <v>123</v>
      </c>
      <c r="N12" s="759" t="s">
        <v>123</v>
      </c>
      <c r="O12" s="759" t="s">
        <v>123</v>
      </c>
      <c r="P12" s="759" t="s">
        <v>123</v>
      </c>
      <c r="Q12" s="759" t="s">
        <v>123</v>
      </c>
      <c r="R12" s="759" t="s">
        <v>123</v>
      </c>
      <c r="S12" s="759" t="s">
        <v>123</v>
      </c>
      <c r="T12" s="759" t="s">
        <v>123</v>
      </c>
      <c r="U12" s="759" t="s">
        <v>123</v>
      </c>
      <c r="V12" s="759" t="s">
        <v>123</v>
      </c>
      <c r="W12" s="759" t="s">
        <v>123</v>
      </c>
      <c r="X12" s="759" t="s">
        <v>123</v>
      </c>
      <c r="Y12" s="759" t="s">
        <v>123</v>
      </c>
      <c r="Z12" s="759" t="s">
        <v>123</v>
      </c>
      <c r="AA12" s="759" t="s">
        <v>123</v>
      </c>
      <c r="AB12" s="759" t="s">
        <v>123</v>
      </c>
      <c r="AC12" s="759" t="s">
        <v>123</v>
      </c>
      <c r="AD12" s="759" t="s">
        <v>123</v>
      </c>
      <c r="AE12" s="759" t="s">
        <v>123</v>
      </c>
      <c r="AF12" s="759" t="s">
        <v>123</v>
      </c>
      <c r="AG12" s="759" t="s">
        <v>123</v>
      </c>
      <c r="AH12" s="759" t="s">
        <v>123</v>
      </c>
      <c r="AI12" s="759" t="s">
        <v>123</v>
      </c>
      <c r="AJ12" s="760" t="s">
        <v>123</v>
      </c>
    </row>
    <row r="13" spans="1:36" ht="15" customHeight="1" x14ac:dyDescent="0.2">
      <c r="A13" s="303"/>
      <c r="B13" s="929" t="s">
        <v>214</v>
      </c>
      <c r="C13" s="761" t="s">
        <v>672</v>
      </c>
      <c r="D13" s="762" t="s">
        <v>216</v>
      </c>
      <c r="E13" s="763" t="s">
        <v>673</v>
      </c>
      <c r="F13" s="764" t="s">
        <v>218</v>
      </c>
      <c r="G13" s="764">
        <v>1</v>
      </c>
      <c r="H13" s="765">
        <f>ROUND((H9*1000000)/(H56*1000),1)</f>
        <v>124.8</v>
      </c>
      <c r="I13" s="871">
        <f t="shared" ref="I13:AJ13" si="4">ROUND((I9*1000000)/(I56*1000),1)</f>
        <v>123.6</v>
      </c>
      <c r="J13" s="871">
        <f t="shared" si="4"/>
        <v>122.6</v>
      </c>
      <c r="K13" s="871">
        <f t="shared" si="4"/>
        <v>121.8</v>
      </c>
      <c r="L13" s="767">
        <f t="shared" si="4"/>
        <v>120.7</v>
      </c>
      <c r="M13" s="767">
        <f t="shared" si="4"/>
        <v>119.8</v>
      </c>
      <c r="N13" s="767">
        <f t="shared" si="4"/>
        <v>119</v>
      </c>
      <c r="O13" s="767">
        <f t="shared" si="4"/>
        <v>118.3</v>
      </c>
      <c r="P13" s="767">
        <f t="shared" si="4"/>
        <v>117.7</v>
      </c>
      <c r="Q13" s="767">
        <f t="shared" si="4"/>
        <v>117.2</v>
      </c>
      <c r="R13" s="767">
        <f t="shared" si="4"/>
        <v>117</v>
      </c>
      <c r="S13" s="767">
        <f t="shared" si="4"/>
        <v>116.8</v>
      </c>
      <c r="T13" s="767">
        <f t="shared" si="4"/>
        <v>116.7</v>
      </c>
      <c r="U13" s="767">
        <f t="shared" si="4"/>
        <v>116.8</v>
      </c>
      <c r="V13" s="767">
        <f t="shared" si="4"/>
        <v>127.3</v>
      </c>
      <c r="W13" s="767">
        <f t="shared" si="4"/>
        <v>126.6</v>
      </c>
      <c r="X13" s="767">
        <f t="shared" si="4"/>
        <v>126.1</v>
      </c>
      <c r="Y13" s="767">
        <f t="shared" si="4"/>
        <v>125.6</v>
      </c>
      <c r="Z13" s="767">
        <f t="shared" si="4"/>
        <v>125.2</v>
      </c>
      <c r="AA13" s="767">
        <f t="shared" si="4"/>
        <v>124.7</v>
      </c>
      <c r="AB13" s="767">
        <f t="shared" si="4"/>
        <v>124.2</v>
      </c>
      <c r="AC13" s="767">
        <f t="shared" si="4"/>
        <v>123.7</v>
      </c>
      <c r="AD13" s="767">
        <f t="shared" si="4"/>
        <v>123.3</v>
      </c>
      <c r="AE13" s="767">
        <f t="shared" si="4"/>
        <v>123</v>
      </c>
      <c r="AF13" s="767">
        <f t="shared" si="4"/>
        <v>122.7</v>
      </c>
      <c r="AG13" s="767">
        <f t="shared" si="4"/>
        <v>122.4</v>
      </c>
      <c r="AH13" s="767">
        <f t="shared" si="4"/>
        <v>122.2</v>
      </c>
      <c r="AI13" s="767">
        <f t="shared" si="4"/>
        <v>121.9</v>
      </c>
      <c r="AJ13" s="768">
        <f t="shared" si="4"/>
        <v>121.7</v>
      </c>
    </row>
    <row r="14" spans="1:36" x14ac:dyDescent="0.2">
      <c r="A14" s="303"/>
      <c r="B14" s="930"/>
      <c r="C14" s="610" t="s">
        <v>674</v>
      </c>
      <c r="D14" s="611" t="s">
        <v>220</v>
      </c>
      <c r="E14" s="872" t="s">
        <v>675</v>
      </c>
      <c r="F14" s="771" t="s">
        <v>218</v>
      </c>
      <c r="G14" s="771">
        <v>1</v>
      </c>
      <c r="H14" s="750">
        <f>'3. BL Demand'!H14</f>
        <v>28.614888890259419</v>
      </c>
      <c r="I14" s="873">
        <f>'3. BL Demand'!I14</f>
        <v>26.79677304108144</v>
      </c>
      <c r="J14" s="873">
        <f>'3. BL Demand'!J14</f>
        <v>25.84360420260052</v>
      </c>
      <c r="K14" s="873">
        <f>'3. BL Demand'!K14</f>
        <v>24.968019175319473</v>
      </c>
      <c r="L14" s="769">
        <f>'3. BL Demand'!L14</f>
        <v>24.154929965686662</v>
      </c>
      <c r="M14" s="769">
        <f>'3. BL Demand'!M14</f>
        <v>23.412309438480865</v>
      </c>
      <c r="N14" s="769">
        <f>'3. BL Demand'!N14</f>
        <v>22.716472340197733</v>
      </c>
      <c r="O14" s="769">
        <f>'3. BL Demand'!O14</f>
        <v>22.061382342049932</v>
      </c>
      <c r="P14" s="769">
        <f>'3. BL Demand'!P14</f>
        <v>21.443941653203435</v>
      </c>
      <c r="Q14" s="751">
        <f>'3. BL Demand'!Q14</f>
        <v>20.847470570441011</v>
      </c>
      <c r="R14" s="751">
        <f>'3. BL Demand'!R14</f>
        <v>20.299492188299027</v>
      </c>
      <c r="S14" s="751">
        <f>'3. BL Demand'!S14</f>
        <v>19.797350747498815</v>
      </c>
      <c r="T14" s="751">
        <f>'3. BL Demand'!T14</f>
        <v>19.305563649112067</v>
      </c>
      <c r="U14" s="751">
        <f>'3. BL Demand'!U14</f>
        <v>18.823571151245805</v>
      </c>
      <c r="V14" s="751">
        <v>19.830970592344762</v>
      </c>
      <c r="W14" s="751">
        <v>19.801831454136803</v>
      </c>
      <c r="X14" s="751">
        <v>19.786794898570029</v>
      </c>
      <c r="Y14" s="751">
        <v>19.767228073096607</v>
      </c>
      <c r="Z14" s="751">
        <v>19.758053102585773</v>
      </c>
      <c r="AA14" s="751">
        <v>19.730015549654432</v>
      </c>
      <c r="AB14" s="751">
        <v>19.700983159571834</v>
      </c>
      <c r="AC14" s="751">
        <v>19.675248932558677</v>
      </c>
      <c r="AD14" s="751">
        <v>19.660061813420477</v>
      </c>
      <c r="AE14" s="751">
        <v>19.633380011343128</v>
      </c>
      <c r="AF14" s="751">
        <v>19.617294255611561</v>
      </c>
      <c r="AG14" s="751">
        <v>19.597003628994557</v>
      </c>
      <c r="AH14" s="751">
        <v>19.580130568813999</v>
      </c>
      <c r="AI14" s="751">
        <v>19.573912586246848</v>
      </c>
      <c r="AJ14" s="752">
        <v>19.556328737780849</v>
      </c>
    </row>
    <row r="15" spans="1:36" x14ac:dyDescent="0.2">
      <c r="A15" s="303"/>
      <c r="B15" s="930"/>
      <c r="C15" s="610" t="s">
        <v>676</v>
      </c>
      <c r="D15" s="611" t="s">
        <v>222</v>
      </c>
      <c r="E15" s="872" t="s">
        <v>675</v>
      </c>
      <c r="F15" s="771" t="s">
        <v>218</v>
      </c>
      <c r="G15" s="771">
        <v>1</v>
      </c>
      <c r="H15" s="750">
        <f>'3. BL Demand'!H15</f>
        <v>52.22627090462327</v>
      </c>
      <c r="I15" s="873">
        <f>'3. BL Demand'!I15</f>
        <v>53.581755225416678</v>
      </c>
      <c r="J15" s="873">
        <f>'3. BL Demand'!J15</f>
        <v>54.025885344395988</v>
      </c>
      <c r="K15" s="873">
        <f>'3. BL Demand'!K15</f>
        <v>54.529030671422177</v>
      </c>
      <c r="L15" s="769">
        <f>'3. BL Demand'!L15</f>
        <v>55.037380935508523</v>
      </c>
      <c r="M15" s="769">
        <f>'3. BL Demand'!M15</f>
        <v>55.609043306764107</v>
      </c>
      <c r="N15" s="769">
        <f>'3. BL Demand'!N15</f>
        <v>56.201423489811127</v>
      </c>
      <c r="O15" s="769">
        <f>'3. BL Demand'!O15</f>
        <v>56.821269567475937</v>
      </c>
      <c r="P15" s="769">
        <f>'3. BL Demand'!P15</f>
        <v>57.471564402725079</v>
      </c>
      <c r="Q15" s="751">
        <f>'3. BL Demand'!Q15</f>
        <v>58.099813071890338</v>
      </c>
      <c r="R15" s="751">
        <f>'3. BL Demand'!R15</f>
        <v>58.814069819504851</v>
      </c>
      <c r="S15" s="751">
        <f>'3. BL Demand'!S15</f>
        <v>59.616830181512675</v>
      </c>
      <c r="T15" s="751">
        <f>'3. BL Demand'!T15</f>
        <v>60.411241833601025</v>
      </c>
      <c r="U15" s="751">
        <f>'3. BL Demand'!U15</f>
        <v>61.197582397592093</v>
      </c>
      <c r="V15" s="751">
        <v>66.36271061041397</v>
      </c>
      <c r="W15" s="751">
        <v>66.335225920288295</v>
      </c>
      <c r="X15" s="751">
        <v>66.357667058773131</v>
      </c>
      <c r="Y15" s="751">
        <v>66.366995036810181</v>
      </c>
      <c r="Z15" s="751">
        <v>66.412781607223479</v>
      </c>
      <c r="AA15" s="751">
        <v>66.400489766623338</v>
      </c>
      <c r="AB15" s="751">
        <v>66.38382259838292</v>
      </c>
      <c r="AC15" s="751">
        <v>66.38106950695007</v>
      </c>
      <c r="AD15" s="751">
        <v>66.414776713257808</v>
      </c>
      <c r="AE15" s="751">
        <v>66.412602503707376</v>
      </c>
      <c r="AF15" s="751">
        <v>66.446899449161265</v>
      </c>
      <c r="AG15" s="751">
        <v>66.46783173827005</v>
      </c>
      <c r="AH15" s="751">
        <v>66.502703492332571</v>
      </c>
      <c r="AI15" s="751">
        <v>66.574188087253674</v>
      </c>
      <c r="AJ15" s="752">
        <v>66.609615377814606</v>
      </c>
    </row>
    <row r="16" spans="1:36" x14ac:dyDescent="0.2">
      <c r="A16" s="303"/>
      <c r="B16" s="930"/>
      <c r="C16" s="610" t="s">
        <v>677</v>
      </c>
      <c r="D16" s="611" t="s">
        <v>224</v>
      </c>
      <c r="E16" s="872" t="s">
        <v>675</v>
      </c>
      <c r="F16" s="771" t="s">
        <v>218</v>
      </c>
      <c r="G16" s="771">
        <v>1</v>
      </c>
      <c r="H16" s="750">
        <f>'3. BL Demand'!H16</f>
        <v>15.499240014642286</v>
      </c>
      <c r="I16" s="873">
        <f>'3. BL Demand'!I16</f>
        <v>15.176026133100708</v>
      </c>
      <c r="J16" s="873">
        <f>'3. BL Demand'!J16</f>
        <v>14.956110293606367</v>
      </c>
      <c r="K16" s="873">
        <f>'3. BL Demand'!K16</f>
        <v>14.760275450112783</v>
      </c>
      <c r="L16" s="769">
        <f>'3. BL Demand'!L16</f>
        <v>14.575479238818117</v>
      </c>
      <c r="M16" s="769">
        <f>'3. BL Demand'!M16</f>
        <v>14.414332514024665</v>
      </c>
      <c r="N16" s="769">
        <f>'3. BL Demand'!N16</f>
        <v>14.264712571462322</v>
      </c>
      <c r="O16" s="769">
        <f>'3. BL Demand'!O16</f>
        <v>14.126730597079678</v>
      </c>
      <c r="P16" s="769">
        <f>'3. BL Demand'!P16</f>
        <v>14.000347975479063</v>
      </c>
      <c r="Q16" s="751">
        <f>'3. BL Demand'!Q16</f>
        <v>13.873527233606772</v>
      </c>
      <c r="R16" s="751">
        <f>'3. BL Demand'!R16</f>
        <v>13.769861430346214</v>
      </c>
      <c r="S16" s="751">
        <f>'3. BL Demand'!S16</f>
        <v>13.688888679257616</v>
      </c>
      <c r="T16" s="751">
        <f>'3. BL Demand'!T16</f>
        <v>13.607522978656835</v>
      </c>
      <c r="U16" s="751">
        <f>'3. BL Demand'!U16</f>
        <v>13.525865498968937</v>
      </c>
      <c r="V16" s="751">
        <v>14.452874098577219</v>
      </c>
      <c r="W16" s="751">
        <v>14.333583201627278</v>
      </c>
      <c r="X16" s="751">
        <v>14.224820299519475</v>
      </c>
      <c r="Y16" s="751">
        <v>14.112968369759695</v>
      </c>
      <c r="Z16" s="751">
        <v>14.00858913827318</v>
      </c>
      <c r="AA16" s="751">
        <v>13.891522367453417</v>
      </c>
      <c r="AB16" s="751">
        <v>13.773553056275997</v>
      </c>
      <c r="AC16" s="751">
        <v>13.658271330867091</v>
      </c>
      <c r="AD16" s="751">
        <v>13.550316767008553</v>
      </c>
      <c r="AE16" s="751">
        <v>13.4347624983162</v>
      </c>
      <c r="AF16" s="751">
        <v>13.326433174537044</v>
      </c>
      <c r="AG16" s="751">
        <v>13.215223445303186</v>
      </c>
      <c r="AH16" s="751">
        <v>13.106512653446455</v>
      </c>
      <c r="AI16" s="751">
        <v>13.004763959845249</v>
      </c>
      <c r="AJ16" s="752">
        <v>12.895609818324724</v>
      </c>
    </row>
    <row r="17" spans="1:36" x14ac:dyDescent="0.2">
      <c r="A17" s="303"/>
      <c r="B17" s="930"/>
      <c r="C17" s="610" t="s">
        <v>678</v>
      </c>
      <c r="D17" s="611" t="s">
        <v>226</v>
      </c>
      <c r="E17" s="872" t="s">
        <v>675</v>
      </c>
      <c r="F17" s="771" t="s">
        <v>218</v>
      </c>
      <c r="G17" s="771">
        <v>1</v>
      </c>
      <c r="H17" s="750">
        <f>'3. BL Demand'!H17</f>
        <v>12.180747988216979</v>
      </c>
      <c r="I17" s="873">
        <f>'3. BL Demand'!I17</f>
        <v>12.069738701079698</v>
      </c>
      <c r="J17" s="873">
        <f>'3. BL Demand'!J17</f>
        <v>11.963464175270069</v>
      </c>
      <c r="K17" s="873">
        <f>'3. BL Demand'!K17</f>
        <v>11.873147002468174</v>
      </c>
      <c r="L17" s="769">
        <f>'3. BL Demand'!L17</f>
        <v>11.787040339070215</v>
      </c>
      <c r="M17" s="769">
        <f>'3. BL Demand'!M17</f>
        <v>11.716914786622073</v>
      </c>
      <c r="N17" s="769">
        <f>'3. BL Demand'!N17</f>
        <v>11.653265047930361</v>
      </c>
      <c r="O17" s="769">
        <f>'3. BL Demand'!O17</f>
        <v>11.596969577631597</v>
      </c>
      <c r="P17" s="769">
        <f>'3. BL Demand'!P17</f>
        <v>11.54829717180283</v>
      </c>
      <c r="Q17" s="751">
        <f>'3. BL Demand'!Q17</f>
        <v>11.496870276990737</v>
      </c>
      <c r="R17" s="751">
        <f>'3. BL Demand'!R17</f>
        <v>11.463409719090709</v>
      </c>
      <c r="S17" s="751">
        <f>'3. BL Demand'!S17</f>
        <v>11.447695591338491</v>
      </c>
      <c r="T17" s="751">
        <f>'3. BL Demand'!T17</f>
        <v>11.430643090904811</v>
      </c>
      <c r="U17" s="751">
        <f>'3. BL Demand'!U17</f>
        <v>11.412378197827087</v>
      </c>
      <c r="V17" s="751">
        <v>12.343345165172705</v>
      </c>
      <c r="W17" s="751">
        <v>12.329654047072163</v>
      </c>
      <c r="X17" s="751">
        <v>12.325106568766117</v>
      </c>
      <c r="Y17" s="751">
        <v>12.317999041595012</v>
      </c>
      <c r="Z17" s="751">
        <v>12.317544938041415</v>
      </c>
      <c r="AA17" s="751">
        <v>12.30616712046851</v>
      </c>
      <c r="AB17" s="751">
        <v>12.293919800603408</v>
      </c>
      <c r="AC17" s="751">
        <v>12.284147507233371</v>
      </c>
      <c r="AD17" s="751">
        <v>12.281043430813227</v>
      </c>
      <c r="AE17" s="751">
        <v>12.271204351707402</v>
      </c>
      <c r="AF17" s="751">
        <v>12.268036698047215</v>
      </c>
      <c r="AG17" s="751">
        <v>12.262331713652223</v>
      </c>
      <c r="AH17" s="751">
        <v>12.259114454822086</v>
      </c>
      <c r="AI17" s="751">
        <v>12.262581888607897</v>
      </c>
      <c r="AJ17" s="752">
        <v>12.259320969596278</v>
      </c>
    </row>
    <row r="18" spans="1:36" x14ac:dyDescent="0.2">
      <c r="A18" s="303"/>
      <c r="B18" s="930"/>
      <c r="C18" s="610" t="s">
        <v>679</v>
      </c>
      <c r="D18" s="611" t="s">
        <v>228</v>
      </c>
      <c r="E18" s="872" t="s">
        <v>675</v>
      </c>
      <c r="F18" s="771" t="s">
        <v>218</v>
      </c>
      <c r="G18" s="771">
        <v>1</v>
      </c>
      <c r="H18" s="750">
        <f>'3. BL Demand'!H18</f>
        <v>14.799022315672017</v>
      </c>
      <c r="I18" s="873">
        <f>'3. BL Demand'!I18</f>
        <v>14.511648354589402</v>
      </c>
      <c r="J18" s="873">
        <f>'3. BL Demand'!J18</f>
        <v>14.31418808739806</v>
      </c>
      <c r="K18" s="873">
        <f>'3. BL Demand'!K18</f>
        <v>14.13939727573519</v>
      </c>
      <c r="L18" s="769">
        <f>'3. BL Demand'!L18</f>
        <v>13.982113527038361</v>
      </c>
      <c r="M18" s="769">
        <f>'3. BL Demand'!M18</f>
        <v>13.850060501578358</v>
      </c>
      <c r="N18" s="769">
        <f>'3. BL Demand'!N18</f>
        <v>13.732205576979142</v>
      </c>
      <c r="O18" s="769">
        <f>'3. BL Demand'!O18</f>
        <v>13.626703564352079</v>
      </c>
      <c r="P18" s="769">
        <f>'3. BL Demand'!P18</f>
        <v>13.533259578060525</v>
      </c>
      <c r="Q18" s="751">
        <f>'3. BL Demand'!Q18</f>
        <v>13.444579094318595</v>
      </c>
      <c r="R18" s="751">
        <f>'3. BL Demand'!R18</f>
        <v>13.377856395743921</v>
      </c>
      <c r="S18" s="751">
        <f>'3. BL Demand'!S18</f>
        <v>13.333644993288752</v>
      </c>
      <c r="T18" s="751">
        <f>'3. BL Demand'!T18</f>
        <v>13.289480602085176</v>
      </c>
      <c r="U18" s="751">
        <f>'3. BL Demand'!U18</f>
        <v>13.24537967010229</v>
      </c>
      <c r="V18" s="751">
        <v>15.173514533384079</v>
      </c>
      <c r="W18" s="751">
        <v>15.152575030956296</v>
      </c>
      <c r="X18" s="751">
        <v>15.143432784535179</v>
      </c>
      <c r="Y18" s="751">
        <v>15.131457885714612</v>
      </c>
      <c r="Z18" s="751">
        <v>15.127765449972717</v>
      </c>
      <c r="AA18" s="751">
        <v>15.112541728635872</v>
      </c>
      <c r="AB18" s="751">
        <v>15.095196071966051</v>
      </c>
      <c r="AC18" s="751">
        <v>15.081721351973936</v>
      </c>
      <c r="AD18" s="751">
        <v>15.076381925377062</v>
      </c>
      <c r="AE18" s="751">
        <v>15.063703903028848</v>
      </c>
      <c r="AF18" s="751">
        <v>15.059102230953133</v>
      </c>
      <c r="AG18" s="751">
        <v>15.051394804444907</v>
      </c>
      <c r="AH18" s="751">
        <v>15.04744862670986</v>
      </c>
      <c r="AI18" s="751">
        <v>15.051513648962516</v>
      </c>
      <c r="AJ18" s="752">
        <v>15.048150713718279</v>
      </c>
    </row>
    <row r="19" spans="1:36" x14ac:dyDescent="0.2">
      <c r="A19" s="303"/>
      <c r="B19" s="930"/>
      <c r="C19" s="610" t="s">
        <v>680</v>
      </c>
      <c r="D19" s="611" t="s">
        <v>230</v>
      </c>
      <c r="E19" s="872" t="s">
        <v>675</v>
      </c>
      <c r="F19" s="771" t="s">
        <v>218</v>
      </c>
      <c r="G19" s="771">
        <v>1</v>
      </c>
      <c r="H19" s="750">
        <f>'3. BL Demand'!H19</f>
        <v>1.4798298865860524</v>
      </c>
      <c r="I19" s="873">
        <f>'3. BL Demand'!I19</f>
        <v>1.5640585447321069</v>
      </c>
      <c r="J19" s="873">
        <f>'3. BL Demand'!J19</f>
        <v>1.5967478967290243</v>
      </c>
      <c r="K19" s="873">
        <f>'3. BL Demand'!K19</f>
        <v>1.6301304249422455</v>
      </c>
      <c r="L19" s="769">
        <f>'3. BL Demand'!L19</f>
        <v>1.6630559938781235</v>
      </c>
      <c r="M19" s="769">
        <f>'3. BL Demand'!M19</f>
        <v>1.697339452529961</v>
      </c>
      <c r="N19" s="769">
        <f>'3. BL Demand'!N19</f>
        <v>1.7319209736193251</v>
      </c>
      <c r="O19" s="769">
        <f>'3. BL Demand'!O19</f>
        <v>1.7669443514107936</v>
      </c>
      <c r="P19" s="769">
        <f>'3. BL Demand'!P19</f>
        <v>1.8025892187291177</v>
      </c>
      <c r="Q19" s="751">
        <f>'3. BL Demand'!Q19</f>
        <v>1.8377397527525527</v>
      </c>
      <c r="R19" s="751">
        <f>'3. BL Demand'!R19</f>
        <v>1.875310447015307</v>
      </c>
      <c r="S19" s="751">
        <f>'3. BL Demand'!S19</f>
        <v>1.9155898071036883</v>
      </c>
      <c r="T19" s="751">
        <f>'3. BL Demand'!T19</f>
        <v>1.9555478456401152</v>
      </c>
      <c r="U19" s="751">
        <f>'3. BL Demand'!U19</f>
        <v>1.9952230842638023</v>
      </c>
      <c r="V19" s="751">
        <v>2.1232421613492187</v>
      </c>
      <c r="W19" s="751">
        <v>2.1663028027857365</v>
      </c>
      <c r="X19" s="751">
        <v>2.210910206361377</v>
      </c>
      <c r="Y19" s="751">
        <v>2.2550393455150899</v>
      </c>
      <c r="Z19" s="751">
        <v>2.3003500927017444</v>
      </c>
      <c r="AA19" s="751">
        <v>2.3434665152802583</v>
      </c>
      <c r="AB19" s="751">
        <v>2.3864774498957666</v>
      </c>
      <c r="AC19" s="751">
        <v>2.42984601938584</v>
      </c>
      <c r="AD19" s="751">
        <v>2.4745171517060913</v>
      </c>
      <c r="AE19" s="751">
        <v>2.5177970457532606</v>
      </c>
      <c r="AF19" s="751">
        <v>2.5624776581602875</v>
      </c>
      <c r="AG19" s="751">
        <v>2.6066478647269467</v>
      </c>
      <c r="AH19" s="751">
        <v>2.6513165518811959</v>
      </c>
      <c r="AI19" s="751">
        <v>2.6974999700454929</v>
      </c>
      <c r="AJ19" s="752">
        <v>2.7422276763412481</v>
      </c>
    </row>
    <row r="20" spans="1:36" x14ac:dyDescent="0.2">
      <c r="A20" s="303"/>
      <c r="B20" s="930"/>
      <c r="C20" s="610" t="s">
        <v>823</v>
      </c>
      <c r="D20" s="611" t="s">
        <v>821</v>
      </c>
      <c r="E20" s="872" t="s">
        <v>675</v>
      </c>
      <c r="F20" s="771" t="s">
        <v>218</v>
      </c>
      <c r="G20" s="771">
        <v>1</v>
      </c>
      <c r="H20" s="750">
        <f>'3. BL Demand'!H20</f>
        <v>0</v>
      </c>
      <c r="I20" s="873">
        <f>'3. BL Demand'!I20</f>
        <v>-0.1</v>
      </c>
      <c r="J20" s="873">
        <f>'3. BL Demand'!J20</f>
        <v>-0.1</v>
      </c>
      <c r="K20" s="873">
        <f>'3. BL Demand'!K20</f>
        <v>-0.1</v>
      </c>
      <c r="L20" s="769">
        <f>'3. BL Demand'!L20</f>
        <v>-0.5</v>
      </c>
      <c r="M20" s="769">
        <f>'3. BL Demand'!M20</f>
        <v>-0.9</v>
      </c>
      <c r="N20" s="769">
        <f>'3. BL Demand'!N20</f>
        <v>-1.3</v>
      </c>
      <c r="O20" s="769">
        <f>'3. BL Demand'!O20</f>
        <v>-1.7</v>
      </c>
      <c r="P20" s="769">
        <f>'3. BL Demand'!P20</f>
        <v>-2.1</v>
      </c>
      <c r="Q20" s="751">
        <f>'3. BL Demand'!Q20</f>
        <v>-2.4</v>
      </c>
      <c r="R20" s="751">
        <f>'3. BL Demand'!R20</f>
        <v>-2.6</v>
      </c>
      <c r="S20" s="751">
        <f>'3. BL Demand'!S20</f>
        <v>-3</v>
      </c>
      <c r="T20" s="751">
        <f>'3. BL Demand'!T20</f>
        <v>-3.3</v>
      </c>
      <c r="U20" s="751">
        <f>'3. BL Demand'!U20</f>
        <v>-3.4</v>
      </c>
      <c r="V20" s="751">
        <v>-2.9866571612419506</v>
      </c>
      <c r="W20" s="751">
        <v>-3.5191724568665848</v>
      </c>
      <c r="X20" s="751">
        <v>-3.9487318165253384</v>
      </c>
      <c r="Y20" s="751">
        <v>-4.3516877524912161</v>
      </c>
      <c r="Z20" s="751">
        <v>-4.7250843287983031</v>
      </c>
      <c r="AA20" s="751">
        <v>-5.0842030481158389</v>
      </c>
      <c r="AB20" s="751">
        <v>-5.4339521366959929</v>
      </c>
      <c r="AC20" s="751">
        <v>-5.8103046489689945</v>
      </c>
      <c r="AD20" s="751">
        <v>-6.1570978015832196</v>
      </c>
      <c r="AE20" s="751">
        <v>-6.3334503138562184</v>
      </c>
      <c r="AF20" s="751">
        <v>-6.5802434664704919</v>
      </c>
      <c r="AG20" s="751">
        <v>-6.8004331953918609</v>
      </c>
      <c r="AH20" s="751">
        <v>-6.9472263480061685</v>
      </c>
      <c r="AI20" s="751">
        <v>-7.2644601409616598</v>
      </c>
      <c r="AJ20" s="752">
        <v>-7.4112532935759958</v>
      </c>
    </row>
    <row r="21" spans="1:36" x14ac:dyDescent="0.2">
      <c r="A21" s="303"/>
      <c r="B21" s="930"/>
      <c r="C21" s="744" t="s">
        <v>681</v>
      </c>
      <c r="D21" s="745" t="s">
        <v>232</v>
      </c>
      <c r="E21" s="746" t="s">
        <v>682</v>
      </c>
      <c r="F21" s="771" t="s">
        <v>218</v>
      </c>
      <c r="G21" s="771">
        <v>1</v>
      </c>
      <c r="H21" s="750">
        <f>ROUND((H10*1000000)/(H57*1000),1)</f>
        <v>173.8</v>
      </c>
      <c r="I21" s="873">
        <f t="shared" ref="I21:U21" si="5">ROUND((I10*1000000)/(I57*1000),1)</f>
        <v>173.4</v>
      </c>
      <c r="J21" s="873">
        <f t="shared" si="5"/>
        <v>173.1</v>
      </c>
      <c r="K21" s="873">
        <f t="shared" si="5"/>
        <v>172.8</v>
      </c>
      <c r="L21" s="673">
        <f t="shared" si="5"/>
        <v>172.2</v>
      </c>
      <c r="M21" s="673">
        <f t="shared" si="5"/>
        <v>171.6</v>
      </c>
      <c r="N21" s="673">
        <f t="shared" si="5"/>
        <v>171.1</v>
      </c>
      <c r="O21" s="673">
        <f t="shared" si="5"/>
        <v>170.6</v>
      </c>
      <c r="P21" s="673">
        <f t="shared" si="5"/>
        <v>170.1</v>
      </c>
      <c r="Q21" s="673">
        <f t="shared" si="5"/>
        <v>169.8</v>
      </c>
      <c r="R21" s="673">
        <f t="shared" si="5"/>
        <v>169.6</v>
      </c>
      <c r="S21" s="673">
        <f t="shared" si="5"/>
        <v>169.5</v>
      </c>
      <c r="T21" s="673">
        <f t="shared" si="5"/>
        <v>169.4</v>
      </c>
      <c r="U21" s="673">
        <f t="shared" si="5"/>
        <v>169.3</v>
      </c>
      <c r="V21" s="673" t="s">
        <v>645</v>
      </c>
      <c r="W21" s="673" t="s">
        <v>645</v>
      </c>
      <c r="X21" s="673" t="s">
        <v>645</v>
      </c>
      <c r="Y21" s="673" t="s">
        <v>645</v>
      </c>
      <c r="Z21" s="673" t="s">
        <v>645</v>
      </c>
      <c r="AA21" s="673" t="s">
        <v>645</v>
      </c>
      <c r="AB21" s="673" t="s">
        <v>645</v>
      </c>
      <c r="AC21" s="673" t="s">
        <v>645</v>
      </c>
      <c r="AD21" s="673" t="s">
        <v>645</v>
      </c>
      <c r="AE21" s="673" t="s">
        <v>645</v>
      </c>
      <c r="AF21" s="673" t="s">
        <v>645</v>
      </c>
      <c r="AG21" s="673" t="s">
        <v>645</v>
      </c>
      <c r="AH21" s="673" t="s">
        <v>645</v>
      </c>
      <c r="AI21" s="673" t="s">
        <v>645</v>
      </c>
      <c r="AJ21" s="772" t="s">
        <v>645</v>
      </c>
    </row>
    <row r="22" spans="1:36" x14ac:dyDescent="0.2">
      <c r="A22" s="303"/>
      <c r="B22" s="930"/>
      <c r="C22" s="610" t="s">
        <v>683</v>
      </c>
      <c r="D22" s="739" t="s">
        <v>235</v>
      </c>
      <c r="E22" s="872" t="s">
        <v>675</v>
      </c>
      <c r="F22" s="771" t="s">
        <v>218</v>
      </c>
      <c r="G22" s="771">
        <v>1</v>
      </c>
      <c r="H22" s="750">
        <f>'3. BL Demand'!H22</f>
        <v>38.806724110499303</v>
      </c>
      <c r="I22" s="873">
        <f>'3. BL Demand'!I22</f>
        <v>36.752685982357974</v>
      </c>
      <c r="J22" s="873">
        <f>'3. BL Demand'!J22</f>
        <v>35.72967137919769</v>
      </c>
      <c r="K22" s="873">
        <f>'3. BL Demand'!K22</f>
        <v>34.689280215250584</v>
      </c>
      <c r="L22" s="769">
        <f>'3. BL Demand'!L22</f>
        <v>33.652690055338006</v>
      </c>
      <c r="M22" s="769">
        <f>'3. BL Demand'!M22</f>
        <v>32.63881651037682</v>
      </c>
      <c r="N22" s="769">
        <f>'3. BL Demand'!N22</f>
        <v>31.627611263867887</v>
      </c>
      <c r="O22" s="769">
        <f>'3. BL Demand'!O22</f>
        <v>30.619067457768985</v>
      </c>
      <c r="P22" s="769">
        <f>'3. BL Demand'!P22</f>
        <v>29.61321445266983</v>
      </c>
      <c r="Q22" s="751">
        <f>'3. BL Demand'!Q22</f>
        <v>28.626657622257923</v>
      </c>
      <c r="R22" s="751">
        <f>'3. BL Demand'!R22</f>
        <v>27.673878840532137</v>
      </c>
      <c r="S22" s="751">
        <f>'3. BL Demand'!S22</f>
        <v>26.720400074498915</v>
      </c>
      <c r="T22" s="751">
        <f>'3. BL Demand'!T22</f>
        <v>25.766231943615544</v>
      </c>
      <c r="U22" s="751">
        <f>'3. BL Demand'!U22</f>
        <v>24.811371685861797</v>
      </c>
      <c r="V22" s="751" t="s">
        <v>645</v>
      </c>
      <c r="W22" s="751" t="s">
        <v>645</v>
      </c>
      <c r="X22" s="751" t="s">
        <v>645</v>
      </c>
      <c r="Y22" s="751" t="s">
        <v>645</v>
      </c>
      <c r="Z22" s="751" t="s">
        <v>645</v>
      </c>
      <c r="AA22" s="751" t="s">
        <v>645</v>
      </c>
      <c r="AB22" s="751" t="s">
        <v>645</v>
      </c>
      <c r="AC22" s="751" t="s">
        <v>645</v>
      </c>
      <c r="AD22" s="751" t="s">
        <v>645</v>
      </c>
      <c r="AE22" s="751" t="s">
        <v>645</v>
      </c>
      <c r="AF22" s="751" t="s">
        <v>645</v>
      </c>
      <c r="AG22" s="751" t="s">
        <v>645</v>
      </c>
      <c r="AH22" s="751" t="s">
        <v>645</v>
      </c>
      <c r="AI22" s="751" t="s">
        <v>645</v>
      </c>
      <c r="AJ22" s="752" t="s">
        <v>645</v>
      </c>
    </row>
    <row r="23" spans="1:36" x14ac:dyDescent="0.2">
      <c r="A23" s="303"/>
      <c r="B23" s="930"/>
      <c r="C23" s="610" t="s">
        <v>684</v>
      </c>
      <c r="D23" s="739" t="s">
        <v>237</v>
      </c>
      <c r="E23" s="872" t="s">
        <v>675</v>
      </c>
      <c r="F23" s="771" t="s">
        <v>218</v>
      </c>
      <c r="G23" s="771">
        <v>1</v>
      </c>
      <c r="H23" s="750">
        <f>'3. BL Demand'!H23</f>
        <v>73.30110882186159</v>
      </c>
      <c r="I23" s="873">
        <f>'3. BL Demand'!I23</f>
        <v>75.28804506500596</v>
      </c>
      <c r="J23" s="873">
        <f>'3. BL Demand'!J23</f>
        <v>76.276863075125505</v>
      </c>
      <c r="K23" s="873">
        <f>'3. BL Demand'!K23</f>
        <v>77.217947513157711</v>
      </c>
      <c r="L23" s="769">
        <f>'3. BL Demand'!L23</f>
        <v>78.154674170485649</v>
      </c>
      <c r="M23" s="769">
        <f>'3. BL Demand'!M23</f>
        <v>79.132896673060316</v>
      </c>
      <c r="N23" s="769">
        <f>'3. BL Demand'!N23</f>
        <v>80.107975772932562</v>
      </c>
      <c r="O23" s="769">
        <f>'3. BL Demand'!O23</f>
        <v>81.07987988747476</v>
      </c>
      <c r="P23" s="769">
        <f>'3. BL Demand'!P23</f>
        <v>82.048672673921786</v>
      </c>
      <c r="Q23" s="751">
        <f>'3. BL Demand'!Q23</f>
        <v>83.062527407356313</v>
      </c>
      <c r="R23" s="751">
        <f>'3. BL Demand'!R23</f>
        <v>84.172456739047448</v>
      </c>
      <c r="S23" s="751">
        <f>'3. BL Demand'!S23</f>
        <v>85.282907185937233</v>
      </c>
      <c r="T23" s="751">
        <f>'3. BL Demand'!T23</f>
        <v>86.393884507247776</v>
      </c>
      <c r="U23" s="751">
        <f>'3. BL Demand'!U23</f>
        <v>87.505350017283448</v>
      </c>
      <c r="V23" s="751" t="s">
        <v>645</v>
      </c>
      <c r="W23" s="751" t="s">
        <v>645</v>
      </c>
      <c r="X23" s="751" t="s">
        <v>645</v>
      </c>
      <c r="Y23" s="751" t="s">
        <v>645</v>
      </c>
      <c r="Z23" s="751" t="s">
        <v>645</v>
      </c>
      <c r="AA23" s="751" t="s">
        <v>645</v>
      </c>
      <c r="AB23" s="751" t="s">
        <v>645</v>
      </c>
      <c r="AC23" s="751" t="s">
        <v>645</v>
      </c>
      <c r="AD23" s="751" t="s">
        <v>645</v>
      </c>
      <c r="AE23" s="751" t="s">
        <v>645</v>
      </c>
      <c r="AF23" s="751" t="s">
        <v>645</v>
      </c>
      <c r="AG23" s="751" t="s">
        <v>645</v>
      </c>
      <c r="AH23" s="751" t="s">
        <v>645</v>
      </c>
      <c r="AI23" s="751" t="s">
        <v>645</v>
      </c>
      <c r="AJ23" s="752" t="s">
        <v>645</v>
      </c>
    </row>
    <row r="24" spans="1:36" x14ac:dyDescent="0.2">
      <c r="A24" s="303"/>
      <c r="B24" s="930"/>
      <c r="C24" s="610" t="s">
        <v>685</v>
      </c>
      <c r="D24" s="739" t="s">
        <v>239</v>
      </c>
      <c r="E24" s="872" t="s">
        <v>675</v>
      </c>
      <c r="F24" s="771" t="s">
        <v>218</v>
      </c>
      <c r="G24" s="771">
        <v>1</v>
      </c>
      <c r="H24" s="750">
        <f>'3. BL Demand'!H24</f>
        <v>20.967232162009797</v>
      </c>
      <c r="I24" s="873">
        <f>'3. BL Demand'!I24</f>
        <v>20.659271680028937</v>
      </c>
      <c r="J24" s="873">
        <f>'3. BL Demand'!J24</f>
        <v>20.505785701782429</v>
      </c>
      <c r="K24" s="873">
        <f>'3. BL Demand'!K24</f>
        <v>20.340873184729858</v>
      </c>
      <c r="L24" s="769">
        <f>'3. BL Demand'!L24</f>
        <v>20.176437481447422</v>
      </c>
      <c r="M24" s="769">
        <f>'3. BL Demand'!M24</f>
        <v>20.024082416070772</v>
      </c>
      <c r="N24" s="769">
        <f>'3. BL Demand'!N24</f>
        <v>19.872050558646929</v>
      </c>
      <c r="O24" s="769">
        <f>'3. BL Demand'!O24</f>
        <v>19.720335657731454</v>
      </c>
      <c r="P24" s="769">
        <f>'3. BL Demand'!P24</f>
        <v>19.56895469737092</v>
      </c>
      <c r="Q24" s="751">
        <f>'3. BL Demand'!Q24</f>
        <v>19.429176730826438</v>
      </c>
      <c r="R24" s="751">
        <f>'3. BL Demand'!R24</f>
        <v>19.312059759550962</v>
      </c>
      <c r="S24" s="751">
        <f>'3. BL Demand'!S24</f>
        <v>19.194816518716273</v>
      </c>
      <c r="T24" s="751">
        <f>'3. BL Demand'!T24</f>
        <v>19.077450791616279</v>
      </c>
      <c r="U24" s="751">
        <f>'3. BL Demand'!U24</f>
        <v>18.959956511646613</v>
      </c>
      <c r="V24" s="751" t="s">
        <v>645</v>
      </c>
      <c r="W24" s="751" t="s">
        <v>645</v>
      </c>
      <c r="X24" s="751" t="s">
        <v>645</v>
      </c>
      <c r="Y24" s="751" t="s">
        <v>645</v>
      </c>
      <c r="Z24" s="751" t="s">
        <v>645</v>
      </c>
      <c r="AA24" s="751" t="s">
        <v>645</v>
      </c>
      <c r="AB24" s="751" t="s">
        <v>645</v>
      </c>
      <c r="AC24" s="751" t="s">
        <v>645</v>
      </c>
      <c r="AD24" s="751" t="s">
        <v>645</v>
      </c>
      <c r="AE24" s="751" t="s">
        <v>645</v>
      </c>
      <c r="AF24" s="751" t="s">
        <v>645</v>
      </c>
      <c r="AG24" s="751" t="s">
        <v>645</v>
      </c>
      <c r="AH24" s="751" t="s">
        <v>645</v>
      </c>
      <c r="AI24" s="751" t="s">
        <v>645</v>
      </c>
      <c r="AJ24" s="752" t="s">
        <v>645</v>
      </c>
    </row>
    <row r="25" spans="1:36" x14ac:dyDescent="0.2">
      <c r="A25" s="303"/>
      <c r="B25" s="930"/>
      <c r="C25" s="610" t="s">
        <v>686</v>
      </c>
      <c r="D25" s="739" t="s">
        <v>241</v>
      </c>
      <c r="E25" s="872" t="s">
        <v>675</v>
      </c>
      <c r="F25" s="771" t="s">
        <v>218</v>
      </c>
      <c r="G25" s="771">
        <v>1</v>
      </c>
      <c r="H25" s="750">
        <f>'3. BL Demand'!H25</f>
        <v>16.617408656857389</v>
      </c>
      <c r="I25" s="873">
        <f>'3. BL Demand'!I25</f>
        <v>16.546959807372797</v>
      </c>
      <c r="J25" s="873">
        <f>'3. BL Demand'!J25</f>
        <v>16.511765640373579</v>
      </c>
      <c r="K25" s="873">
        <f>'3. BL Demand'!K25</f>
        <v>16.467074170932655</v>
      </c>
      <c r="L25" s="769">
        <f>'3. BL Demand'!L25</f>
        <v>16.422419154756788</v>
      </c>
      <c r="M25" s="769">
        <f>'3. BL Demand'!M25</f>
        <v>16.387296731734942</v>
      </c>
      <c r="N25" s="769">
        <f>'3. BL Demand'!N25</f>
        <v>16.352188279850211</v>
      </c>
      <c r="O25" s="769">
        <f>'3. BL Demand'!O25</f>
        <v>16.317088293269862</v>
      </c>
      <c r="P25" s="769">
        <f>'3. BL Demand'!P25</f>
        <v>16.28201047519639</v>
      </c>
      <c r="Q25" s="751">
        <f>'3. BL Demand'!Q25</f>
        <v>16.256383436246658</v>
      </c>
      <c r="R25" s="751">
        <f>'3. BL Demand'!R25</f>
        <v>16.249671252636652</v>
      </c>
      <c r="S25" s="751">
        <f>'3. BL Demand'!S25</f>
        <v>16.242913546278732</v>
      </c>
      <c r="T25" s="751">
        <f>'3. BL Demand'!T25</f>
        <v>16.236112892404211</v>
      </c>
      <c r="U25" s="751">
        <f>'3. BL Demand'!U25</f>
        <v>16.229263492495871</v>
      </c>
      <c r="V25" s="751" t="s">
        <v>645</v>
      </c>
      <c r="W25" s="751" t="s">
        <v>645</v>
      </c>
      <c r="X25" s="751" t="s">
        <v>645</v>
      </c>
      <c r="Y25" s="751" t="s">
        <v>645</v>
      </c>
      <c r="Z25" s="751" t="s">
        <v>645</v>
      </c>
      <c r="AA25" s="751" t="s">
        <v>645</v>
      </c>
      <c r="AB25" s="751" t="s">
        <v>645</v>
      </c>
      <c r="AC25" s="751" t="s">
        <v>645</v>
      </c>
      <c r="AD25" s="751" t="s">
        <v>645</v>
      </c>
      <c r="AE25" s="751" t="s">
        <v>645</v>
      </c>
      <c r="AF25" s="751" t="s">
        <v>645</v>
      </c>
      <c r="AG25" s="751" t="s">
        <v>645</v>
      </c>
      <c r="AH25" s="751" t="s">
        <v>645</v>
      </c>
      <c r="AI25" s="751" t="s">
        <v>645</v>
      </c>
      <c r="AJ25" s="752" t="s">
        <v>645</v>
      </c>
    </row>
    <row r="26" spans="1:36" x14ac:dyDescent="0.2">
      <c r="A26" s="303"/>
      <c r="B26" s="930"/>
      <c r="C26" s="610" t="s">
        <v>687</v>
      </c>
      <c r="D26" s="739" t="s">
        <v>243</v>
      </c>
      <c r="E26" s="872" t="s">
        <v>675</v>
      </c>
      <c r="F26" s="771" t="s">
        <v>218</v>
      </c>
      <c r="G26" s="771">
        <v>1</v>
      </c>
      <c r="H26" s="750">
        <f>'3. BL Demand'!H26</f>
        <v>22.351031997150621</v>
      </c>
      <c r="I26" s="873">
        <f>'3. BL Demand'!I26</f>
        <v>22.289215691029121</v>
      </c>
      <c r="J26" s="873">
        <f>'3. BL Demand'!J26</f>
        <v>22.258279657747689</v>
      </c>
      <c r="K26" s="873">
        <f>'3. BL Demand'!K26</f>
        <v>22.214485677059393</v>
      </c>
      <c r="L26" s="769">
        <f>'3. BL Demand'!L26</f>
        <v>22.170675948453862</v>
      </c>
      <c r="M26" s="769">
        <f>'3. BL Demand'!M26</f>
        <v>22.139679978041233</v>
      </c>
      <c r="N26" s="769">
        <f>'3. BL Demand'!N26</f>
        <v>22.108656851613073</v>
      </c>
      <c r="O26" s="769">
        <f>'3. BL Demand'!O26</f>
        <v>22.077599059025896</v>
      </c>
      <c r="P26" s="769">
        <f>'3. BL Demand'!P26</f>
        <v>22.046525077629305</v>
      </c>
      <c r="Q26" s="751">
        <f>'3. BL Demand'!Q26</f>
        <v>22.028211109351467</v>
      </c>
      <c r="R26" s="751">
        <f>'3. BL Demand'!R26</f>
        <v>22.035519521535409</v>
      </c>
      <c r="S26" s="751">
        <f>'3. BL Demand'!S26</f>
        <v>22.042777053476357</v>
      </c>
      <c r="T26" s="751">
        <f>'3. BL Demand'!T26</f>
        <v>22.04998708866821</v>
      </c>
      <c r="U26" s="751">
        <f>'3. BL Demand'!U26</f>
        <v>22.057141639974368</v>
      </c>
      <c r="V26" s="751" t="s">
        <v>645</v>
      </c>
      <c r="W26" s="751" t="s">
        <v>645</v>
      </c>
      <c r="X26" s="751" t="s">
        <v>645</v>
      </c>
      <c r="Y26" s="751" t="s">
        <v>645</v>
      </c>
      <c r="Z26" s="751" t="s">
        <v>645</v>
      </c>
      <c r="AA26" s="751" t="s">
        <v>645</v>
      </c>
      <c r="AB26" s="751" t="s">
        <v>645</v>
      </c>
      <c r="AC26" s="751" t="s">
        <v>645</v>
      </c>
      <c r="AD26" s="751" t="s">
        <v>645</v>
      </c>
      <c r="AE26" s="751" t="s">
        <v>645</v>
      </c>
      <c r="AF26" s="751" t="s">
        <v>645</v>
      </c>
      <c r="AG26" s="751" t="s">
        <v>645</v>
      </c>
      <c r="AH26" s="751" t="s">
        <v>645</v>
      </c>
      <c r="AI26" s="751" t="s">
        <v>645</v>
      </c>
      <c r="AJ26" s="752" t="s">
        <v>645</v>
      </c>
    </row>
    <row r="27" spans="1:36" x14ac:dyDescent="0.2">
      <c r="A27" s="303"/>
      <c r="B27" s="930"/>
      <c r="C27" s="610" t="s">
        <v>688</v>
      </c>
      <c r="D27" s="739" t="s">
        <v>245</v>
      </c>
      <c r="E27" s="872" t="s">
        <v>675</v>
      </c>
      <c r="F27" s="771" t="s">
        <v>218</v>
      </c>
      <c r="G27" s="771">
        <v>1</v>
      </c>
      <c r="H27" s="750">
        <f>'3. BL Demand'!H27</f>
        <v>1.7564942516213242</v>
      </c>
      <c r="I27" s="873">
        <f>'3. BL Demand'!I27</f>
        <v>1.8638217742052476</v>
      </c>
      <c r="J27" s="873">
        <f>'3. BL Demand'!J27</f>
        <v>1.9176345457731385</v>
      </c>
      <c r="K27" s="873">
        <f>'3. BL Demand'!K27</f>
        <v>1.9703392388698378</v>
      </c>
      <c r="L27" s="769">
        <f>'3. BL Demand'!L27</f>
        <v>2.0231031895183236</v>
      </c>
      <c r="M27" s="769">
        <f>'3. BL Demand'!M27</f>
        <v>2.0772276907159135</v>
      </c>
      <c r="N27" s="769">
        <f>'3. BL Demand'!N27</f>
        <v>2.1315172730893033</v>
      </c>
      <c r="O27" s="769">
        <f>'3. BL Demand'!O27</f>
        <v>2.186029644729103</v>
      </c>
      <c r="P27" s="769">
        <f>'3. BL Demand'!P27</f>
        <v>2.2406226232118511</v>
      </c>
      <c r="Q27" s="751">
        <f>'3. BL Demand'!Q27</f>
        <v>2.2970436939612355</v>
      </c>
      <c r="R27" s="751">
        <f>'3. BL Demand'!R27</f>
        <v>2.3564138866974358</v>
      </c>
      <c r="S27" s="751">
        <f>'3. BL Demand'!S27</f>
        <v>2.4161856210925405</v>
      </c>
      <c r="T27" s="751">
        <f>'3. BL Demand'!T27</f>
        <v>2.4763327764480842</v>
      </c>
      <c r="U27" s="751">
        <f>'3. BL Demand'!U27</f>
        <v>2.5369166527379319</v>
      </c>
      <c r="V27" s="751" t="s">
        <v>645</v>
      </c>
      <c r="W27" s="751" t="s">
        <v>645</v>
      </c>
      <c r="X27" s="751" t="s">
        <v>645</v>
      </c>
      <c r="Y27" s="751" t="s">
        <v>645</v>
      </c>
      <c r="Z27" s="751" t="s">
        <v>645</v>
      </c>
      <c r="AA27" s="751" t="s">
        <v>645</v>
      </c>
      <c r="AB27" s="751" t="s">
        <v>645</v>
      </c>
      <c r="AC27" s="751" t="s">
        <v>645</v>
      </c>
      <c r="AD27" s="751" t="s">
        <v>645</v>
      </c>
      <c r="AE27" s="751" t="s">
        <v>645</v>
      </c>
      <c r="AF27" s="751" t="s">
        <v>645</v>
      </c>
      <c r="AG27" s="751" t="s">
        <v>645</v>
      </c>
      <c r="AH27" s="751" t="s">
        <v>645</v>
      </c>
      <c r="AI27" s="751" t="s">
        <v>645</v>
      </c>
      <c r="AJ27" s="752" t="s">
        <v>645</v>
      </c>
    </row>
    <row r="28" spans="1:36" x14ac:dyDescent="0.2">
      <c r="A28" s="303"/>
      <c r="B28" s="930"/>
      <c r="C28" s="610" t="s">
        <v>824</v>
      </c>
      <c r="D28" s="611" t="s">
        <v>822</v>
      </c>
      <c r="E28" s="872" t="s">
        <v>675</v>
      </c>
      <c r="F28" s="771" t="s">
        <v>218</v>
      </c>
      <c r="G28" s="771">
        <v>1</v>
      </c>
      <c r="H28" s="750">
        <f>'3. BL Demand'!H28</f>
        <v>0</v>
      </c>
      <c r="I28" s="873">
        <f>'3. BL Demand'!I28</f>
        <v>0</v>
      </c>
      <c r="J28" s="873">
        <f>'3. BL Demand'!J28</f>
        <v>-0.1</v>
      </c>
      <c r="K28" s="873">
        <f>'3. BL Demand'!K28</f>
        <v>-0.1</v>
      </c>
      <c r="L28" s="769">
        <f>'3. BL Demand'!L28</f>
        <v>-0.4</v>
      </c>
      <c r="M28" s="769">
        <f>'3. BL Demand'!M28</f>
        <v>-0.8</v>
      </c>
      <c r="N28" s="769">
        <f>'3. BL Demand'!N28</f>
        <v>-1.1000000000000001</v>
      </c>
      <c r="O28" s="769">
        <f>'3. BL Demand'!O28</f>
        <v>-1.4</v>
      </c>
      <c r="P28" s="769">
        <f>'3. BL Demand'!P28</f>
        <v>-1.7</v>
      </c>
      <c r="Q28" s="751">
        <f>'3. BL Demand'!Q28</f>
        <v>-1.9</v>
      </c>
      <c r="R28" s="751">
        <f>'3. BL Demand'!R28</f>
        <v>-2.2000000000000002</v>
      </c>
      <c r="S28" s="751">
        <f>'3. BL Demand'!S28</f>
        <v>-2.4</v>
      </c>
      <c r="T28" s="751">
        <f>'3. BL Demand'!T28</f>
        <v>-2.6</v>
      </c>
      <c r="U28" s="751">
        <f>'3. BL Demand'!U28</f>
        <v>-2.8</v>
      </c>
      <c r="V28" s="751" t="s">
        <v>645</v>
      </c>
      <c r="W28" s="751" t="s">
        <v>645</v>
      </c>
      <c r="X28" s="751" t="s">
        <v>645</v>
      </c>
      <c r="Y28" s="751" t="s">
        <v>645</v>
      </c>
      <c r="Z28" s="751" t="s">
        <v>645</v>
      </c>
      <c r="AA28" s="751" t="s">
        <v>645</v>
      </c>
      <c r="AB28" s="751" t="s">
        <v>645</v>
      </c>
      <c r="AC28" s="751" t="s">
        <v>645</v>
      </c>
      <c r="AD28" s="751" t="s">
        <v>645</v>
      </c>
      <c r="AE28" s="751" t="s">
        <v>645</v>
      </c>
      <c r="AF28" s="751" t="s">
        <v>645</v>
      </c>
      <c r="AG28" s="751" t="s">
        <v>645</v>
      </c>
      <c r="AH28" s="751" t="s">
        <v>645</v>
      </c>
      <c r="AI28" s="751" t="s">
        <v>645</v>
      </c>
      <c r="AJ28" s="752" t="s">
        <v>645</v>
      </c>
    </row>
    <row r="29" spans="1:36" x14ac:dyDescent="0.2">
      <c r="A29" s="303"/>
      <c r="B29" s="930"/>
      <c r="C29" s="744" t="s">
        <v>689</v>
      </c>
      <c r="D29" s="745" t="s">
        <v>247</v>
      </c>
      <c r="E29" s="746" t="s">
        <v>690</v>
      </c>
      <c r="F29" s="771" t="s">
        <v>218</v>
      </c>
      <c r="G29" s="771">
        <v>1</v>
      </c>
      <c r="H29" s="750">
        <f t="shared" ref="H29:AJ29" si="6">((H9+H10)*1000000)/((H56+H57)*1000)</f>
        <v>147.44664272931377</v>
      </c>
      <c r="I29" s="873">
        <f t="shared" si="6"/>
        <v>145.84622973946961</v>
      </c>
      <c r="J29" s="873">
        <f t="shared" si="6"/>
        <v>144.42021080722233</v>
      </c>
      <c r="K29" s="873">
        <f t="shared" si="6"/>
        <v>143.07362442062325</v>
      </c>
      <c r="L29" s="673">
        <f t="shared" si="6"/>
        <v>141.46449678101595</v>
      </c>
      <c r="M29" s="673">
        <f t="shared" si="6"/>
        <v>139.98354707817256</v>
      </c>
      <c r="N29" s="673">
        <f t="shared" si="6"/>
        <v>138.6188443352286</v>
      </c>
      <c r="O29" s="673">
        <f t="shared" si="6"/>
        <v>137.37673804119169</v>
      </c>
      <c r="P29" s="673">
        <f t="shared" si="6"/>
        <v>136.22963852324699</v>
      </c>
      <c r="Q29" s="673">
        <f t="shared" si="6"/>
        <v>135.15689902524335</v>
      </c>
      <c r="R29" s="673">
        <f t="shared" si="6"/>
        <v>134.35972500565984</v>
      </c>
      <c r="S29" s="673">
        <f t="shared" si="6"/>
        <v>133.652251021875</v>
      </c>
      <c r="T29" s="673">
        <f t="shared" si="6"/>
        <v>133.02797706656941</v>
      </c>
      <c r="U29" s="673">
        <f t="shared" si="6"/>
        <v>132.4905543453024</v>
      </c>
      <c r="V29" s="673">
        <f t="shared" si="6"/>
        <v>127.3375934324153</v>
      </c>
      <c r="W29" s="673">
        <f t="shared" si="6"/>
        <v>126.6458728415197</v>
      </c>
      <c r="X29" s="673">
        <f t="shared" si="6"/>
        <v>126.10950210158755</v>
      </c>
      <c r="Y29" s="673">
        <f t="shared" si="6"/>
        <v>125.61696174605822</v>
      </c>
      <c r="Z29" s="673">
        <f t="shared" si="6"/>
        <v>125.16232012054364</v>
      </c>
      <c r="AA29" s="673">
        <f t="shared" si="6"/>
        <v>124.6536173129264</v>
      </c>
      <c r="AB29" s="673">
        <f t="shared" si="6"/>
        <v>124.18426637446449</v>
      </c>
      <c r="AC29" s="673">
        <f t="shared" si="6"/>
        <v>123.74805969484055</v>
      </c>
      <c r="AD29" s="673">
        <f t="shared" si="6"/>
        <v>123.34946032579369</v>
      </c>
      <c r="AE29" s="673">
        <f t="shared" si="6"/>
        <v>122.98270386048858</v>
      </c>
      <c r="AF29" s="673">
        <f t="shared" si="6"/>
        <v>122.67598188624636</v>
      </c>
      <c r="AG29" s="673">
        <f t="shared" si="6"/>
        <v>122.39069729054465</v>
      </c>
      <c r="AH29" s="673">
        <f t="shared" si="6"/>
        <v>122.16683122835725</v>
      </c>
      <c r="AI29" s="673">
        <f t="shared" si="6"/>
        <v>121.92085710391666</v>
      </c>
      <c r="AJ29" s="772">
        <f t="shared" si="6"/>
        <v>121.69480467460588</v>
      </c>
    </row>
    <row r="30" spans="1:36" x14ac:dyDescent="0.2">
      <c r="A30" s="303"/>
      <c r="B30" s="930"/>
      <c r="C30" s="744" t="s">
        <v>691</v>
      </c>
      <c r="D30" s="745" t="s">
        <v>250</v>
      </c>
      <c r="E30" s="800" t="s">
        <v>655</v>
      </c>
      <c r="F30" s="747" t="s">
        <v>75</v>
      </c>
      <c r="G30" s="747">
        <v>1</v>
      </c>
      <c r="H30" s="750">
        <f>'3. BL Demand'!H30+'6. Preferred (Scenario Yr)'!H57</f>
        <v>9.6545811704475751E-2</v>
      </c>
      <c r="I30" s="873">
        <f>'3. BL Demand'!I30+'6. Preferred (Scenario Yr)'!I57</f>
        <v>9.6545811704475751E-2</v>
      </c>
      <c r="J30" s="873">
        <f>'3. BL Demand'!J30+'6. Preferred (Scenario Yr)'!J57</f>
        <v>9.6545811704475751E-2</v>
      </c>
      <c r="K30" s="873">
        <f>'3. BL Demand'!K30+'6. Preferred (Scenario Yr)'!K57</f>
        <v>9.6545811704475751E-2</v>
      </c>
      <c r="L30" s="673">
        <f>'3. BL Demand'!L30+'6. Preferred (Scenario Yr)'!L57</f>
        <v>9.6545811704475751E-2</v>
      </c>
      <c r="M30" s="673">
        <f>'3. BL Demand'!M30+'6. Preferred (Scenario Yr)'!M57</f>
        <v>9.6545811704475751E-2</v>
      </c>
      <c r="N30" s="673">
        <f>'3. BL Demand'!N30+'6. Preferred (Scenario Yr)'!N57</f>
        <v>9.6545811704475751E-2</v>
      </c>
      <c r="O30" s="673">
        <f>'3. BL Demand'!O30+'6. Preferred (Scenario Yr)'!O57</f>
        <v>9.6545811704475751E-2</v>
      </c>
      <c r="P30" s="673">
        <f>'3. BL Demand'!P30+'6. Preferred (Scenario Yr)'!P57</f>
        <v>9.6545811704475751E-2</v>
      </c>
      <c r="Q30" s="673">
        <f>'3. BL Demand'!Q30+'6. Preferred (Scenario Yr)'!Q57</f>
        <v>9.6545811704475751E-2</v>
      </c>
      <c r="R30" s="673">
        <f>'3. BL Demand'!R30+'6. Preferred (Scenario Yr)'!R57</f>
        <v>9.6545811704475751E-2</v>
      </c>
      <c r="S30" s="673">
        <f>'3. BL Demand'!S30+'6. Preferred (Scenario Yr)'!S57</f>
        <v>9.6545811704475751E-2</v>
      </c>
      <c r="T30" s="673">
        <f>'3. BL Demand'!T30+'6. Preferred (Scenario Yr)'!T57</f>
        <v>9.6545811704475751E-2</v>
      </c>
      <c r="U30" s="673">
        <f>'3. BL Demand'!U30+'6. Preferred (Scenario Yr)'!U57</f>
        <v>9.6545811704475751E-2</v>
      </c>
      <c r="V30" s="673">
        <f>'3. BL Demand'!V30+'6. Preferred (Scenario Yr)'!V57</f>
        <v>9.6545811704475751E-2</v>
      </c>
      <c r="W30" s="673">
        <f>'3. BL Demand'!W30+'6. Preferred (Scenario Yr)'!W57</f>
        <v>9.6545811704475751E-2</v>
      </c>
      <c r="X30" s="673">
        <f>'3. BL Demand'!X30+'6. Preferred (Scenario Yr)'!X57</f>
        <v>9.6545811704475751E-2</v>
      </c>
      <c r="Y30" s="673">
        <f>'3. BL Demand'!Y30+'6. Preferred (Scenario Yr)'!Y57</f>
        <v>9.6545811704475751E-2</v>
      </c>
      <c r="Z30" s="673">
        <f>'3. BL Demand'!Z30+'6. Preferred (Scenario Yr)'!Z57</f>
        <v>9.6545811704475751E-2</v>
      </c>
      <c r="AA30" s="673">
        <f>'3. BL Demand'!AA30+'6. Preferred (Scenario Yr)'!AA57</f>
        <v>9.6545811704475751E-2</v>
      </c>
      <c r="AB30" s="673">
        <f>'3. BL Demand'!AB30+'6. Preferred (Scenario Yr)'!AB57</f>
        <v>9.6545811704475751E-2</v>
      </c>
      <c r="AC30" s="673">
        <f>'3. BL Demand'!AC30+'6. Preferred (Scenario Yr)'!AC57</f>
        <v>9.6545811704475751E-2</v>
      </c>
      <c r="AD30" s="673">
        <f>'3. BL Demand'!AD30+'6. Preferred (Scenario Yr)'!AD57</f>
        <v>9.6545811704475751E-2</v>
      </c>
      <c r="AE30" s="673">
        <f>'3. BL Demand'!AE30+'6. Preferred (Scenario Yr)'!AE57</f>
        <v>9.6545811704475751E-2</v>
      </c>
      <c r="AF30" s="673">
        <f>'3. BL Demand'!AF30+'6. Preferred (Scenario Yr)'!AF57</f>
        <v>9.6545811704475751E-2</v>
      </c>
      <c r="AG30" s="673">
        <f>'3. BL Demand'!AG30+'6. Preferred (Scenario Yr)'!AG57</f>
        <v>9.6545811704475751E-2</v>
      </c>
      <c r="AH30" s="673">
        <f>'3. BL Demand'!AH30+'6. Preferred (Scenario Yr)'!AH57</f>
        <v>9.6545811704475751E-2</v>
      </c>
      <c r="AI30" s="673">
        <f>'3. BL Demand'!AI30+'6. Preferred (Scenario Yr)'!AI57</f>
        <v>9.6545811704475751E-2</v>
      </c>
      <c r="AJ30" s="772">
        <f>'3. BL Demand'!AJ30+'6. Preferred (Scenario Yr)'!AJ57</f>
        <v>9.6545811704475751E-2</v>
      </c>
    </row>
    <row r="31" spans="1:36" ht="15.75" thickBot="1" x14ac:dyDescent="0.25">
      <c r="A31" s="303"/>
      <c r="B31" s="931"/>
      <c r="C31" s="783" t="s">
        <v>692</v>
      </c>
      <c r="D31" s="784" t="s">
        <v>252</v>
      </c>
      <c r="E31" s="874" t="s">
        <v>655</v>
      </c>
      <c r="F31" s="786" t="s">
        <v>75</v>
      </c>
      <c r="G31" s="786">
        <v>1</v>
      </c>
      <c r="H31" s="757">
        <f>'3. BL Demand'!H31+'6. Preferred (Scenario Yr)'!H34</f>
        <v>0.13301028944731919</v>
      </c>
      <c r="I31" s="875">
        <f>'3. BL Demand'!I31+'6. Preferred (Scenario Yr)'!I34</f>
        <v>0.13301028944731919</v>
      </c>
      <c r="J31" s="875">
        <f>'3. BL Demand'!J31+'6. Preferred (Scenario Yr)'!J34</f>
        <v>0.13301028944731919</v>
      </c>
      <c r="K31" s="875">
        <f>'3. BL Demand'!K31+'6. Preferred (Scenario Yr)'!K34</f>
        <v>0.13301028944731919</v>
      </c>
      <c r="L31" s="876">
        <f>'3. BL Demand'!L31+'6. Preferred (Scenario Yr)'!L34</f>
        <v>0.13301028944731919</v>
      </c>
      <c r="M31" s="876">
        <f>'3. BL Demand'!M31+'6. Preferred (Scenario Yr)'!M34</f>
        <v>0.13301028944731919</v>
      </c>
      <c r="N31" s="876">
        <f>'3. BL Demand'!N31+'6. Preferred (Scenario Yr)'!N34</f>
        <v>0.13301028944731919</v>
      </c>
      <c r="O31" s="876">
        <f>'3. BL Demand'!O31+'6. Preferred (Scenario Yr)'!O34</f>
        <v>0.13301028944731919</v>
      </c>
      <c r="P31" s="876">
        <f>'3. BL Demand'!P31+'6. Preferred (Scenario Yr)'!P34</f>
        <v>0.13301028944731919</v>
      </c>
      <c r="Q31" s="876">
        <f>'3. BL Demand'!Q31+'6. Preferred (Scenario Yr)'!Q34</f>
        <v>0.13301028944731919</v>
      </c>
      <c r="R31" s="876">
        <f>'3. BL Demand'!R31+'6. Preferred (Scenario Yr)'!R34</f>
        <v>0.13301028944731919</v>
      </c>
      <c r="S31" s="876">
        <f>'3. BL Demand'!S31+'6. Preferred (Scenario Yr)'!S34</f>
        <v>0.13301028944731919</v>
      </c>
      <c r="T31" s="876">
        <f>'3. BL Demand'!T31+'6. Preferred (Scenario Yr)'!T34</f>
        <v>0.13301028944731919</v>
      </c>
      <c r="U31" s="876">
        <f>'3. BL Demand'!U31+'6. Preferred (Scenario Yr)'!U34</f>
        <v>0.13301028944731919</v>
      </c>
      <c r="V31" s="876">
        <f>'3. BL Demand'!V31+'6. Preferred (Scenario Yr)'!V34</f>
        <v>0.13301028944731919</v>
      </c>
      <c r="W31" s="876">
        <f>'3. BL Demand'!W31+'6. Preferred (Scenario Yr)'!W34</f>
        <v>0.13301028944731919</v>
      </c>
      <c r="X31" s="876">
        <f>'3. BL Demand'!X31+'6. Preferred (Scenario Yr)'!X34</f>
        <v>0.13301028944731919</v>
      </c>
      <c r="Y31" s="876">
        <f>'3. BL Demand'!Y31+'6. Preferred (Scenario Yr)'!Y34</f>
        <v>0.13301028944731919</v>
      </c>
      <c r="Z31" s="876">
        <f>'3. BL Demand'!Z31+'6. Preferred (Scenario Yr)'!Z34</f>
        <v>0.13301028944731919</v>
      </c>
      <c r="AA31" s="876">
        <f>'3. BL Demand'!AA31+'6. Preferred (Scenario Yr)'!AA34</f>
        <v>0.13301028944731919</v>
      </c>
      <c r="AB31" s="876">
        <f>'3. BL Demand'!AB31+'6. Preferred (Scenario Yr)'!AB34</f>
        <v>0.13301028944731919</v>
      </c>
      <c r="AC31" s="876">
        <f>'3. BL Demand'!AC31+'6. Preferred (Scenario Yr)'!AC34</f>
        <v>0.13301028944731919</v>
      </c>
      <c r="AD31" s="876">
        <f>'3. BL Demand'!AD31+'6. Preferred (Scenario Yr)'!AD34</f>
        <v>0.13301028944731919</v>
      </c>
      <c r="AE31" s="876">
        <f>'3. BL Demand'!AE31+'6. Preferred (Scenario Yr)'!AE34</f>
        <v>0.13301028944731919</v>
      </c>
      <c r="AF31" s="876">
        <f>'3. BL Demand'!AF31+'6. Preferred (Scenario Yr)'!AF34</f>
        <v>0.13301028944731919</v>
      </c>
      <c r="AG31" s="876">
        <f>'3. BL Demand'!AG31+'6. Preferred (Scenario Yr)'!AG34</f>
        <v>0.13301028944731919</v>
      </c>
      <c r="AH31" s="876">
        <f>'3. BL Demand'!AH31+'6. Preferred (Scenario Yr)'!AH34</f>
        <v>0.13301028944731919</v>
      </c>
      <c r="AI31" s="876">
        <f>'3. BL Demand'!AI31+'6. Preferred (Scenario Yr)'!AI34</f>
        <v>0.13301028944731919</v>
      </c>
      <c r="AJ31" s="877">
        <f>'3. BL Demand'!AJ31+'6. Preferred (Scenario Yr)'!AJ34</f>
        <v>0.13301028944731919</v>
      </c>
    </row>
    <row r="32" spans="1:36" ht="15" customHeight="1" x14ac:dyDescent="0.2">
      <c r="A32" s="303"/>
      <c r="B32" s="932" t="s">
        <v>253</v>
      </c>
      <c r="C32" s="761" t="s">
        <v>693</v>
      </c>
      <c r="D32" s="762" t="s">
        <v>255</v>
      </c>
      <c r="E32" s="849" t="s">
        <v>655</v>
      </c>
      <c r="F32" s="837" t="s">
        <v>75</v>
      </c>
      <c r="G32" s="837">
        <v>2</v>
      </c>
      <c r="H32" s="736">
        <f>'3. BL Demand'!H32+'6. Preferred (Scenario Yr)'!H60</f>
        <v>3.9960100588817188E-2</v>
      </c>
      <c r="I32" s="335">
        <f>'3. BL Demand'!I32+'6. Preferred (Scenario Yr)'!I60</f>
        <v>3.9960100588817188E-2</v>
      </c>
      <c r="J32" s="335">
        <f>'3. BL Demand'!J32+'6. Preferred (Scenario Yr)'!J60</f>
        <v>3.9960100588817188E-2</v>
      </c>
      <c r="K32" s="335">
        <f>'3. BL Demand'!K32+'6. Preferred (Scenario Yr)'!K60</f>
        <v>3.9960100588817188E-2</v>
      </c>
      <c r="L32" s="838">
        <f>'3. BL Demand'!L32+'6. Preferred (Scenario Yr)'!L60</f>
        <v>3.9960100588817188E-2</v>
      </c>
      <c r="M32" s="838">
        <f>'3. BL Demand'!M32+'6. Preferred (Scenario Yr)'!M60</f>
        <v>3.9960100588817188E-2</v>
      </c>
      <c r="N32" s="838">
        <f>'3. BL Demand'!N32+'6. Preferred (Scenario Yr)'!N60</f>
        <v>3.9960100588817188E-2</v>
      </c>
      <c r="O32" s="838">
        <f>'3. BL Demand'!O32+'6. Preferred (Scenario Yr)'!O60</f>
        <v>3.9960100588817188E-2</v>
      </c>
      <c r="P32" s="838">
        <f>'3. BL Demand'!P32+'6. Preferred (Scenario Yr)'!P60</f>
        <v>3.9960100588817188E-2</v>
      </c>
      <c r="Q32" s="838">
        <f>'3. BL Demand'!Q32+'6. Preferred (Scenario Yr)'!Q60</f>
        <v>3.9960100588817188E-2</v>
      </c>
      <c r="R32" s="838">
        <f>'3. BL Demand'!R32+'6. Preferred (Scenario Yr)'!R60</f>
        <v>3.9960100588817188E-2</v>
      </c>
      <c r="S32" s="838">
        <f>'3. BL Demand'!S32+'6. Preferred (Scenario Yr)'!S60</f>
        <v>3.9960100588817188E-2</v>
      </c>
      <c r="T32" s="838">
        <f>'3. BL Demand'!T32+'6. Preferred (Scenario Yr)'!T60</f>
        <v>3.9960100588817188E-2</v>
      </c>
      <c r="U32" s="838">
        <f>'3. BL Demand'!U32+'6. Preferred (Scenario Yr)'!U60</f>
        <v>3.9960100588817188E-2</v>
      </c>
      <c r="V32" s="838">
        <f>'3. BL Demand'!V32+'6. Preferred (Scenario Yr)'!V60</f>
        <v>3.9960100588817188E-2</v>
      </c>
      <c r="W32" s="838">
        <f>'3. BL Demand'!W32+'6. Preferred (Scenario Yr)'!W60</f>
        <v>3.9960100588817188E-2</v>
      </c>
      <c r="X32" s="838">
        <f>'3. BL Demand'!X32+'6. Preferred (Scenario Yr)'!X60</f>
        <v>3.9960100588817188E-2</v>
      </c>
      <c r="Y32" s="838">
        <f>'3. BL Demand'!Y32+'6. Preferred (Scenario Yr)'!Y60</f>
        <v>3.9960100588817188E-2</v>
      </c>
      <c r="Z32" s="838">
        <f>'3. BL Demand'!Z32+'6. Preferred (Scenario Yr)'!Z60</f>
        <v>3.9960100588817188E-2</v>
      </c>
      <c r="AA32" s="838">
        <f>'3. BL Demand'!AA32+'6. Preferred (Scenario Yr)'!AA60</f>
        <v>3.9960100588817188E-2</v>
      </c>
      <c r="AB32" s="838">
        <f>'3. BL Demand'!AB32+'6. Preferred (Scenario Yr)'!AB60</f>
        <v>3.9960100588817188E-2</v>
      </c>
      <c r="AC32" s="838">
        <f>'3. BL Demand'!AC32+'6. Preferred (Scenario Yr)'!AC60</f>
        <v>3.9960100588817188E-2</v>
      </c>
      <c r="AD32" s="838">
        <f>'3. BL Demand'!AD32+'6. Preferred (Scenario Yr)'!AD60</f>
        <v>3.9960100588817188E-2</v>
      </c>
      <c r="AE32" s="838">
        <f>'3. BL Demand'!AE32+'6. Preferred (Scenario Yr)'!AE60</f>
        <v>3.9960100588817188E-2</v>
      </c>
      <c r="AF32" s="838">
        <f>'3. BL Demand'!AF32+'6. Preferred (Scenario Yr)'!AF60</f>
        <v>3.9960100588817188E-2</v>
      </c>
      <c r="AG32" s="838">
        <f>'3. BL Demand'!AG32+'6. Preferred (Scenario Yr)'!AG60</f>
        <v>3.9960100588817188E-2</v>
      </c>
      <c r="AH32" s="838">
        <f>'3. BL Demand'!AH32+'6. Preferred (Scenario Yr)'!AH60</f>
        <v>3.9960100588817188E-2</v>
      </c>
      <c r="AI32" s="838">
        <f>'3. BL Demand'!AI32+'6. Preferred (Scenario Yr)'!AI60</f>
        <v>3.9960100588817188E-2</v>
      </c>
      <c r="AJ32" s="839">
        <f>'3. BL Demand'!AJ32+'6. Preferred (Scenario Yr)'!AJ60</f>
        <v>3.9960100588817188E-2</v>
      </c>
    </row>
    <row r="33" spans="1:36" x14ac:dyDescent="0.2">
      <c r="A33" s="303"/>
      <c r="B33" s="933"/>
      <c r="C33" s="744" t="s">
        <v>694</v>
      </c>
      <c r="D33" s="745" t="s">
        <v>257</v>
      </c>
      <c r="E33" s="800" t="s">
        <v>655</v>
      </c>
      <c r="F33" s="747" t="s">
        <v>75</v>
      </c>
      <c r="G33" s="747">
        <v>2</v>
      </c>
      <c r="H33" s="577">
        <f>'3. BL Demand'!H33+'6. Preferred (Scenario Yr)'!H63</f>
        <v>1.6465542316784869E-2</v>
      </c>
      <c r="I33" s="334">
        <f>'3. BL Demand'!I33+'6. Preferred (Scenario Yr)'!I63</f>
        <v>1.6465542316784869E-2</v>
      </c>
      <c r="J33" s="334">
        <f>'3. BL Demand'!J33+'6. Preferred (Scenario Yr)'!J63</f>
        <v>1.6465542316784869E-2</v>
      </c>
      <c r="K33" s="334">
        <f>'3. BL Demand'!K33+'6. Preferred (Scenario Yr)'!K63</f>
        <v>1.6465542316784869E-2</v>
      </c>
      <c r="L33" s="562">
        <f>'3. BL Demand'!L33+'6. Preferred (Scenario Yr)'!L63</f>
        <v>1.6465542316784869E-2</v>
      </c>
      <c r="M33" s="562">
        <f>'3. BL Demand'!M33+'6. Preferred (Scenario Yr)'!M63</f>
        <v>1.6465542316784869E-2</v>
      </c>
      <c r="N33" s="562">
        <f>'3. BL Demand'!N33+'6. Preferred (Scenario Yr)'!N63</f>
        <v>1.6465542316784869E-2</v>
      </c>
      <c r="O33" s="562">
        <f>'3. BL Demand'!O33+'6. Preferred (Scenario Yr)'!O63</f>
        <v>1.6465542316784869E-2</v>
      </c>
      <c r="P33" s="562">
        <f>'3. BL Demand'!P33+'6. Preferred (Scenario Yr)'!P63</f>
        <v>1.6465542316784869E-2</v>
      </c>
      <c r="Q33" s="562">
        <f>'3. BL Demand'!Q33+'6. Preferred (Scenario Yr)'!Q63</f>
        <v>1.6465542316784869E-2</v>
      </c>
      <c r="R33" s="562">
        <f>'3. BL Demand'!R33+'6. Preferred (Scenario Yr)'!R63</f>
        <v>1.6465542316784869E-2</v>
      </c>
      <c r="S33" s="562">
        <f>'3. BL Demand'!S33+'6. Preferred (Scenario Yr)'!S63</f>
        <v>1.6465542316784869E-2</v>
      </c>
      <c r="T33" s="562">
        <f>'3. BL Demand'!T33+'6. Preferred (Scenario Yr)'!T63</f>
        <v>1.6465542316784869E-2</v>
      </c>
      <c r="U33" s="562">
        <f>'3. BL Demand'!U33+'6. Preferred (Scenario Yr)'!U63</f>
        <v>1.6465542316784869E-2</v>
      </c>
      <c r="V33" s="562">
        <f>'3. BL Demand'!V33+'6. Preferred (Scenario Yr)'!V63</f>
        <v>1.6465542316784869E-2</v>
      </c>
      <c r="W33" s="562">
        <f>'3. BL Demand'!W33+'6. Preferred (Scenario Yr)'!W63</f>
        <v>1.6465542316784869E-2</v>
      </c>
      <c r="X33" s="562">
        <f>'3. BL Demand'!X33+'6. Preferred (Scenario Yr)'!X63</f>
        <v>1.6465542316784869E-2</v>
      </c>
      <c r="Y33" s="562">
        <f>'3. BL Demand'!Y33+'6. Preferred (Scenario Yr)'!Y63</f>
        <v>1.6465542316784869E-2</v>
      </c>
      <c r="Z33" s="562">
        <f>'3. BL Demand'!Z33+'6. Preferred (Scenario Yr)'!Z63</f>
        <v>1.6465542316784869E-2</v>
      </c>
      <c r="AA33" s="562">
        <f>'3. BL Demand'!AA33+'6. Preferred (Scenario Yr)'!AA63</f>
        <v>1.6465542316784869E-2</v>
      </c>
      <c r="AB33" s="562">
        <f>'3. BL Demand'!AB33+'6. Preferred (Scenario Yr)'!AB63</f>
        <v>1.6465542316784869E-2</v>
      </c>
      <c r="AC33" s="562">
        <f>'3. BL Demand'!AC33+'6. Preferred (Scenario Yr)'!AC63</f>
        <v>1.6465542316784869E-2</v>
      </c>
      <c r="AD33" s="562">
        <f>'3. BL Demand'!AD33+'6. Preferred (Scenario Yr)'!AD63</f>
        <v>1.6465542316784869E-2</v>
      </c>
      <c r="AE33" s="562">
        <f>'3. BL Demand'!AE33+'6. Preferred (Scenario Yr)'!AE63</f>
        <v>1.6465542316784869E-2</v>
      </c>
      <c r="AF33" s="562">
        <f>'3. BL Demand'!AF33+'6. Preferred (Scenario Yr)'!AF63</f>
        <v>1.6465542316784869E-2</v>
      </c>
      <c r="AG33" s="562">
        <f>'3. BL Demand'!AG33+'6. Preferred (Scenario Yr)'!AG63</f>
        <v>1.6465542316784869E-2</v>
      </c>
      <c r="AH33" s="562">
        <f>'3. BL Demand'!AH33+'6. Preferred (Scenario Yr)'!AH63</f>
        <v>1.6465542316784869E-2</v>
      </c>
      <c r="AI33" s="562">
        <f>'3. BL Demand'!AI33+'6. Preferred (Scenario Yr)'!AI63</f>
        <v>1.6465542316784869E-2</v>
      </c>
      <c r="AJ33" s="748">
        <f>'3. BL Demand'!AJ33+'6. Preferred (Scenario Yr)'!AJ63</f>
        <v>1.6465542316784869E-2</v>
      </c>
    </row>
    <row r="34" spans="1:36" x14ac:dyDescent="0.2">
      <c r="A34" s="303"/>
      <c r="B34" s="933"/>
      <c r="C34" s="744" t="s">
        <v>695</v>
      </c>
      <c r="D34" s="745" t="s">
        <v>259</v>
      </c>
      <c r="E34" s="800" t="s">
        <v>655</v>
      </c>
      <c r="F34" s="747" t="s">
        <v>75</v>
      </c>
      <c r="G34" s="747">
        <v>2</v>
      </c>
      <c r="H34" s="577">
        <f>'3. BL Demand'!H34+'6. Preferred (Scenario Yr)'!H66</f>
        <v>0.80268554045720164</v>
      </c>
      <c r="I34" s="334">
        <f>'3. BL Demand'!I34+'6. Preferred (Scenario Yr)'!I66</f>
        <v>0.82973134145885841</v>
      </c>
      <c r="J34" s="334">
        <f>'3. BL Demand'!J34+'6. Preferred (Scenario Yr)'!J66</f>
        <v>0.85618357392441635</v>
      </c>
      <c r="K34" s="334">
        <f>'3. BL Demand'!K34+'6. Preferred (Scenario Yr)'!K66</f>
        <v>0.88204132225347875</v>
      </c>
      <c r="L34" s="562">
        <f>'3. BL Demand'!L34+'6. Preferred (Scenario Yr)'!L66</f>
        <v>0.90734351973196536</v>
      </c>
      <c r="M34" s="562">
        <f>'3. BL Demand'!M34+'6. Preferred (Scenario Yr)'!M66</f>
        <v>0.93208803419354269</v>
      </c>
      <c r="N34" s="562">
        <f>'3. BL Demand'!N34+'6. Preferred (Scenario Yr)'!N66</f>
        <v>0.95631262128830385</v>
      </c>
      <c r="O34" s="562">
        <f>'3. BL Demand'!O34+'6. Preferred (Scenario Yr)'!O66</f>
        <v>0.98003457686698037</v>
      </c>
      <c r="P34" s="562">
        <f>'3. BL Demand'!P34+'6. Preferred (Scenario Yr)'!P66</f>
        <v>1.0032500753445348</v>
      </c>
      <c r="Q34" s="562">
        <f>'3. BL Demand'!Q34+'6. Preferred (Scenario Yr)'!Q66</f>
        <v>1.0252245287500052</v>
      </c>
      <c r="R34" s="562">
        <f>'3. BL Demand'!R34+'6. Preferred (Scenario Yr)'!R66</f>
        <v>1.0467443505519056</v>
      </c>
      <c r="S34" s="562">
        <f>'3. BL Demand'!S34+'6. Preferred (Scenario Yr)'!S66</f>
        <v>1.0678035209930048</v>
      </c>
      <c r="T34" s="562">
        <f>'3. BL Demand'!T34+'6. Preferred (Scenario Yr)'!T66</f>
        <v>1.0884373488853938</v>
      </c>
      <c r="U34" s="562">
        <f>'3. BL Demand'!U34+'6. Preferred (Scenario Yr)'!U66</f>
        <v>1.108659445190632</v>
      </c>
      <c r="V34" s="562">
        <f>'3. BL Demand'!V34+'6. Preferred (Scenario Yr)'!V66</f>
        <v>1.3289875645077565</v>
      </c>
      <c r="W34" s="562">
        <f>'3. BL Demand'!W34+'6. Preferred (Scenario Yr)'!W66</f>
        <v>1.3469457860828973</v>
      </c>
      <c r="X34" s="562">
        <f>'3. BL Demand'!X34+'6. Preferred (Scenario Yr)'!X66</f>
        <v>1.3645311676812035</v>
      </c>
      <c r="Y34" s="562">
        <f>'3. BL Demand'!Y34+'6. Preferred (Scenario Yr)'!Y66</f>
        <v>1.3817357303883819</v>
      </c>
      <c r="Z34" s="562">
        <f>'3. BL Demand'!Z34+'6. Preferred (Scenario Yr)'!Z66</f>
        <v>1.3985915702025</v>
      </c>
      <c r="AA34" s="562">
        <f>'3. BL Demand'!AA34+'6. Preferred (Scenario Yr)'!AA66</f>
        <v>1.4136704998173211</v>
      </c>
      <c r="AB34" s="562">
        <f>'3. BL Demand'!AB34+'6. Preferred (Scenario Yr)'!AB66</f>
        <v>1.4284233048253889</v>
      </c>
      <c r="AC34" s="562">
        <f>'3. BL Demand'!AC34+'6. Preferred (Scenario Yr)'!AC66</f>
        <v>1.4428398532455748</v>
      </c>
      <c r="AD34" s="562">
        <f>'3. BL Demand'!AD34+'6. Preferred (Scenario Yr)'!AD66</f>
        <v>1.456951473257236</v>
      </c>
      <c r="AE34" s="562">
        <f>'3. BL Demand'!AE34+'6. Preferred (Scenario Yr)'!AE66</f>
        <v>1.4707679225694454</v>
      </c>
      <c r="AF34" s="562">
        <f>'3. BL Demand'!AF34+'6. Preferred (Scenario Yr)'!AF66</f>
        <v>1.4842986466445851</v>
      </c>
      <c r="AG34" s="562">
        <f>'3. BL Demand'!AG34+'6. Preferred (Scenario Yr)'!AG66</f>
        <v>1.4975534468652356</v>
      </c>
      <c r="AH34" s="562">
        <f>'3. BL Demand'!AH34+'6. Preferred (Scenario Yr)'!AH66</f>
        <v>1.510520584826194</v>
      </c>
      <c r="AI34" s="562">
        <f>'3. BL Demand'!AI34+'6. Preferred (Scenario Yr)'!AI66</f>
        <v>1.5232291755133236</v>
      </c>
      <c r="AJ34" s="748">
        <f>'3. BL Demand'!AJ34+'6. Preferred (Scenario Yr)'!AJ66</f>
        <v>1.5356881506143794</v>
      </c>
    </row>
    <row r="35" spans="1:36" x14ac:dyDescent="0.2">
      <c r="A35" s="303"/>
      <c r="B35" s="933"/>
      <c r="C35" s="744" t="s">
        <v>696</v>
      </c>
      <c r="D35" s="745" t="s">
        <v>261</v>
      </c>
      <c r="E35" s="800" t="s">
        <v>655</v>
      </c>
      <c r="F35" s="747" t="s">
        <v>75</v>
      </c>
      <c r="G35" s="747">
        <v>2</v>
      </c>
      <c r="H35" s="577">
        <f>'3. BL Demand'!H35+'6. Preferred (Scenario Yr)'!H69</f>
        <v>1.4032104402951791</v>
      </c>
      <c r="I35" s="334">
        <f>'3. BL Demand'!I35+'6. Preferred (Scenario Yr)'!I69</f>
        <v>1.3572893188772053</v>
      </c>
      <c r="J35" s="334">
        <f>'3. BL Demand'!J35+'6. Preferred (Scenario Yr)'!J69</f>
        <v>1.3128885927110334</v>
      </c>
      <c r="K35" s="334">
        <f>'3. BL Demand'!K35+'6. Preferred (Scenario Yr)'!K69</f>
        <v>1.2699086897821792</v>
      </c>
      <c r="L35" s="562">
        <f>'3. BL Demand'!L35+'6. Preferred (Scenario Yr)'!L69</f>
        <v>1.2283550631134743</v>
      </c>
      <c r="M35" s="562">
        <f>'3. BL Demand'!M35+'6. Preferred (Scenario Yr)'!M69</f>
        <v>1.1881311524981681</v>
      </c>
      <c r="N35" s="562">
        <f>'3. BL Demand'!N35+'6. Preferred (Scenario Yr)'!N69</f>
        <v>1.1492453263889781</v>
      </c>
      <c r="O35" s="562">
        <f>'3. BL Demand'!O35+'6. Preferred (Scenario Yr)'!O69</f>
        <v>1.1116547660817089</v>
      </c>
      <c r="P35" s="562">
        <f>'3. BL Demand'!P35+'6. Preferred (Scenario Yr)'!P69</f>
        <v>1.0752671037042716</v>
      </c>
      <c r="Q35" s="562">
        <f>'3. BL Demand'!Q35+'6. Preferred (Scenario Yr)'!Q69</f>
        <v>1.0400947658893391</v>
      </c>
      <c r="R35" s="562">
        <f>'3. BL Demand'!R35+'6. Preferred (Scenario Yr)'!R69</f>
        <v>1.0060479428844848</v>
      </c>
      <c r="S35" s="562">
        <f>'3. BL Demand'!S35+'6. Preferred (Scenario Yr)'!S69</f>
        <v>0.97314153758221156</v>
      </c>
      <c r="T35" s="562">
        <f>'3. BL Demand'!T35+'6. Preferred (Scenario Yr)'!T69</f>
        <v>0.94128813724961136</v>
      </c>
      <c r="U35" s="562">
        <f>'3. BL Demand'!U35+'6. Preferred (Scenario Yr)'!U69</f>
        <v>0.91050496509408085</v>
      </c>
      <c r="V35" s="562">
        <f>'3. BL Demand'!V35+'6. Preferred (Scenario Yr)'!V69</f>
        <v>0</v>
      </c>
      <c r="W35" s="562">
        <f>'3. BL Demand'!W35+'6. Preferred (Scenario Yr)'!W69</f>
        <v>0</v>
      </c>
      <c r="X35" s="562">
        <f>'3. BL Demand'!X35+'6. Preferred (Scenario Yr)'!X69</f>
        <v>0</v>
      </c>
      <c r="Y35" s="562">
        <f>'3. BL Demand'!Y35+'6. Preferred (Scenario Yr)'!Y69</f>
        <v>0</v>
      </c>
      <c r="Z35" s="562">
        <f>'3. BL Demand'!Z35+'6. Preferred (Scenario Yr)'!Z69</f>
        <v>0</v>
      </c>
      <c r="AA35" s="562">
        <f>'3. BL Demand'!AA35+'6. Preferred (Scenario Yr)'!AA69</f>
        <v>0</v>
      </c>
      <c r="AB35" s="562">
        <f>'3. BL Demand'!AB35+'6. Preferred (Scenario Yr)'!AB69</f>
        <v>0</v>
      </c>
      <c r="AC35" s="562">
        <f>'3. BL Demand'!AC35+'6. Preferred (Scenario Yr)'!AC69</f>
        <v>0</v>
      </c>
      <c r="AD35" s="562">
        <f>'3. BL Demand'!AD35+'6. Preferred (Scenario Yr)'!AD69</f>
        <v>0</v>
      </c>
      <c r="AE35" s="562">
        <f>'3. BL Demand'!AE35+'6. Preferred (Scenario Yr)'!AE69</f>
        <v>0</v>
      </c>
      <c r="AF35" s="562">
        <f>'3. BL Demand'!AF35+'6. Preferred (Scenario Yr)'!AF69</f>
        <v>0</v>
      </c>
      <c r="AG35" s="562">
        <f>'3. BL Demand'!AG35+'6. Preferred (Scenario Yr)'!AG69</f>
        <v>0</v>
      </c>
      <c r="AH35" s="562">
        <f>'3. BL Demand'!AH35+'6. Preferred (Scenario Yr)'!AH69</f>
        <v>0</v>
      </c>
      <c r="AI35" s="562">
        <f>'3. BL Demand'!AI35+'6. Preferred (Scenario Yr)'!AI69</f>
        <v>0</v>
      </c>
      <c r="AJ35" s="748">
        <f>'3. BL Demand'!AJ35+'6. Preferred (Scenario Yr)'!AJ69</f>
        <v>0</v>
      </c>
    </row>
    <row r="36" spans="1:36" x14ac:dyDescent="0.2">
      <c r="A36" s="303"/>
      <c r="B36" s="933"/>
      <c r="C36" s="744" t="s">
        <v>697</v>
      </c>
      <c r="D36" s="745" t="s">
        <v>263</v>
      </c>
      <c r="E36" s="800" t="s">
        <v>655</v>
      </c>
      <c r="F36" s="747" t="s">
        <v>75</v>
      </c>
      <c r="G36" s="747">
        <v>2</v>
      </c>
      <c r="H36" s="577">
        <f>'3. BL Demand'!H36+'6. Preferred (Scenario Yr)'!H72</f>
        <v>0.11926311990716246</v>
      </c>
      <c r="I36" s="334">
        <f>'3. BL Demand'!I36+'6. Preferred (Scenario Yr)'!I72</f>
        <v>0.11926311990716246</v>
      </c>
      <c r="J36" s="334">
        <f>'3. BL Demand'!J36+'6. Preferred (Scenario Yr)'!J72</f>
        <v>0.11926311990716246</v>
      </c>
      <c r="K36" s="334">
        <f>'3. BL Demand'!K36+'6. Preferred (Scenario Yr)'!K72</f>
        <v>0.11926311990716246</v>
      </c>
      <c r="L36" s="562">
        <f>'3. BL Demand'!L36+'6. Preferred (Scenario Yr)'!L72</f>
        <v>0.11926311990716246</v>
      </c>
      <c r="M36" s="562">
        <f>'3. BL Demand'!M36+'6. Preferred (Scenario Yr)'!M72</f>
        <v>0.11926311990716246</v>
      </c>
      <c r="N36" s="562">
        <f>'3. BL Demand'!N36+'6. Preferred (Scenario Yr)'!N72</f>
        <v>0.11926311990716246</v>
      </c>
      <c r="O36" s="562">
        <f>'3. BL Demand'!O36+'6. Preferred (Scenario Yr)'!O72</f>
        <v>0.11926311990716246</v>
      </c>
      <c r="P36" s="562">
        <f>'3. BL Demand'!P36+'6. Preferred (Scenario Yr)'!P72</f>
        <v>0.11926311990716246</v>
      </c>
      <c r="Q36" s="562">
        <f>'3. BL Demand'!Q36+'6. Preferred (Scenario Yr)'!Q72</f>
        <v>0.11926311990716246</v>
      </c>
      <c r="R36" s="562">
        <f>'3. BL Demand'!R36+'6. Preferred (Scenario Yr)'!R72</f>
        <v>0.11926311990716246</v>
      </c>
      <c r="S36" s="562">
        <f>'3. BL Demand'!S36+'6. Preferred (Scenario Yr)'!S72</f>
        <v>0.11926311990716246</v>
      </c>
      <c r="T36" s="562">
        <f>'3. BL Demand'!T36+'6. Preferred (Scenario Yr)'!T72</f>
        <v>0.11926311990716246</v>
      </c>
      <c r="U36" s="562">
        <f>'3. BL Demand'!U36+'6. Preferred (Scenario Yr)'!U72</f>
        <v>0.11926311990716246</v>
      </c>
      <c r="V36" s="562">
        <f>'3. BL Demand'!V36+'6. Preferred (Scenario Yr)'!V72</f>
        <v>0.11926311990716246</v>
      </c>
      <c r="W36" s="562">
        <f>'3. BL Demand'!W36+'6. Preferred (Scenario Yr)'!W72</f>
        <v>0.11926311990716246</v>
      </c>
      <c r="X36" s="562">
        <f>'3. BL Demand'!X36+'6. Preferred (Scenario Yr)'!X72</f>
        <v>0.11926311990716246</v>
      </c>
      <c r="Y36" s="562">
        <f>'3. BL Demand'!Y36+'6. Preferred (Scenario Yr)'!Y72</f>
        <v>0.11926311990716246</v>
      </c>
      <c r="Z36" s="562">
        <f>'3. BL Demand'!Z36+'6. Preferred (Scenario Yr)'!Z72</f>
        <v>0.11926311990716246</v>
      </c>
      <c r="AA36" s="562">
        <f>'3. BL Demand'!AA36+'6. Preferred (Scenario Yr)'!AA72</f>
        <v>0.11926311990716246</v>
      </c>
      <c r="AB36" s="562">
        <f>'3. BL Demand'!AB36+'6. Preferred (Scenario Yr)'!AB72</f>
        <v>0.11926311990716246</v>
      </c>
      <c r="AC36" s="562">
        <f>'3. BL Demand'!AC36+'6. Preferred (Scenario Yr)'!AC72</f>
        <v>0.11926311990716246</v>
      </c>
      <c r="AD36" s="562">
        <f>'3. BL Demand'!AD36+'6. Preferred (Scenario Yr)'!AD72</f>
        <v>0.11926311990716246</v>
      </c>
      <c r="AE36" s="562">
        <f>'3. BL Demand'!AE36+'6. Preferred (Scenario Yr)'!AE72</f>
        <v>0.11926311990716246</v>
      </c>
      <c r="AF36" s="562">
        <f>'3. BL Demand'!AF36+'6. Preferred (Scenario Yr)'!AF72</f>
        <v>0.11926311990716246</v>
      </c>
      <c r="AG36" s="562">
        <f>'3. BL Demand'!AG36+'6. Preferred (Scenario Yr)'!AG72</f>
        <v>0.11926311990716246</v>
      </c>
      <c r="AH36" s="562">
        <f>'3. BL Demand'!AH36+'6. Preferred (Scenario Yr)'!AH72</f>
        <v>0.11926311990716246</v>
      </c>
      <c r="AI36" s="562">
        <f>'3. BL Demand'!AI36+'6. Preferred (Scenario Yr)'!AI72</f>
        <v>0.11926311990716246</v>
      </c>
      <c r="AJ36" s="748">
        <f>'3. BL Demand'!AJ36+'6. Preferred (Scenario Yr)'!AJ72</f>
        <v>0.11926311990716246</v>
      </c>
    </row>
    <row r="37" spans="1:36" x14ac:dyDescent="0.2">
      <c r="A37" s="303"/>
      <c r="B37" s="933"/>
      <c r="C37" s="744" t="s">
        <v>698</v>
      </c>
      <c r="D37" s="745" t="s">
        <v>265</v>
      </c>
      <c r="E37" s="800" t="s">
        <v>655</v>
      </c>
      <c r="F37" s="747" t="s">
        <v>75</v>
      </c>
      <c r="G37" s="747">
        <v>2</v>
      </c>
      <c r="H37" s="577">
        <f>'3. BL Demand'!H37+'6. Preferred (Scenario Yr)'!H31</f>
        <v>3.9714298735351998</v>
      </c>
      <c r="I37" s="334">
        <f>'3. BL Demand'!I37+'6. Preferred (Scenario Yr)'!I31</f>
        <v>4.4696028794465885</v>
      </c>
      <c r="J37" s="334">
        <f>'3. BL Demand'!J37+'6. Preferred (Scenario Yr)'!J31</f>
        <v>4.4733763902761448</v>
      </c>
      <c r="K37" s="334">
        <f>'3. BL Demand'!K37+'6. Preferred (Scenario Yr)'!K31</f>
        <v>4.4770184034035854</v>
      </c>
      <c r="L37" s="562">
        <f>'3. BL Demand'!L37+'6. Preferred (Scenario Yr)'!L31</f>
        <v>4.289130117246243</v>
      </c>
      <c r="M37" s="562">
        <f>'3. BL Demand'!M37+'6. Preferred (Scenario Yr)'!M31</f>
        <v>4.1004697980524112</v>
      </c>
      <c r="N37" s="562">
        <f>'3. BL Demand'!N37+'6. Preferred (Scenario Yr)'!N31</f>
        <v>3.9109913217192798</v>
      </c>
      <c r="O37" s="562">
        <f>'3. BL Demand'!O37+'6. Preferred (Scenario Yr)'!O31</f>
        <v>3.7207202111003124</v>
      </c>
      <c r="P37" s="562">
        <f>'3. BL Demand'!P37+'6. Preferred (Scenario Yr)'!P31</f>
        <v>3.529752659652635</v>
      </c>
      <c r="Q37" s="562">
        <f>'3. BL Demand'!Q37+'6. Preferred (Scenario Yr)'!Q31</f>
        <v>3.3694317860166709</v>
      </c>
      <c r="R37" s="562">
        <f>'3. BL Demand'!R37+'6. Preferred (Scenario Yr)'!R31</f>
        <v>3.2084400291741986</v>
      </c>
      <c r="S37" s="562">
        <f>'3. BL Demand'!S37+'6. Preferred (Scenario Yr)'!S31</f>
        <v>3.0467685059899465</v>
      </c>
      <c r="T37" s="562">
        <f>'3. BL Demand'!T37+'6. Preferred (Scenario Yr)'!T31</f>
        <v>2.8844693203847318</v>
      </c>
      <c r="U37" s="562">
        <f>'3. BL Demand'!U37+'6. Preferred (Scenario Yr)'!U31</f>
        <v>2.7215116381895972</v>
      </c>
      <c r="V37" s="562">
        <f>'3. BL Demand'!V37+'6. Preferred (Scenario Yr)'!V31</f>
        <v>3.2641975396279417</v>
      </c>
      <c r="W37" s="562">
        <f>'3. BL Demand'!W37+'6. Preferred (Scenario Yr)'!W31</f>
        <v>3.0987483737141885</v>
      </c>
      <c r="X37" s="562">
        <f>'3. BL Demand'!X37+'6. Preferred (Scenario Yr)'!X31</f>
        <v>2.9336720477772702</v>
      </c>
      <c r="Y37" s="562">
        <f>'3. BL Demand'!Y37+'6. Preferred (Scenario Yr)'!Y31</f>
        <v>2.7689765407314795</v>
      </c>
      <c r="Z37" s="562">
        <f>'3. BL Demand'!Z37+'6. Preferred (Scenario Yr)'!Z31</f>
        <v>2.6046297565787486</v>
      </c>
      <c r="AA37" s="562">
        <f>'3. BL Demand'!AA37+'6. Preferred (Scenario Yr)'!AA31</f>
        <v>2.5059726251720473</v>
      </c>
      <c r="AB37" s="562">
        <f>'3. BL Demand'!AB37+'6. Preferred (Scenario Yr)'!AB31</f>
        <v>2.4076416183720992</v>
      </c>
      <c r="AC37" s="562">
        <f>'3. BL Demand'!AC37+'6. Preferred (Scenario Yr)'!AC31</f>
        <v>2.3096468681600331</v>
      </c>
      <c r="AD37" s="562">
        <f>'3. BL Demand'!AD37+'6. Preferred (Scenario Yr)'!AD31</f>
        <v>2.2119570463564919</v>
      </c>
      <c r="AE37" s="562">
        <f>'3. BL Demand'!AE37+'6. Preferred (Scenario Yr)'!AE31</f>
        <v>2.1145623952524017</v>
      </c>
      <c r="AF37" s="562">
        <f>'3. BL Demand'!AF37+'6. Preferred (Scenario Yr)'!AF31</f>
        <v>2.0258112895645697</v>
      </c>
      <c r="AG37" s="562">
        <f>'3. BL Demand'!AG37+'6. Preferred (Scenario Yr)'!AG31</f>
        <v>1.9373361077312268</v>
      </c>
      <c r="AH37" s="562">
        <f>'3. BL Demand'!AH37+'6. Preferred (Scenario Yr)'!AH31</f>
        <v>1.8491485881575764</v>
      </c>
      <c r="AI37" s="562">
        <f>'3. BL Demand'!AI37+'6. Preferred (Scenario Yr)'!AI31</f>
        <v>1.7612196158577542</v>
      </c>
      <c r="AJ37" s="748">
        <f>'3. BL Demand'!AJ37+'6. Preferred (Scenario Yr)'!AJ31</f>
        <v>1.6735402591440067</v>
      </c>
    </row>
    <row r="38" spans="1:36" x14ac:dyDescent="0.2">
      <c r="A38" s="303"/>
      <c r="B38" s="933"/>
      <c r="C38" s="744" t="s">
        <v>89</v>
      </c>
      <c r="D38" s="745" t="s">
        <v>266</v>
      </c>
      <c r="E38" s="782" t="s">
        <v>699</v>
      </c>
      <c r="F38" s="747" t="s">
        <v>75</v>
      </c>
      <c r="G38" s="747">
        <v>2</v>
      </c>
      <c r="H38" s="577">
        <f>SUM(H32:H37)</f>
        <v>6.353014617100345</v>
      </c>
      <c r="I38" s="334">
        <f t="shared" ref="I38:AJ38" si="7">SUM(I32:I37)</f>
        <v>6.8323123025954171</v>
      </c>
      <c r="J38" s="334">
        <f t="shared" si="7"/>
        <v>6.8181373197243591</v>
      </c>
      <c r="K38" s="334">
        <f t="shared" si="7"/>
        <v>6.8046571782520076</v>
      </c>
      <c r="L38" s="562">
        <f t="shared" si="7"/>
        <v>6.6005174629044472</v>
      </c>
      <c r="M38" s="562">
        <f t="shared" si="7"/>
        <v>6.3963777475568868</v>
      </c>
      <c r="N38" s="562">
        <f t="shared" si="7"/>
        <v>6.1922380322093264</v>
      </c>
      <c r="O38" s="562">
        <f t="shared" si="7"/>
        <v>5.9880983168617661</v>
      </c>
      <c r="P38" s="562">
        <f t="shared" si="7"/>
        <v>5.7839586015142057</v>
      </c>
      <c r="Q38" s="562">
        <f t="shared" si="7"/>
        <v>5.6104398434687797</v>
      </c>
      <c r="R38" s="562">
        <f t="shared" si="7"/>
        <v>5.4369210854233536</v>
      </c>
      <c r="S38" s="562">
        <f t="shared" si="7"/>
        <v>5.2634023273779276</v>
      </c>
      <c r="T38" s="562">
        <f t="shared" si="7"/>
        <v>5.0898835693325015</v>
      </c>
      <c r="U38" s="562">
        <f t="shared" si="7"/>
        <v>4.9163648112870746</v>
      </c>
      <c r="V38" s="562">
        <f t="shared" si="7"/>
        <v>4.7688738669484625</v>
      </c>
      <c r="W38" s="562">
        <f t="shared" si="7"/>
        <v>4.6213829226098504</v>
      </c>
      <c r="X38" s="562">
        <f t="shared" si="7"/>
        <v>4.4738919782712383</v>
      </c>
      <c r="Y38" s="562">
        <f t="shared" si="7"/>
        <v>4.3264010339326262</v>
      </c>
      <c r="Z38" s="562">
        <f t="shared" si="7"/>
        <v>4.1789100895940132</v>
      </c>
      <c r="AA38" s="562">
        <f t="shared" si="7"/>
        <v>4.095331887802133</v>
      </c>
      <c r="AB38" s="562">
        <f t="shared" si="7"/>
        <v>4.0117536860102527</v>
      </c>
      <c r="AC38" s="562">
        <f t="shared" si="7"/>
        <v>3.9281754842183725</v>
      </c>
      <c r="AD38" s="562">
        <f t="shared" si="7"/>
        <v>3.8445972824264922</v>
      </c>
      <c r="AE38" s="562">
        <f t="shared" si="7"/>
        <v>3.761019080634612</v>
      </c>
      <c r="AF38" s="562">
        <f t="shared" si="7"/>
        <v>3.6857986990219196</v>
      </c>
      <c r="AG38" s="562">
        <f t="shared" si="7"/>
        <v>3.6105783174092272</v>
      </c>
      <c r="AH38" s="562">
        <f t="shared" si="7"/>
        <v>3.5353579357965348</v>
      </c>
      <c r="AI38" s="562">
        <f t="shared" si="7"/>
        <v>3.4601375541838424</v>
      </c>
      <c r="AJ38" s="748">
        <f t="shared" si="7"/>
        <v>3.3849171725711509</v>
      </c>
    </row>
    <row r="39" spans="1:36" ht="15.75" thickBot="1" x14ac:dyDescent="0.25">
      <c r="A39" s="303"/>
      <c r="B39" s="934"/>
      <c r="C39" s="783" t="s">
        <v>700</v>
      </c>
      <c r="D39" s="784" t="s">
        <v>266</v>
      </c>
      <c r="E39" s="785" t="s">
        <v>701</v>
      </c>
      <c r="F39" s="786" t="s">
        <v>270</v>
      </c>
      <c r="G39" s="786">
        <v>2</v>
      </c>
      <c r="H39" s="777">
        <f>(H38*1000000)/(H53*1000)</f>
        <v>89.025742792746115</v>
      </c>
      <c r="I39" s="380">
        <f t="shared" ref="I39:AJ39" si="8">(I38*1000000)/(I53*1000)</f>
        <v>95.206254071100346</v>
      </c>
      <c r="J39" s="380">
        <f t="shared" si="8"/>
        <v>94.478550839330381</v>
      </c>
      <c r="K39" s="380">
        <f t="shared" si="8"/>
        <v>93.769747255381077</v>
      </c>
      <c r="L39" s="787">
        <f t="shared" si="8"/>
        <v>90.454662131644739</v>
      </c>
      <c r="M39" s="787">
        <f t="shared" si="8"/>
        <v>87.17711594879448</v>
      </c>
      <c r="N39" s="787">
        <f t="shared" si="8"/>
        <v>83.934149290455537</v>
      </c>
      <c r="O39" s="787">
        <f t="shared" si="8"/>
        <v>80.72532784698916</v>
      </c>
      <c r="P39" s="787">
        <f t="shared" si="8"/>
        <v>77.552250517004225</v>
      </c>
      <c r="Q39" s="787">
        <f t="shared" si="8"/>
        <v>74.857031757278563</v>
      </c>
      <c r="R39" s="787">
        <f t="shared" si="8"/>
        <v>72.188100569475338</v>
      </c>
      <c r="S39" s="787">
        <f t="shared" si="8"/>
        <v>69.54505855176798</v>
      </c>
      <c r="T39" s="787">
        <f t="shared" si="8"/>
        <v>66.927547378012434</v>
      </c>
      <c r="U39" s="787">
        <f t="shared" si="8"/>
        <v>64.334371335458371</v>
      </c>
      <c r="V39" s="787">
        <f t="shared" si="8"/>
        <v>62.161719025400131</v>
      </c>
      <c r="W39" s="787">
        <f t="shared" si="8"/>
        <v>59.995940370547217</v>
      </c>
      <c r="X39" s="787">
        <f t="shared" si="8"/>
        <v>57.847582585833415</v>
      </c>
      <c r="Y39" s="787">
        <f t="shared" si="8"/>
        <v>55.717129418355007</v>
      </c>
      <c r="Z39" s="787">
        <f t="shared" si="8"/>
        <v>53.603623858307429</v>
      </c>
      <c r="AA39" s="787">
        <f t="shared" si="8"/>
        <v>52.369003403470217</v>
      </c>
      <c r="AB39" s="787">
        <f t="shared" si="8"/>
        <v>51.141999932719173</v>
      </c>
      <c r="AC39" s="787">
        <f t="shared" si="8"/>
        <v>49.923156027193997</v>
      </c>
      <c r="AD39" s="787">
        <f t="shared" si="8"/>
        <v>48.711756013471451</v>
      </c>
      <c r="AE39" s="787">
        <f t="shared" si="8"/>
        <v>47.507731905612246</v>
      </c>
      <c r="AF39" s="787">
        <f t="shared" si="8"/>
        <v>46.41626885338755</v>
      </c>
      <c r="AG39" s="787">
        <f t="shared" si="8"/>
        <v>45.33141122271504</v>
      </c>
      <c r="AH39" s="787">
        <f t="shared" si="8"/>
        <v>44.253634298613008</v>
      </c>
      <c r="AI39" s="787">
        <f t="shared" si="8"/>
        <v>43.18231490386669</v>
      </c>
      <c r="AJ39" s="806">
        <f t="shared" si="8"/>
        <v>42.117395176127403</v>
      </c>
    </row>
    <row r="40" spans="1:36" ht="15" customHeight="1" x14ac:dyDescent="0.2">
      <c r="A40" s="304"/>
      <c r="B40" s="929" t="s">
        <v>271</v>
      </c>
      <c r="C40" s="790" t="s">
        <v>702</v>
      </c>
      <c r="D40" s="791" t="s">
        <v>703</v>
      </c>
      <c r="E40" s="792" t="s">
        <v>274</v>
      </c>
      <c r="F40" s="793" t="s">
        <v>275</v>
      </c>
      <c r="G40" s="793">
        <v>2</v>
      </c>
      <c r="H40" s="736">
        <v>3.9960100588817187</v>
      </c>
      <c r="I40" s="335">
        <v>3.9960100588817187</v>
      </c>
      <c r="J40" s="335">
        <v>3.9960100588817187</v>
      </c>
      <c r="K40" s="335">
        <v>3.9960100588817187</v>
      </c>
      <c r="L40" s="780">
        <v>3.9960100588817187</v>
      </c>
      <c r="M40" s="780">
        <v>3.9960100588817187</v>
      </c>
      <c r="N40" s="780">
        <v>3.9960100588817187</v>
      </c>
      <c r="O40" s="780">
        <v>3.9960100588817187</v>
      </c>
      <c r="P40" s="780">
        <v>3.9960100588817187</v>
      </c>
      <c r="Q40" s="780">
        <v>3.9960100588817187</v>
      </c>
      <c r="R40" s="780">
        <v>3.9960100588817187</v>
      </c>
      <c r="S40" s="780">
        <v>3.9960100588817187</v>
      </c>
      <c r="T40" s="780">
        <v>3.9960100588817187</v>
      </c>
      <c r="U40" s="780">
        <v>3.9960100588817187</v>
      </c>
      <c r="V40" s="780">
        <v>3.9960100588817187</v>
      </c>
      <c r="W40" s="780">
        <v>3.9960100588817187</v>
      </c>
      <c r="X40" s="780">
        <v>3.9960100588817187</v>
      </c>
      <c r="Y40" s="780">
        <v>3.9960100588817187</v>
      </c>
      <c r="Z40" s="780">
        <v>3.9960100588817187</v>
      </c>
      <c r="AA40" s="780">
        <v>3.9960100588817187</v>
      </c>
      <c r="AB40" s="780">
        <v>3.9960100588817187</v>
      </c>
      <c r="AC40" s="780">
        <v>3.9960100588817187</v>
      </c>
      <c r="AD40" s="780">
        <v>3.9960100588817187</v>
      </c>
      <c r="AE40" s="780">
        <v>3.9960100588817187</v>
      </c>
      <c r="AF40" s="780">
        <v>3.9960100588817187</v>
      </c>
      <c r="AG40" s="780">
        <v>3.9960100588817187</v>
      </c>
      <c r="AH40" s="780">
        <v>3.9960100588817187</v>
      </c>
      <c r="AI40" s="780">
        <v>3.9960100588817187</v>
      </c>
      <c r="AJ40" s="781">
        <v>3.9960100588817187</v>
      </c>
    </row>
    <row r="41" spans="1:36" x14ac:dyDescent="0.2">
      <c r="A41" s="304"/>
      <c r="B41" s="935"/>
      <c r="C41" s="794" t="s">
        <v>704</v>
      </c>
      <c r="D41" s="795" t="s">
        <v>705</v>
      </c>
      <c r="E41" s="796" t="s">
        <v>274</v>
      </c>
      <c r="F41" s="797" t="s">
        <v>275</v>
      </c>
      <c r="G41" s="797">
        <v>2</v>
      </c>
      <c r="H41" s="577">
        <v>0.3178676122931442</v>
      </c>
      <c r="I41" s="663">
        <v>0.3178676122931442</v>
      </c>
      <c r="J41" s="663">
        <v>0.3178676122931442</v>
      </c>
      <c r="K41" s="663">
        <v>0.3178676122931442</v>
      </c>
      <c r="L41" s="742">
        <v>0.3178676122931442</v>
      </c>
      <c r="M41" s="742">
        <v>0.3178676122931442</v>
      </c>
      <c r="N41" s="742">
        <v>0.3178676122931442</v>
      </c>
      <c r="O41" s="742">
        <v>0.3178676122931442</v>
      </c>
      <c r="P41" s="742">
        <v>0.3178676122931442</v>
      </c>
      <c r="Q41" s="742">
        <v>0.3178676122931442</v>
      </c>
      <c r="R41" s="742">
        <v>0.3178676122931442</v>
      </c>
      <c r="S41" s="742">
        <v>0.3178676122931442</v>
      </c>
      <c r="T41" s="742">
        <v>0.3178676122931442</v>
      </c>
      <c r="U41" s="742">
        <v>0.3178676122931442</v>
      </c>
      <c r="V41" s="742">
        <v>0.3178676122931442</v>
      </c>
      <c r="W41" s="742">
        <v>0.3178676122931442</v>
      </c>
      <c r="X41" s="742">
        <v>0.3178676122931442</v>
      </c>
      <c r="Y41" s="742">
        <v>0.3178676122931442</v>
      </c>
      <c r="Z41" s="742">
        <v>0.3178676122931442</v>
      </c>
      <c r="AA41" s="742">
        <v>0.3178676122931442</v>
      </c>
      <c r="AB41" s="742">
        <v>0.3178676122931442</v>
      </c>
      <c r="AC41" s="742">
        <v>0.3178676122931442</v>
      </c>
      <c r="AD41" s="742">
        <v>0.3178676122931442</v>
      </c>
      <c r="AE41" s="742">
        <v>0.3178676122931442</v>
      </c>
      <c r="AF41" s="742">
        <v>0.3178676122931442</v>
      </c>
      <c r="AG41" s="742">
        <v>0.3178676122931442</v>
      </c>
      <c r="AH41" s="742">
        <v>0.3178676122931442</v>
      </c>
      <c r="AI41" s="742">
        <v>0.3178676122931442</v>
      </c>
      <c r="AJ41" s="743">
        <v>0.3178676122931442</v>
      </c>
    </row>
    <row r="42" spans="1:36" x14ac:dyDescent="0.2">
      <c r="A42" s="217"/>
      <c r="B42" s="935"/>
      <c r="C42" s="794" t="s">
        <v>706</v>
      </c>
      <c r="D42" s="795" t="s">
        <v>279</v>
      </c>
      <c r="E42" s="796" t="s">
        <v>280</v>
      </c>
      <c r="F42" s="797" t="s">
        <v>275</v>
      </c>
      <c r="G42" s="797">
        <v>2</v>
      </c>
      <c r="H42" s="577">
        <v>0.9226790552587073</v>
      </c>
      <c r="I42" s="663">
        <v>0.9226790552587073</v>
      </c>
      <c r="J42" s="663">
        <v>0.9226790552587073</v>
      </c>
      <c r="K42" s="663">
        <v>0.9226790552587073</v>
      </c>
      <c r="L42" s="742">
        <v>0.9226790552587073</v>
      </c>
      <c r="M42" s="742">
        <v>0.9226790552587073</v>
      </c>
      <c r="N42" s="742">
        <v>0.9226790552587073</v>
      </c>
      <c r="O42" s="742">
        <v>0.9226790552587073</v>
      </c>
      <c r="P42" s="742">
        <v>0.9226790552587073</v>
      </c>
      <c r="Q42" s="742">
        <v>0.9226790552587073</v>
      </c>
      <c r="R42" s="742">
        <v>0.9226790552587073</v>
      </c>
      <c r="S42" s="742">
        <v>0.9226790552587073</v>
      </c>
      <c r="T42" s="742">
        <v>0.9226790552587073</v>
      </c>
      <c r="U42" s="742">
        <v>0.9226790552587073</v>
      </c>
      <c r="V42" s="742">
        <v>0.9226790552587073</v>
      </c>
      <c r="W42" s="742">
        <v>0.9226790552587073</v>
      </c>
      <c r="X42" s="742">
        <v>0.9226790552587073</v>
      </c>
      <c r="Y42" s="742">
        <v>0.9226790552587073</v>
      </c>
      <c r="Z42" s="742">
        <v>0.9226790552587073</v>
      </c>
      <c r="AA42" s="742">
        <v>0.9226790552587073</v>
      </c>
      <c r="AB42" s="742">
        <v>0.9226790552587073</v>
      </c>
      <c r="AC42" s="742">
        <v>0.9226790552587073</v>
      </c>
      <c r="AD42" s="742">
        <v>0.9226790552587073</v>
      </c>
      <c r="AE42" s="742">
        <v>0.9226790552587073</v>
      </c>
      <c r="AF42" s="742">
        <v>0.9226790552587073</v>
      </c>
      <c r="AG42" s="742">
        <v>0.9226790552587073</v>
      </c>
      <c r="AH42" s="742">
        <v>0.9226790552587073</v>
      </c>
      <c r="AI42" s="742">
        <v>0.9226790552587073</v>
      </c>
      <c r="AJ42" s="743">
        <v>0.9226790552587073</v>
      </c>
    </row>
    <row r="43" spans="1:36" ht="38.25" x14ac:dyDescent="0.25">
      <c r="A43" s="305"/>
      <c r="B43" s="935"/>
      <c r="C43" s="878" t="s">
        <v>707</v>
      </c>
      <c r="D43" s="879" t="s">
        <v>708</v>
      </c>
      <c r="E43" s="800" t="s">
        <v>709</v>
      </c>
      <c r="F43" s="880" t="s">
        <v>275</v>
      </c>
      <c r="G43" s="881">
        <v>2</v>
      </c>
      <c r="H43" s="577">
        <f>'3. BL Demand'!H43</f>
        <v>37.696675851540618</v>
      </c>
      <c r="I43" s="663">
        <f>H43+SUM(I44:I49)</f>
        <v>38.984910192183591</v>
      </c>
      <c r="J43" s="663">
        <f>I43+SUM(J44:J49)</f>
        <v>40.244776272491137</v>
      </c>
      <c r="K43" s="663">
        <f>J43+SUM(K44:K49)</f>
        <v>41.476247395299474</v>
      </c>
      <c r="L43" s="562">
        <f>K43+SUM(L44:L49)</f>
        <v>42.681167226723183</v>
      </c>
      <c r="M43" s="562">
        <f t="shared" ref="M43:AJ43" si="9">L43+SUM(M44:M49)</f>
        <v>43.859450926592068</v>
      </c>
      <c r="N43" s="562">
        <f t="shared" si="9"/>
        <v>45.012885878590488</v>
      </c>
      <c r="O43" s="562">
        <f t="shared" si="9"/>
        <v>46.142298698629567</v>
      </c>
      <c r="P43" s="562">
        <f t="shared" si="9"/>
        <v>47.24752361343748</v>
      </c>
      <c r="Q43" s="562">
        <f t="shared" si="9"/>
        <v>48.293820306316732</v>
      </c>
      <c r="R43" s="562">
        <f t="shared" si="9"/>
        <v>49.318388914059348</v>
      </c>
      <c r="S43" s="562">
        <f t="shared" si="9"/>
        <v>50.320958797915921</v>
      </c>
      <c r="T43" s="562">
        <f t="shared" si="9"/>
        <v>51.303200400504679</v>
      </c>
      <c r="U43" s="562">
        <f t="shared" si="9"/>
        <v>52.265764226826192</v>
      </c>
      <c r="V43" s="562">
        <f t="shared" si="9"/>
        <v>70.141348192857379</v>
      </c>
      <c r="W43" s="562">
        <f t="shared" si="9"/>
        <v>70.452395222005592</v>
      </c>
      <c r="X43" s="562">
        <f t="shared" si="9"/>
        <v>70.763442251153805</v>
      </c>
      <c r="Y43" s="562">
        <f t="shared" si="9"/>
        <v>71.073523342828238</v>
      </c>
      <c r="Z43" s="562">
        <f t="shared" si="9"/>
        <v>71.383604434502672</v>
      </c>
      <c r="AA43" s="562">
        <f t="shared" si="9"/>
        <v>71.625582576442966</v>
      </c>
      <c r="AB43" s="562">
        <f t="shared" si="9"/>
        <v>71.86756071838326</v>
      </c>
      <c r="AC43" s="562">
        <f t="shared" si="9"/>
        <v>72.108572922849774</v>
      </c>
      <c r="AD43" s="562">
        <f t="shared" si="9"/>
        <v>72.349585127316288</v>
      </c>
      <c r="AE43" s="562">
        <f t="shared" si="9"/>
        <v>72.590597331782803</v>
      </c>
      <c r="AF43" s="562">
        <f t="shared" si="9"/>
        <v>72.831609536249317</v>
      </c>
      <c r="AG43" s="562">
        <f t="shared" si="9"/>
        <v>73.072621740715832</v>
      </c>
      <c r="AH43" s="562">
        <f t="shared" si="9"/>
        <v>73.312668007708567</v>
      </c>
      <c r="AI43" s="562">
        <f t="shared" si="9"/>
        <v>73.552714274701302</v>
      </c>
      <c r="AJ43" s="748">
        <f t="shared" si="9"/>
        <v>73.792760541694037</v>
      </c>
    </row>
    <row r="44" spans="1:36" x14ac:dyDescent="0.2">
      <c r="A44" s="219"/>
      <c r="B44" s="935"/>
      <c r="C44" s="794" t="s">
        <v>710</v>
      </c>
      <c r="D44" s="882" t="s">
        <v>711</v>
      </c>
      <c r="E44" s="796" t="s">
        <v>286</v>
      </c>
      <c r="F44" s="797" t="s">
        <v>275</v>
      </c>
      <c r="G44" s="797">
        <v>2</v>
      </c>
      <c r="H44" s="577">
        <v>0.43394337935714655</v>
      </c>
      <c r="I44" s="663">
        <v>0.43394337935714655</v>
      </c>
      <c r="J44" s="663">
        <v>0.43394337935714655</v>
      </c>
      <c r="K44" s="663">
        <v>0.43394337935714655</v>
      </c>
      <c r="L44" s="742">
        <v>0.43394337935714372</v>
      </c>
      <c r="M44" s="742">
        <v>0.43394337935714372</v>
      </c>
      <c r="N44" s="742">
        <v>0.43394337935714372</v>
      </c>
      <c r="O44" s="742">
        <v>0.43394337935714372</v>
      </c>
      <c r="P44" s="742">
        <v>0.43394337935714372</v>
      </c>
      <c r="Q44" s="742">
        <v>0.39749402221762947</v>
      </c>
      <c r="R44" s="742">
        <v>0.39749402221762947</v>
      </c>
      <c r="S44" s="742">
        <v>0.39749402221762947</v>
      </c>
      <c r="T44" s="742">
        <v>0.39749402221762947</v>
      </c>
      <c r="U44" s="742">
        <v>0.39749402221762947</v>
      </c>
      <c r="V44" s="742">
        <v>0.32843390367615866</v>
      </c>
      <c r="W44" s="742">
        <v>0.32843390367615866</v>
      </c>
      <c r="X44" s="742">
        <v>0.32843390367615866</v>
      </c>
      <c r="Y44" s="742">
        <v>0.32843390367615866</v>
      </c>
      <c r="Z44" s="742">
        <v>0.32843390367615866</v>
      </c>
      <c r="AA44" s="742">
        <v>0.26033095394201478</v>
      </c>
      <c r="AB44" s="742">
        <v>0.26033095394201478</v>
      </c>
      <c r="AC44" s="742">
        <v>0.26033095394201478</v>
      </c>
      <c r="AD44" s="742">
        <v>0.26033095394201478</v>
      </c>
      <c r="AE44" s="742">
        <v>0.26033095394201478</v>
      </c>
      <c r="AF44" s="742">
        <v>0.26033095394201478</v>
      </c>
      <c r="AG44" s="742">
        <v>0.26033095394201478</v>
      </c>
      <c r="AH44" s="742">
        <v>0.26033095394201478</v>
      </c>
      <c r="AI44" s="742">
        <v>0.26033095394201478</v>
      </c>
      <c r="AJ44" s="743">
        <v>0.26033095394201478</v>
      </c>
    </row>
    <row r="45" spans="1:36" x14ac:dyDescent="0.2">
      <c r="A45" s="219"/>
      <c r="B45" s="935"/>
      <c r="C45" s="794" t="s">
        <v>712</v>
      </c>
      <c r="D45" s="882" t="s">
        <v>288</v>
      </c>
      <c r="E45" s="796" t="s">
        <v>289</v>
      </c>
      <c r="F45" s="797" t="s">
        <v>275</v>
      </c>
      <c r="G45" s="797">
        <v>2</v>
      </c>
      <c r="H45" s="577">
        <v>0.55834363185691516</v>
      </c>
      <c r="I45" s="663">
        <v>0.86684814844489821</v>
      </c>
      <c r="J45" s="663">
        <v>0.83847988810947049</v>
      </c>
      <c r="K45" s="663">
        <v>0.81105086808403615</v>
      </c>
      <c r="L45" s="742">
        <v>0.78449957669941561</v>
      </c>
      <c r="M45" s="742">
        <v>0.75882938261836252</v>
      </c>
      <c r="N45" s="742">
        <v>0.73398063474790309</v>
      </c>
      <c r="O45" s="742">
        <v>0.70995850278855788</v>
      </c>
      <c r="P45" s="742">
        <v>0.68673653503117138</v>
      </c>
      <c r="Q45" s="742">
        <v>0.66425767024202109</v>
      </c>
      <c r="R45" s="742">
        <v>0.64252958510538338</v>
      </c>
      <c r="S45" s="742">
        <v>0.62149679869311802</v>
      </c>
      <c r="T45" s="742">
        <v>0.60116851742530442</v>
      </c>
      <c r="U45" s="742">
        <v>0.58149074115806099</v>
      </c>
      <c r="V45" s="742">
        <v>0.56247410971062906</v>
      </c>
      <c r="W45" s="742">
        <v>0</v>
      </c>
      <c r="X45" s="742">
        <v>0</v>
      </c>
      <c r="Y45" s="742">
        <v>0</v>
      </c>
      <c r="Z45" s="742">
        <v>0</v>
      </c>
      <c r="AA45" s="742">
        <v>0</v>
      </c>
      <c r="AB45" s="742">
        <v>0</v>
      </c>
      <c r="AC45" s="742">
        <v>0</v>
      </c>
      <c r="AD45" s="742">
        <v>0</v>
      </c>
      <c r="AE45" s="742">
        <v>0</v>
      </c>
      <c r="AF45" s="742">
        <v>0</v>
      </c>
      <c r="AG45" s="742">
        <v>0</v>
      </c>
      <c r="AH45" s="742">
        <v>0</v>
      </c>
      <c r="AI45" s="742">
        <v>0</v>
      </c>
      <c r="AJ45" s="743">
        <v>0</v>
      </c>
    </row>
    <row r="46" spans="1:36" x14ac:dyDescent="0.2">
      <c r="A46" s="219"/>
      <c r="B46" s="935"/>
      <c r="C46" s="794" t="s">
        <v>713</v>
      </c>
      <c r="D46" s="795" t="s">
        <v>291</v>
      </c>
      <c r="E46" s="796" t="s">
        <v>292</v>
      </c>
      <c r="F46" s="797" t="s">
        <v>275</v>
      </c>
      <c r="G46" s="797">
        <v>2</v>
      </c>
      <c r="H46" s="577">
        <v>0</v>
      </c>
      <c r="I46" s="663">
        <v>0</v>
      </c>
      <c r="J46" s="663">
        <v>0</v>
      </c>
      <c r="K46" s="663">
        <v>0</v>
      </c>
      <c r="L46" s="742">
        <v>0</v>
      </c>
      <c r="M46" s="742">
        <v>0</v>
      </c>
      <c r="N46" s="742">
        <v>0</v>
      </c>
      <c r="O46" s="742">
        <v>0</v>
      </c>
      <c r="P46" s="742">
        <v>0</v>
      </c>
      <c r="Q46" s="742">
        <v>0</v>
      </c>
      <c r="R46" s="742">
        <v>0</v>
      </c>
      <c r="S46" s="742">
        <v>0</v>
      </c>
      <c r="T46" s="742">
        <v>0</v>
      </c>
      <c r="U46" s="742">
        <v>0</v>
      </c>
      <c r="V46" s="742">
        <v>17.002062827172338</v>
      </c>
      <c r="W46" s="742">
        <v>0</v>
      </c>
      <c r="X46" s="742">
        <v>0</v>
      </c>
      <c r="Y46" s="742">
        <v>0</v>
      </c>
      <c r="Z46" s="742">
        <v>0</v>
      </c>
      <c r="AA46" s="742">
        <v>0</v>
      </c>
      <c r="AB46" s="742">
        <v>0</v>
      </c>
      <c r="AC46" s="742">
        <v>0</v>
      </c>
      <c r="AD46" s="742">
        <v>0</v>
      </c>
      <c r="AE46" s="742">
        <v>0</v>
      </c>
      <c r="AF46" s="742">
        <v>0</v>
      </c>
      <c r="AG46" s="742">
        <v>0</v>
      </c>
      <c r="AH46" s="742">
        <v>0</v>
      </c>
      <c r="AI46" s="742">
        <v>0</v>
      </c>
      <c r="AJ46" s="743">
        <v>0</v>
      </c>
    </row>
    <row r="47" spans="1:36" x14ac:dyDescent="0.2">
      <c r="A47" s="219"/>
      <c r="B47" s="935"/>
      <c r="C47" s="794" t="s">
        <v>714</v>
      </c>
      <c r="D47" s="795" t="s">
        <v>294</v>
      </c>
      <c r="E47" s="796" t="s">
        <v>295</v>
      </c>
      <c r="F47" s="797" t="s">
        <v>275</v>
      </c>
      <c r="G47" s="797">
        <v>2</v>
      </c>
      <c r="H47" s="577">
        <v>0</v>
      </c>
      <c r="I47" s="663">
        <v>0</v>
      </c>
      <c r="J47" s="663">
        <v>0</v>
      </c>
      <c r="K47" s="663">
        <v>0</v>
      </c>
      <c r="L47" s="742">
        <v>0</v>
      </c>
      <c r="M47" s="742">
        <v>0</v>
      </c>
      <c r="N47" s="742">
        <v>0</v>
      </c>
      <c r="O47" s="742">
        <v>0</v>
      </c>
      <c r="P47" s="742">
        <v>0</v>
      </c>
      <c r="Q47" s="742">
        <v>0</v>
      </c>
      <c r="R47" s="742">
        <v>0</v>
      </c>
      <c r="S47" s="742">
        <v>0</v>
      </c>
      <c r="T47" s="742">
        <v>0</v>
      </c>
      <c r="U47" s="742">
        <v>0</v>
      </c>
      <c r="V47" s="742">
        <v>0</v>
      </c>
      <c r="W47" s="742">
        <v>0</v>
      </c>
      <c r="X47" s="742">
        <v>0</v>
      </c>
      <c r="Y47" s="742">
        <v>0</v>
      </c>
      <c r="Z47" s="742">
        <v>0</v>
      </c>
      <c r="AA47" s="742">
        <v>0</v>
      </c>
      <c r="AB47" s="742">
        <v>0</v>
      </c>
      <c r="AC47" s="742">
        <v>0</v>
      </c>
      <c r="AD47" s="742">
        <v>0</v>
      </c>
      <c r="AE47" s="742">
        <v>0</v>
      </c>
      <c r="AF47" s="742">
        <v>0</v>
      </c>
      <c r="AG47" s="742">
        <v>0</v>
      </c>
      <c r="AH47" s="742">
        <v>0</v>
      </c>
      <c r="AI47" s="742">
        <v>0</v>
      </c>
      <c r="AJ47" s="743">
        <v>0</v>
      </c>
    </row>
    <row r="48" spans="1:36" x14ac:dyDescent="0.2">
      <c r="A48" s="219"/>
      <c r="B48" s="935"/>
      <c r="C48" s="794" t="s">
        <v>715</v>
      </c>
      <c r="D48" s="795" t="s">
        <v>716</v>
      </c>
      <c r="E48" s="796" t="s">
        <v>298</v>
      </c>
      <c r="F48" s="797" t="s">
        <v>275</v>
      </c>
      <c r="G48" s="797">
        <v>2</v>
      </c>
      <c r="H48" s="577">
        <v>0</v>
      </c>
      <c r="I48" s="663">
        <v>0</v>
      </c>
      <c r="J48" s="663">
        <v>0</v>
      </c>
      <c r="K48" s="663">
        <v>0</v>
      </c>
      <c r="L48" s="742">
        <v>0</v>
      </c>
      <c r="M48" s="742">
        <v>0</v>
      </c>
      <c r="N48" s="742">
        <v>0</v>
      </c>
      <c r="O48" s="742">
        <v>0</v>
      </c>
      <c r="P48" s="742">
        <v>0</v>
      </c>
      <c r="Q48" s="742">
        <v>0</v>
      </c>
      <c r="R48" s="742">
        <v>0</v>
      </c>
      <c r="S48" s="742">
        <v>0</v>
      </c>
      <c r="T48" s="742">
        <v>0</v>
      </c>
      <c r="U48" s="742">
        <v>0</v>
      </c>
      <c r="V48" s="742">
        <v>0</v>
      </c>
      <c r="W48" s="742">
        <v>0</v>
      </c>
      <c r="X48" s="742">
        <v>0</v>
      </c>
      <c r="Y48" s="742">
        <v>0</v>
      </c>
      <c r="Z48" s="742">
        <v>0</v>
      </c>
      <c r="AA48" s="742">
        <v>0</v>
      </c>
      <c r="AB48" s="742">
        <v>0</v>
      </c>
      <c r="AC48" s="742">
        <v>0</v>
      </c>
      <c r="AD48" s="742">
        <v>0</v>
      </c>
      <c r="AE48" s="742">
        <v>0</v>
      </c>
      <c r="AF48" s="742">
        <v>0</v>
      </c>
      <c r="AG48" s="742">
        <v>0</v>
      </c>
      <c r="AH48" s="742">
        <v>0</v>
      </c>
      <c r="AI48" s="742">
        <v>0</v>
      </c>
      <c r="AJ48" s="743">
        <v>0</v>
      </c>
    </row>
    <row r="49" spans="1:36" x14ac:dyDescent="0.2">
      <c r="A49" s="219"/>
      <c r="B49" s="935"/>
      <c r="C49" s="794" t="s">
        <v>717</v>
      </c>
      <c r="D49" s="795" t="s">
        <v>300</v>
      </c>
      <c r="E49" s="796" t="s">
        <v>301</v>
      </c>
      <c r="F49" s="797" t="s">
        <v>275</v>
      </c>
      <c r="G49" s="797">
        <v>2</v>
      </c>
      <c r="H49" s="577">
        <v>-1.2557187159074154E-2</v>
      </c>
      <c r="I49" s="663">
        <v>-1.2557187159074154E-2</v>
      </c>
      <c r="J49" s="663">
        <v>-1.2557187159074154E-2</v>
      </c>
      <c r="K49" s="663">
        <v>-1.352312463284909E-2</v>
      </c>
      <c r="L49" s="742">
        <v>-1.352312463284909E-2</v>
      </c>
      <c r="M49" s="742">
        <v>-1.4489062106624024E-2</v>
      </c>
      <c r="N49" s="742">
        <v>-1.4489062106624024E-2</v>
      </c>
      <c r="O49" s="742">
        <v>-1.4489062106624024E-2</v>
      </c>
      <c r="P49" s="742">
        <v>-1.545499958039896E-2</v>
      </c>
      <c r="Q49" s="742">
        <v>-1.545499958039896E-2</v>
      </c>
      <c r="R49" s="742">
        <v>-1.545499958039896E-2</v>
      </c>
      <c r="S49" s="742">
        <v>-1.6420937054173895E-2</v>
      </c>
      <c r="T49" s="742">
        <v>-1.6420937054173895E-2</v>
      </c>
      <c r="U49" s="742">
        <v>-1.6420937054173895E-2</v>
      </c>
      <c r="V49" s="742">
        <v>-1.7386874527948827E-2</v>
      </c>
      <c r="W49" s="742">
        <v>-1.7386874527948827E-2</v>
      </c>
      <c r="X49" s="742">
        <v>-1.7386874527948827E-2</v>
      </c>
      <c r="Y49" s="742">
        <v>-1.8352812001723763E-2</v>
      </c>
      <c r="Z49" s="742">
        <v>-1.8352812001723763E-2</v>
      </c>
      <c r="AA49" s="742">
        <v>-1.8352812001723763E-2</v>
      </c>
      <c r="AB49" s="742">
        <v>-1.8352812001723763E-2</v>
      </c>
      <c r="AC49" s="742">
        <v>-1.9318749475498699E-2</v>
      </c>
      <c r="AD49" s="742">
        <v>-1.9318749475498699E-2</v>
      </c>
      <c r="AE49" s="742">
        <v>-1.9318749475498699E-2</v>
      </c>
      <c r="AF49" s="742">
        <v>-1.9318749475498699E-2</v>
      </c>
      <c r="AG49" s="742">
        <v>-1.9318749475498699E-2</v>
      </c>
      <c r="AH49" s="742">
        <v>-2.0284686949273635E-2</v>
      </c>
      <c r="AI49" s="742">
        <v>-2.0284686949273635E-2</v>
      </c>
      <c r="AJ49" s="743">
        <v>-2.0284686949273635E-2</v>
      </c>
    </row>
    <row r="50" spans="1:36" x14ac:dyDescent="0.2">
      <c r="A50" s="219"/>
      <c r="B50" s="935"/>
      <c r="C50" s="794" t="s">
        <v>718</v>
      </c>
      <c r="D50" s="795" t="s">
        <v>303</v>
      </c>
      <c r="E50" s="796" t="s">
        <v>280</v>
      </c>
      <c r="F50" s="797" t="s">
        <v>275</v>
      </c>
      <c r="G50" s="797">
        <v>2</v>
      </c>
      <c r="H50" s="577">
        <v>0.62302967058483305</v>
      </c>
      <c r="I50" s="663">
        <v>0.62302967058483305</v>
      </c>
      <c r="J50" s="663">
        <v>0.62302967058483305</v>
      </c>
      <c r="K50" s="663">
        <v>0.62302967058483305</v>
      </c>
      <c r="L50" s="742">
        <v>0.62302967058483305</v>
      </c>
      <c r="M50" s="742">
        <v>0.62302967058483305</v>
      </c>
      <c r="N50" s="742">
        <v>0.62302967058483305</v>
      </c>
      <c r="O50" s="742">
        <v>0.62302967058483305</v>
      </c>
      <c r="P50" s="742">
        <v>0.62302967058483305</v>
      </c>
      <c r="Q50" s="742">
        <v>0.62302967058483305</v>
      </c>
      <c r="R50" s="742">
        <v>0.62302967058483305</v>
      </c>
      <c r="S50" s="742">
        <v>0.62302967058483305</v>
      </c>
      <c r="T50" s="742">
        <v>0.62302967058483305</v>
      </c>
      <c r="U50" s="742">
        <v>0.62302967058483305</v>
      </c>
      <c r="V50" s="742">
        <v>1.3393085316407114</v>
      </c>
      <c r="W50" s="742">
        <v>1.3393085316407114</v>
      </c>
      <c r="X50" s="742">
        <v>1.3393085316407114</v>
      </c>
      <c r="Y50" s="742">
        <v>1.3393085316407114</v>
      </c>
      <c r="Z50" s="742">
        <v>1.3393085316407114</v>
      </c>
      <c r="AA50" s="742">
        <v>1.3393085316407114</v>
      </c>
      <c r="AB50" s="742">
        <v>1.3393085316407114</v>
      </c>
      <c r="AC50" s="742">
        <v>1.3393085316407114</v>
      </c>
      <c r="AD50" s="742">
        <v>1.3393085316407114</v>
      </c>
      <c r="AE50" s="742">
        <v>1.3393085316407114</v>
      </c>
      <c r="AF50" s="742">
        <v>1.3393085316407114</v>
      </c>
      <c r="AG50" s="742">
        <v>1.3393085316407114</v>
      </c>
      <c r="AH50" s="742">
        <v>1.3393085316407114</v>
      </c>
      <c r="AI50" s="742">
        <v>1.3393085316407114</v>
      </c>
      <c r="AJ50" s="743">
        <v>1.3393085316407114</v>
      </c>
    </row>
    <row r="51" spans="1:36" x14ac:dyDescent="0.2">
      <c r="A51" s="219"/>
      <c r="B51" s="935"/>
      <c r="C51" s="794" t="s">
        <v>719</v>
      </c>
      <c r="D51" s="795" t="s">
        <v>305</v>
      </c>
      <c r="E51" s="796" t="s">
        <v>306</v>
      </c>
      <c r="F51" s="797" t="s">
        <v>275</v>
      </c>
      <c r="G51" s="797">
        <v>2</v>
      </c>
      <c r="H51" s="577">
        <v>27.089004638903067</v>
      </c>
      <c r="I51" s="663">
        <v>26.202496503420953</v>
      </c>
      <c r="J51" s="663">
        <v>25.345339627626128</v>
      </c>
      <c r="K51" s="663">
        <v>24.515611771856737</v>
      </c>
      <c r="L51" s="742">
        <v>23.713418206823825</v>
      </c>
      <c r="M51" s="742">
        <v>22.936894835871971</v>
      </c>
      <c r="N51" s="742">
        <v>22.186203212142434</v>
      </c>
      <c r="O51" s="742">
        <v>21.460516719724104</v>
      </c>
      <c r="P51" s="742">
        <v>20.758052195063161</v>
      </c>
      <c r="Q51" s="742">
        <v>20.079049534543227</v>
      </c>
      <c r="R51" s="742">
        <v>19.421774959159933</v>
      </c>
      <c r="S51" s="742">
        <v>18.786516169540764</v>
      </c>
      <c r="T51" s="742">
        <v>18.171585661189408</v>
      </c>
      <c r="U51" s="742">
        <v>17.577315928457161</v>
      </c>
      <c r="V51" s="742">
        <v>0</v>
      </c>
      <c r="W51" s="742">
        <v>0</v>
      </c>
      <c r="X51" s="742">
        <v>0</v>
      </c>
      <c r="Y51" s="742">
        <v>0</v>
      </c>
      <c r="Z51" s="742">
        <v>0</v>
      </c>
      <c r="AA51" s="742">
        <v>0</v>
      </c>
      <c r="AB51" s="742">
        <v>0</v>
      </c>
      <c r="AC51" s="742">
        <v>0</v>
      </c>
      <c r="AD51" s="742">
        <v>0</v>
      </c>
      <c r="AE51" s="742">
        <v>0</v>
      </c>
      <c r="AF51" s="742">
        <v>0</v>
      </c>
      <c r="AG51" s="742">
        <v>0</v>
      </c>
      <c r="AH51" s="742">
        <v>0</v>
      </c>
      <c r="AI51" s="742">
        <v>0</v>
      </c>
      <c r="AJ51" s="743">
        <v>0</v>
      </c>
    </row>
    <row r="52" spans="1:36" x14ac:dyDescent="0.2">
      <c r="A52" s="219"/>
      <c r="B52" s="935"/>
      <c r="C52" s="794" t="s">
        <v>720</v>
      </c>
      <c r="D52" s="795" t="s">
        <v>308</v>
      </c>
      <c r="E52" s="796" t="s">
        <v>280</v>
      </c>
      <c r="F52" s="797" t="s">
        <v>275</v>
      </c>
      <c r="G52" s="797">
        <v>2</v>
      </c>
      <c r="H52" s="577">
        <v>0.71627886105587824</v>
      </c>
      <c r="I52" s="663">
        <v>0.71627886105587824</v>
      </c>
      <c r="J52" s="663">
        <v>0.71627886105587824</v>
      </c>
      <c r="K52" s="663">
        <v>0.71627886105587824</v>
      </c>
      <c r="L52" s="742">
        <v>0.71627886105587824</v>
      </c>
      <c r="M52" s="742">
        <v>0.71627886105587824</v>
      </c>
      <c r="N52" s="742">
        <v>0.71627886105587824</v>
      </c>
      <c r="O52" s="742">
        <v>0.71627886105587824</v>
      </c>
      <c r="P52" s="742">
        <v>0.71627886105587824</v>
      </c>
      <c r="Q52" s="742">
        <v>0.71627886105587824</v>
      </c>
      <c r="R52" s="742">
        <v>0.71627886105587824</v>
      </c>
      <c r="S52" s="742">
        <v>0.71627886105587824</v>
      </c>
      <c r="T52" s="742">
        <v>0.71627886105587824</v>
      </c>
      <c r="U52" s="742">
        <v>0.71627886105587824</v>
      </c>
      <c r="V52" s="742">
        <v>0</v>
      </c>
      <c r="W52" s="742">
        <v>0</v>
      </c>
      <c r="X52" s="742">
        <v>0</v>
      </c>
      <c r="Y52" s="742">
        <v>0</v>
      </c>
      <c r="Z52" s="742">
        <v>0</v>
      </c>
      <c r="AA52" s="742">
        <v>0</v>
      </c>
      <c r="AB52" s="742">
        <v>0</v>
      </c>
      <c r="AC52" s="742">
        <v>0</v>
      </c>
      <c r="AD52" s="742">
        <v>0</v>
      </c>
      <c r="AE52" s="742">
        <v>0</v>
      </c>
      <c r="AF52" s="742">
        <v>0</v>
      </c>
      <c r="AG52" s="742">
        <v>0</v>
      </c>
      <c r="AH52" s="742">
        <v>0</v>
      </c>
      <c r="AI52" s="742">
        <v>0</v>
      </c>
      <c r="AJ52" s="743">
        <v>0</v>
      </c>
    </row>
    <row r="53" spans="1:36" ht="15.75" thickBot="1" x14ac:dyDescent="0.25">
      <c r="A53" s="219"/>
      <c r="B53" s="936"/>
      <c r="C53" s="802" t="s">
        <v>721</v>
      </c>
      <c r="D53" s="803" t="s">
        <v>310</v>
      </c>
      <c r="E53" s="804" t="s">
        <v>722</v>
      </c>
      <c r="F53" s="805" t="s">
        <v>275</v>
      </c>
      <c r="G53" s="805">
        <v>2</v>
      </c>
      <c r="H53" s="777">
        <f>H40+H41+H42+H43+H50+H51+H52</f>
        <v>71.361545748517969</v>
      </c>
      <c r="I53" s="664">
        <f t="shared" ref="I53:AJ53" si="10">I40+I41+I42+I43+I50+I51+I52</f>
        <v>71.763271953678839</v>
      </c>
      <c r="J53" s="664">
        <f t="shared" si="10"/>
        <v>72.165981158191556</v>
      </c>
      <c r="K53" s="664">
        <f>K40+K41+K42+K43+K50+K51+K52</f>
        <v>72.567724425230494</v>
      </c>
      <c r="L53" s="787">
        <f t="shared" si="10"/>
        <v>72.970450691621295</v>
      </c>
      <c r="M53" s="787">
        <f t="shared" si="10"/>
        <v>73.37221102053833</v>
      </c>
      <c r="N53" s="787">
        <f t="shared" si="10"/>
        <v>73.774954348807213</v>
      </c>
      <c r="O53" s="787">
        <f t="shared" si="10"/>
        <v>74.178680676427959</v>
      </c>
      <c r="P53" s="787">
        <f t="shared" si="10"/>
        <v>74.581441066574925</v>
      </c>
      <c r="Q53" s="787">
        <f t="shared" si="10"/>
        <v>74.94873509893425</v>
      </c>
      <c r="R53" s="787">
        <f t="shared" si="10"/>
        <v>75.316029131293561</v>
      </c>
      <c r="S53" s="787">
        <f t="shared" si="10"/>
        <v>75.683340225530969</v>
      </c>
      <c r="T53" s="787">
        <f t="shared" si="10"/>
        <v>76.050651319768377</v>
      </c>
      <c r="U53" s="787">
        <f t="shared" si="10"/>
        <v>76.418945413357648</v>
      </c>
      <c r="V53" s="787">
        <f t="shared" si="10"/>
        <v>76.717213450931666</v>
      </c>
      <c r="W53" s="787">
        <f t="shared" si="10"/>
        <v>77.028260480079879</v>
      </c>
      <c r="X53" s="787">
        <f t="shared" si="10"/>
        <v>77.339307509228092</v>
      </c>
      <c r="Y53" s="787">
        <f t="shared" si="10"/>
        <v>77.649388600902526</v>
      </c>
      <c r="Z53" s="787">
        <f t="shared" si="10"/>
        <v>77.95946969257696</v>
      </c>
      <c r="AA53" s="787">
        <f t="shared" si="10"/>
        <v>78.201447834517253</v>
      </c>
      <c r="AB53" s="787">
        <f t="shared" si="10"/>
        <v>78.443425976457547</v>
      </c>
      <c r="AC53" s="787">
        <f t="shared" si="10"/>
        <v>78.684438180924062</v>
      </c>
      <c r="AD53" s="787">
        <f t="shared" si="10"/>
        <v>78.925450385390576</v>
      </c>
      <c r="AE53" s="787">
        <f t="shared" si="10"/>
        <v>79.16646258985709</v>
      </c>
      <c r="AF53" s="787">
        <f t="shared" si="10"/>
        <v>79.407474794323605</v>
      </c>
      <c r="AG53" s="787">
        <f t="shared" si="10"/>
        <v>79.648486998790119</v>
      </c>
      <c r="AH53" s="787">
        <f t="shared" si="10"/>
        <v>79.888533265782854</v>
      </c>
      <c r="AI53" s="787">
        <f t="shared" si="10"/>
        <v>80.128579532775589</v>
      </c>
      <c r="AJ53" s="806">
        <f t="shared" si="10"/>
        <v>80.368625799768324</v>
      </c>
    </row>
    <row r="54" spans="1:36" ht="15.75" customHeight="1" x14ac:dyDescent="0.2">
      <c r="A54" s="219"/>
      <c r="B54" s="932" t="s">
        <v>312</v>
      </c>
      <c r="C54" s="790" t="s">
        <v>723</v>
      </c>
      <c r="D54" s="883" t="s">
        <v>314</v>
      </c>
      <c r="E54" s="792" t="s">
        <v>306</v>
      </c>
      <c r="F54" s="793" t="s">
        <v>275</v>
      </c>
      <c r="G54" s="793">
        <v>2</v>
      </c>
      <c r="H54" s="736">
        <v>0.49842150431585175</v>
      </c>
      <c r="I54" s="667">
        <v>0.49842150431585175</v>
      </c>
      <c r="J54" s="667">
        <v>0.49842150431585175</v>
      </c>
      <c r="K54" s="667">
        <v>0.49842150431585175</v>
      </c>
      <c r="L54" s="780">
        <v>0.49842150431585175</v>
      </c>
      <c r="M54" s="780">
        <v>0.49842150431585175</v>
      </c>
      <c r="N54" s="780">
        <v>0.49842150431585175</v>
      </c>
      <c r="O54" s="780">
        <v>0.49842150431585175</v>
      </c>
      <c r="P54" s="780">
        <v>0.49842150431585175</v>
      </c>
      <c r="Q54" s="780">
        <v>0.49842150431585175</v>
      </c>
      <c r="R54" s="780">
        <v>0.49842150431585175</v>
      </c>
      <c r="S54" s="780">
        <v>0.49842150431585175</v>
      </c>
      <c r="T54" s="780">
        <v>0.49842150431585175</v>
      </c>
      <c r="U54" s="780">
        <v>0.49842150431585175</v>
      </c>
      <c r="V54" s="780">
        <v>0.49842150431585175</v>
      </c>
      <c r="W54" s="780">
        <v>0.49842150431585175</v>
      </c>
      <c r="X54" s="780">
        <v>0.49842150431585175</v>
      </c>
      <c r="Y54" s="780">
        <v>0.49842150431585175</v>
      </c>
      <c r="Z54" s="780">
        <v>0.49842150431585175</v>
      </c>
      <c r="AA54" s="780">
        <v>0.49842150431585175</v>
      </c>
      <c r="AB54" s="780">
        <v>0.49842150431585175</v>
      </c>
      <c r="AC54" s="780">
        <v>0.49842150431585175</v>
      </c>
      <c r="AD54" s="780">
        <v>0.49842150431585175</v>
      </c>
      <c r="AE54" s="780">
        <v>0.49842150431585175</v>
      </c>
      <c r="AF54" s="780">
        <v>0.49842150431585175</v>
      </c>
      <c r="AG54" s="780">
        <v>0.49842150431585175</v>
      </c>
      <c r="AH54" s="780">
        <v>0.49842150431585175</v>
      </c>
      <c r="AI54" s="780">
        <v>0.49842150431585175</v>
      </c>
      <c r="AJ54" s="781">
        <v>0.49842150431585175</v>
      </c>
    </row>
    <row r="55" spans="1:36" x14ac:dyDescent="0.2">
      <c r="A55" s="219"/>
      <c r="B55" s="935"/>
      <c r="C55" s="794" t="s">
        <v>724</v>
      </c>
      <c r="D55" s="884" t="s">
        <v>316</v>
      </c>
      <c r="E55" s="796" t="s">
        <v>306</v>
      </c>
      <c r="F55" s="797" t="s">
        <v>275</v>
      </c>
      <c r="G55" s="797">
        <v>2</v>
      </c>
      <c r="H55" s="577">
        <v>0.42824956855791607</v>
      </c>
      <c r="I55" s="663">
        <v>0.42824956855791607</v>
      </c>
      <c r="J55" s="663">
        <v>0.42824956855791607</v>
      </c>
      <c r="K55" s="663">
        <v>0.42824956855791607</v>
      </c>
      <c r="L55" s="742">
        <v>0.42824956855791607</v>
      </c>
      <c r="M55" s="742">
        <v>0.42824956855791607</v>
      </c>
      <c r="N55" s="742">
        <v>0.42824956855791607</v>
      </c>
      <c r="O55" s="742">
        <v>0.42824956855791607</v>
      </c>
      <c r="P55" s="742">
        <v>0.42824956855791607</v>
      </c>
      <c r="Q55" s="742">
        <v>0.42824956855791607</v>
      </c>
      <c r="R55" s="742">
        <v>0.42824956855791607</v>
      </c>
      <c r="S55" s="742">
        <v>0.42824956855791607</v>
      </c>
      <c r="T55" s="742">
        <v>0.42824956855791607</v>
      </c>
      <c r="U55" s="742">
        <v>0.42824956855791607</v>
      </c>
      <c r="V55" s="742">
        <v>0.42824956855791607</v>
      </c>
      <c r="W55" s="742">
        <v>0.42824956855791607</v>
      </c>
      <c r="X55" s="742">
        <v>0.42824956855791607</v>
      </c>
      <c r="Y55" s="742">
        <v>0.42824956855791607</v>
      </c>
      <c r="Z55" s="742">
        <v>0.42824956855791607</v>
      </c>
      <c r="AA55" s="742">
        <v>0.42824956855791607</v>
      </c>
      <c r="AB55" s="742">
        <v>0.42824956855791607</v>
      </c>
      <c r="AC55" s="742">
        <v>0.42824956855791607</v>
      </c>
      <c r="AD55" s="742">
        <v>0.42824956855791607</v>
      </c>
      <c r="AE55" s="742">
        <v>0.42824956855791607</v>
      </c>
      <c r="AF55" s="742">
        <v>0.42824956855791607</v>
      </c>
      <c r="AG55" s="742">
        <v>0.42824956855791607</v>
      </c>
      <c r="AH55" s="742">
        <v>0.42824956855791607</v>
      </c>
      <c r="AI55" s="742">
        <v>0.42824956855791607</v>
      </c>
      <c r="AJ55" s="743">
        <v>0.42824956855791607</v>
      </c>
    </row>
    <row r="56" spans="1:36" x14ac:dyDescent="0.2">
      <c r="A56" s="191"/>
      <c r="B56" s="935"/>
      <c r="C56" s="794" t="s">
        <v>725</v>
      </c>
      <c r="D56" s="884" t="s">
        <v>318</v>
      </c>
      <c r="E56" s="796" t="s">
        <v>306</v>
      </c>
      <c r="F56" s="797" t="s">
        <v>275</v>
      </c>
      <c r="G56" s="797">
        <v>2</v>
      </c>
      <c r="H56" s="577">
        <v>80.293919563781529</v>
      </c>
      <c r="I56" s="663">
        <v>82.911914518707889</v>
      </c>
      <c r="J56" s="663">
        <v>85.470550044511114</v>
      </c>
      <c r="K56" s="663">
        <v>87.971666672346089</v>
      </c>
      <c r="L56" s="742">
        <v>90.416892784012205</v>
      </c>
      <c r="M56" s="742">
        <v>92.817332648597599</v>
      </c>
      <c r="N56" s="742">
        <v>95.164642658018067</v>
      </c>
      <c r="O56" s="742">
        <v>97.457835209810526</v>
      </c>
      <c r="P56" s="742">
        <v>99.695265122179009</v>
      </c>
      <c r="Q56" s="742">
        <v>101.8772969929568</v>
      </c>
      <c r="R56" s="742">
        <v>103.83637560374933</v>
      </c>
      <c r="S56" s="742">
        <v>105.73852808877075</v>
      </c>
      <c r="T56" s="742">
        <v>107.58442023485696</v>
      </c>
      <c r="U56" s="742">
        <v>109.37542160798466</v>
      </c>
      <c r="V56" s="742">
        <v>155.62295319046135</v>
      </c>
      <c r="W56" s="742">
        <v>155.95698480100606</v>
      </c>
      <c r="X56" s="742">
        <v>156.27940937089406</v>
      </c>
      <c r="Y56" s="742">
        <v>156.59085608837012</v>
      </c>
      <c r="Z56" s="742">
        <v>156.892622610106</v>
      </c>
      <c r="AA56" s="742">
        <v>157.18596718968104</v>
      </c>
      <c r="AB56" s="742">
        <v>157.47234638201468</v>
      </c>
      <c r="AC56" s="742">
        <v>157.75147408633416</v>
      </c>
      <c r="AD56" s="742">
        <v>158.02573721884994</v>
      </c>
      <c r="AE56" s="742">
        <v>158.29677505435009</v>
      </c>
      <c r="AF56" s="742">
        <v>158.56880417892594</v>
      </c>
      <c r="AG56" s="742">
        <v>158.84182733339063</v>
      </c>
      <c r="AH56" s="742">
        <v>159.11584726702739</v>
      </c>
      <c r="AI56" s="742">
        <v>159.39086673761452</v>
      </c>
      <c r="AJ56" s="743">
        <v>159.66688851145034</v>
      </c>
    </row>
    <row r="57" spans="1:36" x14ac:dyDescent="0.2">
      <c r="A57" s="191"/>
      <c r="B57" s="935"/>
      <c r="C57" s="794" t="s">
        <v>726</v>
      </c>
      <c r="D57" s="795" t="s">
        <v>320</v>
      </c>
      <c r="E57" s="796" t="s">
        <v>306</v>
      </c>
      <c r="F57" s="797" t="s">
        <v>275</v>
      </c>
      <c r="G57" s="797">
        <v>2</v>
      </c>
      <c r="H57" s="577">
        <v>68.806071782813788</v>
      </c>
      <c r="I57" s="663">
        <v>66.803275668494948</v>
      </c>
      <c r="J57" s="663">
        <v>64.859748961592445</v>
      </c>
      <c r="K57" s="663">
        <v>62.973761795732486</v>
      </c>
      <c r="L57" s="742">
        <v>61.143492398693908</v>
      </c>
      <c r="M57" s="742">
        <v>59.373654792872259</v>
      </c>
      <c r="N57" s="742">
        <v>57.655206620784405</v>
      </c>
      <c r="O57" s="742">
        <v>55.985163248939067</v>
      </c>
      <c r="P57" s="742">
        <v>54.360538845662248</v>
      </c>
      <c r="Q57" s="742">
        <v>52.779819204925907</v>
      </c>
      <c r="R57" s="742">
        <v>51.196823778078311</v>
      </c>
      <c r="S57" s="742">
        <v>49.658081485266372</v>
      </c>
      <c r="T57" s="742">
        <v>48.16227558729917</v>
      </c>
      <c r="U57" s="742">
        <v>46.708474463383872</v>
      </c>
      <c r="V57" s="742">
        <v>0</v>
      </c>
      <c r="W57" s="742">
        <v>0</v>
      </c>
      <c r="X57" s="742">
        <v>0</v>
      </c>
      <c r="Y57" s="742">
        <v>0</v>
      </c>
      <c r="Z57" s="742">
        <v>0</v>
      </c>
      <c r="AA57" s="742">
        <v>0</v>
      </c>
      <c r="AB57" s="742">
        <v>0</v>
      </c>
      <c r="AC57" s="742">
        <v>0</v>
      </c>
      <c r="AD57" s="742">
        <v>0</v>
      </c>
      <c r="AE57" s="742">
        <v>0</v>
      </c>
      <c r="AF57" s="742">
        <v>0</v>
      </c>
      <c r="AG57" s="742">
        <v>0</v>
      </c>
      <c r="AH57" s="742">
        <v>0</v>
      </c>
      <c r="AI57" s="742">
        <v>0</v>
      </c>
      <c r="AJ57" s="743">
        <v>0</v>
      </c>
    </row>
    <row r="58" spans="1:36" ht="15.75" thickBot="1" x14ac:dyDescent="0.25">
      <c r="A58" s="191"/>
      <c r="B58" s="936"/>
      <c r="C58" s="809" t="s">
        <v>727</v>
      </c>
      <c r="D58" s="810" t="s">
        <v>322</v>
      </c>
      <c r="E58" s="811" t="s">
        <v>728</v>
      </c>
      <c r="F58" s="812" t="s">
        <v>275</v>
      </c>
      <c r="G58" s="812">
        <v>2</v>
      </c>
      <c r="H58" s="813">
        <f t="shared" ref="H58:AJ58" si="11">H56+H57+H54+H55</f>
        <v>150.02666241946906</v>
      </c>
      <c r="I58" s="666">
        <f t="shared" si="11"/>
        <v>150.64186126007658</v>
      </c>
      <c r="J58" s="666">
        <f t="shared" si="11"/>
        <v>151.2569700789773</v>
      </c>
      <c r="K58" s="666">
        <f t="shared" si="11"/>
        <v>151.87209954095232</v>
      </c>
      <c r="L58" s="724">
        <f t="shared" si="11"/>
        <v>152.48705625557986</v>
      </c>
      <c r="M58" s="724">
        <f t="shared" si="11"/>
        <v>153.11765851434362</v>
      </c>
      <c r="N58" s="724">
        <f t="shared" si="11"/>
        <v>153.74652035167622</v>
      </c>
      <c r="O58" s="724">
        <f t="shared" si="11"/>
        <v>154.36966953162334</v>
      </c>
      <c r="P58" s="724">
        <f t="shared" si="11"/>
        <v>154.982475040715</v>
      </c>
      <c r="Q58" s="724">
        <f t="shared" si="11"/>
        <v>155.58378727075646</v>
      </c>
      <c r="R58" s="724">
        <f t="shared" si="11"/>
        <v>155.95987045470139</v>
      </c>
      <c r="S58" s="724">
        <f t="shared" si="11"/>
        <v>156.32328064691086</v>
      </c>
      <c r="T58" s="724">
        <f t="shared" si="11"/>
        <v>156.67336689502989</v>
      </c>
      <c r="U58" s="724">
        <f t="shared" si="11"/>
        <v>157.01056714424229</v>
      </c>
      <c r="V58" s="724">
        <f t="shared" si="11"/>
        <v>156.54962426333509</v>
      </c>
      <c r="W58" s="724">
        <f t="shared" si="11"/>
        <v>156.8836558738798</v>
      </c>
      <c r="X58" s="724">
        <f t="shared" si="11"/>
        <v>157.2060804437678</v>
      </c>
      <c r="Y58" s="724">
        <f t="shared" si="11"/>
        <v>157.51752716124386</v>
      </c>
      <c r="Z58" s="724">
        <f t="shared" si="11"/>
        <v>157.81929368297975</v>
      </c>
      <c r="AA58" s="724">
        <f t="shared" si="11"/>
        <v>158.11263826255478</v>
      </c>
      <c r="AB58" s="724">
        <f t="shared" si="11"/>
        <v>158.39901745488842</v>
      </c>
      <c r="AC58" s="724">
        <f t="shared" si="11"/>
        <v>158.6781451592079</v>
      </c>
      <c r="AD58" s="724">
        <f t="shared" si="11"/>
        <v>158.95240829172369</v>
      </c>
      <c r="AE58" s="724">
        <f t="shared" si="11"/>
        <v>159.22344612722384</v>
      </c>
      <c r="AF58" s="724">
        <f t="shared" si="11"/>
        <v>159.49547525179969</v>
      </c>
      <c r="AG58" s="724">
        <f t="shared" si="11"/>
        <v>159.76849840626437</v>
      </c>
      <c r="AH58" s="724">
        <f t="shared" si="11"/>
        <v>160.04251833990114</v>
      </c>
      <c r="AI58" s="724">
        <f t="shared" si="11"/>
        <v>160.31753781048826</v>
      </c>
      <c r="AJ58" s="814">
        <f t="shared" si="11"/>
        <v>160.59355958432408</v>
      </c>
    </row>
    <row r="59" spans="1:36" ht="25.5" customHeight="1" x14ac:dyDescent="0.2">
      <c r="A59" s="191"/>
      <c r="B59" s="932" t="s">
        <v>324</v>
      </c>
      <c r="C59" s="815" t="s">
        <v>729</v>
      </c>
      <c r="D59" s="885" t="s">
        <v>326</v>
      </c>
      <c r="E59" s="763" t="s">
        <v>730</v>
      </c>
      <c r="F59" s="764" t="s">
        <v>328</v>
      </c>
      <c r="G59" s="818">
        <v>1</v>
      </c>
      <c r="H59" s="765">
        <f>H56/H43</f>
        <v>2.1300000000000003</v>
      </c>
      <c r="I59" s="766">
        <f t="shared" ref="I59:AJ59" si="12">I56/I43</f>
        <v>2.1267694118051756</v>
      </c>
      <c r="J59" s="766">
        <f t="shared" si="12"/>
        <v>2.1237675534783267</v>
      </c>
      <c r="K59" s="766">
        <f t="shared" si="12"/>
        <v>2.1210131628811717</v>
      </c>
      <c r="L59" s="767">
        <f t="shared" si="12"/>
        <v>2.1184259629947779</v>
      </c>
      <c r="M59" s="767">
        <f t="shared" si="12"/>
        <v>2.1162447474307591</v>
      </c>
      <c r="N59" s="767">
        <f t="shared" si="12"/>
        <v>2.1141644398161392</v>
      </c>
      <c r="O59" s="767">
        <f t="shared" si="12"/>
        <v>2.1121148698364487</v>
      </c>
      <c r="P59" s="767">
        <f t="shared" si="12"/>
        <v>2.1100632900435246</v>
      </c>
      <c r="Q59" s="767">
        <f t="shared" si="12"/>
        <v>2.1095307090383875</v>
      </c>
      <c r="R59" s="767">
        <f t="shared" si="12"/>
        <v>2.105429189600887</v>
      </c>
      <c r="S59" s="767">
        <f t="shared" si="12"/>
        <v>2.1012820624783086</v>
      </c>
      <c r="T59" s="767">
        <f t="shared" si="12"/>
        <v>2.0970313624683468</v>
      </c>
      <c r="U59" s="767">
        <f t="shared" si="12"/>
        <v>2.0926781273743642</v>
      </c>
      <c r="V59" s="767">
        <f t="shared" si="12"/>
        <v>2.2187049037404831</v>
      </c>
      <c r="W59" s="767">
        <f t="shared" si="12"/>
        <v>2.2136505694315041</v>
      </c>
      <c r="X59" s="767">
        <f t="shared" si="12"/>
        <v>2.2084766427306737</v>
      </c>
      <c r="Y59" s="767">
        <f t="shared" si="12"/>
        <v>2.2032234891893974</v>
      </c>
      <c r="Z59" s="767">
        <f t="shared" si="12"/>
        <v>2.1978803655685573</v>
      </c>
      <c r="AA59" s="767">
        <f t="shared" si="12"/>
        <v>2.194550627520873</v>
      </c>
      <c r="AB59" s="767">
        <f t="shared" si="12"/>
        <v>2.1911463921682022</v>
      </c>
      <c r="AC59" s="767">
        <f t="shared" si="12"/>
        <v>2.1876937469711848</v>
      </c>
      <c r="AD59" s="767">
        <f t="shared" si="12"/>
        <v>2.1841968677604178</v>
      </c>
      <c r="AE59" s="767">
        <f t="shared" si="12"/>
        <v>2.1806787775948222</v>
      </c>
      <c r="AF59" s="767">
        <f t="shared" si="12"/>
        <v>2.1771975820471745</v>
      </c>
      <c r="AG59" s="767">
        <f t="shared" si="12"/>
        <v>2.1737529535618738</v>
      </c>
      <c r="AH59" s="767">
        <f t="shared" si="12"/>
        <v>2.1703731645709161</v>
      </c>
      <c r="AI59" s="767">
        <f t="shared" si="12"/>
        <v>2.1670290255003892</v>
      </c>
      <c r="AJ59" s="768">
        <f t="shared" si="12"/>
        <v>2.1637202259324084</v>
      </c>
    </row>
    <row r="60" spans="1:36" ht="15.75" thickBot="1" x14ac:dyDescent="0.25">
      <c r="A60" s="191"/>
      <c r="B60" s="927"/>
      <c r="C60" s="809" t="s">
        <v>731</v>
      </c>
      <c r="D60" s="810" t="s">
        <v>330</v>
      </c>
      <c r="E60" s="811" t="s">
        <v>331</v>
      </c>
      <c r="F60" s="822" t="s">
        <v>328</v>
      </c>
      <c r="G60" s="812">
        <v>1</v>
      </c>
      <c r="H60" s="823">
        <f>H57/H51</f>
        <v>2.54</v>
      </c>
      <c r="I60" s="669">
        <f t="shared" ref="I60:U60" si="13">I57/I51</f>
        <v>2.5495004134347745</v>
      </c>
      <c r="J60" s="669">
        <f t="shared" si="13"/>
        <v>2.5590404356190226</v>
      </c>
      <c r="K60" s="669">
        <f t="shared" si="13"/>
        <v>2.5687207964365251</v>
      </c>
      <c r="L60" s="672">
        <f>L57/L51</f>
        <v>2.5784343642663514</v>
      </c>
      <c r="M60" s="672">
        <f t="shared" si="13"/>
        <v>2.5885655062609132</v>
      </c>
      <c r="N60" s="672">
        <f t="shared" si="13"/>
        <v>2.5986964091823475</v>
      </c>
      <c r="O60" s="672">
        <f t="shared" si="13"/>
        <v>2.6087518758336219</v>
      </c>
      <c r="P60" s="672">
        <f t="shared" si="13"/>
        <v>2.6187687715030741</v>
      </c>
      <c r="Q60" s="672">
        <f t="shared" si="13"/>
        <v>2.6286014740949533</v>
      </c>
      <c r="R60" s="672">
        <f t="shared" si="13"/>
        <v>2.6360527750802842</v>
      </c>
      <c r="S60" s="672">
        <f t="shared" si="13"/>
        <v>2.6432831418620744</v>
      </c>
      <c r="T60" s="672">
        <f t="shared" si="13"/>
        <v>2.6504167817431266</v>
      </c>
      <c r="U60" s="672">
        <f t="shared" si="13"/>
        <v>2.6573155226597605</v>
      </c>
      <c r="V60" s="672" t="s">
        <v>645</v>
      </c>
      <c r="W60" s="672" t="s">
        <v>645</v>
      </c>
      <c r="X60" s="672" t="s">
        <v>645</v>
      </c>
      <c r="Y60" s="672" t="s">
        <v>645</v>
      </c>
      <c r="Z60" s="672" t="s">
        <v>645</v>
      </c>
      <c r="AA60" s="672" t="s">
        <v>645</v>
      </c>
      <c r="AB60" s="672" t="s">
        <v>645</v>
      </c>
      <c r="AC60" s="672" t="s">
        <v>645</v>
      </c>
      <c r="AD60" s="672" t="s">
        <v>645</v>
      </c>
      <c r="AE60" s="672" t="s">
        <v>645</v>
      </c>
      <c r="AF60" s="672" t="s">
        <v>645</v>
      </c>
      <c r="AG60" s="672" t="s">
        <v>645</v>
      </c>
      <c r="AH60" s="672" t="s">
        <v>645</v>
      </c>
      <c r="AI60" s="672" t="s">
        <v>645</v>
      </c>
      <c r="AJ60" s="824" t="s">
        <v>645</v>
      </c>
    </row>
    <row r="61" spans="1:36" ht="15" customHeight="1" x14ac:dyDescent="0.2">
      <c r="A61" s="191"/>
      <c r="B61" s="932" t="s">
        <v>332</v>
      </c>
      <c r="C61" s="825" t="s">
        <v>732</v>
      </c>
      <c r="D61" s="826" t="s">
        <v>334</v>
      </c>
      <c r="E61" s="827" t="s">
        <v>733</v>
      </c>
      <c r="F61" s="828" t="s">
        <v>211</v>
      </c>
      <c r="G61" s="828">
        <v>0</v>
      </c>
      <c r="H61" s="829">
        <f>H43/(H43+H51)</f>
        <v>0.58186740597871978</v>
      </c>
      <c r="I61" s="670">
        <f t="shared" ref="I61:AJ61" si="14">I43/(I43+I51)</f>
        <v>0.59804358185662054</v>
      </c>
      <c r="J61" s="670">
        <f t="shared" si="14"/>
        <v>0.61357989264384249</v>
      </c>
      <c r="K61" s="670">
        <f t="shared" si="14"/>
        <v>0.62850551444900005</v>
      </c>
      <c r="L61" s="830">
        <f t="shared" si="14"/>
        <v>0.64284108332059542</v>
      </c>
      <c r="M61" s="830">
        <f t="shared" si="14"/>
        <v>0.65661452622815064</v>
      </c>
      <c r="N61" s="830">
        <f t="shared" si="14"/>
        <v>0.66984369115202758</v>
      </c>
      <c r="O61" s="830">
        <f t="shared" si="14"/>
        <v>0.68254995613839875</v>
      </c>
      <c r="P61" s="830">
        <f t="shared" si="14"/>
        <v>0.69475955540003798</v>
      </c>
      <c r="Q61" s="830">
        <f t="shared" si="14"/>
        <v>0.70633016310010299</v>
      </c>
      <c r="R61" s="830">
        <f t="shared" si="14"/>
        <v>0.71746103202517209</v>
      </c>
      <c r="S61" s="830">
        <f t="shared" si="14"/>
        <v>0.72815507760358056</v>
      </c>
      <c r="T61" s="830">
        <f t="shared" si="14"/>
        <v>0.73844344558250363</v>
      </c>
      <c r="U61" s="830">
        <f t="shared" si="14"/>
        <v>0.74833131801493846</v>
      </c>
      <c r="V61" s="830">
        <f t="shared" si="14"/>
        <v>1</v>
      </c>
      <c r="W61" s="830">
        <f t="shared" si="14"/>
        <v>1</v>
      </c>
      <c r="X61" s="830">
        <f t="shared" si="14"/>
        <v>1</v>
      </c>
      <c r="Y61" s="830">
        <f t="shared" si="14"/>
        <v>1</v>
      </c>
      <c r="Z61" s="830">
        <f t="shared" si="14"/>
        <v>1</v>
      </c>
      <c r="AA61" s="830">
        <f t="shared" si="14"/>
        <v>1</v>
      </c>
      <c r="AB61" s="830">
        <f t="shared" si="14"/>
        <v>1</v>
      </c>
      <c r="AC61" s="830">
        <f t="shared" si="14"/>
        <v>1</v>
      </c>
      <c r="AD61" s="830">
        <f t="shared" si="14"/>
        <v>1</v>
      </c>
      <c r="AE61" s="830">
        <f t="shared" si="14"/>
        <v>1</v>
      </c>
      <c r="AF61" s="830">
        <f t="shared" si="14"/>
        <v>1</v>
      </c>
      <c r="AG61" s="830">
        <f t="shared" si="14"/>
        <v>1</v>
      </c>
      <c r="AH61" s="830">
        <f t="shared" si="14"/>
        <v>1</v>
      </c>
      <c r="AI61" s="830">
        <f t="shared" si="14"/>
        <v>1</v>
      </c>
      <c r="AJ61" s="831">
        <f t="shared" si="14"/>
        <v>1</v>
      </c>
    </row>
    <row r="62" spans="1:36" ht="15.75" thickBot="1" x14ac:dyDescent="0.25">
      <c r="A62" s="191"/>
      <c r="B62" s="927"/>
      <c r="C62" s="809" t="s">
        <v>734</v>
      </c>
      <c r="D62" s="810" t="s">
        <v>337</v>
      </c>
      <c r="E62" s="811" t="s">
        <v>735</v>
      </c>
      <c r="F62" s="812" t="s">
        <v>211</v>
      </c>
      <c r="G62" s="822">
        <v>0</v>
      </c>
      <c r="H62" s="833">
        <f>H43/(H43+H50+H52+H51)</f>
        <v>0.57008214910932842</v>
      </c>
      <c r="I62" s="671">
        <f t="shared" ref="I62:AJ62" si="15">I43/(I43+I50+I52+I51)</f>
        <v>0.58600383408405177</v>
      </c>
      <c r="J62" s="671">
        <f t="shared" si="15"/>
        <v>0.60130169374943865</v>
      </c>
      <c r="K62" s="671">
        <f t="shared" si="15"/>
        <v>0.6160036846656467</v>
      </c>
      <c r="L62" s="834">
        <f t="shared" si="15"/>
        <v>0.63013012729874129</v>
      </c>
      <c r="M62" s="834">
        <f t="shared" si="15"/>
        <v>0.64370778237887827</v>
      </c>
      <c r="N62" s="834">
        <f t="shared" si="15"/>
        <v>0.65675427847902457</v>
      </c>
      <c r="O62" s="834">
        <f t="shared" si="15"/>
        <v>0.66929035624283706</v>
      </c>
      <c r="P62" s="834">
        <f t="shared" si="15"/>
        <v>0.68134115534298367</v>
      </c>
      <c r="Q62" s="834">
        <f t="shared" si="15"/>
        <v>0.69276016664209095</v>
      </c>
      <c r="R62" s="834">
        <f t="shared" si="15"/>
        <v>0.70374943220376096</v>
      </c>
      <c r="S62" s="834">
        <f t="shared" si="15"/>
        <v>0.71431165907753136</v>
      </c>
      <c r="T62" s="834">
        <f t="shared" si="15"/>
        <v>0.72447724842242722</v>
      </c>
      <c r="U62" s="834">
        <f t="shared" si="15"/>
        <v>0.73425133928425212</v>
      </c>
      <c r="V62" s="834">
        <f t="shared" si="15"/>
        <v>0.98126334321741482</v>
      </c>
      <c r="W62" s="834">
        <f t="shared" si="15"/>
        <v>0.98134452225515423</v>
      </c>
      <c r="X62" s="834">
        <f t="shared" si="15"/>
        <v>0.98142500088969831</v>
      </c>
      <c r="Y62" s="834">
        <f t="shared" si="15"/>
        <v>0.98150454143317489</v>
      </c>
      <c r="Z62" s="834">
        <f t="shared" si="15"/>
        <v>0.98158340367547936</v>
      </c>
      <c r="AA62" s="834">
        <f t="shared" si="15"/>
        <v>0.98164447981349301</v>
      </c>
      <c r="AB62" s="834">
        <f t="shared" si="15"/>
        <v>0.9817051521891127</v>
      </c>
      <c r="AC62" s="834">
        <f t="shared" si="15"/>
        <v>0.98176518498398668</v>
      </c>
      <c r="AD62" s="834">
        <f t="shared" si="15"/>
        <v>0.98182482508369273</v>
      </c>
      <c r="AE62" s="834">
        <f t="shared" si="15"/>
        <v>0.98188407632880093</v>
      </c>
      <c r="AF62" s="834">
        <f t="shared" si="15"/>
        <v>0.98194294250996306</v>
      </c>
      <c r="AG62" s="834">
        <f t="shared" si="15"/>
        <v>0.98200142736872054</v>
      </c>
      <c r="AH62" s="834">
        <f t="shared" si="15"/>
        <v>0.98205930246287909</v>
      </c>
      <c r="AI62" s="834">
        <f t="shared" si="15"/>
        <v>0.98211680655089351</v>
      </c>
      <c r="AJ62" s="835">
        <f t="shared" si="15"/>
        <v>0.98217394318884732</v>
      </c>
    </row>
    <row r="63" spans="1:36" x14ac:dyDescent="0.2">
      <c r="A63" s="306"/>
      <c r="B63" s="307"/>
      <c r="C63" s="173"/>
      <c r="D63" s="173"/>
      <c r="E63" s="308"/>
      <c r="F63" s="173"/>
      <c r="G63" s="173"/>
      <c r="H63" s="173"/>
      <c r="I63" s="173"/>
      <c r="J63" s="173"/>
      <c r="K63" s="173"/>
      <c r="L63" s="173"/>
      <c r="M63" s="173"/>
      <c r="N63" s="173"/>
      <c r="O63" s="173"/>
      <c r="P63" s="173"/>
      <c r="Q63" s="173"/>
      <c r="R63" s="173"/>
      <c r="S63" s="173"/>
      <c r="T63" s="173"/>
      <c r="U63" s="173"/>
      <c r="V63" s="173"/>
      <c r="W63" s="173"/>
      <c r="X63" s="173"/>
      <c r="Y63" s="173"/>
      <c r="Z63" s="173"/>
      <c r="AA63" s="173"/>
      <c r="AB63" s="173"/>
      <c r="AC63" s="173"/>
      <c r="AD63" s="173"/>
      <c r="AE63" s="173"/>
      <c r="AF63" s="173"/>
      <c r="AG63" s="173"/>
      <c r="AH63" s="173"/>
      <c r="AI63" s="173"/>
      <c r="AJ63" s="173"/>
    </row>
    <row r="64" spans="1:36" x14ac:dyDescent="0.2">
      <c r="A64" s="221"/>
      <c r="B64" s="221"/>
      <c r="C64" s="221"/>
      <c r="D64" s="155" t="str">
        <f>'TITLE PAGE'!B9</f>
        <v>Company:</v>
      </c>
      <c r="E64" s="157" t="str">
        <f>'TITLE PAGE'!D9</f>
        <v>Hafren Dyfrdwy</v>
      </c>
      <c r="F64" s="221"/>
      <c r="G64" s="221"/>
      <c r="H64" s="221"/>
      <c r="I64" s="221"/>
      <c r="J64" s="221"/>
      <c r="K64" s="221"/>
      <c r="L64" s="221"/>
      <c r="M64" s="221"/>
      <c r="N64" s="221"/>
      <c r="O64" s="221"/>
      <c r="P64" s="221"/>
      <c r="Q64" s="221"/>
      <c r="R64" s="221"/>
      <c r="S64" s="221"/>
      <c r="T64" s="221"/>
      <c r="U64" s="221"/>
      <c r="V64" s="221"/>
      <c r="W64" s="221"/>
      <c r="X64" s="221"/>
      <c r="Y64" s="221"/>
      <c r="Z64" s="221"/>
      <c r="AA64" s="221"/>
      <c r="AB64" s="221"/>
      <c r="AC64" s="221"/>
      <c r="AD64" s="221"/>
      <c r="AE64" s="221"/>
      <c r="AF64" s="221"/>
      <c r="AG64" s="221"/>
      <c r="AH64" s="221"/>
      <c r="AI64" s="221"/>
      <c r="AJ64" s="221"/>
    </row>
    <row r="65" spans="1:36" x14ac:dyDescent="0.2">
      <c r="A65" s="221"/>
      <c r="B65" s="221"/>
      <c r="C65" s="221"/>
      <c r="D65" s="159" t="str">
        <f>'TITLE PAGE'!B10</f>
        <v>Resource Zone Name:</v>
      </c>
      <c r="E65" s="161" t="str">
        <f>'TITLE PAGE'!D10</f>
        <v xml:space="preserve">Wrexham </v>
      </c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</row>
    <row r="66" spans="1:36" ht="18" x14ac:dyDescent="0.25">
      <c r="A66" s="221"/>
      <c r="B66" s="221"/>
      <c r="C66" s="221"/>
      <c r="D66" s="159" t="str">
        <f>'TITLE PAGE'!B11</f>
        <v>Resource Zone Number:</v>
      </c>
      <c r="E66" s="164">
        <f>'TITLE PAGE'!D11</f>
        <v>2</v>
      </c>
      <c r="F66" s="221"/>
      <c r="G66" s="221"/>
      <c r="H66" s="221"/>
      <c r="I66" s="226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581"/>
      <c r="W66" s="581"/>
      <c r="X66" s="581"/>
      <c r="Y66" s="581"/>
      <c r="Z66" s="581"/>
      <c r="AA66" s="581"/>
      <c r="AB66" s="581"/>
      <c r="AC66" s="581"/>
      <c r="AD66" s="581"/>
      <c r="AE66" s="581"/>
      <c r="AF66" s="581"/>
      <c r="AG66" s="581"/>
      <c r="AH66" s="581"/>
      <c r="AI66" s="581"/>
      <c r="AJ66" s="581"/>
    </row>
    <row r="67" spans="1:36" ht="18" x14ac:dyDescent="0.25">
      <c r="A67" s="221"/>
      <c r="B67" s="221"/>
      <c r="C67" s="221"/>
      <c r="D67" s="159" t="str">
        <f>'TITLE PAGE'!B12</f>
        <v xml:space="preserve">Planning Scenario Name:                                                                     </v>
      </c>
      <c r="E67" s="161" t="str">
        <f>'TITLE PAGE'!D12</f>
        <v>Dry Year Annual Average</v>
      </c>
      <c r="F67" s="221"/>
      <c r="G67" s="221"/>
      <c r="H67" s="221"/>
      <c r="I67" s="226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</row>
    <row r="68" spans="1:36" ht="18" x14ac:dyDescent="0.25">
      <c r="A68" s="221"/>
      <c r="B68" s="221"/>
      <c r="C68" s="221"/>
      <c r="D68" s="167" t="str">
        <f>'TITLE PAGE'!B13</f>
        <v xml:space="preserve">Chosen Level of Service:  </v>
      </c>
      <c r="E68" s="169" t="str">
        <f>'TITLE PAGE'!D13</f>
        <v>1 in 40 TUBs</v>
      </c>
      <c r="F68" s="221"/>
      <c r="G68" s="221"/>
      <c r="H68" s="221"/>
      <c r="I68" s="226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</row>
    <row r="69" spans="1:36" x14ac:dyDescent="0.2">
      <c r="A69" s="221"/>
      <c r="B69" s="221"/>
      <c r="C69" s="221"/>
      <c r="D69" s="221"/>
      <c r="E69" s="309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</row>
  </sheetData>
  <sheetProtection algorithmName="SHA-512" hashValue="CLh+NDuMo05oNN0xOUZmnQnW/t/17USpXDEkIIPfPqOpuUvB11Q5RZTg11IsH7cfSKHRtFdNczX+3VQrx3IU/Q==" saltValue="uAVu2VKCnHMEB3AmtaRrNA==" spinCount="100000" sheet="1" objects="1" scenarios="1" selectLockedCells="1" selectUnlockedCells="1"/>
  <mergeCells count="7">
    <mergeCell ref="B61:B62"/>
    <mergeCell ref="B3:B12"/>
    <mergeCell ref="B13:B31"/>
    <mergeCell ref="B32:B39"/>
    <mergeCell ref="B40:B53"/>
    <mergeCell ref="B54:B58"/>
    <mergeCell ref="B59:B60"/>
  </mergeCells>
  <conditionalFormatting sqref="H60:T60 V60:AJ60">
    <cfRule type="cellIs" dxfId="5" priority="4" stopIfTrue="1" operator="equal">
      <formula>""</formula>
    </cfRule>
  </conditionalFormatting>
  <conditionalFormatting sqref="D60">
    <cfRule type="cellIs" dxfId="4" priority="3" stopIfTrue="1" operator="notEqual">
      <formula>"Unmeasured Household - Occupancy Rate"</formula>
    </cfRule>
  </conditionalFormatting>
  <conditionalFormatting sqref="F60">
    <cfRule type="cellIs" dxfId="3" priority="2" stopIfTrue="1" operator="notEqual">
      <formula>"h/prop"</formula>
    </cfRule>
  </conditionalFormatting>
  <conditionalFormatting sqref="E60">
    <cfRule type="cellIs" dxfId="2" priority="1" stopIfTrue="1" operator="notEqual">
      <formula>"52BL/46BL"</formula>
    </cfRule>
  </conditionalFormatting>
  <pageMargins left="0.7" right="0.7" top="0.75" bottom="0.75" header="0.3" footer="0.3"/>
  <pageSetup paperSize="9" orientation="portrait" verticalDpi="0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9"/>
  <sheetViews>
    <sheetView zoomScale="80" zoomScaleNormal="80" workbookViewId="0">
      <selection activeCell="C25" sqref="C25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2.77734375" customWidth="1"/>
    <col min="6" max="6" width="6.109375" customWidth="1"/>
    <col min="7" max="7" width="10.8867187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36" width="11.441406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2.77734375" customWidth="1"/>
    <col min="262" max="262" width="6.109375" customWidth="1"/>
    <col min="263" max="263" width="7.88671875" bestFit="1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2.77734375" customWidth="1"/>
    <col min="518" max="518" width="6.109375" customWidth="1"/>
    <col min="519" max="519" width="7.88671875" bestFit="1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2.77734375" customWidth="1"/>
    <col min="774" max="774" width="6.109375" customWidth="1"/>
    <col min="775" max="775" width="7.88671875" bestFit="1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2.77734375" customWidth="1"/>
    <col min="1030" max="1030" width="6.109375" customWidth="1"/>
    <col min="1031" max="1031" width="7.88671875" bestFit="1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2.77734375" customWidth="1"/>
    <col min="1286" max="1286" width="6.109375" customWidth="1"/>
    <col min="1287" max="1287" width="7.88671875" bestFit="1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2.77734375" customWidth="1"/>
    <col min="1542" max="1542" width="6.109375" customWidth="1"/>
    <col min="1543" max="1543" width="7.88671875" bestFit="1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2.77734375" customWidth="1"/>
    <col min="1798" max="1798" width="6.109375" customWidth="1"/>
    <col min="1799" max="1799" width="7.88671875" bestFit="1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2.77734375" customWidth="1"/>
    <col min="2054" max="2054" width="6.109375" customWidth="1"/>
    <col min="2055" max="2055" width="7.88671875" bestFit="1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2.77734375" customWidth="1"/>
    <col min="2310" max="2310" width="6.109375" customWidth="1"/>
    <col min="2311" max="2311" width="7.88671875" bestFit="1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2.77734375" customWidth="1"/>
    <col min="2566" max="2566" width="6.109375" customWidth="1"/>
    <col min="2567" max="2567" width="7.88671875" bestFit="1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2.77734375" customWidth="1"/>
    <col min="2822" max="2822" width="6.109375" customWidth="1"/>
    <col min="2823" max="2823" width="7.88671875" bestFit="1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2.77734375" customWidth="1"/>
    <col min="3078" max="3078" width="6.109375" customWidth="1"/>
    <col min="3079" max="3079" width="7.88671875" bestFit="1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2.77734375" customWidth="1"/>
    <col min="3334" max="3334" width="6.109375" customWidth="1"/>
    <col min="3335" max="3335" width="7.88671875" bestFit="1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2.77734375" customWidth="1"/>
    <col min="3590" max="3590" width="6.109375" customWidth="1"/>
    <col min="3591" max="3591" width="7.88671875" bestFit="1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2.77734375" customWidth="1"/>
    <col min="3846" max="3846" width="6.109375" customWidth="1"/>
    <col min="3847" max="3847" width="7.88671875" bestFit="1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2.77734375" customWidth="1"/>
    <col min="4102" max="4102" width="6.109375" customWidth="1"/>
    <col min="4103" max="4103" width="7.88671875" bestFit="1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2.77734375" customWidth="1"/>
    <col min="4358" max="4358" width="6.109375" customWidth="1"/>
    <col min="4359" max="4359" width="7.88671875" bestFit="1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2.77734375" customWidth="1"/>
    <col min="4614" max="4614" width="6.109375" customWidth="1"/>
    <col min="4615" max="4615" width="7.88671875" bestFit="1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2.77734375" customWidth="1"/>
    <col min="4870" max="4870" width="6.109375" customWidth="1"/>
    <col min="4871" max="4871" width="7.88671875" bestFit="1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2.77734375" customWidth="1"/>
    <col min="5126" max="5126" width="6.109375" customWidth="1"/>
    <col min="5127" max="5127" width="7.88671875" bestFit="1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2.77734375" customWidth="1"/>
    <col min="5382" max="5382" width="6.109375" customWidth="1"/>
    <col min="5383" max="5383" width="7.88671875" bestFit="1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2.77734375" customWidth="1"/>
    <col min="5638" max="5638" width="6.109375" customWidth="1"/>
    <col min="5639" max="5639" width="7.88671875" bestFit="1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2.77734375" customWidth="1"/>
    <col min="5894" max="5894" width="6.109375" customWidth="1"/>
    <col min="5895" max="5895" width="7.88671875" bestFit="1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2.77734375" customWidth="1"/>
    <col min="6150" max="6150" width="6.109375" customWidth="1"/>
    <col min="6151" max="6151" width="7.88671875" bestFit="1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2.77734375" customWidth="1"/>
    <col min="6406" max="6406" width="6.109375" customWidth="1"/>
    <col min="6407" max="6407" width="7.88671875" bestFit="1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2.77734375" customWidth="1"/>
    <col min="6662" max="6662" width="6.109375" customWidth="1"/>
    <col min="6663" max="6663" width="7.88671875" bestFit="1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2.77734375" customWidth="1"/>
    <col min="6918" max="6918" width="6.109375" customWidth="1"/>
    <col min="6919" max="6919" width="7.88671875" bestFit="1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2.77734375" customWidth="1"/>
    <col min="7174" max="7174" width="6.109375" customWidth="1"/>
    <col min="7175" max="7175" width="7.88671875" bestFit="1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2.77734375" customWidth="1"/>
    <col min="7430" max="7430" width="6.109375" customWidth="1"/>
    <col min="7431" max="7431" width="7.88671875" bestFit="1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2.77734375" customWidth="1"/>
    <col min="7686" max="7686" width="6.109375" customWidth="1"/>
    <col min="7687" max="7687" width="7.88671875" bestFit="1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2.77734375" customWidth="1"/>
    <col min="7942" max="7942" width="6.109375" customWidth="1"/>
    <col min="7943" max="7943" width="7.88671875" bestFit="1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2.77734375" customWidth="1"/>
    <col min="8198" max="8198" width="6.109375" customWidth="1"/>
    <col min="8199" max="8199" width="7.88671875" bestFit="1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2.77734375" customWidth="1"/>
    <col min="8454" max="8454" width="6.109375" customWidth="1"/>
    <col min="8455" max="8455" width="7.88671875" bestFit="1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2.77734375" customWidth="1"/>
    <col min="8710" max="8710" width="6.109375" customWidth="1"/>
    <col min="8711" max="8711" width="7.88671875" bestFit="1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2.77734375" customWidth="1"/>
    <col min="8966" max="8966" width="6.109375" customWidth="1"/>
    <col min="8967" max="8967" width="7.88671875" bestFit="1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2.77734375" customWidth="1"/>
    <col min="9222" max="9222" width="6.109375" customWidth="1"/>
    <col min="9223" max="9223" width="7.88671875" bestFit="1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2.77734375" customWidth="1"/>
    <col min="9478" max="9478" width="6.109375" customWidth="1"/>
    <col min="9479" max="9479" width="7.88671875" bestFit="1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2.77734375" customWidth="1"/>
    <col min="9734" max="9734" width="6.109375" customWidth="1"/>
    <col min="9735" max="9735" width="7.88671875" bestFit="1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2.77734375" customWidth="1"/>
    <col min="9990" max="9990" width="6.109375" customWidth="1"/>
    <col min="9991" max="9991" width="7.88671875" bestFit="1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2.77734375" customWidth="1"/>
    <col min="10246" max="10246" width="6.109375" customWidth="1"/>
    <col min="10247" max="10247" width="7.88671875" bestFit="1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2.77734375" customWidth="1"/>
    <col min="10502" max="10502" width="6.109375" customWidth="1"/>
    <col min="10503" max="10503" width="7.88671875" bestFit="1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2.77734375" customWidth="1"/>
    <col min="10758" max="10758" width="6.109375" customWidth="1"/>
    <col min="10759" max="10759" width="7.88671875" bestFit="1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2.77734375" customWidth="1"/>
    <col min="11014" max="11014" width="6.109375" customWidth="1"/>
    <col min="11015" max="11015" width="7.88671875" bestFit="1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2.77734375" customWidth="1"/>
    <col min="11270" max="11270" width="6.109375" customWidth="1"/>
    <col min="11271" max="11271" width="7.88671875" bestFit="1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2.77734375" customWidth="1"/>
    <col min="11526" max="11526" width="6.109375" customWidth="1"/>
    <col min="11527" max="11527" width="7.88671875" bestFit="1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2.77734375" customWidth="1"/>
    <col min="11782" max="11782" width="6.109375" customWidth="1"/>
    <col min="11783" max="11783" width="7.88671875" bestFit="1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2.77734375" customWidth="1"/>
    <col min="12038" max="12038" width="6.109375" customWidth="1"/>
    <col min="12039" max="12039" width="7.88671875" bestFit="1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2.77734375" customWidth="1"/>
    <col min="12294" max="12294" width="6.109375" customWidth="1"/>
    <col min="12295" max="12295" width="7.88671875" bestFit="1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2.77734375" customWidth="1"/>
    <col min="12550" max="12550" width="6.109375" customWidth="1"/>
    <col min="12551" max="12551" width="7.88671875" bestFit="1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2.77734375" customWidth="1"/>
    <col min="12806" max="12806" width="6.109375" customWidth="1"/>
    <col min="12807" max="12807" width="7.88671875" bestFit="1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2.77734375" customWidth="1"/>
    <col min="13062" max="13062" width="6.109375" customWidth="1"/>
    <col min="13063" max="13063" width="7.88671875" bestFit="1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2.77734375" customWidth="1"/>
    <col min="13318" max="13318" width="6.109375" customWidth="1"/>
    <col min="13319" max="13319" width="7.88671875" bestFit="1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2.77734375" customWidth="1"/>
    <col min="13574" max="13574" width="6.109375" customWidth="1"/>
    <col min="13575" max="13575" width="7.88671875" bestFit="1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2.77734375" customWidth="1"/>
    <col min="13830" max="13830" width="6.109375" customWidth="1"/>
    <col min="13831" max="13831" width="7.88671875" bestFit="1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2.77734375" customWidth="1"/>
    <col min="14086" max="14086" width="6.109375" customWidth="1"/>
    <col min="14087" max="14087" width="7.88671875" bestFit="1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2.77734375" customWidth="1"/>
    <col min="14342" max="14342" width="6.109375" customWidth="1"/>
    <col min="14343" max="14343" width="7.88671875" bestFit="1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2.77734375" customWidth="1"/>
    <col min="14598" max="14598" width="6.109375" customWidth="1"/>
    <col min="14599" max="14599" width="7.88671875" bestFit="1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2.77734375" customWidth="1"/>
    <col min="14854" max="14854" width="6.109375" customWidth="1"/>
    <col min="14855" max="14855" width="7.88671875" bestFit="1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2.77734375" customWidth="1"/>
    <col min="15110" max="15110" width="6.109375" customWidth="1"/>
    <col min="15111" max="15111" width="7.88671875" bestFit="1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2.77734375" customWidth="1"/>
    <col min="15366" max="15366" width="6.109375" customWidth="1"/>
    <col min="15367" max="15367" width="7.88671875" bestFit="1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2.77734375" customWidth="1"/>
    <col min="15622" max="15622" width="6.109375" customWidth="1"/>
    <col min="15623" max="15623" width="7.88671875" bestFit="1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2.77734375" customWidth="1"/>
    <col min="15878" max="15878" width="6.109375" customWidth="1"/>
    <col min="15879" max="15879" width="7.88671875" bestFit="1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2.77734375" customWidth="1"/>
    <col min="16134" max="16134" width="6.109375" customWidth="1"/>
    <col min="16135" max="16135" width="7.88671875" bestFit="1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37" ht="18.75" thickBot="1" x14ac:dyDescent="0.25">
      <c r="A1" s="185"/>
      <c r="B1" s="177"/>
      <c r="C1" s="178" t="s">
        <v>736</v>
      </c>
      <c r="D1" s="207"/>
      <c r="E1" s="274"/>
      <c r="F1" s="181"/>
      <c r="G1" s="181"/>
      <c r="H1" s="181"/>
      <c r="I1" s="181"/>
      <c r="J1" s="182"/>
      <c r="K1" s="182"/>
      <c r="L1" s="275"/>
      <c r="M1" s="182"/>
      <c r="N1" s="182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183"/>
      <c r="AK1" s="183"/>
    </row>
    <row r="2" spans="1:37" ht="32.25" thickBot="1" x14ac:dyDescent="0.25">
      <c r="A2" s="187"/>
      <c r="B2" s="187"/>
      <c r="C2" s="276" t="s">
        <v>597</v>
      </c>
      <c r="D2" s="188" t="s">
        <v>141</v>
      </c>
      <c r="E2" s="277" t="s">
        <v>113</v>
      </c>
      <c r="F2" s="188" t="s">
        <v>142</v>
      </c>
      <c r="G2" s="188" t="s">
        <v>189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  <c r="AK2" s="279"/>
    </row>
    <row r="3" spans="1:37" x14ac:dyDescent="0.2">
      <c r="A3" s="176"/>
      <c r="B3" s="949" t="s">
        <v>340</v>
      </c>
      <c r="C3" s="761" t="s">
        <v>737</v>
      </c>
      <c r="D3" s="762" t="s">
        <v>738</v>
      </c>
      <c r="E3" s="836" t="s">
        <v>739</v>
      </c>
      <c r="F3" s="837" t="s">
        <v>75</v>
      </c>
      <c r="G3" s="837">
        <v>2</v>
      </c>
      <c r="H3" s="736">
        <f>SUM('8. FP Demand'!H3,'8. FP Demand'!H4,'8. FP Demand'!H5,'8. FP Demand'!H6,'8. FP Demand'!H30,'8. FP Demand'!H31,'8. FP Demand'!H36:H37)</f>
        <v>39.527616859179801</v>
      </c>
      <c r="I3" s="335">
        <f>SUM('8. FP Demand'!I3,'8. FP Demand'!I4,'8. FP Demand'!I5,'8. FP Demand'!I6,'8. FP Demand'!I30,'8. FP Demand'!I31,'8. FP Demand'!I36:I37)</f>
        <v>40.037195468663839</v>
      </c>
      <c r="J3" s="335">
        <f>SUM('8. FP Demand'!J3,'8. FP Demand'!J4,'8. FP Demand'!J5,'8. FP Demand'!J6,'8. FP Demand'!J30,'8. FP Demand'!J31,'8. FP Demand'!J36:J37)</f>
        <v>39.806707967581978</v>
      </c>
      <c r="K3" s="335">
        <f>SUM('8. FP Demand'!K3,'8. FP Demand'!K4,'8. FP Demand'!K5,'8. FP Demand'!K6,'8. FP Demand'!K30,'8. FP Demand'!K31,'8. FP Demand'!K36:K37)</f>
        <v>39.592214209030473</v>
      </c>
      <c r="L3" s="838">
        <f>SUM('8. FP Demand'!L3,'8. FP Demand'!L4,'8. FP Demand'!L5,'8. FP Demand'!L6,'8. FP Demand'!L30,'8. FP Demand'!L31,'8. FP Demand'!L36:L37)</f>
        <v>39.152031658157554</v>
      </c>
      <c r="M3" s="838">
        <f>SUM('8. FP Demand'!M3,'8. FP Demand'!M4,'8. FP Demand'!M5,'8. FP Demand'!M6,'8. FP Demand'!M30,'8. FP Demand'!M31,'8. FP Demand'!M36:M37)</f>
        <v>38.736330332044638</v>
      </c>
      <c r="N3" s="838">
        <f>SUM('8. FP Demand'!N3,'8. FP Demand'!N4,'8. FP Demand'!N5,'8. FP Demand'!N6,'8. FP Demand'!N30,'8. FP Demand'!N31,'8. FP Demand'!N36:N37)</f>
        <v>38.340534189166114</v>
      </c>
      <c r="O3" s="838">
        <f>SUM('8. FP Demand'!O3,'8. FP Demand'!O4,'8. FP Demand'!O5,'8. FP Demand'!O6,'8. FP Demand'!O30,'8. FP Demand'!O31,'8. FP Demand'!O36:O37)</f>
        <v>37.964862166356419</v>
      </c>
      <c r="P3" s="838">
        <f>SUM('8. FP Demand'!P3,'8. FP Demand'!P4,'8. FP Demand'!P5,'8. FP Demand'!P6,'8. FP Demand'!P30,'8. FP Demand'!P31,'8. FP Demand'!P36:P37)</f>
        <v>37.604311141262002</v>
      </c>
      <c r="Q3" s="838">
        <f>SUM('8. FP Demand'!Q3,'8. FP Demand'!Q4,'8. FP Demand'!Q5,'8. FP Demand'!Q6,'8. FP Demand'!Q30,'8. FP Demand'!Q31,'8. FP Demand'!Q36:Q37)</f>
        <v>37.284980805671594</v>
      </c>
      <c r="R3" s="838">
        <f>SUM('8. FP Demand'!R3,'8. FP Demand'!R4,'8. FP Demand'!R5,'8. FP Demand'!R6,'8. FP Demand'!R30,'8. FP Demand'!R31,'8. FP Demand'!R36:R37)</f>
        <v>36.980788248094228</v>
      </c>
      <c r="S3" s="838">
        <f>SUM('8. FP Demand'!S3,'8. FP Demand'!S4,'8. FP Demand'!S5,'8. FP Demand'!S6,'8. FP Demand'!S30,'8. FP Demand'!S31,'8. FP Demand'!S36:S37)</f>
        <v>36.690843486692351</v>
      </c>
      <c r="T3" s="838">
        <f>SUM('8. FP Demand'!T3,'8. FP Demand'!T4,'8. FP Demand'!T5,'8. FP Demand'!T6,'8. FP Demand'!T30,'8. FP Demand'!T31,'8. FP Demand'!T36:T37)</f>
        <v>36.413959843298485</v>
      </c>
      <c r="U3" s="838">
        <f>SUM('8. FP Demand'!U3,'8. FP Demand'!U4,'8. FP Demand'!U5,'8. FP Demand'!U6,'8. FP Demand'!U30,'8. FP Demand'!U31,'8. FP Demand'!U36:U37)</f>
        <v>36.15069015738969</v>
      </c>
      <c r="V3" s="838">
        <f>SUM('8. FP Demand'!V3,'8. FP Demand'!V4,'8. FP Demand'!V5,'8. FP Demand'!V6,'8. FP Demand'!V30,'8. FP Demand'!V31,'8. FP Demand'!V36:V37)</f>
        <v>35.0904569287435</v>
      </c>
      <c r="W3" s="838">
        <f>SUM('8. FP Demand'!W3,'8. FP Demand'!W4,'8. FP Demand'!W5,'8. FP Demand'!W6,'8. FP Demand'!W30,'8. FP Demand'!W31,'8. FP Demand'!W36:W37)</f>
        <v>34.830818992865893</v>
      </c>
      <c r="X3" s="838">
        <f>SUM('8. FP Demand'!X3,'8. FP Demand'!X4,'8. FP Demand'!X5,'8. FP Demand'!X6,'8. FP Demand'!X30,'8. FP Demand'!X31,'8. FP Demand'!X36:X37)</f>
        <v>34.59528941577058</v>
      </c>
      <c r="Y3" s="838">
        <f>SUM('8. FP Demand'!Y3,'8. FP Demand'!Y4,'8. FP Demand'!Y5,'8. FP Demand'!Y6,'8. FP Demand'!Y30,'8. FP Demand'!Y31,'8. FP Demand'!Y36:Y37)</f>
        <v>34.366534337702099</v>
      </c>
      <c r="Z3" s="838">
        <f>SUM('8. FP Demand'!Z3,'8. FP Demand'!Z4,'8. FP Demand'!Z5,'8. FP Demand'!Z6,'8. FP Demand'!Z30,'8. FP Demand'!Z31,'8. FP Demand'!Z36:Z37)</f>
        <v>34.143735451545318</v>
      </c>
      <c r="AA3" s="838">
        <f>SUM('8. FP Demand'!AA3,'8. FP Demand'!AA4,'8. FP Demand'!AA5,'8. FP Demand'!AA6,'8. FP Demand'!AA30,'8. FP Demand'!AA31,'8. FP Demand'!AA36:AA37)</f>
        <v>33.976458113253592</v>
      </c>
      <c r="AB3" s="838">
        <f>SUM('8. FP Demand'!AB3,'8. FP Demand'!AB4,'8. FP Demand'!AB5,'8. FP Demand'!AB6,'8. FP Demand'!AB30,'8. FP Demand'!AB31,'8. FP Demand'!AB36:AB37)</f>
        <v>33.814494787385755</v>
      </c>
      <c r="AC3" s="838">
        <f>SUM('8. FP Demand'!AC3,'8. FP Demand'!AC4,'8. FP Demand'!AC5,'8. FP Demand'!AC6,'8. FP Demand'!AC30,'8. FP Demand'!AC31,'8. FP Demand'!AC36:AC37)</f>
        <v>33.658919616272698</v>
      </c>
      <c r="AD3" s="838">
        <f>SUM('8. FP Demand'!AD3,'8. FP Demand'!AD4,'8. FP Demand'!AD5,'8. FP Demand'!AD6,'8. FP Demand'!AD30,'8. FP Demand'!AD31,'8. FP Demand'!AD36:AD37)</f>
        <v>33.509633614702643</v>
      </c>
      <c r="AE3" s="838">
        <f>SUM('8. FP Demand'!AE3,'8. FP Demand'!AE4,'8. FP Demand'!AE5,'8. FP Demand'!AE6,'8. FP Demand'!AE30,'8. FP Demand'!AE31,'8. FP Demand'!AE36:AE37)</f>
        <v>33.365895632927291</v>
      </c>
      <c r="AF3" s="838">
        <f>SUM('8. FP Demand'!AF3,'8. FP Demand'!AF4,'8. FP Demand'!AF5,'8. FP Demand'!AF6,'8. FP Demand'!AF30,'8. FP Demand'!AF31,'8. FP Demand'!AF36:AF37)</f>
        <v>33.241018869529483</v>
      </c>
      <c r="AG3" s="838">
        <f>SUM('8. FP Demand'!AG3,'8. FP Demand'!AG4,'8. FP Demand'!AG5,'8. FP Demand'!AG6,'8. FP Demand'!AG30,'8. FP Demand'!AG31,'8. FP Demand'!AG36:AG37)</f>
        <v>33.1205064848916</v>
      </c>
      <c r="AH3" s="838">
        <f>SUM('8. FP Demand'!AH3,'8. FP Demand'!AH4,'8. FP Demand'!AH5,'8. FP Demand'!AH6,'8. FP Demand'!AH30,'8. FP Demand'!AH31,'8. FP Demand'!AH36:AH37)</f>
        <v>33.009622273117934</v>
      </c>
      <c r="AI3" s="838">
        <f>SUM('8. FP Demand'!AI3,'8. FP Demand'!AI4,'8. FP Demand'!AI5,'8. FP Demand'!AI6,'8. FP Demand'!AI30,'8. FP Demand'!AI31,'8. FP Demand'!AI36:AI37)</f>
        <v>32.897180182265743</v>
      </c>
      <c r="AJ3" s="839">
        <f>SUM('8. FP Demand'!AJ3,'8. FP Demand'!AJ4,'8. FP Demand'!AJ5,'8. FP Demand'!AJ6,'8. FP Demand'!AJ30,'8. FP Demand'!AJ31,'8. FP Demand'!AJ36:AJ37)</f>
        <v>32.788764983982951</v>
      </c>
      <c r="AK3" s="173"/>
    </row>
    <row r="4" spans="1:37" x14ac:dyDescent="0.2">
      <c r="A4" s="176"/>
      <c r="B4" s="950"/>
      <c r="C4" s="744" t="s">
        <v>740</v>
      </c>
      <c r="D4" s="745" t="s">
        <v>345</v>
      </c>
      <c r="E4" s="800" t="s">
        <v>789</v>
      </c>
      <c r="F4" s="747" t="s">
        <v>75</v>
      </c>
      <c r="G4" s="747">
        <v>2</v>
      </c>
      <c r="H4" s="577">
        <f>'7. FP Supply'!H21-('7. FP Supply'!H27+'7. FP Supply'!H28)</f>
        <v>50.38</v>
      </c>
      <c r="I4" s="334">
        <f>'7. FP Supply'!I21-('7. FP Supply'!I27+'7. FP Supply'!I28)</f>
        <v>50.353566666666673</v>
      </c>
      <c r="J4" s="334">
        <f>'7. FP Supply'!J21-('7. FP Supply'!J27+'7. FP Supply'!J28)</f>
        <v>50.320233333333334</v>
      </c>
      <c r="K4" s="334">
        <f>'7. FP Supply'!K21-('7. FP Supply'!K27+'7. FP Supply'!K28)</f>
        <v>50.286900000000003</v>
      </c>
      <c r="L4" s="562">
        <f>'7. FP Supply'!L21-('7. FP Supply'!L27+'7. FP Supply'!L28)</f>
        <v>50.253566666666671</v>
      </c>
      <c r="M4" s="562">
        <f>'7. FP Supply'!M21-('7. FP Supply'!M27+'7. FP Supply'!M28)</f>
        <v>50.22023333333334</v>
      </c>
      <c r="N4" s="562">
        <f>'7. FP Supply'!N21-('7. FP Supply'!N27+'7. FP Supply'!N28)</f>
        <v>50.186900000000001</v>
      </c>
      <c r="O4" s="562">
        <f>'7. FP Supply'!O21-('7. FP Supply'!O27+'7. FP Supply'!O28)</f>
        <v>50.15356666666667</v>
      </c>
      <c r="P4" s="562">
        <f>'7. FP Supply'!P21-('7. FP Supply'!P27+'7. FP Supply'!P28)</f>
        <v>50.120233333333339</v>
      </c>
      <c r="Q4" s="562">
        <f>'7. FP Supply'!Q21-('7. FP Supply'!Q27+'7. FP Supply'!Q28)</f>
        <v>50.086900000000007</v>
      </c>
      <c r="R4" s="562">
        <f>'7. FP Supply'!R21-('7. FP Supply'!R27+'7. FP Supply'!R28)</f>
        <v>50.053566666666669</v>
      </c>
      <c r="S4" s="562">
        <f>'7. FP Supply'!S21-('7. FP Supply'!S27+'7. FP Supply'!S28)</f>
        <v>50.020233333333337</v>
      </c>
      <c r="T4" s="562">
        <f>'7. FP Supply'!T21-('7. FP Supply'!T27+'7. FP Supply'!T28)</f>
        <v>49.986900000000006</v>
      </c>
      <c r="U4" s="562">
        <f>'7. FP Supply'!U21-('7. FP Supply'!U27+'7. FP Supply'!U28)</f>
        <v>49.953566666666674</v>
      </c>
      <c r="V4" s="562">
        <f>'7. FP Supply'!V21-('7. FP Supply'!V27+'7. FP Supply'!V28)</f>
        <v>49.928566666666669</v>
      </c>
      <c r="W4" s="562">
        <f>'7. FP Supply'!W21-('7. FP Supply'!W27+'7. FP Supply'!W28)</f>
        <v>49.920233333333336</v>
      </c>
      <c r="X4" s="562">
        <f>'7. FP Supply'!X21-('7. FP Supply'!X27+'7. FP Supply'!X28)</f>
        <v>49.911900000000003</v>
      </c>
      <c r="Y4" s="562">
        <f>'7. FP Supply'!Y21-('7. FP Supply'!Y27+'7. FP Supply'!Y28)</f>
        <v>49.90356666666667</v>
      </c>
      <c r="Z4" s="562">
        <f>'7. FP Supply'!Z21-('7. FP Supply'!Z27+'7. FP Supply'!Z28)</f>
        <v>49.895233333333337</v>
      </c>
      <c r="AA4" s="562">
        <f>'7. FP Supply'!AA21-('7. FP Supply'!AA27+'7. FP Supply'!AA28)</f>
        <v>49.886900000000004</v>
      </c>
      <c r="AB4" s="562">
        <f>'7. FP Supply'!AB21-('7. FP Supply'!AB27+'7. FP Supply'!AB28)</f>
        <v>49.878566666666671</v>
      </c>
      <c r="AC4" s="562">
        <f>'7. FP Supply'!AC21-('7. FP Supply'!AC27+'7. FP Supply'!AC28)</f>
        <v>49.870233333333339</v>
      </c>
      <c r="AD4" s="562">
        <f>'7. FP Supply'!AD21-('7. FP Supply'!AD27+'7. FP Supply'!AD28)</f>
        <v>49.861900000000006</v>
      </c>
      <c r="AE4" s="562">
        <f>'7. FP Supply'!AE21-('7. FP Supply'!AE27+'7. FP Supply'!AE28)</f>
        <v>49.853566666666673</v>
      </c>
      <c r="AF4" s="562">
        <f>'7. FP Supply'!AF21-('7. FP Supply'!AF27+'7. FP Supply'!AF28)</f>
        <v>49.84523333333334</v>
      </c>
      <c r="AG4" s="562">
        <f>'7. FP Supply'!AG21-('7. FP Supply'!AG27+'7. FP Supply'!AG28)</f>
        <v>49.836900000000007</v>
      </c>
      <c r="AH4" s="562">
        <f>'7. FP Supply'!AH21-('7. FP Supply'!AH27+'7. FP Supply'!AH28)</f>
        <v>49.828566666666674</v>
      </c>
      <c r="AI4" s="562">
        <f>'7. FP Supply'!AI21-('7. FP Supply'!AI27+'7. FP Supply'!AI28)</f>
        <v>49.820233333333334</v>
      </c>
      <c r="AJ4" s="748">
        <f>'7. FP Supply'!AJ21-('7. FP Supply'!AJ27+'7. FP Supply'!AJ28)</f>
        <v>49.811900000000001</v>
      </c>
      <c r="AK4" s="173"/>
    </row>
    <row r="5" spans="1:37" x14ac:dyDescent="0.2">
      <c r="A5" s="176"/>
      <c r="B5" s="950"/>
      <c r="C5" s="744" t="s">
        <v>76</v>
      </c>
      <c r="D5" s="745" t="s">
        <v>347</v>
      </c>
      <c r="E5" s="800" t="s">
        <v>741</v>
      </c>
      <c r="F5" s="747" t="s">
        <v>75</v>
      </c>
      <c r="G5" s="747">
        <v>2</v>
      </c>
      <c r="H5" s="577">
        <f>H4+('7. FP Supply'!H4+'7. FP Supply'!H8)-('7. FP Supply'!H13+'7. FP Supply'!H17)</f>
        <v>46.715600000000002</v>
      </c>
      <c r="I5" s="334">
        <f>I4+('7. FP Supply'!I4+'7. FP Supply'!I8)-('7. FP Supply'!I13+'7. FP Supply'!I17)</f>
        <v>46.299166666666672</v>
      </c>
      <c r="J5" s="334">
        <f>J4+('7. FP Supply'!J4+'7. FP Supply'!J8)-('7. FP Supply'!J13+'7. FP Supply'!J17)</f>
        <v>46.265833333333333</v>
      </c>
      <c r="K5" s="334">
        <f>K4+('7. FP Supply'!K4+'7. FP Supply'!K8)-('7. FP Supply'!K13+'7. FP Supply'!K17)</f>
        <v>46.232500000000002</v>
      </c>
      <c r="L5" s="562">
        <f>L4+('7. FP Supply'!L4+'7. FP Supply'!L8)-('7. FP Supply'!L13+'7. FP Supply'!L17)</f>
        <v>46.19916666666667</v>
      </c>
      <c r="M5" s="562">
        <f>M4+('7. FP Supply'!M4+'7. FP Supply'!M8)-('7. FP Supply'!M13+'7. FP Supply'!M17)</f>
        <v>46.165833333333339</v>
      </c>
      <c r="N5" s="562">
        <f>N4+('7. FP Supply'!N4+'7. FP Supply'!N8)-('7. FP Supply'!N13+'7. FP Supply'!N17)</f>
        <v>46.1325</v>
      </c>
      <c r="O5" s="562">
        <f>O4+('7. FP Supply'!O4+'7. FP Supply'!O8)-('7. FP Supply'!O13+'7. FP Supply'!O17)</f>
        <v>46.099166666666669</v>
      </c>
      <c r="P5" s="562">
        <f>P4+('7. FP Supply'!P4+'7. FP Supply'!P8)-('7. FP Supply'!P13+'7. FP Supply'!P17)</f>
        <v>46.065833333333337</v>
      </c>
      <c r="Q5" s="562">
        <f>Q4+('7. FP Supply'!Q4+'7. FP Supply'!Q8)-('7. FP Supply'!Q13+'7. FP Supply'!Q17)</f>
        <v>46.032500000000006</v>
      </c>
      <c r="R5" s="562">
        <f>R4+('7. FP Supply'!R4+'7. FP Supply'!R8)-('7. FP Supply'!R13+'7. FP Supply'!R17)</f>
        <v>45.999166666666667</v>
      </c>
      <c r="S5" s="562">
        <f>S4+('7. FP Supply'!S4+'7. FP Supply'!S8)-('7. FP Supply'!S13+'7. FP Supply'!S17)</f>
        <v>45.965833333333336</v>
      </c>
      <c r="T5" s="562">
        <f>T4+('7. FP Supply'!T4+'7. FP Supply'!T8)-('7. FP Supply'!T13+'7. FP Supply'!T17)</f>
        <v>45.932500000000005</v>
      </c>
      <c r="U5" s="562">
        <f>U4+('7. FP Supply'!U4+'7. FP Supply'!U8)-('7. FP Supply'!U13+'7. FP Supply'!U17)</f>
        <v>45.899166666666673</v>
      </c>
      <c r="V5" s="562">
        <f>V4+('7. FP Supply'!V4+'7. FP Supply'!V8)-('7. FP Supply'!V13+'7. FP Supply'!V17)</f>
        <v>45.874166666666667</v>
      </c>
      <c r="W5" s="562">
        <f>W4+('7. FP Supply'!W4+'7. FP Supply'!W8)-('7. FP Supply'!W13+'7. FP Supply'!W17)</f>
        <v>45.865833333333335</v>
      </c>
      <c r="X5" s="562">
        <f>X4+('7. FP Supply'!X4+'7. FP Supply'!X8)-('7. FP Supply'!X13+'7. FP Supply'!X17)</f>
        <v>45.857500000000002</v>
      </c>
      <c r="Y5" s="562">
        <f>Y4+('7. FP Supply'!Y4+'7. FP Supply'!Y8)-('7. FP Supply'!Y13+'7. FP Supply'!Y17)</f>
        <v>45.849166666666669</v>
      </c>
      <c r="Z5" s="562">
        <f>Z4+('7. FP Supply'!Z4+'7. FP Supply'!Z8)-('7. FP Supply'!Z13+'7. FP Supply'!Z17)</f>
        <v>45.840833333333336</v>
      </c>
      <c r="AA5" s="562">
        <f>AA4+('7. FP Supply'!AA4+'7. FP Supply'!AA8)-('7. FP Supply'!AA13+'7. FP Supply'!AA17)</f>
        <v>45.832500000000003</v>
      </c>
      <c r="AB5" s="562">
        <f>AB4+('7. FP Supply'!AB4+'7. FP Supply'!AB8)-('7. FP Supply'!AB13+'7. FP Supply'!AB17)</f>
        <v>45.82416666666667</v>
      </c>
      <c r="AC5" s="562">
        <f>AC4+('7. FP Supply'!AC4+'7. FP Supply'!AC8)-('7. FP Supply'!AC13+'7. FP Supply'!AC17)</f>
        <v>45.815833333333337</v>
      </c>
      <c r="AD5" s="562">
        <f>AD4+('7. FP Supply'!AD4+'7. FP Supply'!AD8)-('7. FP Supply'!AD13+'7. FP Supply'!AD17)</f>
        <v>45.807500000000005</v>
      </c>
      <c r="AE5" s="562">
        <f>AE4+('7. FP Supply'!AE4+'7. FP Supply'!AE8)-('7. FP Supply'!AE13+'7. FP Supply'!AE17)</f>
        <v>45.799166666666672</v>
      </c>
      <c r="AF5" s="562">
        <f>AF4+('7. FP Supply'!AF4+'7. FP Supply'!AF8)-('7. FP Supply'!AF13+'7. FP Supply'!AF17)</f>
        <v>45.790833333333339</v>
      </c>
      <c r="AG5" s="562">
        <f>AG4+('7. FP Supply'!AG4+'7. FP Supply'!AG8)-('7. FP Supply'!AG13+'7. FP Supply'!AG17)</f>
        <v>45.782500000000006</v>
      </c>
      <c r="AH5" s="562">
        <f>AH4+('7. FP Supply'!AH4+'7. FP Supply'!AH8)-('7. FP Supply'!AH13+'7. FP Supply'!AH17)</f>
        <v>45.774166666666673</v>
      </c>
      <c r="AI5" s="562">
        <f>AI4+('7. FP Supply'!AI4+'7. FP Supply'!AI8)-('7. FP Supply'!AI13+'7. FP Supply'!AI17)</f>
        <v>45.765833333333333</v>
      </c>
      <c r="AJ5" s="748">
        <f>AJ4+('7. FP Supply'!AJ4+'7. FP Supply'!AJ8)-('7. FP Supply'!AJ13+'7. FP Supply'!AJ17)</f>
        <v>45.7575</v>
      </c>
      <c r="AK5" s="173"/>
    </row>
    <row r="6" spans="1:37" x14ac:dyDescent="0.2">
      <c r="A6" s="176"/>
      <c r="B6" s="950"/>
      <c r="C6" s="610" t="s">
        <v>742</v>
      </c>
      <c r="D6" s="739" t="s">
        <v>350</v>
      </c>
      <c r="E6" s="740" t="s">
        <v>124</v>
      </c>
      <c r="F6" s="886" t="s">
        <v>75</v>
      </c>
      <c r="G6" s="886">
        <v>2</v>
      </c>
      <c r="H6" s="577">
        <v>0</v>
      </c>
      <c r="I6" s="334">
        <v>8.0000000000000002E-3</v>
      </c>
      <c r="J6" s="334">
        <v>1.6E-2</v>
      </c>
      <c r="K6" s="334">
        <v>2.4E-2</v>
      </c>
      <c r="L6" s="742">
        <v>3.2000000000000001E-2</v>
      </c>
      <c r="M6" s="742">
        <v>0.04</v>
      </c>
      <c r="N6" s="742">
        <v>4.8000000000000001E-2</v>
      </c>
      <c r="O6" s="742">
        <v>5.6000000000000001E-2</v>
      </c>
      <c r="P6" s="742">
        <v>6.4000000000000001E-2</v>
      </c>
      <c r="Q6" s="742">
        <v>7.2000000000000008E-2</v>
      </c>
      <c r="R6" s="742">
        <v>8.0000000000000016E-2</v>
      </c>
      <c r="S6" s="742">
        <v>8.8000000000000023E-2</v>
      </c>
      <c r="T6" s="742">
        <v>9.600000000000003E-2</v>
      </c>
      <c r="U6" s="742">
        <v>0.10400000000000004</v>
      </c>
      <c r="V6" s="742">
        <v>0.11200000000000004</v>
      </c>
      <c r="W6" s="742">
        <v>0.12000000000000005</v>
      </c>
      <c r="X6" s="742">
        <v>0.12800000000000006</v>
      </c>
      <c r="Y6" s="742">
        <v>0.13600000000000007</v>
      </c>
      <c r="Z6" s="742">
        <v>0.14400000000000007</v>
      </c>
      <c r="AA6" s="742">
        <v>0.15200000000000008</v>
      </c>
      <c r="AB6" s="742">
        <v>0.16000000000000009</v>
      </c>
      <c r="AC6" s="742">
        <v>0.16800000000000009</v>
      </c>
      <c r="AD6" s="742">
        <v>0.1760000000000001</v>
      </c>
      <c r="AE6" s="742">
        <v>0.18400000000000011</v>
      </c>
      <c r="AF6" s="742">
        <v>0.19200000000000012</v>
      </c>
      <c r="AG6" s="742">
        <v>0.20000000000000012</v>
      </c>
      <c r="AH6" s="742">
        <v>0.20800000000000013</v>
      </c>
      <c r="AI6" s="742">
        <v>0.21600000000000014</v>
      </c>
      <c r="AJ6" s="743">
        <v>0.22400000000000014</v>
      </c>
      <c r="AK6" s="173"/>
    </row>
    <row r="7" spans="1:37" x14ac:dyDescent="0.2">
      <c r="A7" s="176"/>
      <c r="B7" s="950"/>
      <c r="C7" s="610" t="s">
        <v>743</v>
      </c>
      <c r="D7" s="739" t="s">
        <v>352</v>
      </c>
      <c r="E7" s="740" t="s">
        <v>124</v>
      </c>
      <c r="F7" s="886" t="s">
        <v>75</v>
      </c>
      <c r="G7" s="886">
        <v>2</v>
      </c>
      <c r="H7" s="577">
        <v>2.2400000000000002</v>
      </c>
      <c r="I7" s="334">
        <v>2.2393000000000001</v>
      </c>
      <c r="J7" s="334">
        <v>2.2385999999999999</v>
      </c>
      <c r="K7" s="334">
        <v>2.2378999999999998</v>
      </c>
      <c r="L7" s="742">
        <v>2.2371999999999996</v>
      </c>
      <c r="M7" s="742">
        <v>2.2364999999999995</v>
      </c>
      <c r="N7" s="742">
        <v>2.2357999999999993</v>
      </c>
      <c r="O7" s="742">
        <v>2.2350999999999992</v>
      </c>
      <c r="P7" s="742">
        <v>2.2343999999999991</v>
      </c>
      <c r="Q7" s="742">
        <v>2.2336999999999989</v>
      </c>
      <c r="R7" s="742">
        <v>2.2329999999999988</v>
      </c>
      <c r="S7" s="742">
        <v>2.2322999999999986</v>
      </c>
      <c r="T7" s="742">
        <v>2.2315999999999985</v>
      </c>
      <c r="U7" s="742">
        <v>2.2308999999999983</v>
      </c>
      <c r="V7" s="742">
        <v>2.2301999999999982</v>
      </c>
      <c r="W7" s="742">
        <v>2.229499999999998</v>
      </c>
      <c r="X7" s="742">
        <v>2.2287999999999979</v>
      </c>
      <c r="Y7" s="742">
        <v>2.2280999999999977</v>
      </c>
      <c r="Z7" s="742">
        <v>2.2273999999999976</v>
      </c>
      <c r="AA7" s="742">
        <v>2.2266999999999975</v>
      </c>
      <c r="AB7" s="742">
        <v>2.2259999999999973</v>
      </c>
      <c r="AC7" s="742">
        <v>2.2252999999999972</v>
      </c>
      <c r="AD7" s="742">
        <v>2.224599999999997</v>
      </c>
      <c r="AE7" s="742">
        <v>2.2238999999999969</v>
      </c>
      <c r="AF7" s="742">
        <v>2.2231999999999967</v>
      </c>
      <c r="AG7" s="742">
        <v>2.2224999999999966</v>
      </c>
      <c r="AH7" s="742">
        <v>2.2217999999999964</v>
      </c>
      <c r="AI7" s="742">
        <v>2.2210999999999963</v>
      </c>
      <c r="AJ7" s="743">
        <v>2.2203999999999962</v>
      </c>
      <c r="AK7" s="173"/>
    </row>
    <row r="8" spans="1:37" x14ac:dyDescent="0.2">
      <c r="A8" s="176"/>
      <c r="B8" s="950"/>
      <c r="C8" s="744" t="s">
        <v>98</v>
      </c>
      <c r="D8" s="745" t="s">
        <v>353</v>
      </c>
      <c r="E8" s="800" t="s">
        <v>744</v>
      </c>
      <c r="F8" s="747" t="s">
        <v>75</v>
      </c>
      <c r="G8" s="747">
        <v>2</v>
      </c>
      <c r="H8" s="577">
        <f t="shared" ref="H8:AJ8" si="0">H6+H7</f>
        <v>2.2400000000000002</v>
      </c>
      <c r="I8" s="334">
        <f t="shared" ref="I8:K8" si="1">I6+I7</f>
        <v>2.2473000000000001</v>
      </c>
      <c r="J8" s="334">
        <f t="shared" si="1"/>
        <v>2.2545999999999999</v>
      </c>
      <c r="K8" s="334">
        <f t="shared" si="1"/>
        <v>2.2618999999999998</v>
      </c>
      <c r="L8" s="562">
        <f t="shared" si="0"/>
        <v>2.2691999999999997</v>
      </c>
      <c r="M8" s="562">
        <f t="shared" si="0"/>
        <v>2.2764999999999995</v>
      </c>
      <c r="N8" s="562">
        <f t="shared" si="0"/>
        <v>2.2837999999999994</v>
      </c>
      <c r="O8" s="562">
        <f t="shared" si="0"/>
        <v>2.2910999999999992</v>
      </c>
      <c r="P8" s="562">
        <f t="shared" si="0"/>
        <v>2.2983999999999991</v>
      </c>
      <c r="Q8" s="562">
        <f t="shared" si="0"/>
        <v>2.305699999999999</v>
      </c>
      <c r="R8" s="562">
        <f t="shared" si="0"/>
        <v>2.3129999999999988</v>
      </c>
      <c r="S8" s="562">
        <f t="shared" si="0"/>
        <v>2.3202999999999987</v>
      </c>
      <c r="T8" s="562">
        <f t="shared" si="0"/>
        <v>2.3275999999999986</v>
      </c>
      <c r="U8" s="562">
        <f t="shared" si="0"/>
        <v>2.3348999999999984</v>
      </c>
      <c r="V8" s="562">
        <f t="shared" si="0"/>
        <v>2.3421999999999983</v>
      </c>
      <c r="W8" s="562">
        <f t="shared" si="0"/>
        <v>2.3494999999999981</v>
      </c>
      <c r="X8" s="562">
        <f t="shared" si="0"/>
        <v>2.356799999999998</v>
      </c>
      <c r="Y8" s="562">
        <f t="shared" si="0"/>
        <v>2.3640999999999979</v>
      </c>
      <c r="Z8" s="562">
        <f t="shared" si="0"/>
        <v>2.3713999999999977</v>
      </c>
      <c r="AA8" s="562">
        <f t="shared" si="0"/>
        <v>2.3786999999999976</v>
      </c>
      <c r="AB8" s="562">
        <f t="shared" si="0"/>
        <v>2.3859999999999975</v>
      </c>
      <c r="AC8" s="562">
        <f t="shared" si="0"/>
        <v>2.3932999999999973</v>
      </c>
      <c r="AD8" s="562">
        <f t="shared" si="0"/>
        <v>2.4005999999999972</v>
      </c>
      <c r="AE8" s="562">
        <f t="shared" si="0"/>
        <v>2.407899999999997</v>
      </c>
      <c r="AF8" s="562">
        <f t="shared" si="0"/>
        <v>2.4151999999999969</v>
      </c>
      <c r="AG8" s="562">
        <f t="shared" si="0"/>
        <v>2.4224999999999968</v>
      </c>
      <c r="AH8" s="562">
        <f t="shared" si="0"/>
        <v>2.4297999999999966</v>
      </c>
      <c r="AI8" s="562">
        <f t="shared" si="0"/>
        <v>2.4370999999999965</v>
      </c>
      <c r="AJ8" s="748">
        <f t="shared" si="0"/>
        <v>2.4443999999999964</v>
      </c>
      <c r="AK8" s="173"/>
    </row>
    <row r="9" spans="1:37" x14ac:dyDescent="0.2">
      <c r="A9" s="176"/>
      <c r="B9" s="950"/>
      <c r="C9" s="744" t="s">
        <v>101</v>
      </c>
      <c r="D9" s="745" t="s">
        <v>355</v>
      </c>
      <c r="E9" s="800" t="s">
        <v>745</v>
      </c>
      <c r="F9" s="747" t="s">
        <v>75</v>
      </c>
      <c r="G9" s="747">
        <v>2</v>
      </c>
      <c r="H9" s="577">
        <f>H5-H3</f>
        <v>7.1879831408202008</v>
      </c>
      <c r="I9" s="334">
        <f t="shared" ref="I9:K9" si="2">I5-I3</f>
        <v>6.2619711980028328</v>
      </c>
      <c r="J9" s="334">
        <f t="shared" si="2"/>
        <v>6.4591253657513548</v>
      </c>
      <c r="K9" s="334">
        <f t="shared" si="2"/>
        <v>6.6402857909695285</v>
      </c>
      <c r="L9" s="562">
        <f>L5-L3</f>
        <v>7.047135008509116</v>
      </c>
      <c r="M9" s="562">
        <f t="shared" ref="M9:AJ9" si="3">M5-M3</f>
        <v>7.4295030012887011</v>
      </c>
      <c r="N9" s="562">
        <f t="shared" si="3"/>
        <v>7.7919658108338865</v>
      </c>
      <c r="O9" s="562">
        <f t="shared" si="3"/>
        <v>8.1343045003102503</v>
      </c>
      <c r="P9" s="562">
        <f t="shared" si="3"/>
        <v>8.4615221920713353</v>
      </c>
      <c r="Q9" s="562">
        <f t="shared" si="3"/>
        <v>8.7475191943284116</v>
      </c>
      <c r="R9" s="562">
        <f t="shared" si="3"/>
        <v>9.0183784185724392</v>
      </c>
      <c r="S9" s="562">
        <f t="shared" si="3"/>
        <v>9.2749898466409846</v>
      </c>
      <c r="T9" s="562">
        <f t="shared" si="3"/>
        <v>9.5185401567015191</v>
      </c>
      <c r="U9" s="562">
        <f t="shared" si="3"/>
        <v>9.7484765092769834</v>
      </c>
      <c r="V9" s="562">
        <f t="shared" si="3"/>
        <v>10.783709737923168</v>
      </c>
      <c r="W9" s="562">
        <f t="shared" si="3"/>
        <v>11.035014340467441</v>
      </c>
      <c r="X9" s="562">
        <f t="shared" si="3"/>
        <v>11.262210584229422</v>
      </c>
      <c r="Y9" s="562">
        <f t="shared" si="3"/>
        <v>11.48263232896457</v>
      </c>
      <c r="Z9" s="562">
        <f t="shared" si="3"/>
        <v>11.697097881788018</v>
      </c>
      <c r="AA9" s="562">
        <f t="shared" si="3"/>
        <v>11.856041886746411</v>
      </c>
      <c r="AB9" s="562">
        <f t="shared" si="3"/>
        <v>12.009671879280916</v>
      </c>
      <c r="AC9" s="562">
        <f t="shared" si="3"/>
        <v>12.15691371706064</v>
      </c>
      <c r="AD9" s="562">
        <f t="shared" si="3"/>
        <v>12.297866385297361</v>
      </c>
      <c r="AE9" s="562">
        <f t="shared" si="3"/>
        <v>12.433271033739381</v>
      </c>
      <c r="AF9" s="562">
        <f t="shared" si="3"/>
        <v>12.549814463803855</v>
      </c>
      <c r="AG9" s="562">
        <f t="shared" si="3"/>
        <v>12.661993515108406</v>
      </c>
      <c r="AH9" s="562">
        <f t="shared" si="3"/>
        <v>12.764544393548739</v>
      </c>
      <c r="AI9" s="562">
        <f t="shared" si="3"/>
        <v>12.868653151067591</v>
      </c>
      <c r="AJ9" s="748">
        <f t="shared" si="3"/>
        <v>12.96873501601705</v>
      </c>
      <c r="AK9" s="173"/>
    </row>
    <row r="10" spans="1:37" ht="15.75" thickBot="1" x14ac:dyDescent="0.25">
      <c r="A10" s="176"/>
      <c r="B10" s="951"/>
      <c r="C10" s="844" t="s">
        <v>746</v>
      </c>
      <c r="D10" s="858" t="s">
        <v>358</v>
      </c>
      <c r="E10" s="859" t="s">
        <v>747</v>
      </c>
      <c r="F10" s="847" t="s">
        <v>75</v>
      </c>
      <c r="G10" s="847">
        <v>2</v>
      </c>
      <c r="H10" s="813">
        <f t="shared" ref="H10:AJ10" si="4">H9-H8</f>
        <v>4.9479831408202006</v>
      </c>
      <c r="I10" s="287">
        <f t="shared" ref="I10:K10" si="5">I9-I8</f>
        <v>4.0146711980028327</v>
      </c>
      <c r="J10" s="287">
        <f t="shared" si="5"/>
        <v>4.2045253657513548</v>
      </c>
      <c r="K10" s="287">
        <f t="shared" si="5"/>
        <v>4.3783857909695287</v>
      </c>
      <c r="L10" s="724">
        <f t="shared" si="4"/>
        <v>4.7779350085091163</v>
      </c>
      <c r="M10" s="724">
        <f t="shared" si="4"/>
        <v>5.1530030012887016</v>
      </c>
      <c r="N10" s="724">
        <f t="shared" si="4"/>
        <v>5.5081658108338871</v>
      </c>
      <c r="O10" s="724">
        <f t="shared" si="4"/>
        <v>5.8432045003102511</v>
      </c>
      <c r="P10" s="724">
        <f t="shared" si="4"/>
        <v>6.1631221920713362</v>
      </c>
      <c r="Q10" s="724">
        <f t="shared" si="4"/>
        <v>6.4418191943284127</v>
      </c>
      <c r="R10" s="724">
        <f t="shared" si="4"/>
        <v>6.7053784185724403</v>
      </c>
      <c r="S10" s="724">
        <f t="shared" si="4"/>
        <v>6.9546898466409859</v>
      </c>
      <c r="T10" s="724">
        <f t="shared" si="4"/>
        <v>7.1909401567015205</v>
      </c>
      <c r="U10" s="724">
        <f t="shared" si="4"/>
        <v>7.413576509276985</v>
      </c>
      <c r="V10" s="724">
        <f t="shared" si="4"/>
        <v>8.4415097379231696</v>
      </c>
      <c r="W10" s="724">
        <f t="shared" si="4"/>
        <v>8.6855143404674422</v>
      </c>
      <c r="X10" s="724">
        <f t="shared" si="4"/>
        <v>8.9054105842294238</v>
      </c>
      <c r="Y10" s="724">
        <f t="shared" si="4"/>
        <v>9.118532328964573</v>
      </c>
      <c r="Z10" s="724">
        <f t="shared" si="4"/>
        <v>9.3256978817880203</v>
      </c>
      <c r="AA10" s="724">
        <f t="shared" si="4"/>
        <v>9.4773418867464123</v>
      </c>
      <c r="AB10" s="724">
        <f t="shared" si="4"/>
        <v>9.6236718792809182</v>
      </c>
      <c r="AC10" s="724">
        <f t="shared" si="4"/>
        <v>9.7636137170606432</v>
      </c>
      <c r="AD10" s="724">
        <f t="shared" si="4"/>
        <v>9.8972663852973639</v>
      </c>
      <c r="AE10" s="724">
        <f t="shared" si="4"/>
        <v>10.025371033739383</v>
      </c>
      <c r="AF10" s="724">
        <f t="shared" si="4"/>
        <v>10.134614463803858</v>
      </c>
      <c r="AG10" s="724">
        <f t="shared" si="4"/>
        <v>10.239493515108411</v>
      </c>
      <c r="AH10" s="724">
        <f t="shared" si="4"/>
        <v>10.334744393548743</v>
      </c>
      <c r="AI10" s="724">
        <f t="shared" si="4"/>
        <v>10.431553151067593</v>
      </c>
      <c r="AJ10" s="814">
        <f t="shared" si="4"/>
        <v>10.524335016017053</v>
      </c>
      <c r="AK10" s="173"/>
    </row>
    <row r="11" spans="1:37" ht="15.75" x14ac:dyDescent="0.25">
      <c r="A11" s="176"/>
      <c r="B11" s="196"/>
      <c r="C11" s="173"/>
      <c r="D11" s="291"/>
      <c r="E11" s="292"/>
      <c r="F11" s="197"/>
      <c r="G11" s="197"/>
      <c r="H11" s="197"/>
      <c r="I11" s="200"/>
      <c r="J11" s="293"/>
      <c r="K11" s="294"/>
      <c r="L11" s="295"/>
      <c r="M11" s="296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  <c r="AK11" s="173"/>
    </row>
    <row r="12" spans="1:37" ht="15.75" x14ac:dyDescent="0.25">
      <c r="A12" s="176"/>
      <c r="B12" s="196"/>
      <c r="C12" s="173"/>
      <c r="D12" s="297"/>
      <c r="E12" s="298"/>
      <c r="F12" s="173"/>
      <c r="G12" s="173"/>
      <c r="H12" s="173"/>
      <c r="I12" s="173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  <c r="AK12" s="173"/>
    </row>
    <row r="13" spans="1:37" ht="15.75" x14ac:dyDescent="0.25">
      <c r="A13" s="176"/>
      <c r="B13" s="196"/>
      <c r="C13" s="197"/>
      <c r="D13" s="291"/>
      <c r="E13" s="292"/>
      <c r="F13" s="197"/>
      <c r="G13" s="197"/>
      <c r="H13" s="197"/>
      <c r="I13" s="197"/>
      <c r="J13" s="197"/>
      <c r="K13" s="197"/>
      <c r="L13" s="197"/>
      <c r="M13" s="197"/>
      <c r="N13" s="197"/>
      <c r="O13" s="197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  <c r="AK13" s="173"/>
    </row>
    <row r="14" spans="1:37" ht="15.75" x14ac:dyDescent="0.25">
      <c r="A14" s="176"/>
      <c r="B14" s="196"/>
      <c r="C14" s="197"/>
      <c r="D14" s="299" t="str">
        <f>'TITLE PAGE'!B9</f>
        <v>Company:</v>
      </c>
      <c r="E14" s="157" t="str">
        <f>'TITLE PAGE'!D9</f>
        <v>Hafren Dyfrdwy</v>
      </c>
      <c r="F14" s="197"/>
      <c r="G14" s="197"/>
      <c r="H14" s="197"/>
      <c r="I14" s="197"/>
      <c r="J14" s="197"/>
      <c r="K14" s="197"/>
      <c r="L14" s="197"/>
      <c r="M14" s="197"/>
      <c r="N14" s="197"/>
      <c r="O14" s="197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  <c r="AK14" s="173"/>
    </row>
    <row r="15" spans="1:37" ht="15.75" x14ac:dyDescent="0.25">
      <c r="A15" s="176"/>
      <c r="B15" s="196"/>
      <c r="C15" s="197"/>
      <c r="D15" s="300" t="str">
        <f>'TITLE PAGE'!B10</f>
        <v>Resource Zone Name:</v>
      </c>
      <c r="E15" s="161" t="str">
        <f>'TITLE PAGE'!D10</f>
        <v xml:space="preserve">Wrexham </v>
      </c>
      <c r="F15" s="197"/>
      <c r="G15" s="197"/>
      <c r="H15" s="197"/>
      <c r="I15" s="197"/>
      <c r="J15" s="197"/>
      <c r="K15" s="197"/>
      <c r="L15" s="197"/>
      <c r="M15" s="197"/>
      <c r="N15" s="197"/>
      <c r="O15" s="197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  <c r="AK15" s="173"/>
    </row>
    <row r="16" spans="1:37" ht="15.75" x14ac:dyDescent="0.25">
      <c r="A16" s="176"/>
      <c r="B16" s="196"/>
      <c r="C16" s="197"/>
      <c r="D16" s="300" t="str">
        <f>'TITLE PAGE'!B11</f>
        <v>Resource Zone Number:</v>
      </c>
      <c r="E16" s="164">
        <f>'TITLE PAGE'!D11</f>
        <v>2</v>
      </c>
      <c r="F16" s="197"/>
      <c r="G16" s="197"/>
      <c r="H16" s="197"/>
      <c r="I16" s="197"/>
      <c r="J16" s="197"/>
      <c r="K16" s="197"/>
      <c r="L16" s="197"/>
      <c r="M16" s="197"/>
      <c r="N16" s="197"/>
      <c r="O16" s="197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  <c r="AK16" s="173"/>
    </row>
    <row r="17" spans="1:37" ht="15.75" x14ac:dyDescent="0.25">
      <c r="A17" s="176"/>
      <c r="B17" s="196"/>
      <c r="C17" s="197"/>
      <c r="D17" s="300" t="str">
        <f>'TITLE PAGE'!B12</f>
        <v xml:space="preserve">Planning Scenario Name:                                                                     </v>
      </c>
      <c r="E17" s="161" t="str">
        <f>'TITLE PAGE'!D12</f>
        <v>Dry Year Annual Average</v>
      </c>
      <c r="F17" s="197"/>
      <c r="G17" s="197"/>
      <c r="H17" s="197"/>
      <c r="I17" s="197"/>
      <c r="J17" s="197"/>
      <c r="K17" s="197"/>
      <c r="L17" s="197"/>
      <c r="M17" s="197"/>
      <c r="N17" s="197"/>
      <c r="O17" s="197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  <c r="AK17" s="173"/>
    </row>
    <row r="18" spans="1:37" ht="15.75" x14ac:dyDescent="0.25">
      <c r="A18" s="176"/>
      <c r="B18" s="196"/>
      <c r="C18" s="197"/>
      <c r="D18" s="301" t="str">
        <f>'TITLE PAGE'!B13</f>
        <v xml:space="preserve">Chosen Level of Service:  </v>
      </c>
      <c r="E18" s="169" t="str">
        <f>'TITLE PAGE'!D13</f>
        <v>1 in 40 TUBs</v>
      </c>
      <c r="F18" s="197"/>
      <c r="G18" s="197"/>
      <c r="H18" s="197"/>
      <c r="I18" s="197"/>
      <c r="J18" s="197"/>
      <c r="K18" s="197"/>
      <c r="L18" s="197"/>
      <c r="M18" s="197"/>
      <c r="N18" s="197"/>
      <c r="O18" s="197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  <c r="AK18" s="173"/>
    </row>
    <row r="19" spans="1:37" ht="15.75" x14ac:dyDescent="0.25">
      <c r="A19" s="176"/>
      <c r="B19" s="196"/>
      <c r="C19" s="197"/>
      <c r="D19" s="291"/>
      <c r="E19" s="312"/>
      <c r="F19" s="197"/>
      <c r="G19" s="197"/>
      <c r="H19" s="197"/>
      <c r="I19" s="197"/>
      <c r="J19" s="197"/>
      <c r="K19" s="197"/>
      <c r="L19" s="197"/>
      <c r="M19" s="197"/>
      <c r="N19" s="197"/>
      <c r="O19" s="197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  <c r="AK19" s="173"/>
    </row>
  </sheetData>
  <sheetProtection algorithmName="SHA-512" hashValue="Z7Wk4sGyZ+nDHRcsE5/+l1uFwgP0WzO4upqgpLnFI+hv/IPF2DjRLW4SwP4Q/ckX5MgI0uBacY6fwaKJ58Ae0w==" saltValue="y/LAnwHW/2ffVgTo1fxGQg==" spinCount="100000" sheet="1" objects="1" scenarios="1" selectLockedCells="1" selectUnlockedCells="1"/>
  <mergeCells count="1">
    <mergeCell ref="B3:B10"/>
  </mergeCells>
  <pageMargins left="0.7" right="0.7" top="0.75" bottom="0.75" header="0.3" footer="0.3"/>
  <pageSetup paperSize="9" orientation="portrait" verticalDpi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2"/>
  <sheetViews>
    <sheetView zoomScale="75" zoomScaleNormal="75" workbookViewId="0">
      <selection activeCell="K23" sqref="K23:P32"/>
    </sheetView>
  </sheetViews>
  <sheetFormatPr defaultColWidth="8.88671875" defaultRowHeight="15" x14ac:dyDescent="0.2"/>
  <cols>
    <col min="1" max="1" width="2.109375" customWidth="1"/>
    <col min="2" max="2" width="13.88671875" customWidth="1"/>
    <col min="3" max="6" width="13" customWidth="1"/>
    <col min="7" max="7" width="16.5546875" customWidth="1"/>
    <col min="8" max="12" width="12.21875" customWidth="1"/>
    <col min="13" max="13" width="11.109375" customWidth="1"/>
    <col min="14" max="14" width="17.44140625" customWidth="1"/>
    <col min="15" max="20" width="12.21875" customWidth="1"/>
    <col min="21" max="21" width="13.6640625" customWidth="1"/>
    <col min="22" max="22" width="13.44140625" customWidth="1"/>
    <col min="257" max="257" width="2.109375" customWidth="1"/>
    <col min="258" max="258" width="13.88671875" customWidth="1"/>
    <col min="259" max="262" width="13" customWidth="1"/>
    <col min="263" max="263" width="16.5546875" customWidth="1"/>
    <col min="264" max="268" width="12.21875" customWidth="1"/>
    <col min="269" max="269" width="11.109375" customWidth="1"/>
    <col min="270" max="270" width="17.44140625" customWidth="1"/>
    <col min="271" max="276" width="12.21875" customWidth="1"/>
    <col min="277" max="277" width="13.6640625" customWidth="1"/>
    <col min="278" max="278" width="13.44140625" customWidth="1"/>
    <col min="513" max="513" width="2.109375" customWidth="1"/>
    <col min="514" max="514" width="13.88671875" customWidth="1"/>
    <col min="515" max="518" width="13" customWidth="1"/>
    <col min="519" max="519" width="16.5546875" customWidth="1"/>
    <col min="520" max="524" width="12.21875" customWidth="1"/>
    <col min="525" max="525" width="11.109375" customWidth="1"/>
    <col min="526" max="526" width="17.44140625" customWidth="1"/>
    <col min="527" max="532" width="12.21875" customWidth="1"/>
    <col min="533" max="533" width="13.6640625" customWidth="1"/>
    <col min="534" max="534" width="13.44140625" customWidth="1"/>
    <col min="769" max="769" width="2.109375" customWidth="1"/>
    <col min="770" max="770" width="13.88671875" customWidth="1"/>
    <col min="771" max="774" width="13" customWidth="1"/>
    <col min="775" max="775" width="16.5546875" customWidth="1"/>
    <col min="776" max="780" width="12.21875" customWidth="1"/>
    <col min="781" max="781" width="11.109375" customWidth="1"/>
    <col min="782" max="782" width="17.44140625" customWidth="1"/>
    <col min="783" max="788" width="12.21875" customWidth="1"/>
    <col min="789" max="789" width="13.6640625" customWidth="1"/>
    <col min="790" max="790" width="13.44140625" customWidth="1"/>
    <col min="1025" max="1025" width="2.109375" customWidth="1"/>
    <col min="1026" max="1026" width="13.88671875" customWidth="1"/>
    <col min="1027" max="1030" width="13" customWidth="1"/>
    <col min="1031" max="1031" width="16.5546875" customWidth="1"/>
    <col min="1032" max="1036" width="12.21875" customWidth="1"/>
    <col min="1037" max="1037" width="11.109375" customWidth="1"/>
    <col min="1038" max="1038" width="17.44140625" customWidth="1"/>
    <col min="1039" max="1044" width="12.21875" customWidth="1"/>
    <col min="1045" max="1045" width="13.6640625" customWidth="1"/>
    <col min="1046" max="1046" width="13.44140625" customWidth="1"/>
    <col min="1281" max="1281" width="2.109375" customWidth="1"/>
    <col min="1282" max="1282" width="13.88671875" customWidth="1"/>
    <col min="1283" max="1286" width="13" customWidth="1"/>
    <col min="1287" max="1287" width="16.5546875" customWidth="1"/>
    <col min="1288" max="1292" width="12.21875" customWidth="1"/>
    <col min="1293" max="1293" width="11.109375" customWidth="1"/>
    <col min="1294" max="1294" width="17.44140625" customWidth="1"/>
    <col min="1295" max="1300" width="12.21875" customWidth="1"/>
    <col min="1301" max="1301" width="13.6640625" customWidth="1"/>
    <col min="1302" max="1302" width="13.44140625" customWidth="1"/>
    <col min="1537" max="1537" width="2.109375" customWidth="1"/>
    <col min="1538" max="1538" width="13.88671875" customWidth="1"/>
    <col min="1539" max="1542" width="13" customWidth="1"/>
    <col min="1543" max="1543" width="16.5546875" customWidth="1"/>
    <col min="1544" max="1548" width="12.21875" customWidth="1"/>
    <col min="1549" max="1549" width="11.109375" customWidth="1"/>
    <col min="1550" max="1550" width="17.44140625" customWidth="1"/>
    <col min="1551" max="1556" width="12.21875" customWidth="1"/>
    <col min="1557" max="1557" width="13.6640625" customWidth="1"/>
    <col min="1558" max="1558" width="13.44140625" customWidth="1"/>
    <col min="1793" max="1793" width="2.109375" customWidth="1"/>
    <col min="1794" max="1794" width="13.88671875" customWidth="1"/>
    <col min="1795" max="1798" width="13" customWidth="1"/>
    <col min="1799" max="1799" width="16.5546875" customWidth="1"/>
    <col min="1800" max="1804" width="12.21875" customWidth="1"/>
    <col min="1805" max="1805" width="11.109375" customWidth="1"/>
    <col min="1806" max="1806" width="17.44140625" customWidth="1"/>
    <col min="1807" max="1812" width="12.21875" customWidth="1"/>
    <col min="1813" max="1813" width="13.6640625" customWidth="1"/>
    <col min="1814" max="1814" width="13.44140625" customWidth="1"/>
    <col min="2049" max="2049" width="2.109375" customWidth="1"/>
    <col min="2050" max="2050" width="13.88671875" customWidth="1"/>
    <col min="2051" max="2054" width="13" customWidth="1"/>
    <col min="2055" max="2055" width="16.5546875" customWidth="1"/>
    <col min="2056" max="2060" width="12.21875" customWidth="1"/>
    <col min="2061" max="2061" width="11.109375" customWidth="1"/>
    <col min="2062" max="2062" width="17.44140625" customWidth="1"/>
    <col min="2063" max="2068" width="12.21875" customWidth="1"/>
    <col min="2069" max="2069" width="13.6640625" customWidth="1"/>
    <col min="2070" max="2070" width="13.44140625" customWidth="1"/>
    <col min="2305" max="2305" width="2.109375" customWidth="1"/>
    <col min="2306" max="2306" width="13.88671875" customWidth="1"/>
    <col min="2307" max="2310" width="13" customWidth="1"/>
    <col min="2311" max="2311" width="16.5546875" customWidth="1"/>
    <col min="2312" max="2316" width="12.21875" customWidth="1"/>
    <col min="2317" max="2317" width="11.109375" customWidth="1"/>
    <col min="2318" max="2318" width="17.44140625" customWidth="1"/>
    <col min="2319" max="2324" width="12.21875" customWidth="1"/>
    <col min="2325" max="2325" width="13.6640625" customWidth="1"/>
    <col min="2326" max="2326" width="13.44140625" customWidth="1"/>
    <col min="2561" max="2561" width="2.109375" customWidth="1"/>
    <col min="2562" max="2562" width="13.88671875" customWidth="1"/>
    <col min="2563" max="2566" width="13" customWidth="1"/>
    <col min="2567" max="2567" width="16.5546875" customWidth="1"/>
    <col min="2568" max="2572" width="12.21875" customWidth="1"/>
    <col min="2573" max="2573" width="11.109375" customWidth="1"/>
    <col min="2574" max="2574" width="17.44140625" customWidth="1"/>
    <col min="2575" max="2580" width="12.21875" customWidth="1"/>
    <col min="2581" max="2581" width="13.6640625" customWidth="1"/>
    <col min="2582" max="2582" width="13.44140625" customWidth="1"/>
    <col min="2817" max="2817" width="2.109375" customWidth="1"/>
    <col min="2818" max="2818" width="13.88671875" customWidth="1"/>
    <col min="2819" max="2822" width="13" customWidth="1"/>
    <col min="2823" max="2823" width="16.5546875" customWidth="1"/>
    <col min="2824" max="2828" width="12.21875" customWidth="1"/>
    <col min="2829" max="2829" width="11.109375" customWidth="1"/>
    <col min="2830" max="2830" width="17.44140625" customWidth="1"/>
    <col min="2831" max="2836" width="12.21875" customWidth="1"/>
    <col min="2837" max="2837" width="13.6640625" customWidth="1"/>
    <col min="2838" max="2838" width="13.44140625" customWidth="1"/>
    <col min="3073" max="3073" width="2.109375" customWidth="1"/>
    <col min="3074" max="3074" width="13.88671875" customWidth="1"/>
    <col min="3075" max="3078" width="13" customWidth="1"/>
    <col min="3079" max="3079" width="16.5546875" customWidth="1"/>
    <col min="3080" max="3084" width="12.21875" customWidth="1"/>
    <col min="3085" max="3085" width="11.109375" customWidth="1"/>
    <col min="3086" max="3086" width="17.44140625" customWidth="1"/>
    <col min="3087" max="3092" width="12.21875" customWidth="1"/>
    <col min="3093" max="3093" width="13.6640625" customWidth="1"/>
    <col min="3094" max="3094" width="13.44140625" customWidth="1"/>
    <col min="3329" max="3329" width="2.109375" customWidth="1"/>
    <col min="3330" max="3330" width="13.88671875" customWidth="1"/>
    <col min="3331" max="3334" width="13" customWidth="1"/>
    <col min="3335" max="3335" width="16.5546875" customWidth="1"/>
    <col min="3336" max="3340" width="12.21875" customWidth="1"/>
    <col min="3341" max="3341" width="11.109375" customWidth="1"/>
    <col min="3342" max="3342" width="17.44140625" customWidth="1"/>
    <col min="3343" max="3348" width="12.21875" customWidth="1"/>
    <col min="3349" max="3349" width="13.6640625" customWidth="1"/>
    <col min="3350" max="3350" width="13.44140625" customWidth="1"/>
    <col min="3585" max="3585" width="2.109375" customWidth="1"/>
    <col min="3586" max="3586" width="13.88671875" customWidth="1"/>
    <col min="3587" max="3590" width="13" customWidth="1"/>
    <col min="3591" max="3591" width="16.5546875" customWidth="1"/>
    <col min="3592" max="3596" width="12.21875" customWidth="1"/>
    <col min="3597" max="3597" width="11.109375" customWidth="1"/>
    <col min="3598" max="3598" width="17.44140625" customWidth="1"/>
    <col min="3599" max="3604" width="12.21875" customWidth="1"/>
    <col min="3605" max="3605" width="13.6640625" customWidth="1"/>
    <col min="3606" max="3606" width="13.44140625" customWidth="1"/>
    <col min="3841" max="3841" width="2.109375" customWidth="1"/>
    <col min="3842" max="3842" width="13.88671875" customWidth="1"/>
    <col min="3843" max="3846" width="13" customWidth="1"/>
    <col min="3847" max="3847" width="16.5546875" customWidth="1"/>
    <col min="3848" max="3852" width="12.21875" customWidth="1"/>
    <col min="3853" max="3853" width="11.109375" customWidth="1"/>
    <col min="3854" max="3854" width="17.44140625" customWidth="1"/>
    <col min="3855" max="3860" width="12.21875" customWidth="1"/>
    <col min="3861" max="3861" width="13.6640625" customWidth="1"/>
    <col min="3862" max="3862" width="13.44140625" customWidth="1"/>
    <col min="4097" max="4097" width="2.109375" customWidth="1"/>
    <col min="4098" max="4098" width="13.88671875" customWidth="1"/>
    <col min="4099" max="4102" width="13" customWidth="1"/>
    <col min="4103" max="4103" width="16.5546875" customWidth="1"/>
    <col min="4104" max="4108" width="12.21875" customWidth="1"/>
    <col min="4109" max="4109" width="11.109375" customWidth="1"/>
    <col min="4110" max="4110" width="17.44140625" customWidth="1"/>
    <col min="4111" max="4116" width="12.21875" customWidth="1"/>
    <col min="4117" max="4117" width="13.6640625" customWidth="1"/>
    <col min="4118" max="4118" width="13.44140625" customWidth="1"/>
    <col min="4353" max="4353" width="2.109375" customWidth="1"/>
    <col min="4354" max="4354" width="13.88671875" customWidth="1"/>
    <col min="4355" max="4358" width="13" customWidth="1"/>
    <col min="4359" max="4359" width="16.5546875" customWidth="1"/>
    <col min="4360" max="4364" width="12.21875" customWidth="1"/>
    <col min="4365" max="4365" width="11.109375" customWidth="1"/>
    <col min="4366" max="4366" width="17.44140625" customWidth="1"/>
    <col min="4367" max="4372" width="12.21875" customWidth="1"/>
    <col min="4373" max="4373" width="13.6640625" customWidth="1"/>
    <col min="4374" max="4374" width="13.44140625" customWidth="1"/>
    <col min="4609" max="4609" width="2.109375" customWidth="1"/>
    <col min="4610" max="4610" width="13.88671875" customWidth="1"/>
    <col min="4611" max="4614" width="13" customWidth="1"/>
    <col min="4615" max="4615" width="16.5546875" customWidth="1"/>
    <col min="4616" max="4620" width="12.21875" customWidth="1"/>
    <col min="4621" max="4621" width="11.109375" customWidth="1"/>
    <col min="4622" max="4622" width="17.44140625" customWidth="1"/>
    <col min="4623" max="4628" width="12.21875" customWidth="1"/>
    <col min="4629" max="4629" width="13.6640625" customWidth="1"/>
    <col min="4630" max="4630" width="13.44140625" customWidth="1"/>
    <col min="4865" max="4865" width="2.109375" customWidth="1"/>
    <col min="4866" max="4866" width="13.88671875" customWidth="1"/>
    <col min="4867" max="4870" width="13" customWidth="1"/>
    <col min="4871" max="4871" width="16.5546875" customWidth="1"/>
    <col min="4872" max="4876" width="12.21875" customWidth="1"/>
    <col min="4877" max="4877" width="11.109375" customWidth="1"/>
    <col min="4878" max="4878" width="17.44140625" customWidth="1"/>
    <col min="4879" max="4884" width="12.21875" customWidth="1"/>
    <col min="4885" max="4885" width="13.6640625" customWidth="1"/>
    <col min="4886" max="4886" width="13.44140625" customWidth="1"/>
    <col min="5121" max="5121" width="2.109375" customWidth="1"/>
    <col min="5122" max="5122" width="13.88671875" customWidth="1"/>
    <col min="5123" max="5126" width="13" customWidth="1"/>
    <col min="5127" max="5127" width="16.5546875" customWidth="1"/>
    <col min="5128" max="5132" width="12.21875" customWidth="1"/>
    <col min="5133" max="5133" width="11.109375" customWidth="1"/>
    <col min="5134" max="5134" width="17.44140625" customWidth="1"/>
    <col min="5135" max="5140" width="12.21875" customWidth="1"/>
    <col min="5141" max="5141" width="13.6640625" customWidth="1"/>
    <col min="5142" max="5142" width="13.44140625" customWidth="1"/>
    <col min="5377" max="5377" width="2.109375" customWidth="1"/>
    <col min="5378" max="5378" width="13.88671875" customWidth="1"/>
    <col min="5379" max="5382" width="13" customWidth="1"/>
    <col min="5383" max="5383" width="16.5546875" customWidth="1"/>
    <col min="5384" max="5388" width="12.21875" customWidth="1"/>
    <col min="5389" max="5389" width="11.109375" customWidth="1"/>
    <col min="5390" max="5390" width="17.44140625" customWidth="1"/>
    <col min="5391" max="5396" width="12.21875" customWidth="1"/>
    <col min="5397" max="5397" width="13.6640625" customWidth="1"/>
    <col min="5398" max="5398" width="13.44140625" customWidth="1"/>
    <col min="5633" max="5633" width="2.109375" customWidth="1"/>
    <col min="5634" max="5634" width="13.88671875" customWidth="1"/>
    <col min="5635" max="5638" width="13" customWidth="1"/>
    <col min="5639" max="5639" width="16.5546875" customWidth="1"/>
    <col min="5640" max="5644" width="12.21875" customWidth="1"/>
    <col min="5645" max="5645" width="11.109375" customWidth="1"/>
    <col min="5646" max="5646" width="17.44140625" customWidth="1"/>
    <col min="5647" max="5652" width="12.21875" customWidth="1"/>
    <col min="5653" max="5653" width="13.6640625" customWidth="1"/>
    <col min="5654" max="5654" width="13.44140625" customWidth="1"/>
    <col min="5889" max="5889" width="2.109375" customWidth="1"/>
    <col min="5890" max="5890" width="13.88671875" customWidth="1"/>
    <col min="5891" max="5894" width="13" customWidth="1"/>
    <col min="5895" max="5895" width="16.5546875" customWidth="1"/>
    <col min="5896" max="5900" width="12.21875" customWidth="1"/>
    <col min="5901" max="5901" width="11.109375" customWidth="1"/>
    <col min="5902" max="5902" width="17.44140625" customWidth="1"/>
    <col min="5903" max="5908" width="12.21875" customWidth="1"/>
    <col min="5909" max="5909" width="13.6640625" customWidth="1"/>
    <col min="5910" max="5910" width="13.44140625" customWidth="1"/>
    <col min="6145" max="6145" width="2.109375" customWidth="1"/>
    <col min="6146" max="6146" width="13.88671875" customWidth="1"/>
    <col min="6147" max="6150" width="13" customWidth="1"/>
    <col min="6151" max="6151" width="16.5546875" customWidth="1"/>
    <col min="6152" max="6156" width="12.21875" customWidth="1"/>
    <col min="6157" max="6157" width="11.109375" customWidth="1"/>
    <col min="6158" max="6158" width="17.44140625" customWidth="1"/>
    <col min="6159" max="6164" width="12.21875" customWidth="1"/>
    <col min="6165" max="6165" width="13.6640625" customWidth="1"/>
    <col min="6166" max="6166" width="13.44140625" customWidth="1"/>
    <col min="6401" max="6401" width="2.109375" customWidth="1"/>
    <col min="6402" max="6402" width="13.88671875" customWidth="1"/>
    <col min="6403" max="6406" width="13" customWidth="1"/>
    <col min="6407" max="6407" width="16.5546875" customWidth="1"/>
    <col min="6408" max="6412" width="12.21875" customWidth="1"/>
    <col min="6413" max="6413" width="11.109375" customWidth="1"/>
    <col min="6414" max="6414" width="17.44140625" customWidth="1"/>
    <col min="6415" max="6420" width="12.21875" customWidth="1"/>
    <col min="6421" max="6421" width="13.6640625" customWidth="1"/>
    <col min="6422" max="6422" width="13.44140625" customWidth="1"/>
    <col min="6657" max="6657" width="2.109375" customWidth="1"/>
    <col min="6658" max="6658" width="13.88671875" customWidth="1"/>
    <col min="6659" max="6662" width="13" customWidth="1"/>
    <col min="6663" max="6663" width="16.5546875" customWidth="1"/>
    <col min="6664" max="6668" width="12.21875" customWidth="1"/>
    <col min="6669" max="6669" width="11.109375" customWidth="1"/>
    <col min="6670" max="6670" width="17.44140625" customWidth="1"/>
    <col min="6671" max="6676" width="12.21875" customWidth="1"/>
    <col min="6677" max="6677" width="13.6640625" customWidth="1"/>
    <col min="6678" max="6678" width="13.44140625" customWidth="1"/>
    <col min="6913" max="6913" width="2.109375" customWidth="1"/>
    <col min="6914" max="6914" width="13.88671875" customWidth="1"/>
    <col min="6915" max="6918" width="13" customWidth="1"/>
    <col min="6919" max="6919" width="16.5546875" customWidth="1"/>
    <col min="6920" max="6924" width="12.21875" customWidth="1"/>
    <col min="6925" max="6925" width="11.109375" customWidth="1"/>
    <col min="6926" max="6926" width="17.44140625" customWidth="1"/>
    <col min="6927" max="6932" width="12.21875" customWidth="1"/>
    <col min="6933" max="6933" width="13.6640625" customWidth="1"/>
    <col min="6934" max="6934" width="13.44140625" customWidth="1"/>
    <col min="7169" max="7169" width="2.109375" customWidth="1"/>
    <col min="7170" max="7170" width="13.88671875" customWidth="1"/>
    <col min="7171" max="7174" width="13" customWidth="1"/>
    <col min="7175" max="7175" width="16.5546875" customWidth="1"/>
    <col min="7176" max="7180" width="12.21875" customWidth="1"/>
    <col min="7181" max="7181" width="11.109375" customWidth="1"/>
    <col min="7182" max="7182" width="17.44140625" customWidth="1"/>
    <col min="7183" max="7188" width="12.21875" customWidth="1"/>
    <col min="7189" max="7189" width="13.6640625" customWidth="1"/>
    <col min="7190" max="7190" width="13.44140625" customWidth="1"/>
    <col min="7425" max="7425" width="2.109375" customWidth="1"/>
    <col min="7426" max="7426" width="13.88671875" customWidth="1"/>
    <col min="7427" max="7430" width="13" customWidth="1"/>
    <col min="7431" max="7431" width="16.5546875" customWidth="1"/>
    <col min="7432" max="7436" width="12.21875" customWidth="1"/>
    <col min="7437" max="7437" width="11.109375" customWidth="1"/>
    <col min="7438" max="7438" width="17.44140625" customWidth="1"/>
    <col min="7439" max="7444" width="12.21875" customWidth="1"/>
    <col min="7445" max="7445" width="13.6640625" customWidth="1"/>
    <col min="7446" max="7446" width="13.44140625" customWidth="1"/>
    <col min="7681" max="7681" width="2.109375" customWidth="1"/>
    <col min="7682" max="7682" width="13.88671875" customWidth="1"/>
    <col min="7683" max="7686" width="13" customWidth="1"/>
    <col min="7687" max="7687" width="16.5546875" customWidth="1"/>
    <col min="7688" max="7692" width="12.21875" customWidth="1"/>
    <col min="7693" max="7693" width="11.109375" customWidth="1"/>
    <col min="7694" max="7694" width="17.44140625" customWidth="1"/>
    <col min="7695" max="7700" width="12.21875" customWidth="1"/>
    <col min="7701" max="7701" width="13.6640625" customWidth="1"/>
    <col min="7702" max="7702" width="13.44140625" customWidth="1"/>
    <col min="7937" max="7937" width="2.109375" customWidth="1"/>
    <col min="7938" max="7938" width="13.88671875" customWidth="1"/>
    <col min="7939" max="7942" width="13" customWidth="1"/>
    <col min="7943" max="7943" width="16.5546875" customWidth="1"/>
    <col min="7944" max="7948" width="12.21875" customWidth="1"/>
    <col min="7949" max="7949" width="11.109375" customWidth="1"/>
    <col min="7950" max="7950" width="17.44140625" customWidth="1"/>
    <col min="7951" max="7956" width="12.21875" customWidth="1"/>
    <col min="7957" max="7957" width="13.6640625" customWidth="1"/>
    <col min="7958" max="7958" width="13.44140625" customWidth="1"/>
    <col min="8193" max="8193" width="2.109375" customWidth="1"/>
    <col min="8194" max="8194" width="13.88671875" customWidth="1"/>
    <col min="8195" max="8198" width="13" customWidth="1"/>
    <col min="8199" max="8199" width="16.5546875" customWidth="1"/>
    <col min="8200" max="8204" width="12.21875" customWidth="1"/>
    <col min="8205" max="8205" width="11.109375" customWidth="1"/>
    <col min="8206" max="8206" width="17.44140625" customWidth="1"/>
    <col min="8207" max="8212" width="12.21875" customWidth="1"/>
    <col min="8213" max="8213" width="13.6640625" customWidth="1"/>
    <col min="8214" max="8214" width="13.44140625" customWidth="1"/>
    <col min="8449" max="8449" width="2.109375" customWidth="1"/>
    <col min="8450" max="8450" width="13.88671875" customWidth="1"/>
    <col min="8451" max="8454" width="13" customWidth="1"/>
    <col min="8455" max="8455" width="16.5546875" customWidth="1"/>
    <col min="8456" max="8460" width="12.21875" customWidth="1"/>
    <col min="8461" max="8461" width="11.109375" customWidth="1"/>
    <col min="8462" max="8462" width="17.44140625" customWidth="1"/>
    <col min="8463" max="8468" width="12.21875" customWidth="1"/>
    <col min="8469" max="8469" width="13.6640625" customWidth="1"/>
    <col min="8470" max="8470" width="13.44140625" customWidth="1"/>
    <col min="8705" max="8705" width="2.109375" customWidth="1"/>
    <col min="8706" max="8706" width="13.88671875" customWidth="1"/>
    <col min="8707" max="8710" width="13" customWidth="1"/>
    <col min="8711" max="8711" width="16.5546875" customWidth="1"/>
    <col min="8712" max="8716" width="12.21875" customWidth="1"/>
    <col min="8717" max="8717" width="11.109375" customWidth="1"/>
    <col min="8718" max="8718" width="17.44140625" customWidth="1"/>
    <col min="8719" max="8724" width="12.21875" customWidth="1"/>
    <col min="8725" max="8725" width="13.6640625" customWidth="1"/>
    <col min="8726" max="8726" width="13.44140625" customWidth="1"/>
    <col min="8961" max="8961" width="2.109375" customWidth="1"/>
    <col min="8962" max="8962" width="13.88671875" customWidth="1"/>
    <col min="8963" max="8966" width="13" customWidth="1"/>
    <col min="8967" max="8967" width="16.5546875" customWidth="1"/>
    <col min="8968" max="8972" width="12.21875" customWidth="1"/>
    <col min="8973" max="8973" width="11.109375" customWidth="1"/>
    <col min="8974" max="8974" width="17.44140625" customWidth="1"/>
    <col min="8975" max="8980" width="12.21875" customWidth="1"/>
    <col min="8981" max="8981" width="13.6640625" customWidth="1"/>
    <col min="8982" max="8982" width="13.44140625" customWidth="1"/>
    <col min="9217" max="9217" width="2.109375" customWidth="1"/>
    <col min="9218" max="9218" width="13.88671875" customWidth="1"/>
    <col min="9219" max="9222" width="13" customWidth="1"/>
    <col min="9223" max="9223" width="16.5546875" customWidth="1"/>
    <col min="9224" max="9228" width="12.21875" customWidth="1"/>
    <col min="9229" max="9229" width="11.109375" customWidth="1"/>
    <col min="9230" max="9230" width="17.44140625" customWidth="1"/>
    <col min="9231" max="9236" width="12.21875" customWidth="1"/>
    <col min="9237" max="9237" width="13.6640625" customWidth="1"/>
    <col min="9238" max="9238" width="13.44140625" customWidth="1"/>
    <col min="9473" max="9473" width="2.109375" customWidth="1"/>
    <col min="9474" max="9474" width="13.88671875" customWidth="1"/>
    <col min="9475" max="9478" width="13" customWidth="1"/>
    <col min="9479" max="9479" width="16.5546875" customWidth="1"/>
    <col min="9480" max="9484" width="12.21875" customWidth="1"/>
    <col min="9485" max="9485" width="11.109375" customWidth="1"/>
    <col min="9486" max="9486" width="17.44140625" customWidth="1"/>
    <col min="9487" max="9492" width="12.21875" customWidth="1"/>
    <col min="9493" max="9493" width="13.6640625" customWidth="1"/>
    <col min="9494" max="9494" width="13.44140625" customWidth="1"/>
    <col min="9729" max="9729" width="2.109375" customWidth="1"/>
    <col min="9730" max="9730" width="13.88671875" customWidth="1"/>
    <col min="9731" max="9734" width="13" customWidth="1"/>
    <col min="9735" max="9735" width="16.5546875" customWidth="1"/>
    <col min="9736" max="9740" width="12.21875" customWidth="1"/>
    <col min="9741" max="9741" width="11.109375" customWidth="1"/>
    <col min="9742" max="9742" width="17.44140625" customWidth="1"/>
    <col min="9743" max="9748" width="12.21875" customWidth="1"/>
    <col min="9749" max="9749" width="13.6640625" customWidth="1"/>
    <col min="9750" max="9750" width="13.44140625" customWidth="1"/>
    <col min="9985" max="9985" width="2.109375" customWidth="1"/>
    <col min="9986" max="9986" width="13.88671875" customWidth="1"/>
    <col min="9987" max="9990" width="13" customWidth="1"/>
    <col min="9991" max="9991" width="16.5546875" customWidth="1"/>
    <col min="9992" max="9996" width="12.21875" customWidth="1"/>
    <col min="9997" max="9997" width="11.109375" customWidth="1"/>
    <col min="9998" max="9998" width="17.44140625" customWidth="1"/>
    <col min="9999" max="10004" width="12.21875" customWidth="1"/>
    <col min="10005" max="10005" width="13.6640625" customWidth="1"/>
    <col min="10006" max="10006" width="13.44140625" customWidth="1"/>
    <col min="10241" max="10241" width="2.109375" customWidth="1"/>
    <col min="10242" max="10242" width="13.88671875" customWidth="1"/>
    <col min="10243" max="10246" width="13" customWidth="1"/>
    <col min="10247" max="10247" width="16.5546875" customWidth="1"/>
    <col min="10248" max="10252" width="12.21875" customWidth="1"/>
    <col min="10253" max="10253" width="11.109375" customWidth="1"/>
    <col min="10254" max="10254" width="17.44140625" customWidth="1"/>
    <col min="10255" max="10260" width="12.21875" customWidth="1"/>
    <col min="10261" max="10261" width="13.6640625" customWidth="1"/>
    <col min="10262" max="10262" width="13.44140625" customWidth="1"/>
    <col min="10497" max="10497" width="2.109375" customWidth="1"/>
    <col min="10498" max="10498" width="13.88671875" customWidth="1"/>
    <col min="10499" max="10502" width="13" customWidth="1"/>
    <col min="10503" max="10503" width="16.5546875" customWidth="1"/>
    <col min="10504" max="10508" width="12.21875" customWidth="1"/>
    <col min="10509" max="10509" width="11.109375" customWidth="1"/>
    <col min="10510" max="10510" width="17.44140625" customWidth="1"/>
    <col min="10511" max="10516" width="12.21875" customWidth="1"/>
    <col min="10517" max="10517" width="13.6640625" customWidth="1"/>
    <col min="10518" max="10518" width="13.44140625" customWidth="1"/>
    <col min="10753" max="10753" width="2.109375" customWidth="1"/>
    <col min="10754" max="10754" width="13.88671875" customWidth="1"/>
    <col min="10755" max="10758" width="13" customWidth="1"/>
    <col min="10759" max="10759" width="16.5546875" customWidth="1"/>
    <col min="10760" max="10764" width="12.21875" customWidth="1"/>
    <col min="10765" max="10765" width="11.109375" customWidth="1"/>
    <col min="10766" max="10766" width="17.44140625" customWidth="1"/>
    <col min="10767" max="10772" width="12.21875" customWidth="1"/>
    <col min="10773" max="10773" width="13.6640625" customWidth="1"/>
    <col min="10774" max="10774" width="13.44140625" customWidth="1"/>
    <col min="11009" max="11009" width="2.109375" customWidth="1"/>
    <col min="11010" max="11010" width="13.88671875" customWidth="1"/>
    <col min="11011" max="11014" width="13" customWidth="1"/>
    <col min="11015" max="11015" width="16.5546875" customWidth="1"/>
    <col min="11016" max="11020" width="12.21875" customWidth="1"/>
    <col min="11021" max="11021" width="11.109375" customWidth="1"/>
    <col min="11022" max="11022" width="17.44140625" customWidth="1"/>
    <col min="11023" max="11028" width="12.21875" customWidth="1"/>
    <col min="11029" max="11029" width="13.6640625" customWidth="1"/>
    <col min="11030" max="11030" width="13.44140625" customWidth="1"/>
    <col min="11265" max="11265" width="2.109375" customWidth="1"/>
    <col min="11266" max="11266" width="13.88671875" customWidth="1"/>
    <col min="11267" max="11270" width="13" customWidth="1"/>
    <col min="11271" max="11271" width="16.5546875" customWidth="1"/>
    <col min="11272" max="11276" width="12.21875" customWidth="1"/>
    <col min="11277" max="11277" width="11.109375" customWidth="1"/>
    <col min="11278" max="11278" width="17.44140625" customWidth="1"/>
    <col min="11279" max="11284" width="12.21875" customWidth="1"/>
    <col min="11285" max="11285" width="13.6640625" customWidth="1"/>
    <col min="11286" max="11286" width="13.44140625" customWidth="1"/>
    <col min="11521" max="11521" width="2.109375" customWidth="1"/>
    <col min="11522" max="11522" width="13.88671875" customWidth="1"/>
    <col min="11523" max="11526" width="13" customWidth="1"/>
    <col min="11527" max="11527" width="16.5546875" customWidth="1"/>
    <col min="11528" max="11532" width="12.21875" customWidth="1"/>
    <col min="11533" max="11533" width="11.109375" customWidth="1"/>
    <col min="11534" max="11534" width="17.44140625" customWidth="1"/>
    <col min="11535" max="11540" width="12.21875" customWidth="1"/>
    <col min="11541" max="11541" width="13.6640625" customWidth="1"/>
    <col min="11542" max="11542" width="13.44140625" customWidth="1"/>
    <col min="11777" max="11777" width="2.109375" customWidth="1"/>
    <col min="11778" max="11778" width="13.88671875" customWidth="1"/>
    <col min="11779" max="11782" width="13" customWidth="1"/>
    <col min="11783" max="11783" width="16.5546875" customWidth="1"/>
    <col min="11784" max="11788" width="12.21875" customWidth="1"/>
    <col min="11789" max="11789" width="11.109375" customWidth="1"/>
    <col min="11790" max="11790" width="17.44140625" customWidth="1"/>
    <col min="11791" max="11796" width="12.21875" customWidth="1"/>
    <col min="11797" max="11797" width="13.6640625" customWidth="1"/>
    <col min="11798" max="11798" width="13.44140625" customWidth="1"/>
    <col min="12033" max="12033" width="2.109375" customWidth="1"/>
    <col min="12034" max="12034" width="13.88671875" customWidth="1"/>
    <col min="12035" max="12038" width="13" customWidth="1"/>
    <col min="12039" max="12039" width="16.5546875" customWidth="1"/>
    <col min="12040" max="12044" width="12.21875" customWidth="1"/>
    <col min="12045" max="12045" width="11.109375" customWidth="1"/>
    <col min="12046" max="12046" width="17.44140625" customWidth="1"/>
    <col min="12047" max="12052" width="12.21875" customWidth="1"/>
    <col min="12053" max="12053" width="13.6640625" customWidth="1"/>
    <col min="12054" max="12054" width="13.44140625" customWidth="1"/>
    <col min="12289" max="12289" width="2.109375" customWidth="1"/>
    <col min="12290" max="12290" width="13.88671875" customWidth="1"/>
    <col min="12291" max="12294" width="13" customWidth="1"/>
    <col min="12295" max="12295" width="16.5546875" customWidth="1"/>
    <col min="12296" max="12300" width="12.21875" customWidth="1"/>
    <col min="12301" max="12301" width="11.109375" customWidth="1"/>
    <col min="12302" max="12302" width="17.44140625" customWidth="1"/>
    <col min="12303" max="12308" width="12.21875" customWidth="1"/>
    <col min="12309" max="12309" width="13.6640625" customWidth="1"/>
    <col min="12310" max="12310" width="13.44140625" customWidth="1"/>
    <col min="12545" max="12545" width="2.109375" customWidth="1"/>
    <col min="12546" max="12546" width="13.88671875" customWidth="1"/>
    <col min="12547" max="12550" width="13" customWidth="1"/>
    <col min="12551" max="12551" width="16.5546875" customWidth="1"/>
    <col min="12552" max="12556" width="12.21875" customWidth="1"/>
    <col min="12557" max="12557" width="11.109375" customWidth="1"/>
    <col min="12558" max="12558" width="17.44140625" customWidth="1"/>
    <col min="12559" max="12564" width="12.21875" customWidth="1"/>
    <col min="12565" max="12565" width="13.6640625" customWidth="1"/>
    <col min="12566" max="12566" width="13.44140625" customWidth="1"/>
    <col min="12801" max="12801" width="2.109375" customWidth="1"/>
    <col min="12802" max="12802" width="13.88671875" customWidth="1"/>
    <col min="12803" max="12806" width="13" customWidth="1"/>
    <col min="12807" max="12807" width="16.5546875" customWidth="1"/>
    <col min="12808" max="12812" width="12.21875" customWidth="1"/>
    <col min="12813" max="12813" width="11.109375" customWidth="1"/>
    <col min="12814" max="12814" width="17.44140625" customWidth="1"/>
    <col min="12815" max="12820" width="12.21875" customWidth="1"/>
    <col min="12821" max="12821" width="13.6640625" customWidth="1"/>
    <col min="12822" max="12822" width="13.44140625" customWidth="1"/>
    <col min="13057" max="13057" width="2.109375" customWidth="1"/>
    <col min="13058" max="13058" width="13.88671875" customWidth="1"/>
    <col min="13059" max="13062" width="13" customWidth="1"/>
    <col min="13063" max="13063" width="16.5546875" customWidth="1"/>
    <col min="13064" max="13068" width="12.21875" customWidth="1"/>
    <col min="13069" max="13069" width="11.109375" customWidth="1"/>
    <col min="13070" max="13070" width="17.44140625" customWidth="1"/>
    <col min="13071" max="13076" width="12.21875" customWidth="1"/>
    <col min="13077" max="13077" width="13.6640625" customWidth="1"/>
    <col min="13078" max="13078" width="13.44140625" customWidth="1"/>
    <col min="13313" max="13313" width="2.109375" customWidth="1"/>
    <col min="13314" max="13314" width="13.88671875" customWidth="1"/>
    <col min="13315" max="13318" width="13" customWidth="1"/>
    <col min="13319" max="13319" width="16.5546875" customWidth="1"/>
    <col min="13320" max="13324" width="12.21875" customWidth="1"/>
    <col min="13325" max="13325" width="11.109375" customWidth="1"/>
    <col min="13326" max="13326" width="17.44140625" customWidth="1"/>
    <col min="13327" max="13332" width="12.21875" customWidth="1"/>
    <col min="13333" max="13333" width="13.6640625" customWidth="1"/>
    <col min="13334" max="13334" width="13.44140625" customWidth="1"/>
    <col min="13569" max="13569" width="2.109375" customWidth="1"/>
    <col min="13570" max="13570" width="13.88671875" customWidth="1"/>
    <col min="13571" max="13574" width="13" customWidth="1"/>
    <col min="13575" max="13575" width="16.5546875" customWidth="1"/>
    <col min="13576" max="13580" width="12.21875" customWidth="1"/>
    <col min="13581" max="13581" width="11.109375" customWidth="1"/>
    <col min="13582" max="13582" width="17.44140625" customWidth="1"/>
    <col min="13583" max="13588" width="12.21875" customWidth="1"/>
    <col min="13589" max="13589" width="13.6640625" customWidth="1"/>
    <col min="13590" max="13590" width="13.44140625" customWidth="1"/>
    <col min="13825" max="13825" width="2.109375" customWidth="1"/>
    <col min="13826" max="13826" width="13.88671875" customWidth="1"/>
    <col min="13827" max="13830" width="13" customWidth="1"/>
    <col min="13831" max="13831" width="16.5546875" customWidth="1"/>
    <col min="13832" max="13836" width="12.21875" customWidth="1"/>
    <col min="13837" max="13837" width="11.109375" customWidth="1"/>
    <col min="13838" max="13838" width="17.44140625" customWidth="1"/>
    <col min="13839" max="13844" width="12.21875" customWidth="1"/>
    <col min="13845" max="13845" width="13.6640625" customWidth="1"/>
    <col min="13846" max="13846" width="13.44140625" customWidth="1"/>
    <col min="14081" max="14081" width="2.109375" customWidth="1"/>
    <col min="14082" max="14082" width="13.88671875" customWidth="1"/>
    <col min="14083" max="14086" width="13" customWidth="1"/>
    <col min="14087" max="14087" width="16.5546875" customWidth="1"/>
    <col min="14088" max="14092" width="12.21875" customWidth="1"/>
    <col min="14093" max="14093" width="11.109375" customWidth="1"/>
    <col min="14094" max="14094" width="17.44140625" customWidth="1"/>
    <col min="14095" max="14100" width="12.21875" customWidth="1"/>
    <col min="14101" max="14101" width="13.6640625" customWidth="1"/>
    <col min="14102" max="14102" width="13.44140625" customWidth="1"/>
    <col min="14337" max="14337" width="2.109375" customWidth="1"/>
    <col min="14338" max="14338" width="13.88671875" customWidth="1"/>
    <col min="14339" max="14342" width="13" customWidth="1"/>
    <col min="14343" max="14343" width="16.5546875" customWidth="1"/>
    <col min="14344" max="14348" width="12.21875" customWidth="1"/>
    <col min="14349" max="14349" width="11.109375" customWidth="1"/>
    <col min="14350" max="14350" width="17.44140625" customWidth="1"/>
    <col min="14351" max="14356" width="12.21875" customWidth="1"/>
    <col min="14357" max="14357" width="13.6640625" customWidth="1"/>
    <col min="14358" max="14358" width="13.44140625" customWidth="1"/>
    <col min="14593" max="14593" width="2.109375" customWidth="1"/>
    <col min="14594" max="14594" width="13.88671875" customWidth="1"/>
    <col min="14595" max="14598" width="13" customWidth="1"/>
    <col min="14599" max="14599" width="16.5546875" customWidth="1"/>
    <col min="14600" max="14604" width="12.21875" customWidth="1"/>
    <col min="14605" max="14605" width="11.109375" customWidth="1"/>
    <col min="14606" max="14606" width="17.44140625" customWidth="1"/>
    <col min="14607" max="14612" width="12.21875" customWidth="1"/>
    <col min="14613" max="14613" width="13.6640625" customWidth="1"/>
    <col min="14614" max="14614" width="13.44140625" customWidth="1"/>
    <col min="14849" max="14849" width="2.109375" customWidth="1"/>
    <col min="14850" max="14850" width="13.88671875" customWidth="1"/>
    <col min="14851" max="14854" width="13" customWidth="1"/>
    <col min="14855" max="14855" width="16.5546875" customWidth="1"/>
    <col min="14856" max="14860" width="12.21875" customWidth="1"/>
    <col min="14861" max="14861" width="11.109375" customWidth="1"/>
    <col min="14862" max="14862" width="17.44140625" customWidth="1"/>
    <col min="14863" max="14868" width="12.21875" customWidth="1"/>
    <col min="14869" max="14869" width="13.6640625" customWidth="1"/>
    <col min="14870" max="14870" width="13.44140625" customWidth="1"/>
    <col min="15105" max="15105" width="2.109375" customWidth="1"/>
    <col min="15106" max="15106" width="13.88671875" customWidth="1"/>
    <col min="15107" max="15110" width="13" customWidth="1"/>
    <col min="15111" max="15111" width="16.5546875" customWidth="1"/>
    <col min="15112" max="15116" width="12.21875" customWidth="1"/>
    <col min="15117" max="15117" width="11.109375" customWidth="1"/>
    <col min="15118" max="15118" width="17.44140625" customWidth="1"/>
    <col min="15119" max="15124" width="12.21875" customWidth="1"/>
    <col min="15125" max="15125" width="13.6640625" customWidth="1"/>
    <col min="15126" max="15126" width="13.44140625" customWidth="1"/>
    <col min="15361" max="15361" width="2.109375" customWidth="1"/>
    <col min="15362" max="15362" width="13.88671875" customWidth="1"/>
    <col min="15363" max="15366" width="13" customWidth="1"/>
    <col min="15367" max="15367" width="16.5546875" customWidth="1"/>
    <col min="15368" max="15372" width="12.21875" customWidth="1"/>
    <col min="15373" max="15373" width="11.109375" customWidth="1"/>
    <col min="15374" max="15374" width="17.44140625" customWidth="1"/>
    <col min="15375" max="15380" width="12.21875" customWidth="1"/>
    <col min="15381" max="15381" width="13.6640625" customWidth="1"/>
    <col min="15382" max="15382" width="13.44140625" customWidth="1"/>
    <col min="15617" max="15617" width="2.109375" customWidth="1"/>
    <col min="15618" max="15618" width="13.88671875" customWidth="1"/>
    <col min="15619" max="15622" width="13" customWidth="1"/>
    <col min="15623" max="15623" width="16.5546875" customWidth="1"/>
    <col min="15624" max="15628" width="12.21875" customWidth="1"/>
    <col min="15629" max="15629" width="11.109375" customWidth="1"/>
    <col min="15630" max="15630" width="17.44140625" customWidth="1"/>
    <col min="15631" max="15636" width="12.21875" customWidth="1"/>
    <col min="15637" max="15637" width="13.6640625" customWidth="1"/>
    <col min="15638" max="15638" width="13.44140625" customWidth="1"/>
    <col min="15873" max="15873" width="2.109375" customWidth="1"/>
    <col min="15874" max="15874" width="13.88671875" customWidth="1"/>
    <col min="15875" max="15878" width="13" customWidth="1"/>
    <col min="15879" max="15879" width="16.5546875" customWidth="1"/>
    <col min="15880" max="15884" width="12.21875" customWidth="1"/>
    <col min="15885" max="15885" width="11.109375" customWidth="1"/>
    <col min="15886" max="15886" width="17.44140625" customWidth="1"/>
    <col min="15887" max="15892" width="12.21875" customWidth="1"/>
    <col min="15893" max="15893" width="13.6640625" customWidth="1"/>
    <col min="15894" max="15894" width="13.44140625" customWidth="1"/>
    <col min="16129" max="16129" width="2.109375" customWidth="1"/>
    <col min="16130" max="16130" width="13.88671875" customWidth="1"/>
    <col min="16131" max="16134" width="13" customWidth="1"/>
    <col min="16135" max="16135" width="16.5546875" customWidth="1"/>
    <col min="16136" max="16140" width="12.21875" customWidth="1"/>
    <col min="16141" max="16141" width="11.109375" customWidth="1"/>
    <col min="16142" max="16142" width="17.44140625" customWidth="1"/>
    <col min="16143" max="16148" width="12.21875" customWidth="1"/>
    <col min="16149" max="16149" width="13.6640625" customWidth="1"/>
    <col min="16150" max="16150" width="13.44140625" customWidth="1"/>
  </cols>
  <sheetData>
    <row r="1" spans="1:36" x14ac:dyDescent="0.2">
      <c r="A1" s="313"/>
      <c r="B1" s="313"/>
      <c r="C1" s="313"/>
      <c r="D1" s="314"/>
      <c r="E1" s="313"/>
      <c r="F1" s="313"/>
      <c r="G1" s="313"/>
      <c r="H1" s="313"/>
      <c r="I1" s="313"/>
      <c r="J1" s="313"/>
      <c r="K1" s="313"/>
      <c r="L1" s="313"/>
      <c r="M1" s="313"/>
      <c r="N1" s="313"/>
      <c r="O1" s="313"/>
      <c r="P1" s="313"/>
      <c r="Q1" s="313"/>
      <c r="R1" s="313"/>
      <c r="S1" s="313"/>
      <c r="T1" s="313"/>
      <c r="U1" s="313"/>
      <c r="V1" s="313"/>
    </row>
    <row r="2" spans="1:36" ht="18" x14ac:dyDescent="0.2">
      <c r="A2" s="313"/>
      <c r="B2" s="315" t="s">
        <v>748</v>
      </c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  <c r="S2" s="313"/>
      <c r="T2" s="313"/>
      <c r="U2" s="313"/>
      <c r="V2" s="313"/>
    </row>
    <row r="3" spans="1:36" ht="15.75" thickBot="1" x14ac:dyDescent="0.25">
      <c r="A3" s="313"/>
      <c r="B3" s="952"/>
      <c r="C3" s="952"/>
      <c r="D3" s="313"/>
      <c r="E3" s="316"/>
      <c r="F3" s="316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313"/>
      <c r="T3" s="313"/>
      <c r="U3" s="313"/>
      <c r="V3" s="313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</row>
    <row r="4" spans="1:36" ht="16.5" thickBot="1" x14ac:dyDescent="0.25">
      <c r="A4" s="313"/>
      <c r="B4" s="953" t="s">
        <v>749</v>
      </c>
      <c r="C4" s="954"/>
      <c r="D4" s="954"/>
      <c r="E4" s="954"/>
      <c r="F4" s="955"/>
      <c r="G4" s="956" t="s">
        <v>750</v>
      </c>
      <c r="H4" s="957"/>
      <c r="I4" s="957"/>
      <c r="J4" s="957"/>
      <c r="K4" s="957"/>
      <c r="L4" s="957"/>
      <c r="M4" s="957"/>
      <c r="N4" s="958"/>
      <c r="O4" s="956" t="s">
        <v>751</v>
      </c>
      <c r="P4" s="957"/>
      <c r="Q4" s="957"/>
      <c r="R4" s="957"/>
      <c r="S4" s="957"/>
      <c r="T4" s="958"/>
      <c r="U4" s="956" t="s">
        <v>752</v>
      </c>
      <c r="V4" s="9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</row>
    <row r="5" spans="1:36" ht="51" x14ac:dyDescent="0.2">
      <c r="A5" s="313"/>
      <c r="B5" s="317" t="s">
        <v>753</v>
      </c>
      <c r="C5" s="362" t="s">
        <v>754</v>
      </c>
      <c r="D5" s="601" t="s">
        <v>755</v>
      </c>
      <c r="E5" s="959" t="s">
        <v>756</v>
      </c>
      <c r="F5" s="960"/>
      <c r="G5" s="604" t="s">
        <v>784</v>
      </c>
      <c r="H5" s="961" t="s">
        <v>779</v>
      </c>
      <c r="I5" s="962"/>
      <c r="J5" s="963"/>
      <c r="K5" s="961" t="s">
        <v>782</v>
      </c>
      <c r="L5" s="962"/>
      <c r="M5" s="963"/>
      <c r="N5" s="604" t="s">
        <v>781</v>
      </c>
      <c r="O5" s="964" t="s">
        <v>780</v>
      </c>
      <c r="P5" s="965"/>
      <c r="Q5" s="966"/>
      <c r="R5" s="964" t="s">
        <v>783</v>
      </c>
      <c r="S5" s="965"/>
      <c r="T5" s="966"/>
      <c r="U5" s="604" t="s">
        <v>757</v>
      </c>
      <c r="V5" s="606" t="s">
        <v>758</v>
      </c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</row>
    <row r="6" spans="1:36" ht="26.25" thickBot="1" x14ac:dyDescent="0.25">
      <c r="A6" s="313"/>
      <c r="B6" s="318"/>
      <c r="C6" s="363"/>
      <c r="D6" s="602"/>
      <c r="E6" s="603" t="s">
        <v>759</v>
      </c>
      <c r="F6" s="565" t="s">
        <v>760</v>
      </c>
      <c r="G6" s="605" t="s">
        <v>763</v>
      </c>
      <c r="H6" s="566" t="s">
        <v>761</v>
      </c>
      <c r="I6" s="567" t="s">
        <v>762</v>
      </c>
      <c r="J6" s="568" t="s">
        <v>763</v>
      </c>
      <c r="K6" s="566" t="s">
        <v>761</v>
      </c>
      <c r="L6" s="567" t="s">
        <v>762</v>
      </c>
      <c r="M6" s="568" t="s">
        <v>763</v>
      </c>
      <c r="N6" s="607" t="s">
        <v>763</v>
      </c>
      <c r="O6" s="569" t="s">
        <v>761</v>
      </c>
      <c r="P6" s="570" t="s">
        <v>762</v>
      </c>
      <c r="Q6" s="582" t="s">
        <v>763</v>
      </c>
      <c r="R6" s="569" t="s">
        <v>761</v>
      </c>
      <c r="S6" s="570" t="s">
        <v>762</v>
      </c>
      <c r="T6" s="582" t="s">
        <v>763</v>
      </c>
      <c r="U6" s="609" t="s">
        <v>75</v>
      </c>
      <c r="V6" s="608" t="s">
        <v>75</v>
      </c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</row>
    <row r="7" spans="1:36" x14ac:dyDescent="0.2">
      <c r="A7" s="313"/>
      <c r="B7" s="986" t="s">
        <v>764</v>
      </c>
      <c r="C7" s="999" t="s">
        <v>801</v>
      </c>
      <c r="D7" s="1001" t="s">
        <v>802</v>
      </c>
      <c r="E7" s="1003" t="s">
        <v>803</v>
      </c>
      <c r="F7" s="1005" t="s">
        <v>803</v>
      </c>
      <c r="G7" s="1007">
        <v>51.24</v>
      </c>
      <c r="H7" s="1009" t="s">
        <v>765</v>
      </c>
      <c r="I7" s="1017">
        <v>0</v>
      </c>
      <c r="J7" s="1023">
        <v>0</v>
      </c>
      <c r="K7" s="1009" t="s">
        <v>804</v>
      </c>
      <c r="L7" s="1017">
        <v>0</v>
      </c>
      <c r="M7" s="1023">
        <v>0</v>
      </c>
      <c r="N7" s="1007">
        <v>51.24</v>
      </c>
      <c r="O7" s="1009" t="s">
        <v>765</v>
      </c>
      <c r="P7" s="1017">
        <v>0</v>
      </c>
      <c r="Q7" s="1023">
        <v>0</v>
      </c>
      <c r="R7" s="1009" t="s">
        <v>804</v>
      </c>
      <c r="S7" s="1017">
        <v>0</v>
      </c>
      <c r="T7" s="1023">
        <v>0</v>
      </c>
      <c r="U7" s="1042">
        <v>39.590000000000003</v>
      </c>
      <c r="V7" s="1044">
        <v>39.590000000000003</v>
      </c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</row>
    <row r="8" spans="1:36" x14ac:dyDescent="0.2">
      <c r="A8" s="313"/>
      <c r="B8" s="987"/>
      <c r="C8" s="1000"/>
      <c r="D8" s="1002"/>
      <c r="E8" s="1004"/>
      <c r="F8" s="1006"/>
      <c r="G8" s="1008"/>
      <c r="H8" s="1010"/>
      <c r="I8" s="1018"/>
      <c r="J8" s="1024"/>
      <c r="K8" s="1010"/>
      <c r="L8" s="1018"/>
      <c r="M8" s="1024"/>
      <c r="N8" s="1008"/>
      <c r="O8" s="1010"/>
      <c r="P8" s="1018"/>
      <c r="Q8" s="1024"/>
      <c r="R8" s="1010"/>
      <c r="S8" s="1018"/>
      <c r="T8" s="1024"/>
      <c r="U8" s="1043"/>
      <c r="V8" s="1045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</row>
    <row r="9" spans="1:36" ht="20.25" customHeight="1" x14ac:dyDescent="0.2">
      <c r="A9" s="313"/>
      <c r="B9" s="988" t="s">
        <v>766</v>
      </c>
      <c r="C9" s="1025" t="s">
        <v>805</v>
      </c>
      <c r="D9" s="1027" t="s">
        <v>806</v>
      </c>
      <c r="E9" s="1029" t="s">
        <v>803</v>
      </c>
      <c r="F9" s="1031" t="s">
        <v>803</v>
      </c>
      <c r="G9" s="1015">
        <v>50.11</v>
      </c>
      <c r="H9" s="1033" t="s">
        <v>765</v>
      </c>
      <c r="I9" s="1011">
        <v>0</v>
      </c>
      <c r="J9" s="1013">
        <v>0</v>
      </c>
      <c r="K9" s="1035" t="s">
        <v>804</v>
      </c>
      <c r="L9" s="1011">
        <v>0</v>
      </c>
      <c r="M9" s="1013">
        <v>0</v>
      </c>
      <c r="N9" s="1015">
        <v>50.11</v>
      </c>
      <c r="O9" s="1040" t="s">
        <v>765</v>
      </c>
      <c r="P9" s="1011">
        <v>0</v>
      </c>
      <c r="Q9" s="1013">
        <v>0</v>
      </c>
      <c r="R9" s="1040" t="s">
        <v>804</v>
      </c>
      <c r="S9" s="1011">
        <v>0</v>
      </c>
      <c r="T9" s="1013">
        <v>0</v>
      </c>
      <c r="U9" s="1036">
        <v>39.590000000000003</v>
      </c>
      <c r="V9" s="1038">
        <v>39.590000000000003</v>
      </c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</row>
    <row r="10" spans="1:36" ht="19.5" customHeight="1" x14ac:dyDescent="0.2">
      <c r="A10" s="313"/>
      <c r="B10" s="989"/>
      <c r="C10" s="1026"/>
      <c r="D10" s="1028"/>
      <c r="E10" s="1030"/>
      <c r="F10" s="1032"/>
      <c r="G10" s="1016"/>
      <c r="H10" s="1034"/>
      <c r="I10" s="1012"/>
      <c r="J10" s="1014"/>
      <c r="K10" s="1022"/>
      <c r="L10" s="1012"/>
      <c r="M10" s="1014"/>
      <c r="N10" s="1016"/>
      <c r="O10" s="1041"/>
      <c r="P10" s="1012"/>
      <c r="Q10" s="1014"/>
      <c r="R10" s="1041"/>
      <c r="S10" s="1012"/>
      <c r="T10" s="1014"/>
      <c r="U10" s="1037"/>
      <c r="V10" s="1039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</row>
    <row r="11" spans="1:36" ht="19.5" customHeight="1" x14ac:dyDescent="0.2">
      <c r="A11" s="313"/>
      <c r="B11" s="988" t="s">
        <v>766</v>
      </c>
      <c r="C11" s="1025" t="s">
        <v>813</v>
      </c>
      <c r="D11" s="1048" t="s">
        <v>812</v>
      </c>
      <c r="E11" s="1029" t="s">
        <v>803</v>
      </c>
      <c r="F11" s="1049" t="s">
        <v>803</v>
      </c>
      <c r="G11" s="1019">
        <v>49.04</v>
      </c>
      <c r="H11" s="1021" t="s">
        <v>765</v>
      </c>
      <c r="I11" s="1011">
        <v>0</v>
      </c>
      <c r="J11" s="1013">
        <v>0</v>
      </c>
      <c r="K11" s="1046" t="s">
        <v>804</v>
      </c>
      <c r="L11" s="1011">
        <v>0</v>
      </c>
      <c r="M11" s="1013">
        <v>0</v>
      </c>
      <c r="N11" s="1015">
        <v>49.04</v>
      </c>
      <c r="O11" s="1040" t="s">
        <v>765</v>
      </c>
      <c r="P11" s="1011">
        <v>0</v>
      </c>
      <c r="Q11" s="1013">
        <v>0</v>
      </c>
      <c r="R11" s="1040" t="s">
        <v>804</v>
      </c>
      <c r="S11" s="1011">
        <v>0</v>
      </c>
      <c r="T11" s="1013">
        <v>0</v>
      </c>
      <c r="U11" s="1051">
        <v>39.590000000000003</v>
      </c>
      <c r="V11" s="1050">
        <v>39.590000000000003</v>
      </c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</row>
    <row r="12" spans="1:36" ht="22.5" customHeight="1" x14ac:dyDescent="0.2">
      <c r="A12" s="313"/>
      <c r="B12" s="988"/>
      <c r="C12" s="1025"/>
      <c r="D12" s="1048"/>
      <c r="E12" s="1030"/>
      <c r="F12" s="1031"/>
      <c r="G12" s="1020"/>
      <c r="H12" s="1022"/>
      <c r="I12" s="1012"/>
      <c r="J12" s="1014"/>
      <c r="K12" s="1047"/>
      <c r="L12" s="1012"/>
      <c r="M12" s="1014"/>
      <c r="N12" s="1016"/>
      <c r="O12" s="1041"/>
      <c r="P12" s="1012"/>
      <c r="Q12" s="1014"/>
      <c r="R12" s="1041"/>
      <c r="S12" s="1012"/>
      <c r="T12" s="1014"/>
      <c r="U12" s="1036"/>
      <c r="V12" s="1038"/>
    </row>
    <row r="13" spans="1:36" ht="15" customHeight="1" x14ac:dyDescent="0.2">
      <c r="A13" s="313"/>
      <c r="B13" s="988" t="s">
        <v>766</v>
      </c>
      <c r="C13" s="1025" t="s">
        <v>818</v>
      </c>
      <c r="D13" s="1027" t="s">
        <v>810</v>
      </c>
      <c r="E13" s="1029" t="s">
        <v>803</v>
      </c>
      <c r="F13" s="1049" t="s">
        <v>803</v>
      </c>
      <c r="G13" s="1019">
        <v>47.3</v>
      </c>
      <c r="H13" s="1021" t="s">
        <v>765</v>
      </c>
      <c r="I13" s="1011">
        <v>0</v>
      </c>
      <c r="J13" s="1013">
        <v>0</v>
      </c>
      <c r="K13" s="1046" t="s">
        <v>804</v>
      </c>
      <c r="L13" s="1011">
        <v>0</v>
      </c>
      <c r="M13" s="1013">
        <v>0</v>
      </c>
      <c r="N13" s="1015">
        <v>47.3</v>
      </c>
      <c r="O13" s="1040" t="s">
        <v>765</v>
      </c>
      <c r="P13" s="1011">
        <v>0</v>
      </c>
      <c r="Q13" s="1013">
        <v>0</v>
      </c>
      <c r="R13" s="1040" t="s">
        <v>804</v>
      </c>
      <c r="S13" s="1011">
        <v>0</v>
      </c>
      <c r="T13" s="1013">
        <v>0</v>
      </c>
      <c r="U13" s="1051">
        <v>39.590000000000003</v>
      </c>
      <c r="V13" s="1050">
        <v>39.590000000000003</v>
      </c>
    </row>
    <row r="14" spans="1:36" ht="29.25" customHeight="1" thickBot="1" x14ac:dyDescent="0.25">
      <c r="A14" s="313"/>
      <c r="B14" s="1053"/>
      <c r="C14" s="1054"/>
      <c r="D14" s="1055"/>
      <c r="E14" s="1056"/>
      <c r="F14" s="1057"/>
      <c r="G14" s="1058"/>
      <c r="H14" s="1059"/>
      <c r="I14" s="1060"/>
      <c r="J14" s="1061"/>
      <c r="K14" s="1062"/>
      <c r="L14" s="1060"/>
      <c r="M14" s="1061"/>
      <c r="N14" s="1063"/>
      <c r="O14" s="1064"/>
      <c r="P14" s="1060"/>
      <c r="Q14" s="1061"/>
      <c r="R14" s="1064"/>
      <c r="S14" s="1060"/>
      <c r="T14" s="1061"/>
      <c r="U14" s="1065"/>
      <c r="V14" s="1052"/>
    </row>
    <row r="15" spans="1:36" ht="15" customHeight="1" x14ac:dyDescent="0.2">
      <c r="A15" s="313"/>
      <c r="B15" s="595"/>
      <c r="C15" s="596"/>
      <c r="D15" s="596"/>
      <c r="E15" s="321"/>
      <c r="F15" s="321"/>
      <c r="G15" s="599"/>
      <c r="H15" s="597"/>
      <c r="I15" s="597"/>
      <c r="J15" s="597"/>
      <c r="K15" s="600"/>
      <c r="L15" s="597"/>
      <c r="M15" s="597"/>
      <c r="N15" s="321"/>
      <c r="O15" s="598"/>
      <c r="P15" s="597"/>
      <c r="Q15" s="597"/>
      <c r="R15" s="598"/>
      <c r="S15" s="597"/>
      <c r="T15" s="597"/>
      <c r="U15" s="313"/>
      <c r="V15" s="313"/>
    </row>
    <row r="16" spans="1:36" x14ac:dyDescent="0.2">
      <c r="A16" s="313"/>
      <c r="B16" s="313"/>
      <c r="C16" s="990" t="s">
        <v>767</v>
      </c>
      <c r="D16" s="990"/>
      <c r="E16" s="990"/>
      <c r="F16" s="990"/>
      <c r="G16" s="313"/>
      <c r="H16" s="313"/>
      <c r="I16" s="313"/>
      <c r="J16" s="313"/>
      <c r="K16" s="313"/>
      <c r="L16" s="313"/>
      <c r="M16" s="313"/>
      <c r="N16" s="313"/>
      <c r="O16" s="313"/>
      <c r="P16" s="313"/>
      <c r="Q16" s="313"/>
      <c r="R16" s="313"/>
      <c r="S16" s="313"/>
      <c r="T16" s="313"/>
      <c r="U16" s="313"/>
      <c r="V16" s="313"/>
    </row>
    <row r="17" spans="1:22" ht="15.75" thickBot="1" x14ac:dyDescent="0.25">
      <c r="A17" s="313"/>
      <c r="B17" s="313"/>
      <c r="C17" s="313"/>
      <c r="D17" s="314"/>
      <c r="E17" s="313"/>
      <c r="F17" s="313"/>
      <c r="G17" s="313"/>
      <c r="H17" s="313"/>
      <c r="I17" s="313"/>
      <c r="J17" s="313"/>
      <c r="K17" s="313"/>
      <c r="L17" s="313"/>
      <c r="M17" s="313"/>
      <c r="N17" s="313"/>
      <c r="O17" s="313"/>
      <c r="P17" s="313"/>
      <c r="Q17" s="313"/>
      <c r="R17" s="313"/>
      <c r="S17" s="313"/>
      <c r="T17" s="313"/>
      <c r="U17" s="313"/>
      <c r="V17" s="313"/>
    </row>
    <row r="18" spans="1:22" ht="23.25" x14ac:dyDescent="0.2">
      <c r="A18" s="313"/>
      <c r="B18" s="991" t="s">
        <v>768</v>
      </c>
      <c r="C18" s="992"/>
      <c r="D18" s="992"/>
      <c r="E18" s="992"/>
      <c r="F18" s="992"/>
      <c r="G18" s="992"/>
      <c r="H18" s="992"/>
      <c r="I18" s="992"/>
      <c r="J18" s="992"/>
      <c r="K18" s="992"/>
      <c r="L18" s="992"/>
      <c r="M18" s="992"/>
      <c r="N18" s="992"/>
      <c r="O18" s="992"/>
      <c r="P18" s="993"/>
      <c r="Q18" s="313"/>
      <c r="R18" s="313"/>
      <c r="S18" s="313"/>
      <c r="T18" s="313"/>
      <c r="U18" s="313"/>
      <c r="V18" s="313"/>
    </row>
    <row r="19" spans="1:22" x14ac:dyDescent="0.2">
      <c r="A19" s="313"/>
      <c r="B19" s="319" t="s">
        <v>769</v>
      </c>
      <c r="C19" s="320"/>
      <c r="D19" s="320"/>
      <c r="E19" s="320"/>
      <c r="F19" s="320"/>
      <c r="G19" s="320"/>
      <c r="H19" s="320"/>
      <c r="I19" s="434"/>
      <c r="J19" s="321"/>
      <c r="K19" s="438" t="s">
        <v>770</v>
      </c>
      <c r="L19" s="320"/>
      <c r="M19" s="320"/>
      <c r="N19" s="320"/>
      <c r="O19" s="320"/>
      <c r="P19" s="322"/>
      <c r="Q19" s="313"/>
      <c r="R19" s="313"/>
      <c r="S19" s="313"/>
      <c r="T19" s="313"/>
      <c r="U19" s="313"/>
      <c r="V19" s="313"/>
    </row>
    <row r="20" spans="1:22" ht="84.6" customHeight="1" x14ac:dyDescent="0.2">
      <c r="A20" s="313"/>
      <c r="B20" s="967" t="s">
        <v>814</v>
      </c>
      <c r="C20" s="994"/>
      <c r="D20" s="994"/>
      <c r="E20" s="994"/>
      <c r="F20" s="994"/>
      <c r="G20" s="994"/>
      <c r="H20" s="994"/>
      <c r="I20" s="995"/>
      <c r="J20" s="313"/>
      <c r="K20" s="996" t="s">
        <v>797</v>
      </c>
      <c r="L20" s="997"/>
      <c r="M20" s="997"/>
      <c r="N20" s="997"/>
      <c r="O20" s="997"/>
      <c r="P20" s="998"/>
      <c r="Q20" s="313"/>
      <c r="R20" s="313"/>
      <c r="S20" s="313"/>
      <c r="T20" s="313"/>
      <c r="U20" s="313"/>
      <c r="V20" s="313"/>
    </row>
    <row r="21" spans="1:22" x14ac:dyDescent="0.2">
      <c r="A21" s="313"/>
      <c r="B21" s="323"/>
      <c r="C21" s="313"/>
      <c r="D21" s="313"/>
      <c r="E21" s="313"/>
      <c r="F21" s="313"/>
      <c r="G21" s="313"/>
      <c r="H21" s="313"/>
      <c r="I21" s="313"/>
      <c r="J21" s="313"/>
      <c r="K21" s="313"/>
      <c r="L21" s="313"/>
      <c r="M21" s="313"/>
      <c r="N21" s="313"/>
      <c r="O21" s="313"/>
      <c r="P21" s="324"/>
      <c r="Q21" s="313"/>
      <c r="R21" s="313"/>
      <c r="S21" s="313"/>
      <c r="T21" s="313"/>
      <c r="U21" s="313"/>
      <c r="V21" s="313"/>
    </row>
    <row r="22" spans="1:22" x14ac:dyDescent="0.2">
      <c r="A22" s="313"/>
      <c r="B22" s="435" t="s">
        <v>766</v>
      </c>
      <c r="C22" s="436"/>
      <c r="D22" s="436"/>
      <c r="E22" s="436"/>
      <c r="F22" s="436"/>
      <c r="G22" s="436"/>
      <c r="H22" s="436"/>
      <c r="I22" s="434"/>
      <c r="J22" s="321"/>
      <c r="K22" s="438" t="s">
        <v>778</v>
      </c>
      <c r="L22" s="436"/>
      <c r="M22" s="436"/>
      <c r="N22" s="436"/>
      <c r="O22" s="436"/>
      <c r="P22" s="437"/>
      <c r="Q22" s="313"/>
      <c r="R22" s="313"/>
      <c r="S22" s="313"/>
      <c r="T22" s="313"/>
      <c r="U22" s="313"/>
      <c r="V22" s="313"/>
    </row>
    <row r="23" spans="1:22" ht="99.6" customHeight="1" x14ac:dyDescent="0.2">
      <c r="A23" s="313"/>
      <c r="B23" s="967" t="s">
        <v>815</v>
      </c>
      <c r="C23" s="968"/>
      <c r="D23" s="968"/>
      <c r="E23" s="968"/>
      <c r="F23" s="968"/>
      <c r="G23" s="968"/>
      <c r="H23" s="968"/>
      <c r="I23" s="969"/>
      <c r="J23" s="313"/>
      <c r="K23" s="970" t="s">
        <v>811</v>
      </c>
      <c r="L23" s="971"/>
      <c r="M23" s="971"/>
      <c r="N23" s="971"/>
      <c r="O23" s="971"/>
      <c r="P23" s="972"/>
      <c r="Q23" s="313"/>
      <c r="R23" s="313"/>
      <c r="S23" s="313"/>
      <c r="T23" s="313"/>
      <c r="U23" s="313"/>
      <c r="V23" s="313"/>
    </row>
    <row r="24" spans="1:22" x14ac:dyDescent="0.2">
      <c r="A24" s="313"/>
      <c r="B24" s="323"/>
      <c r="C24" s="313"/>
      <c r="D24" s="313"/>
      <c r="E24" s="313"/>
      <c r="F24" s="313"/>
      <c r="G24" s="313"/>
      <c r="H24" s="313"/>
      <c r="I24" s="313"/>
      <c r="J24" s="313"/>
      <c r="K24" s="971"/>
      <c r="L24" s="971"/>
      <c r="M24" s="971"/>
      <c r="N24" s="971"/>
      <c r="O24" s="971"/>
      <c r="P24" s="972"/>
      <c r="Q24" s="313"/>
      <c r="R24" s="313"/>
      <c r="S24" s="313"/>
      <c r="T24" s="313"/>
      <c r="U24" s="313"/>
      <c r="V24" s="313"/>
    </row>
    <row r="25" spans="1:22" x14ac:dyDescent="0.2">
      <c r="A25" s="313"/>
      <c r="B25" s="435" t="s">
        <v>771</v>
      </c>
      <c r="C25" s="436"/>
      <c r="D25" s="436"/>
      <c r="E25" s="436"/>
      <c r="F25" s="436"/>
      <c r="G25" s="436"/>
      <c r="H25" s="436"/>
      <c r="I25" s="434"/>
      <c r="J25" s="313"/>
      <c r="K25" s="971"/>
      <c r="L25" s="971"/>
      <c r="M25" s="971"/>
      <c r="N25" s="971"/>
      <c r="O25" s="971"/>
      <c r="P25" s="972"/>
      <c r="Q25" s="313"/>
      <c r="R25" s="313"/>
      <c r="S25" s="313"/>
      <c r="T25" s="313"/>
      <c r="U25" s="313"/>
      <c r="V25" s="313"/>
    </row>
    <row r="26" spans="1:22" ht="76.900000000000006" customHeight="1" x14ac:dyDescent="0.2">
      <c r="A26" s="313"/>
      <c r="B26" s="967" t="s">
        <v>816</v>
      </c>
      <c r="C26" s="968"/>
      <c r="D26" s="968"/>
      <c r="E26" s="968"/>
      <c r="F26" s="968"/>
      <c r="G26" s="968"/>
      <c r="H26" s="968"/>
      <c r="I26" s="969"/>
      <c r="J26" s="313"/>
      <c r="K26" s="971"/>
      <c r="L26" s="971"/>
      <c r="M26" s="971"/>
      <c r="N26" s="971"/>
      <c r="O26" s="971"/>
      <c r="P26" s="972"/>
      <c r="Q26" s="313"/>
      <c r="R26" s="313"/>
      <c r="S26" s="313"/>
      <c r="T26" s="313"/>
      <c r="U26" s="313"/>
      <c r="V26" s="313"/>
    </row>
    <row r="27" spans="1:22" x14ac:dyDescent="0.2">
      <c r="A27" s="313"/>
      <c r="B27" s="323"/>
      <c r="C27" s="313"/>
      <c r="D27" s="313"/>
      <c r="E27" s="313"/>
      <c r="F27" s="313"/>
      <c r="G27" s="313"/>
      <c r="H27" s="313"/>
      <c r="I27" s="313"/>
      <c r="J27" s="313"/>
      <c r="K27" s="971"/>
      <c r="L27" s="971"/>
      <c r="M27" s="971"/>
      <c r="N27" s="971"/>
      <c r="O27" s="971"/>
      <c r="P27" s="972"/>
      <c r="Q27" s="313"/>
      <c r="R27" s="313"/>
      <c r="S27" s="313"/>
      <c r="T27" s="313"/>
      <c r="U27" s="313"/>
      <c r="V27" s="313"/>
    </row>
    <row r="28" spans="1:22" x14ac:dyDescent="0.2">
      <c r="A28" s="313"/>
      <c r="B28" s="435" t="s">
        <v>772</v>
      </c>
      <c r="C28" s="436"/>
      <c r="D28" s="436"/>
      <c r="E28" s="436"/>
      <c r="F28" s="436"/>
      <c r="G28" s="436"/>
      <c r="H28" s="436"/>
      <c r="I28" s="434"/>
      <c r="J28" s="313"/>
      <c r="K28" s="971"/>
      <c r="L28" s="971"/>
      <c r="M28" s="971"/>
      <c r="N28" s="971"/>
      <c r="O28" s="971"/>
      <c r="P28" s="972"/>
      <c r="Q28" s="313"/>
      <c r="R28" s="313"/>
      <c r="S28" s="313"/>
      <c r="T28" s="313"/>
      <c r="U28" s="313"/>
      <c r="V28" s="313"/>
    </row>
    <row r="29" spans="1:22" x14ac:dyDescent="0.2">
      <c r="A29" s="313"/>
      <c r="B29" s="977" t="s">
        <v>817</v>
      </c>
      <c r="C29" s="978"/>
      <c r="D29" s="978"/>
      <c r="E29" s="978"/>
      <c r="F29" s="978"/>
      <c r="G29" s="978"/>
      <c r="H29" s="978"/>
      <c r="I29" s="979"/>
      <c r="J29" s="313"/>
      <c r="K29" s="971"/>
      <c r="L29" s="971"/>
      <c r="M29" s="971"/>
      <c r="N29" s="971"/>
      <c r="O29" s="971"/>
      <c r="P29" s="972"/>
      <c r="Q29" s="313"/>
      <c r="R29" s="313"/>
      <c r="S29" s="313"/>
      <c r="T29" s="313"/>
      <c r="U29" s="313"/>
      <c r="V29" s="313"/>
    </row>
    <row r="30" spans="1:22" x14ac:dyDescent="0.2">
      <c r="A30" s="313"/>
      <c r="B30" s="980"/>
      <c r="C30" s="981"/>
      <c r="D30" s="981"/>
      <c r="E30" s="981"/>
      <c r="F30" s="981"/>
      <c r="G30" s="981"/>
      <c r="H30" s="981"/>
      <c r="I30" s="982"/>
      <c r="J30" s="313"/>
      <c r="K30" s="971"/>
      <c r="L30" s="971"/>
      <c r="M30" s="971"/>
      <c r="N30" s="971"/>
      <c r="O30" s="971"/>
      <c r="P30" s="972"/>
      <c r="Q30" s="313"/>
      <c r="R30" s="313"/>
      <c r="S30" s="313"/>
      <c r="T30" s="313"/>
      <c r="U30" s="313"/>
      <c r="V30" s="313"/>
    </row>
    <row r="31" spans="1:22" x14ac:dyDescent="0.2">
      <c r="A31" s="313"/>
      <c r="B31" s="980"/>
      <c r="C31" s="981"/>
      <c r="D31" s="981"/>
      <c r="E31" s="981"/>
      <c r="F31" s="981"/>
      <c r="G31" s="981"/>
      <c r="H31" s="981"/>
      <c r="I31" s="982"/>
      <c r="J31" s="313"/>
      <c r="K31" s="973"/>
      <c r="L31" s="973"/>
      <c r="M31" s="973"/>
      <c r="N31" s="973"/>
      <c r="O31" s="973"/>
      <c r="P31" s="974"/>
      <c r="Q31" s="313"/>
      <c r="R31" s="313"/>
      <c r="S31" s="313"/>
      <c r="T31" s="313"/>
      <c r="U31" s="313"/>
      <c r="V31" s="313"/>
    </row>
    <row r="32" spans="1:22" ht="15.75" thickBot="1" x14ac:dyDescent="0.25">
      <c r="A32" s="313"/>
      <c r="B32" s="983"/>
      <c r="C32" s="984"/>
      <c r="D32" s="984"/>
      <c r="E32" s="984"/>
      <c r="F32" s="984"/>
      <c r="G32" s="984"/>
      <c r="H32" s="984"/>
      <c r="I32" s="985"/>
      <c r="J32" s="325"/>
      <c r="K32" s="975"/>
      <c r="L32" s="975"/>
      <c r="M32" s="975"/>
      <c r="N32" s="975"/>
      <c r="O32" s="975"/>
      <c r="P32" s="976"/>
      <c r="Q32" s="313"/>
      <c r="R32" s="313"/>
      <c r="S32" s="313"/>
      <c r="T32" s="313"/>
      <c r="U32" s="313"/>
      <c r="V32" s="313"/>
    </row>
  </sheetData>
  <sheetProtection algorithmName="SHA-512" hashValue="2mELbosWs+lNC89nb+qrAl6J1cNpQXFjx7wUrOyVb51N4if2n4dUrSh1XK8ShzE9kmsSsyi2Q0bMC58SzV0J4w==" saltValue="S4cDRHCdJ0YfCDhAqNeNRA==" spinCount="100000" sheet="1" objects="1" scenarios="1" selectLockedCells="1" selectUnlockedCells="1"/>
  <mergeCells count="102">
    <mergeCell ref="V13:V14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N13:N14"/>
    <mergeCell ref="O13:O14"/>
    <mergeCell ref="P13:P14"/>
    <mergeCell ref="Q13:Q14"/>
    <mergeCell ref="R13:R14"/>
    <mergeCell ref="S13:S14"/>
    <mergeCell ref="T13:T14"/>
    <mergeCell ref="U13:U14"/>
    <mergeCell ref="I11:I12"/>
    <mergeCell ref="J11:J12"/>
    <mergeCell ref="K11:K12"/>
    <mergeCell ref="B11:B12"/>
    <mergeCell ref="C11:C12"/>
    <mergeCell ref="D11:D12"/>
    <mergeCell ref="E11:E12"/>
    <mergeCell ref="F11:F12"/>
    <mergeCell ref="V11:V12"/>
    <mergeCell ref="Q11:Q12"/>
    <mergeCell ref="R11:R12"/>
    <mergeCell ref="S11:S12"/>
    <mergeCell ref="T11:T12"/>
    <mergeCell ref="U11:U12"/>
    <mergeCell ref="L11:L12"/>
    <mergeCell ref="M11:M12"/>
    <mergeCell ref="N11:N12"/>
    <mergeCell ref="O11:O12"/>
    <mergeCell ref="P11:P12"/>
    <mergeCell ref="T9:T10"/>
    <mergeCell ref="U9:U10"/>
    <mergeCell ref="V9:V10"/>
    <mergeCell ref="O9:O10"/>
    <mergeCell ref="P9:P10"/>
    <mergeCell ref="Q9:Q10"/>
    <mergeCell ref="R9:R10"/>
    <mergeCell ref="S9:S10"/>
    <mergeCell ref="S7:S8"/>
    <mergeCell ref="T7:T8"/>
    <mergeCell ref="U7:U8"/>
    <mergeCell ref="V7:V8"/>
    <mergeCell ref="Q7:Q8"/>
    <mergeCell ref="R7:R8"/>
    <mergeCell ref="I7:I8"/>
    <mergeCell ref="J7:J8"/>
    <mergeCell ref="K7:K8"/>
    <mergeCell ref="L7:L8"/>
    <mergeCell ref="M7:M8"/>
    <mergeCell ref="C9:C10"/>
    <mergeCell ref="D9:D10"/>
    <mergeCell ref="E9:E10"/>
    <mergeCell ref="F9:F10"/>
    <mergeCell ref="G9:G10"/>
    <mergeCell ref="H9:H10"/>
    <mergeCell ref="I9:I10"/>
    <mergeCell ref="J9:J10"/>
    <mergeCell ref="K9:K10"/>
    <mergeCell ref="B23:I23"/>
    <mergeCell ref="K23:P32"/>
    <mergeCell ref="B26:I26"/>
    <mergeCell ref="B29:I32"/>
    <mergeCell ref="B7:B8"/>
    <mergeCell ref="B9:B10"/>
    <mergeCell ref="C16:F16"/>
    <mergeCell ref="B18:P18"/>
    <mergeCell ref="B20:I20"/>
    <mergeCell ref="K20:P20"/>
    <mergeCell ref="C7:C8"/>
    <mergeCell ref="D7:D8"/>
    <mergeCell ref="E7:E8"/>
    <mergeCell ref="F7:F8"/>
    <mergeCell ref="G7:G8"/>
    <mergeCell ref="H7:H8"/>
    <mergeCell ref="L9:L10"/>
    <mergeCell ref="M9:M10"/>
    <mergeCell ref="N9:N10"/>
    <mergeCell ref="N7:N8"/>
    <mergeCell ref="O7:O8"/>
    <mergeCell ref="P7:P8"/>
    <mergeCell ref="G11:G12"/>
    <mergeCell ref="H11:H12"/>
    <mergeCell ref="B3:C3"/>
    <mergeCell ref="B4:F4"/>
    <mergeCell ref="G4:N4"/>
    <mergeCell ref="O4:T4"/>
    <mergeCell ref="U4:V4"/>
    <mergeCell ref="E5:F5"/>
    <mergeCell ref="H5:J5"/>
    <mergeCell ref="K5:M5"/>
    <mergeCell ref="O5:Q5"/>
    <mergeCell ref="R5:T5"/>
  </mergeCells>
  <conditionalFormatting sqref="D7">
    <cfRule type="expression" dxfId="1" priority="2">
      <formula>D7="Y"</formula>
    </cfRule>
  </conditionalFormatting>
  <conditionalFormatting sqref="C7">
    <cfRule type="expression" dxfId="0" priority="1">
      <formula>C7="Y"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109"/>
  <sheetViews>
    <sheetView zoomScale="80" zoomScaleNormal="80" workbookViewId="0">
      <selection activeCell="B8" sqref="B8"/>
    </sheetView>
  </sheetViews>
  <sheetFormatPr defaultColWidth="8.88671875" defaultRowHeight="15" x14ac:dyDescent="0.2"/>
  <cols>
    <col min="1" max="1" width="13.33203125" customWidth="1"/>
    <col min="2" max="2" width="22.5546875" customWidth="1"/>
    <col min="3" max="11" width="6.77734375" customWidth="1"/>
    <col min="12" max="16" width="7.77734375" customWidth="1"/>
    <col min="17" max="19" width="8.21875" bestFit="1" customWidth="1"/>
    <col min="20" max="28" width="7.77734375" customWidth="1"/>
    <col min="29" max="29" width="8.33203125" customWidth="1"/>
    <col min="30" max="30" width="8.5546875" customWidth="1"/>
    <col min="31" max="31" width="8" customWidth="1"/>
    <col min="32" max="32" width="8.6640625" customWidth="1"/>
    <col min="257" max="257" width="13.33203125" customWidth="1"/>
    <col min="258" max="258" width="22.5546875" customWidth="1"/>
    <col min="259" max="267" width="6.77734375" customWidth="1"/>
    <col min="268" max="284" width="7.77734375" customWidth="1"/>
    <col min="285" max="285" width="8.33203125" customWidth="1"/>
    <col min="286" max="286" width="8.5546875" customWidth="1"/>
    <col min="287" max="287" width="8" customWidth="1"/>
    <col min="288" max="288" width="8.6640625" customWidth="1"/>
    <col min="513" max="513" width="13.33203125" customWidth="1"/>
    <col min="514" max="514" width="22.5546875" customWidth="1"/>
    <col min="515" max="523" width="6.77734375" customWidth="1"/>
    <col min="524" max="540" width="7.77734375" customWidth="1"/>
    <col min="541" max="541" width="8.33203125" customWidth="1"/>
    <col min="542" max="542" width="8.5546875" customWidth="1"/>
    <col min="543" max="543" width="8" customWidth="1"/>
    <col min="544" max="544" width="8.6640625" customWidth="1"/>
    <col min="769" max="769" width="13.33203125" customWidth="1"/>
    <col min="770" max="770" width="22.5546875" customWidth="1"/>
    <col min="771" max="779" width="6.77734375" customWidth="1"/>
    <col min="780" max="796" width="7.77734375" customWidth="1"/>
    <col min="797" max="797" width="8.33203125" customWidth="1"/>
    <col min="798" max="798" width="8.5546875" customWidth="1"/>
    <col min="799" max="799" width="8" customWidth="1"/>
    <col min="800" max="800" width="8.6640625" customWidth="1"/>
    <col min="1025" max="1025" width="13.33203125" customWidth="1"/>
    <col min="1026" max="1026" width="22.5546875" customWidth="1"/>
    <col min="1027" max="1035" width="6.77734375" customWidth="1"/>
    <col min="1036" max="1052" width="7.77734375" customWidth="1"/>
    <col min="1053" max="1053" width="8.33203125" customWidth="1"/>
    <col min="1054" max="1054" width="8.5546875" customWidth="1"/>
    <col min="1055" max="1055" width="8" customWidth="1"/>
    <col min="1056" max="1056" width="8.6640625" customWidth="1"/>
    <col min="1281" max="1281" width="13.33203125" customWidth="1"/>
    <col min="1282" max="1282" width="22.5546875" customWidth="1"/>
    <col min="1283" max="1291" width="6.77734375" customWidth="1"/>
    <col min="1292" max="1308" width="7.77734375" customWidth="1"/>
    <col min="1309" max="1309" width="8.33203125" customWidth="1"/>
    <col min="1310" max="1310" width="8.5546875" customWidth="1"/>
    <col min="1311" max="1311" width="8" customWidth="1"/>
    <col min="1312" max="1312" width="8.6640625" customWidth="1"/>
    <col min="1537" max="1537" width="13.33203125" customWidth="1"/>
    <col min="1538" max="1538" width="22.5546875" customWidth="1"/>
    <col min="1539" max="1547" width="6.77734375" customWidth="1"/>
    <col min="1548" max="1564" width="7.77734375" customWidth="1"/>
    <col min="1565" max="1565" width="8.33203125" customWidth="1"/>
    <col min="1566" max="1566" width="8.5546875" customWidth="1"/>
    <col min="1567" max="1567" width="8" customWidth="1"/>
    <col min="1568" max="1568" width="8.6640625" customWidth="1"/>
    <col min="1793" max="1793" width="13.33203125" customWidth="1"/>
    <col min="1794" max="1794" width="22.5546875" customWidth="1"/>
    <col min="1795" max="1803" width="6.77734375" customWidth="1"/>
    <col min="1804" max="1820" width="7.77734375" customWidth="1"/>
    <col min="1821" max="1821" width="8.33203125" customWidth="1"/>
    <col min="1822" max="1822" width="8.5546875" customWidth="1"/>
    <col min="1823" max="1823" width="8" customWidth="1"/>
    <col min="1824" max="1824" width="8.6640625" customWidth="1"/>
    <col min="2049" max="2049" width="13.33203125" customWidth="1"/>
    <col min="2050" max="2050" width="22.5546875" customWidth="1"/>
    <col min="2051" max="2059" width="6.77734375" customWidth="1"/>
    <col min="2060" max="2076" width="7.77734375" customWidth="1"/>
    <col min="2077" max="2077" width="8.33203125" customWidth="1"/>
    <col min="2078" max="2078" width="8.5546875" customWidth="1"/>
    <col min="2079" max="2079" width="8" customWidth="1"/>
    <col min="2080" max="2080" width="8.6640625" customWidth="1"/>
    <col min="2305" max="2305" width="13.33203125" customWidth="1"/>
    <col min="2306" max="2306" width="22.5546875" customWidth="1"/>
    <col min="2307" max="2315" width="6.77734375" customWidth="1"/>
    <col min="2316" max="2332" width="7.77734375" customWidth="1"/>
    <col min="2333" max="2333" width="8.33203125" customWidth="1"/>
    <col min="2334" max="2334" width="8.5546875" customWidth="1"/>
    <col min="2335" max="2335" width="8" customWidth="1"/>
    <col min="2336" max="2336" width="8.6640625" customWidth="1"/>
    <col min="2561" max="2561" width="13.33203125" customWidth="1"/>
    <col min="2562" max="2562" width="22.5546875" customWidth="1"/>
    <col min="2563" max="2571" width="6.77734375" customWidth="1"/>
    <col min="2572" max="2588" width="7.77734375" customWidth="1"/>
    <col min="2589" max="2589" width="8.33203125" customWidth="1"/>
    <col min="2590" max="2590" width="8.5546875" customWidth="1"/>
    <col min="2591" max="2591" width="8" customWidth="1"/>
    <col min="2592" max="2592" width="8.6640625" customWidth="1"/>
    <col min="2817" max="2817" width="13.33203125" customWidth="1"/>
    <col min="2818" max="2818" width="22.5546875" customWidth="1"/>
    <col min="2819" max="2827" width="6.77734375" customWidth="1"/>
    <col min="2828" max="2844" width="7.77734375" customWidth="1"/>
    <col min="2845" max="2845" width="8.33203125" customWidth="1"/>
    <col min="2846" max="2846" width="8.5546875" customWidth="1"/>
    <col min="2847" max="2847" width="8" customWidth="1"/>
    <col min="2848" max="2848" width="8.6640625" customWidth="1"/>
    <col min="3073" max="3073" width="13.33203125" customWidth="1"/>
    <col min="3074" max="3074" width="22.5546875" customWidth="1"/>
    <col min="3075" max="3083" width="6.77734375" customWidth="1"/>
    <col min="3084" max="3100" width="7.77734375" customWidth="1"/>
    <col min="3101" max="3101" width="8.33203125" customWidth="1"/>
    <col min="3102" max="3102" width="8.5546875" customWidth="1"/>
    <col min="3103" max="3103" width="8" customWidth="1"/>
    <col min="3104" max="3104" width="8.6640625" customWidth="1"/>
    <col min="3329" max="3329" width="13.33203125" customWidth="1"/>
    <col min="3330" max="3330" width="22.5546875" customWidth="1"/>
    <col min="3331" max="3339" width="6.77734375" customWidth="1"/>
    <col min="3340" max="3356" width="7.77734375" customWidth="1"/>
    <col min="3357" max="3357" width="8.33203125" customWidth="1"/>
    <col min="3358" max="3358" width="8.5546875" customWidth="1"/>
    <col min="3359" max="3359" width="8" customWidth="1"/>
    <col min="3360" max="3360" width="8.6640625" customWidth="1"/>
    <col min="3585" max="3585" width="13.33203125" customWidth="1"/>
    <col min="3586" max="3586" width="22.5546875" customWidth="1"/>
    <col min="3587" max="3595" width="6.77734375" customWidth="1"/>
    <col min="3596" max="3612" width="7.77734375" customWidth="1"/>
    <col min="3613" max="3613" width="8.33203125" customWidth="1"/>
    <col min="3614" max="3614" width="8.5546875" customWidth="1"/>
    <col min="3615" max="3615" width="8" customWidth="1"/>
    <col min="3616" max="3616" width="8.6640625" customWidth="1"/>
    <col min="3841" max="3841" width="13.33203125" customWidth="1"/>
    <col min="3842" max="3842" width="22.5546875" customWidth="1"/>
    <col min="3843" max="3851" width="6.77734375" customWidth="1"/>
    <col min="3852" max="3868" width="7.77734375" customWidth="1"/>
    <col min="3869" max="3869" width="8.33203125" customWidth="1"/>
    <col min="3870" max="3870" width="8.5546875" customWidth="1"/>
    <col min="3871" max="3871" width="8" customWidth="1"/>
    <col min="3872" max="3872" width="8.6640625" customWidth="1"/>
    <col min="4097" max="4097" width="13.33203125" customWidth="1"/>
    <col min="4098" max="4098" width="22.5546875" customWidth="1"/>
    <col min="4099" max="4107" width="6.77734375" customWidth="1"/>
    <col min="4108" max="4124" width="7.77734375" customWidth="1"/>
    <col min="4125" max="4125" width="8.33203125" customWidth="1"/>
    <col min="4126" max="4126" width="8.5546875" customWidth="1"/>
    <col min="4127" max="4127" width="8" customWidth="1"/>
    <col min="4128" max="4128" width="8.6640625" customWidth="1"/>
    <col min="4353" max="4353" width="13.33203125" customWidth="1"/>
    <col min="4354" max="4354" width="22.5546875" customWidth="1"/>
    <col min="4355" max="4363" width="6.77734375" customWidth="1"/>
    <col min="4364" max="4380" width="7.77734375" customWidth="1"/>
    <col min="4381" max="4381" width="8.33203125" customWidth="1"/>
    <col min="4382" max="4382" width="8.5546875" customWidth="1"/>
    <col min="4383" max="4383" width="8" customWidth="1"/>
    <col min="4384" max="4384" width="8.6640625" customWidth="1"/>
    <col min="4609" max="4609" width="13.33203125" customWidth="1"/>
    <col min="4610" max="4610" width="22.5546875" customWidth="1"/>
    <col min="4611" max="4619" width="6.77734375" customWidth="1"/>
    <col min="4620" max="4636" width="7.77734375" customWidth="1"/>
    <col min="4637" max="4637" width="8.33203125" customWidth="1"/>
    <col min="4638" max="4638" width="8.5546875" customWidth="1"/>
    <col min="4639" max="4639" width="8" customWidth="1"/>
    <col min="4640" max="4640" width="8.6640625" customWidth="1"/>
    <col min="4865" max="4865" width="13.33203125" customWidth="1"/>
    <col min="4866" max="4866" width="22.5546875" customWidth="1"/>
    <col min="4867" max="4875" width="6.77734375" customWidth="1"/>
    <col min="4876" max="4892" width="7.77734375" customWidth="1"/>
    <col min="4893" max="4893" width="8.33203125" customWidth="1"/>
    <col min="4894" max="4894" width="8.5546875" customWidth="1"/>
    <col min="4895" max="4895" width="8" customWidth="1"/>
    <col min="4896" max="4896" width="8.6640625" customWidth="1"/>
    <col min="5121" max="5121" width="13.33203125" customWidth="1"/>
    <col min="5122" max="5122" width="22.5546875" customWidth="1"/>
    <col min="5123" max="5131" width="6.77734375" customWidth="1"/>
    <col min="5132" max="5148" width="7.77734375" customWidth="1"/>
    <col min="5149" max="5149" width="8.33203125" customWidth="1"/>
    <col min="5150" max="5150" width="8.5546875" customWidth="1"/>
    <col min="5151" max="5151" width="8" customWidth="1"/>
    <col min="5152" max="5152" width="8.6640625" customWidth="1"/>
    <col min="5377" max="5377" width="13.33203125" customWidth="1"/>
    <col min="5378" max="5378" width="22.5546875" customWidth="1"/>
    <col min="5379" max="5387" width="6.77734375" customWidth="1"/>
    <col min="5388" max="5404" width="7.77734375" customWidth="1"/>
    <col min="5405" max="5405" width="8.33203125" customWidth="1"/>
    <col min="5406" max="5406" width="8.5546875" customWidth="1"/>
    <col min="5407" max="5407" width="8" customWidth="1"/>
    <col min="5408" max="5408" width="8.6640625" customWidth="1"/>
    <col min="5633" max="5633" width="13.33203125" customWidth="1"/>
    <col min="5634" max="5634" width="22.5546875" customWidth="1"/>
    <col min="5635" max="5643" width="6.77734375" customWidth="1"/>
    <col min="5644" max="5660" width="7.77734375" customWidth="1"/>
    <col min="5661" max="5661" width="8.33203125" customWidth="1"/>
    <col min="5662" max="5662" width="8.5546875" customWidth="1"/>
    <col min="5663" max="5663" width="8" customWidth="1"/>
    <col min="5664" max="5664" width="8.6640625" customWidth="1"/>
    <col min="5889" max="5889" width="13.33203125" customWidth="1"/>
    <col min="5890" max="5890" width="22.5546875" customWidth="1"/>
    <col min="5891" max="5899" width="6.77734375" customWidth="1"/>
    <col min="5900" max="5916" width="7.77734375" customWidth="1"/>
    <col min="5917" max="5917" width="8.33203125" customWidth="1"/>
    <col min="5918" max="5918" width="8.5546875" customWidth="1"/>
    <col min="5919" max="5919" width="8" customWidth="1"/>
    <col min="5920" max="5920" width="8.6640625" customWidth="1"/>
    <col min="6145" max="6145" width="13.33203125" customWidth="1"/>
    <col min="6146" max="6146" width="22.5546875" customWidth="1"/>
    <col min="6147" max="6155" width="6.77734375" customWidth="1"/>
    <col min="6156" max="6172" width="7.77734375" customWidth="1"/>
    <col min="6173" max="6173" width="8.33203125" customWidth="1"/>
    <col min="6174" max="6174" width="8.5546875" customWidth="1"/>
    <col min="6175" max="6175" width="8" customWidth="1"/>
    <col min="6176" max="6176" width="8.6640625" customWidth="1"/>
    <col min="6401" max="6401" width="13.33203125" customWidth="1"/>
    <col min="6402" max="6402" width="22.5546875" customWidth="1"/>
    <col min="6403" max="6411" width="6.77734375" customWidth="1"/>
    <col min="6412" max="6428" width="7.77734375" customWidth="1"/>
    <col min="6429" max="6429" width="8.33203125" customWidth="1"/>
    <col min="6430" max="6430" width="8.5546875" customWidth="1"/>
    <col min="6431" max="6431" width="8" customWidth="1"/>
    <col min="6432" max="6432" width="8.6640625" customWidth="1"/>
    <col min="6657" max="6657" width="13.33203125" customWidth="1"/>
    <col min="6658" max="6658" width="22.5546875" customWidth="1"/>
    <col min="6659" max="6667" width="6.77734375" customWidth="1"/>
    <col min="6668" max="6684" width="7.77734375" customWidth="1"/>
    <col min="6685" max="6685" width="8.33203125" customWidth="1"/>
    <col min="6686" max="6686" width="8.5546875" customWidth="1"/>
    <col min="6687" max="6687" width="8" customWidth="1"/>
    <col min="6688" max="6688" width="8.6640625" customWidth="1"/>
    <col min="6913" max="6913" width="13.33203125" customWidth="1"/>
    <col min="6914" max="6914" width="22.5546875" customWidth="1"/>
    <col min="6915" max="6923" width="6.77734375" customWidth="1"/>
    <col min="6924" max="6940" width="7.77734375" customWidth="1"/>
    <col min="6941" max="6941" width="8.33203125" customWidth="1"/>
    <col min="6942" max="6942" width="8.5546875" customWidth="1"/>
    <col min="6943" max="6943" width="8" customWidth="1"/>
    <col min="6944" max="6944" width="8.6640625" customWidth="1"/>
    <col min="7169" max="7169" width="13.33203125" customWidth="1"/>
    <col min="7170" max="7170" width="22.5546875" customWidth="1"/>
    <col min="7171" max="7179" width="6.77734375" customWidth="1"/>
    <col min="7180" max="7196" width="7.77734375" customWidth="1"/>
    <col min="7197" max="7197" width="8.33203125" customWidth="1"/>
    <col min="7198" max="7198" width="8.5546875" customWidth="1"/>
    <col min="7199" max="7199" width="8" customWidth="1"/>
    <col min="7200" max="7200" width="8.6640625" customWidth="1"/>
    <col min="7425" max="7425" width="13.33203125" customWidth="1"/>
    <col min="7426" max="7426" width="22.5546875" customWidth="1"/>
    <col min="7427" max="7435" width="6.77734375" customWidth="1"/>
    <col min="7436" max="7452" width="7.77734375" customWidth="1"/>
    <col min="7453" max="7453" width="8.33203125" customWidth="1"/>
    <col min="7454" max="7454" width="8.5546875" customWidth="1"/>
    <col min="7455" max="7455" width="8" customWidth="1"/>
    <col min="7456" max="7456" width="8.6640625" customWidth="1"/>
    <col min="7681" max="7681" width="13.33203125" customWidth="1"/>
    <col min="7682" max="7682" width="22.5546875" customWidth="1"/>
    <col min="7683" max="7691" width="6.77734375" customWidth="1"/>
    <col min="7692" max="7708" width="7.77734375" customWidth="1"/>
    <col min="7709" max="7709" width="8.33203125" customWidth="1"/>
    <col min="7710" max="7710" width="8.5546875" customWidth="1"/>
    <col min="7711" max="7711" width="8" customWidth="1"/>
    <col min="7712" max="7712" width="8.6640625" customWidth="1"/>
    <col min="7937" max="7937" width="13.33203125" customWidth="1"/>
    <col min="7938" max="7938" width="22.5546875" customWidth="1"/>
    <col min="7939" max="7947" width="6.77734375" customWidth="1"/>
    <col min="7948" max="7964" width="7.77734375" customWidth="1"/>
    <col min="7965" max="7965" width="8.33203125" customWidth="1"/>
    <col min="7966" max="7966" width="8.5546875" customWidth="1"/>
    <col min="7967" max="7967" width="8" customWidth="1"/>
    <col min="7968" max="7968" width="8.6640625" customWidth="1"/>
    <col min="8193" max="8193" width="13.33203125" customWidth="1"/>
    <col min="8194" max="8194" width="22.5546875" customWidth="1"/>
    <col min="8195" max="8203" width="6.77734375" customWidth="1"/>
    <col min="8204" max="8220" width="7.77734375" customWidth="1"/>
    <col min="8221" max="8221" width="8.33203125" customWidth="1"/>
    <col min="8222" max="8222" width="8.5546875" customWidth="1"/>
    <col min="8223" max="8223" width="8" customWidth="1"/>
    <col min="8224" max="8224" width="8.6640625" customWidth="1"/>
    <col min="8449" max="8449" width="13.33203125" customWidth="1"/>
    <col min="8450" max="8450" width="22.5546875" customWidth="1"/>
    <col min="8451" max="8459" width="6.77734375" customWidth="1"/>
    <col min="8460" max="8476" width="7.77734375" customWidth="1"/>
    <col min="8477" max="8477" width="8.33203125" customWidth="1"/>
    <col min="8478" max="8478" width="8.5546875" customWidth="1"/>
    <col min="8479" max="8479" width="8" customWidth="1"/>
    <col min="8480" max="8480" width="8.6640625" customWidth="1"/>
    <col min="8705" max="8705" width="13.33203125" customWidth="1"/>
    <col min="8706" max="8706" width="22.5546875" customWidth="1"/>
    <col min="8707" max="8715" width="6.77734375" customWidth="1"/>
    <col min="8716" max="8732" width="7.77734375" customWidth="1"/>
    <col min="8733" max="8733" width="8.33203125" customWidth="1"/>
    <col min="8734" max="8734" width="8.5546875" customWidth="1"/>
    <col min="8735" max="8735" width="8" customWidth="1"/>
    <col min="8736" max="8736" width="8.6640625" customWidth="1"/>
    <col min="8961" max="8961" width="13.33203125" customWidth="1"/>
    <col min="8962" max="8962" width="22.5546875" customWidth="1"/>
    <col min="8963" max="8971" width="6.77734375" customWidth="1"/>
    <col min="8972" max="8988" width="7.77734375" customWidth="1"/>
    <col min="8989" max="8989" width="8.33203125" customWidth="1"/>
    <col min="8990" max="8990" width="8.5546875" customWidth="1"/>
    <col min="8991" max="8991" width="8" customWidth="1"/>
    <col min="8992" max="8992" width="8.6640625" customWidth="1"/>
    <col min="9217" max="9217" width="13.33203125" customWidth="1"/>
    <col min="9218" max="9218" width="22.5546875" customWidth="1"/>
    <col min="9219" max="9227" width="6.77734375" customWidth="1"/>
    <col min="9228" max="9244" width="7.77734375" customWidth="1"/>
    <col min="9245" max="9245" width="8.33203125" customWidth="1"/>
    <col min="9246" max="9246" width="8.5546875" customWidth="1"/>
    <col min="9247" max="9247" width="8" customWidth="1"/>
    <col min="9248" max="9248" width="8.6640625" customWidth="1"/>
    <col min="9473" max="9473" width="13.33203125" customWidth="1"/>
    <col min="9474" max="9474" width="22.5546875" customWidth="1"/>
    <col min="9475" max="9483" width="6.77734375" customWidth="1"/>
    <col min="9484" max="9500" width="7.77734375" customWidth="1"/>
    <col min="9501" max="9501" width="8.33203125" customWidth="1"/>
    <col min="9502" max="9502" width="8.5546875" customWidth="1"/>
    <col min="9503" max="9503" width="8" customWidth="1"/>
    <col min="9504" max="9504" width="8.6640625" customWidth="1"/>
    <col min="9729" max="9729" width="13.33203125" customWidth="1"/>
    <col min="9730" max="9730" width="22.5546875" customWidth="1"/>
    <col min="9731" max="9739" width="6.77734375" customWidth="1"/>
    <col min="9740" max="9756" width="7.77734375" customWidth="1"/>
    <col min="9757" max="9757" width="8.33203125" customWidth="1"/>
    <col min="9758" max="9758" width="8.5546875" customWidth="1"/>
    <col min="9759" max="9759" width="8" customWidth="1"/>
    <col min="9760" max="9760" width="8.6640625" customWidth="1"/>
    <col min="9985" max="9985" width="13.33203125" customWidth="1"/>
    <col min="9986" max="9986" width="22.5546875" customWidth="1"/>
    <col min="9987" max="9995" width="6.77734375" customWidth="1"/>
    <col min="9996" max="10012" width="7.77734375" customWidth="1"/>
    <col min="10013" max="10013" width="8.33203125" customWidth="1"/>
    <col min="10014" max="10014" width="8.5546875" customWidth="1"/>
    <col min="10015" max="10015" width="8" customWidth="1"/>
    <col min="10016" max="10016" width="8.6640625" customWidth="1"/>
    <col min="10241" max="10241" width="13.33203125" customWidth="1"/>
    <col min="10242" max="10242" width="22.5546875" customWidth="1"/>
    <col min="10243" max="10251" width="6.77734375" customWidth="1"/>
    <col min="10252" max="10268" width="7.77734375" customWidth="1"/>
    <col min="10269" max="10269" width="8.33203125" customWidth="1"/>
    <col min="10270" max="10270" width="8.5546875" customWidth="1"/>
    <col min="10271" max="10271" width="8" customWidth="1"/>
    <col min="10272" max="10272" width="8.6640625" customWidth="1"/>
    <col min="10497" max="10497" width="13.33203125" customWidth="1"/>
    <col min="10498" max="10498" width="22.5546875" customWidth="1"/>
    <col min="10499" max="10507" width="6.77734375" customWidth="1"/>
    <col min="10508" max="10524" width="7.77734375" customWidth="1"/>
    <col min="10525" max="10525" width="8.33203125" customWidth="1"/>
    <col min="10526" max="10526" width="8.5546875" customWidth="1"/>
    <col min="10527" max="10527" width="8" customWidth="1"/>
    <col min="10528" max="10528" width="8.6640625" customWidth="1"/>
    <col min="10753" max="10753" width="13.33203125" customWidth="1"/>
    <col min="10754" max="10754" width="22.5546875" customWidth="1"/>
    <col min="10755" max="10763" width="6.77734375" customWidth="1"/>
    <col min="10764" max="10780" width="7.77734375" customWidth="1"/>
    <col min="10781" max="10781" width="8.33203125" customWidth="1"/>
    <col min="10782" max="10782" width="8.5546875" customWidth="1"/>
    <col min="10783" max="10783" width="8" customWidth="1"/>
    <col min="10784" max="10784" width="8.6640625" customWidth="1"/>
    <col min="11009" max="11009" width="13.33203125" customWidth="1"/>
    <col min="11010" max="11010" width="22.5546875" customWidth="1"/>
    <col min="11011" max="11019" width="6.77734375" customWidth="1"/>
    <col min="11020" max="11036" width="7.77734375" customWidth="1"/>
    <col min="11037" max="11037" width="8.33203125" customWidth="1"/>
    <col min="11038" max="11038" width="8.5546875" customWidth="1"/>
    <col min="11039" max="11039" width="8" customWidth="1"/>
    <col min="11040" max="11040" width="8.6640625" customWidth="1"/>
    <col min="11265" max="11265" width="13.33203125" customWidth="1"/>
    <col min="11266" max="11266" width="22.5546875" customWidth="1"/>
    <col min="11267" max="11275" width="6.77734375" customWidth="1"/>
    <col min="11276" max="11292" width="7.77734375" customWidth="1"/>
    <col min="11293" max="11293" width="8.33203125" customWidth="1"/>
    <col min="11294" max="11294" width="8.5546875" customWidth="1"/>
    <col min="11295" max="11295" width="8" customWidth="1"/>
    <col min="11296" max="11296" width="8.6640625" customWidth="1"/>
    <col min="11521" max="11521" width="13.33203125" customWidth="1"/>
    <col min="11522" max="11522" width="22.5546875" customWidth="1"/>
    <col min="11523" max="11531" width="6.77734375" customWidth="1"/>
    <col min="11532" max="11548" width="7.77734375" customWidth="1"/>
    <col min="11549" max="11549" width="8.33203125" customWidth="1"/>
    <col min="11550" max="11550" width="8.5546875" customWidth="1"/>
    <col min="11551" max="11551" width="8" customWidth="1"/>
    <col min="11552" max="11552" width="8.6640625" customWidth="1"/>
    <col min="11777" max="11777" width="13.33203125" customWidth="1"/>
    <col min="11778" max="11778" width="22.5546875" customWidth="1"/>
    <col min="11779" max="11787" width="6.77734375" customWidth="1"/>
    <col min="11788" max="11804" width="7.77734375" customWidth="1"/>
    <col min="11805" max="11805" width="8.33203125" customWidth="1"/>
    <col min="11806" max="11806" width="8.5546875" customWidth="1"/>
    <col min="11807" max="11807" width="8" customWidth="1"/>
    <col min="11808" max="11808" width="8.6640625" customWidth="1"/>
    <col min="12033" max="12033" width="13.33203125" customWidth="1"/>
    <col min="12034" max="12034" width="22.5546875" customWidth="1"/>
    <col min="12035" max="12043" width="6.77734375" customWidth="1"/>
    <col min="12044" max="12060" width="7.77734375" customWidth="1"/>
    <col min="12061" max="12061" width="8.33203125" customWidth="1"/>
    <col min="12062" max="12062" width="8.5546875" customWidth="1"/>
    <col min="12063" max="12063" width="8" customWidth="1"/>
    <col min="12064" max="12064" width="8.6640625" customWidth="1"/>
    <col min="12289" max="12289" width="13.33203125" customWidth="1"/>
    <col min="12290" max="12290" width="22.5546875" customWidth="1"/>
    <col min="12291" max="12299" width="6.77734375" customWidth="1"/>
    <col min="12300" max="12316" width="7.77734375" customWidth="1"/>
    <col min="12317" max="12317" width="8.33203125" customWidth="1"/>
    <col min="12318" max="12318" width="8.5546875" customWidth="1"/>
    <col min="12319" max="12319" width="8" customWidth="1"/>
    <col min="12320" max="12320" width="8.6640625" customWidth="1"/>
    <col min="12545" max="12545" width="13.33203125" customWidth="1"/>
    <col min="12546" max="12546" width="22.5546875" customWidth="1"/>
    <col min="12547" max="12555" width="6.77734375" customWidth="1"/>
    <col min="12556" max="12572" width="7.77734375" customWidth="1"/>
    <col min="12573" max="12573" width="8.33203125" customWidth="1"/>
    <col min="12574" max="12574" width="8.5546875" customWidth="1"/>
    <col min="12575" max="12575" width="8" customWidth="1"/>
    <col min="12576" max="12576" width="8.6640625" customWidth="1"/>
    <col min="12801" max="12801" width="13.33203125" customWidth="1"/>
    <col min="12802" max="12802" width="22.5546875" customWidth="1"/>
    <col min="12803" max="12811" width="6.77734375" customWidth="1"/>
    <col min="12812" max="12828" width="7.77734375" customWidth="1"/>
    <col min="12829" max="12829" width="8.33203125" customWidth="1"/>
    <col min="12830" max="12830" width="8.5546875" customWidth="1"/>
    <col min="12831" max="12831" width="8" customWidth="1"/>
    <col min="12832" max="12832" width="8.6640625" customWidth="1"/>
    <col min="13057" max="13057" width="13.33203125" customWidth="1"/>
    <col min="13058" max="13058" width="22.5546875" customWidth="1"/>
    <col min="13059" max="13067" width="6.77734375" customWidth="1"/>
    <col min="13068" max="13084" width="7.77734375" customWidth="1"/>
    <col min="13085" max="13085" width="8.33203125" customWidth="1"/>
    <col min="13086" max="13086" width="8.5546875" customWidth="1"/>
    <col min="13087" max="13087" width="8" customWidth="1"/>
    <col min="13088" max="13088" width="8.6640625" customWidth="1"/>
    <col min="13313" max="13313" width="13.33203125" customWidth="1"/>
    <col min="13314" max="13314" width="22.5546875" customWidth="1"/>
    <col min="13315" max="13323" width="6.77734375" customWidth="1"/>
    <col min="13324" max="13340" width="7.77734375" customWidth="1"/>
    <col min="13341" max="13341" width="8.33203125" customWidth="1"/>
    <col min="13342" max="13342" width="8.5546875" customWidth="1"/>
    <col min="13343" max="13343" width="8" customWidth="1"/>
    <col min="13344" max="13344" width="8.6640625" customWidth="1"/>
    <col min="13569" max="13569" width="13.33203125" customWidth="1"/>
    <col min="13570" max="13570" width="22.5546875" customWidth="1"/>
    <col min="13571" max="13579" width="6.77734375" customWidth="1"/>
    <col min="13580" max="13596" width="7.77734375" customWidth="1"/>
    <col min="13597" max="13597" width="8.33203125" customWidth="1"/>
    <col min="13598" max="13598" width="8.5546875" customWidth="1"/>
    <col min="13599" max="13599" width="8" customWidth="1"/>
    <col min="13600" max="13600" width="8.6640625" customWidth="1"/>
    <col min="13825" max="13825" width="13.33203125" customWidth="1"/>
    <col min="13826" max="13826" width="22.5546875" customWidth="1"/>
    <col min="13827" max="13835" width="6.77734375" customWidth="1"/>
    <col min="13836" max="13852" width="7.77734375" customWidth="1"/>
    <col min="13853" max="13853" width="8.33203125" customWidth="1"/>
    <col min="13854" max="13854" width="8.5546875" customWidth="1"/>
    <col min="13855" max="13855" width="8" customWidth="1"/>
    <col min="13856" max="13856" width="8.6640625" customWidth="1"/>
    <col min="14081" max="14081" width="13.33203125" customWidth="1"/>
    <col min="14082" max="14082" width="22.5546875" customWidth="1"/>
    <col min="14083" max="14091" width="6.77734375" customWidth="1"/>
    <col min="14092" max="14108" width="7.77734375" customWidth="1"/>
    <col min="14109" max="14109" width="8.33203125" customWidth="1"/>
    <col min="14110" max="14110" width="8.5546875" customWidth="1"/>
    <col min="14111" max="14111" width="8" customWidth="1"/>
    <col min="14112" max="14112" width="8.6640625" customWidth="1"/>
    <col min="14337" max="14337" width="13.33203125" customWidth="1"/>
    <col min="14338" max="14338" width="22.5546875" customWidth="1"/>
    <col min="14339" max="14347" width="6.77734375" customWidth="1"/>
    <col min="14348" max="14364" width="7.77734375" customWidth="1"/>
    <col min="14365" max="14365" width="8.33203125" customWidth="1"/>
    <col min="14366" max="14366" width="8.5546875" customWidth="1"/>
    <col min="14367" max="14367" width="8" customWidth="1"/>
    <col min="14368" max="14368" width="8.6640625" customWidth="1"/>
    <col min="14593" max="14593" width="13.33203125" customWidth="1"/>
    <col min="14594" max="14594" width="22.5546875" customWidth="1"/>
    <col min="14595" max="14603" width="6.77734375" customWidth="1"/>
    <col min="14604" max="14620" width="7.77734375" customWidth="1"/>
    <col min="14621" max="14621" width="8.33203125" customWidth="1"/>
    <col min="14622" max="14622" width="8.5546875" customWidth="1"/>
    <col min="14623" max="14623" width="8" customWidth="1"/>
    <col min="14624" max="14624" width="8.6640625" customWidth="1"/>
    <col min="14849" max="14849" width="13.33203125" customWidth="1"/>
    <col min="14850" max="14850" width="22.5546875" customWidth="1"/>
    <col min="14851" max="14859" width="6.77734375" customWidth="1"/>
    <col min="14860" max="14876" width="7.77734375" customWidth="1"/>
    <col min="14877" max="14877" width="8.33203125" customWidth="1"/>
    <col min="14878" max="14878" width="8.5546875" customWidth="1"/>
    <col min="14879" max="14879" width="8" customWidth="1"/>
    <col min="14880" max="14880" width="8.6640625" customWidth="1"/>
    <col min="15105" max="15105" width="13.33203125" customWidth="1"/>
    <col min="15106" max="15106" width="22.5546875" customWidth="1"/>
    <col min="15107" max="15115" width="6.77734375" customWidth="1"/>
    <col min="15116" max="15132" width="7.77734375" customWidth="1"/>
    <col min="15133" max="15133" width="8.33203125" customWidth="1"/>
    <col min="15134" max="15134" width="8.5546875" customWidth="1"/>
    <col min="15135" max="15135" width="8" customWidth="1"/>
    <col min="15136" max="15136" width="8.6640625" customWidth="1"/>
    <col min="15361" max="15361" width="13.33203125" customWidth="1"/>
    <col min="15362" max="15362" width="22.5546875" customWidth="1"/>
    <col min="15363" max="15371" width="6.77734375" customWidth="1"/>
    <col min="15372" max="15388" width="7.77734375" customWidth="1"/>
    <col min="15389" max="15389" width="8.33203125" customWidth="1"/>
    <col min="15390" max="15390" width="8.5546875" customWidth="1"/>
    <col min="15391" max="15391" width="8" customWidth="1"/>
    <col min="15392" max="15392" width="8.6640625" customWidth="1"/>
    <col min="15617" max="15617" width="13.33203125" customWidth="1"/>
    <col min="15618" max="15618" width="22.5546875" customWidth="1"/>
    <col min="15619" max="15627" width="6.77734375" customWidth="1"/>
    <col min="15628" max="15644" width="7.77734375" customWidth="1"/>
    <col min="15645" max="15645" width="8.33203125" customWidth="1"/>
    <col min="15646" max="15646" width="8.5546875" customWidth="1"/>
    <col min="15647" max="15647" width="8" customWidth="1"/>
    <col min="15648" max="15648" width="8.6640625" customWidth="1"/>
    <col min="15873" max="15873" width="13.33203125" customWidth="1"/>
    <col min="15874" max="15874" width="22.5546875" customWidth="1"/>
    <col min="15875" max="15883" width="6.77734375" customWidth="1"/>
    <col min="15884" max="15900" width="7.77734375" customWidth="1"/>
    <col min="15901" max="15901" width="8.33203125" customWidth="1"/>
    <col min="15902" max="15902" width="8.5546875" customWidth="1"/>
    <col min="15903" max="15903" width="8" customWidth="1"/>
    <col min="15904" max="15904" width="8.6640625" customWidth="1"/>
    <col min="16129" max="16129" width="13.33203125" customWidth="1"/>
    <col min="16130" max="16130" width="22.5546875" customWidth="1"/>
    <col min="16131" max="16139" width="6.77734375" customWidth="1"/>
    <col min="16140" max="16156" width="7.77734375" customWidth="1"/>
    <col min="16157" max="16157" width="8.33203125" customWidth="1"/>
    <col min="16158" max="16158" width="8.5546875" customWidth="1"/>
    <col min="16159" max="16159" width="8" customWidth="1"/>
    <col min="16160" max="16160" width="8.6640625" customWidth="1"/>
  </cols>
  <sheetData>
    <row r="1" spans="1:36" x14ac:dyDescent="0.2">
      <c r="A1" s="62"/>
      <c r="B1" s="62"/>
      <c r="C1" s="63"/>
      <c r="D1" s="63"/>
      <c r="E1" s="63"/>
      <c r="F1" s="63"/>
      <c r="G1" s="63"/>
      <c r="H1" s="63"/>
      <c r="I1" s="63"/>
      <c r="J1" s="63"/>
      <c r="K1" s="63"/>
      <c r="L1" s="63"/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 s="63"/>
      <c r="Y1" s="63"/>
      <c r="Z1" s="63"/>
      <c r="AA1" s="63"/>
      <c r="AB1" s="63"/>
    </row>
    <row r="2" spans="1:36" ht="18" x14ac:dyDescent="0.25">
      <c r="A2" s="64" t="s">
        <v>44</v>
      </c>
      <c r="B2" s="65"/>
      <c r="C2" s="66"/>
      <c r="D2" s="66"/>
      <c r="E2" s="66"/>
      <c r="F2" s="66"/>
      <c r="G2" s="66"/>
      <c r="H2" s="67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</row>
    <row r="3" spans="1:36" ht="18" x14ac:dyDescent="0.25">
      <c r="A3" s="559" t="str">
        <f>'TITLE PAGE'!D9</f>
        <v>Hafren Dyfrdwy</v>
      </c>
      <c r="B3" s="65"/>
      <c r="C3" s="558"/>
      <c r="D3" s="66"/>
      <c r="E3" s="66"/>
      <c r="F3" s="66"/>
      <c r="G3" s="66"/>
      <c r="H3" s="67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</row>
    <row r="4" spans="1:36" ht="18" x14ac:dyDescent="0.25">
      <c r="A4" s="559" t="str">
        <f>'TITLE PAGE'!D10</f>
        <v xml:space="preserve">Wrexham </v>
      </c>
      <c r="B4" s="65"/>
      <c r="C4" s="558"/>
      <c r="D4" s="66"/>
      <c r="E4" s="66"/>
      <c r="F4" s="66"/>
      <c r="G4" s="66"/>
      <c r="H4" s="67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</row>
    <row r="5" spans="1:36" ht="25.5" x14ac:dyDescent="0.2">
      <c r="A5" s="68" t="s">
        <v>45</v>
      </c>
      <c r="B5" s="69" t="s">
        <v>46</v>
      </c>
      <c r="C5" s="70" t="s">
        <v>47</v>
      </c>
      <c r="D5" s="71"/>
      <c r="E5" s="71" t="s">
        <v>48</v>
      </c>
      <c r="F5" s="71" t="s">
        <v>49</v>
      </c>
      <c r="G5" s="71" t="s">
        <v>50</v>
      </c>
      <c r="H5" s="72" t="s">
        <v>51</v>
      </c>
      <c r="I5" s="72" t="s">
        <v>52</v>
      </c>
      <c r="J5" s="72" t="s">
        <v>53</v>
      </c>
      <c r="K5" s="72" t="s">
        <v>54</v>
      </c>
      <c r="L5" s="72" t="s">
        <v>55</v>
      </c>
      <c r="M5" s="72" t="s">
        <v>56</v>
      </c>
      <c r="N5" s="72" t="s">
        <v>57</v>
      </c>
      <c r="O5" s="72" t="s">
        <v>58</v>
      </c>
      <c r="P5" s="72" t="s">
        <v>59</v>
      </c>
      <c r="Q5" s="72" t="s">
        <v>60</v>
      </c>
      <c r="R5" s="72" t="s">
        <v>61</v>
      </c>
      <c r="S5" s="72" t="s">
        <v>62</v>
      </c>
      <c r="T5" s="72" t="s">
        <v>63</v>
      </c>
      <c r="U5" s="72" t="s">
        <v>64</v>
      </c>
      <c r="V5" s="72" t="s">
        <v>65</v>
      </c>
      <c r="W5" s="72" t="s">
        <v>66</v>
      </c>
      <c r="X5" s="72" t="s">
        <v>67</v>
      </c>
      <c r="Y5" s="72" t="s">
        <v>68</v>
      </c>
      <c r="Z5" s="72" t="s">
        <v>69</v>
      </c>
      <c r="AA5" s="72" t="s">
        <v>70</v>
      </c>
      <c r="AB5" s="72" t="s">
        <v>71</v>
      </c>
      <c r="AC5" s="72" t="s">
        <v>103</v>
      </c>
      <c r="AD5" s="72" t="s">
        <v>104</v>
      </c>
      <c r="AE5" s="72" t="s">
        <v>105</v>
      </c>
      <c r="AF5" s="72" t="s">
        <v>106</v>
      </c>
      <c r="AG5" s="358"/>
      <c r="AH5" s="358"/>
      <c r="AI5" s="358"/>
      <c r="AJ5" s="358"/>
    </row>
    <row r="6" spans="1:36" x14ac:dyDescent="0.2">
      <c r="A6" s="73"/>
      <c r="B6" s="74" t="s">
        <v>72</v>
      </c>
      <c r="C6" s="68"/>
      <c r="D6" s="75"/>
      <c r="E6" s="75"/>
      <c r="F6" s="76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/>
      <c r="S6" s="76"/>
      <c r="T6" s="76"/>
      <c r="U6" s="76"/>
      <c r="V6" s="76"/>
      <c r="W6" s="76"/>
      <c r="X6" s="76"/>
      <c r="Y6" s="76"/>
      <c r="Z6" s="76"/>
      <c r="AA6" s="76"/>
      <c r="AB6" s="76"/>
      <c r="AC6" s="76"/>
      <c r="AD6" s="76"/>
      <c r="AE6" s="76"/>
      <c r="AF6" s="76"/>
      <c r="AG6" s="358"/>
      <c r="AH6" s="358"/>
      <c r="AI6" s="358"/>
      <c r="AJ6" s="358"/>
    </row>
    <row r="7" spans="1:36" x14ac:dyDescent="0.2">
      <c r="A7" s="77" t="s">
        <v>73</v>
      </c>
      <c r="B7" s="78" t="s">
        <v>74</v>
      </c>
      <c r="C7" s="77" t="s">
        <v>75</v>
      </c>
      <c r="D7" s="79">
        <f>'4. BL SDB'!H5</f>
        <v>46.715600000000002</v>
      </c>
      <c r="E7" s="79">
        <f>'4. BL SDB'!I5</f>
        <v>46.299166666666672</v>
      </c>
      <c r="F7" s="79">
        <f>'4. BL SDB'!J5</f>
        <v>46.265833333333333</v>
      </c>
      <c r="G7" s="79">
        <f>'4. BL SDB'!K5</f>
        <v>46.232500000000002</v>
      </c>
      <c r="H7" s="79">
        <f>'4. BL SDB'!L5</f>
        <v>46.19916666666667</v>
      </c>
      <c r="I7" s="79">
        <f>'4. BL SDB'!M5</f>
        <v>46.165833333333339</v>
      </c>
      <c r="J7" s="79">
        <f>'4. BL SDB'!N5</f>
        <v>46.1325</v>
      </c>
      <c r="K7" s="79">
        <f>'4. BL SDB'!O5</f>
        <v>46.099166666666669</v>
      </c>
      <c r="L7" s="79">
        <f>'4. BL SDB'!P5</f>
        <v>46.065833333333337</v>
      </c>
      <c r="M7" s="79">
        <f>'4. BL SDB'!Q5</f>
        <v>46.032500000000006</v>
      </c>
      <c r="N7" s="79">
        <f>'4. BL SDB'!R5</f>
        <v>45.999166666666667</v>
      </c>
      <c r="O7" s="79">
        <f>'4. BL SDB'!S5</f>
        <v>45.965833333333336</v>
      </c>
      <c r="P7" s="79">
        <f>'4. BL SDB'!T5</f>
        <v>45.932500000000005</v>
      </c>
      <c r="Q7" s="79">
        <f>'4. BL SDB'!U5</f>
        <v>45.899166666666673</v>
      </c>
      <c r="R7" s="79">
        <f>'4. BL SDB'!V5</f>
        <v>45.874166666666667</v>
      </c>
      <c r="S7" s="79">
        <f>'4. BL SDB'!W5</f>
        <v>45.865833333333335</v>
      </c>
      <c r="T7" s="79">
        <f>'4. BL SDB'!X5</f>
        <v>45.857500000000002</v>
      </c>
      <c r="U7" s="79">
        <f>'4. BL SDB'!Y5</f>
        <v>45.849166666666669</v>
      </c>
      <c r="V7" s="79">
        <f>'4. BL SDB'!Z5</f>
        <v>45.840833333333336</v>
      </c>
      <c r="W7" s="79">
        <f>'4. BL SDB'!AA5</f>
        <v>45.832500000000003</v>
      </c>
      <c r="X7" s="79">
        <f>'4. BL SDB'!AB5</f>
        <v>45.82416666666667</v>
      </c>
      <c r="Y7" s="79">
        <f>'4. BL SDB'!AC5</f>
        <v>45.815833333333337</v>
      </c>
      <c r="Z7" s="79">
        <f>'4. BL SDB'!AD5</f>
        <v>45.807500000000005</v>
      </c>
      <c r="AA7" s="79">
        <f>'4. BL SDB'!AE5</f>
        <v>45.799166666666672</v>
      </c>
      <c r="AB7" s="79">
        <f>'4. BL SDB'!AF5</f>
        <v>45.790833333333339</v>
      </c>
      <c r="AC7" s="79">
        <f>'4. BL SDB'!AG5</f>
        <v>45.782500000000006</v>
      </c>
      <c r="AD7" s="79">
        <f>'4. BL SDB'!AH5</f>
        <v>45.774166666666673</v>
      </c>
      <c r="AE7" s="79">
        <f>'4. BL SDB'!AI5</f>
        <v>45.765833333333333</v>
      </c>
      <c r="AF7" s="79">
        <f>'4. BL SDB'!AJ5</f>
        <v>45.7575</v>
      </c>
      <c r="AG7" s="358"/>
      <c r="AH7" s="358"/>
      <c r="AI7" s="358"/>
      <c r="AJ7" s="358"/>
    </row>
    <row r="8" spans="1:36" x14ac:dyDescent="0.2">
      <c r="A8" s="77" t="s">
        <v>76</v>
      </c>
      <c r="B8" s="78" t="s">
        <v>74</v>
      </c>
      <c r="C8" s="77" t="s">
        <v>75</v>
      </c>
      <c r="D8" s="79">
        <f>'9. FP SDB'!H5</f>
        <v>46.715600000000002</v>
      </c>
      <c r="E8" s="79">
        <f>'9. FP SDB'!I5</f>
        <v>46.299166666666672</v>
      </c>
      <c r="F8" s="79">
        <f>'9. FP SDB'!J5</f>
        <v>46.265833333333333</v>
      </c>
      <c r="G8" s="79">
        <f>'9. FP SDB'!K5</f>
        <v>46.232500000000002</v>
      </c>
      <c r="H8" s="79">
        <f>'9. FP SDB'!L5</f>
        <v>46.19916666666667</v>
      </c>
      <c r="I8" s="79">
        <f>'9. FP SDB'!M5</f>
        <v>46.165833333333339</v>
      </c>
      <c r="J8" s="79">
        <f>'9. FP SDB'!N5</f>
        <v>46.1325</v>
      </c>
      <c r="K8" s="79">
        <f>'9. FP SDB'!O5</f>
        <v>46.099166666666669</v>
      </c>
      <c r="L8" s="79">
        <f>'9. FP SDB'!P5</f>
        <v>46.065833333333337</v>
      </c>
      <c r="M8" s="79">
        <f>'9. FP SDB'!Q5</f>
        <v>46.032500000000006</v>
      </c>
      <c r="N8" s="79">
        <f>'9. FP SDB'!R5</f>
        <v>45.999166666666667</v>
      </c>
      <c r="O8" s="79">
        <f>'9. FP SDB'!S5</f>
        <v>45.965833333333336</v>
      </c>
      <c r="P8" s="79">
        <f>'9. FP SDB'!T5</f>
        <v>45.932500000000005</v>
      </c>
      <c r="Q8" s="79">
        <f>'9. FP SDB'!U5</f>
        <v>45.899166666666673</v>
      </c>
      <c r="R8" s="79">
        <f>'9. FP SDB'!V5</f>
        <v>45.874166666666667</v>
      </c>
      <c r="S8" s="79">
        <f>'9. FP SDB'!W5</f>
        <v>45.865833333333335</v>
      </c>
      <c r="T8" s="79">
        <f>'9. FP SDB'!X5</f>
        <v>45.857500000000002</v>
      </c>
      <c r="U8" s="79">
        <f>'9. FP SDB'!Y5</f>
        <v>45.849166666666669</v>
      </c>
      <c r="V8" s="79">
        <f>'9. FP SDB'!Z5</f>
        <v>45.840833333333336</v>
      </c>
      <c r="W8" s="79">
        <f>'9. FP SDB'!AA5</f>
        <v>45.832500000000003</v>
      </c>
      <c r="X8" s="79">
        <f>'9. FP SDB'!AB5</f>
        <v>45.82416666666667</v>
      </c>
      <c r="Y8" s="79">
        <f>'9. FP SDB'!AC5</f>
        <v>45.815833333333337</v>
      </c>
      <c r="Z8" s="79">
        <f>'9. FP SDB'!AD5</f>
        <v>45.807500000000005</v>
      </c>
      <c r="AA8" s="79">
        <f>'9. FP SDB'!AE5</f>
        <v>45.799166666666672</v>
      </c>
      <c r="AB8" s="79">
        <f>'9. FP SDB'!AF5</f>
        <v>45.790833333333339</v>
      </c>
      <c r="AC8" s="79">
        <f>'9. FP SDB'!AG5</f>
        <v>45.782500000000006</v>
      </c>
      <c r="AD8" s="79">
        <f>'9. FP SDB'!AH5</f>
        <v>45.774166666666673</v>
      </c>
      <c r="AE8" s="79">
        <f>'9. FP SDB'!AI5</f>
        <v>45.765833333333333</v>
      </c>
      <c r="AF8" s="79">
        <f>'9. FP SDB'!AJ5</f>
        <v>45.7575</v>
      </c>
      <c r="AG8" s="358"/>
      <c r="AH8" s="358"/>
      <c r="AI8" s="358"/>
      <c r="AJ8" s="358"/>
    </row>
    <row r="9" spans="1:36" x14ac:dyDescent="0.2">
      <c r="A9" s="68"/>
      <c r="B9" s="74" t="s">
        <v>77</v>
      </c>
      <c r="C9" s="68"/>
      <c r="D9" s="79">
        <f>'9. FP SDB'!H6</f>
        <v>0</v>
      </c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358"/>
      <c r="AH9" s="358"/>
      <c r="AI9" s="358"/>
      <c r="AJ9" s="358"/>
    </row>
    <row r="10" spans="1:36" x14ac:dyDescent="0.2">
      <c r="A10" s="77" t="s">
        <v>78</v>
      </c>
      <c r="B10" s="78" t="s">
        <v>79</v>
      </c>
      <c r="C10" s="77" t="s">
        <v>75</v>
      </c>
      <c r="D10" s="79">
        <f>'3. BL Demand'!H10</f>
        <v>11.960584005157719</v>
      </c>
      <c r="E10" s="79">
        <f>'3. BL Demand'!I10</f>
        <v>11.584343606807693</v>
      </c>
      <c r="F10" s="79">
        <f>'3. BL Demand'!J10</f>
        <v>11.229557128476781</v>
      </c>
      <c r="G10" s="79">
        <f>'3. BL Demand'!K10</f>
        <v>10.882193494881671</v>
      </c>
      <c r="H10" s="79">
        <f>'3. BL Demand'!L10</f>
        <v>10.52677770424015</v>
      </c>
      <c r="I10" s="79">
        <f>'3. BL Demand'!M10</f>
        <v>10.188224112898698</v>
      </c>
      <c r="J10" s="79">
        <f>'3. BL Demand'!N10</f>
        <v>9.8629091395066872</v>
      </c>
      <c r="K10" s="79">
        <f>'3. BL Demand'!O10</f>
        <v>9.5511528231921012</v>
      </c>
      <c r="L10" s="79">
        <f>'3. BL Demand'!P10</f>
        <v>9.2486340151722466</v>
      </c>
      <c r="M10" s="79">
        <f>'3. BL Demand'!Q10</f>
        <v>8.9628093245292604</v>
      </c>
      <c r="N10" s="79">
        <f>'3. BL Demand'!R10</f>
        <v>8.6854426537856604</v>
      </c>
      <c r="O10" s="79">
        <f>'3. BL Demand'!S10</f>
        <v>8.4176932577310257</v>
      </c>
      <c r="P10" s="79">
        <f>'3. BL Demand'!T10</f>
        <v>8.1584187608268781</v>
      </c>
      <c r="Q10" s="79">
        <f>'3. BL Demand'!U10</f>
        <v>7.9084137340005736</v>
      </c>
      <c r="R10" s="79">
        <f>'3. BL Demand'!V10</f>
        <v>7.6603740672661305</v>
      </c>
      <c r="S10" s="79">
        <f>'3. BL Demand'!W10</f>
        <v>7.4241044051912084</v>
      </c>
      <c r="T10" s="79">
        <f>'3. BL Demand'!X10</f>
        <v>7.2000082044157381</v>
      </c>
      <c r="U10" s="79">
        <f>'3. BL Demand'!Y10</f>
        <v>6.9829903051301887</v>
      </c>
      <c r="V10" s="79">
        <f>'3. BL Demand'!Z10</f>
        <v>6.771976385798645</v>
      </c>
      <c r="W10" s="79">
        <f>'3. BL Demand'!AA10</f>
        <v>6.5677075173499198</v>
      </c>
      <c r="X10" s="79">
        <f>'3. BL Demand'!AB10</f>
        <v>6.3700623198625035</v>
      </c>
      <c r="Y10" s="79">
        <f>'3. BL Demand'!AC10</f>
        <v>6.1782817179972751</v>
      </c>
      <c r="Z10" s="79">
        <f>'3. BL Demand'!AD10</f>
        <v>5.9920960602222646</v>
      </c>
      <c r="AA10" s="79">
        <f>'3. BL Demand'!AE10</f>
        <v>5.8119548852719802</v>
      </c>
      <c r="AB10" s="79">
        <f>'3. BL Demand'!AF10</f>
        <v>5.6387366313951048</v>
      </c>
      <c r="AC10" s="79">
        <f>'3. BL Demand'!AG10</f>
        <v>5.4705461898988528</v>
      </c>
      <c r="AD10" s="79">
        <f>'3. BL Demand'!AH10</f>
        <v>5.308233402299444</v>
      </c>
      <c r="AE10" s="79">
        <f>'3. BL Demand'!AI10</f>
        <v>5.149985411111107</v>
      </c>
      <c r="AF10" s="79">
        <f>'3. BL Demand'!AJ10</f>
        <v>4.9965051670362364</v>
      </c>
      <c r="AG10" s="358"/>
      <c r="AH10" s="358"/>
      <c r="AI10" s="358"/>
      <c r="AJ10" s="358"/>
    </row>
    <row r="11" spans="1:36" x14ac:dyDescent="0.2">
      <c r="A11" s="77" t="s">
        <v>80</v>
      </c>
      <c r="B11" s="78" t="s">
        <v>79</v>
      </c>
      <c r="C11" s="77" t="s">
        <v>75</v>
      </c>
      <c r="D11" s="79">
        <f>'8. FP Demand'!H10</f>
        <v>11.960584005157719</v>
      </c>
      <c r="E11" s="79">
        <f>'8. FP Demand'!I10</f>
        <v>11.584343606807693</v>
      </c>
      <c r="F11" s="79">
        <f>'8. FP Demand'!J10</f>
        <v>11.229557128476781</v>
      </c>
      <c r="G11" s="79">
        <f>'8. FP Demand'!K10</f>
        <v>10.882193494881671</v>
      </c>
      <c r="H11" s="79">
        <f>'8. FP Demand'!L10</f>
        <v>10.52677770424015</v>
      </c>
      <c r="I11" s="79">
        <f>'8. FP Demand'!M10</f>
        <v>10.188224112898698</v>
      </c>
      <c r="J11" s="79">
        <f>'8. FP Demand'!N10</f>
        <v>9.8629091395066872</v>
      </c>
      <c r="K11" s="79">
        <f>'8. FP Demand'!O10</f>
        <v>9.5511528231921012</v>
      </c>
      <c r="L11" s="79">
        <f>'8. FP Demand'!P10</f>
        <v>9.2486340151722466</v>
      </c>
      <c r="M11" s="79">
        <f>'8. FP Demand'!Q10</f>
        <v>8.9628093245292604</v>
      </c>
      <c r="N11" s="79">
        <f>'8. FP Demand'!R10</f>
        <v>8.6854426537856604</v>
      </c>
      <c r="O11" s="79">
        <f>'8. FP Demand'!S10</f>
        <v>8.4176932577310257</v>
      </c>
      <c r="P11" s="79">
        <f>'8. FP Demand'!T10</f>
        <v>8.1584187608268781</v>
      </c>
      <c r="Q11" s="79">
        <f>'8. FP Demand'!U10</f>
        <v>7.9084137340005736</v>
      </c>
      <c r="R11" s="79">
        <f>'8. FP Demand'!V10</f>
        <v>0</v>
      </c>
      <c r="S11" s="79">
        <f>'8. FP Demand'!W10</f>
        <v>0</v>
      </c>
      <c r="T11" s="79">
        <f>'8. FP Demand'!X10</f>
        <v>0</v>
      </c>
      <c r="U11" s="79">
        <f>'8. FP Demand'!Y10</f>
        <v>0</v>
      </c>
      <c r="V11" s="79">
        <f>'8. FP Demand'!Z10</f>
        <v>0</v>
      </c>
      <c r="W11" s="79">
        <f>'8. FP Demand'!AA10</f>
        <v>0</v>
      </c>
      <c r="X11" s="79">
        <f>'8. FP Demand'!AB10</f>
        <v>0</v>
      </c>
      <c r="Y11" s="79">
        <f>'8. FP Demand'!AC10</f>
        <v>0</v>
      </c>
      <c r="Z11" s="79">
        <f>'8. FP Demand'!AD10</f>
        <v>0</v>
      </c>
      <c r="AA11" s="79">
        <f>'8. FP Demand'!AE10</f>
        <v>0</v>
      </c>
      <c r="AB11" s="79">
        <f>'8. FP Demand'!AF10</f>
        <v>0</v>
      </c>
      <c r="AC11" s="79">
        <f>'8. FP Demand'!AG10</f>
        <v>0</v>
      </c>
      <c r="AD11" s="79">
        <f>'8. FP Demand'!AH10</f>
        <v>0</v>
      </c>
      <c r="AE11" s="79">
        <f>'8. FP Demand'!AI10</f>
        <v>0</v>
      </c>
      <c r="AF11" s="79">
        <f>'8. FP Demand'!AJ10</f>
        <v>0</v>
      </c>
      <c r="AG11" s="358"/>
      <c r="AH11" s="358"/>
      <c r="AI11" s="358"/>
      <c r="AJ11" s="358"/>
    </row>
    <row r="12" spans="1:36" x14ac:dyDescent="0.2">
      <c r="A12" s="77" t="s">
        <v>81</v>
      </c>
      <c r="B12" s="78" t="s">
        <v>82</v>
      </c>
      <c r="C12" s="77" t="s">
        <v>75</v>
      </c>
      <c r="D12" s="79">
        <f>'3. BL Demand'!H9</f>
        <v>10.023709149867496</v>
      </c>
      <c r="E12" s="79">
        <f>'3. BL Demand'!I9</f>
        <v>10.251052416723473</v>
      </c>
      <c r="F12" s="79">
        <f>'3. BL Demand'!J9</f>
        <v>10.481176344697461</v>
      </c>
      <c r="G12" s="79">
        <f>'3. BL Demand'!K9</f>
        <v>10.714116045770258</v>
      </c>
      <c r="H12" s="79">
        <f>'3. BL Demand'!L9</f>
        <v>10.913635917568318</v>
      </c>
      <c r="I12" s="79">
        <f>'3. BL Demand'!M9</f>
        <v>11.116010142487868</v>
      </c>
      <c r="J12" s="79">
        <f>'3. BL Demand'!N9</f>
        <v>11.320801759004732</v>
      </c>
      <c r="K12" s="79">
        <f>'3. BL Demand'!O9</f>
        <v>11.528345780330518</v>
      </c>
      <c r="L12" s="79">
        <f>'3. BL Demand'!P9</f>
        <v>11.738332471774973</v>
      </c>
      <c r="M12" s="79">
        <f>'3. BL Demand'!Q9</f>
        <v>11.940166912963303</v>
      </c>
      <c r="N12" s="79">
        <f>'3. BL Demand'!R9</f>
        <v>12.144775381904337</v>
      </c>
      <c r="O12" s="79">
        <f>'3. BL Demand'!S9</f>
        <v>12.35141341300649</v>
      </c>
      <c r="P12" s="79">
        <f>'3. BL Demand'!T9</f>
        <v>12.560249119196872</v>
      </c>
      <c r="Q12" s="79">
        <f>'3. BL Demand'!U9</f>
        <v>12.771228180869612</v>
      </c>
      <c r="R12" s="79">
        <f>'3. BL Demand'!V9</f>
        <v>12.922315681579251</v>
      </c>
      <c r="S12" s="79">
        <f>'3. BL Demand'!W9</f>
        <v>13.069614501182951</v>
      </c>
      <c r="T12" s="79">
        <f>'3. BL Demand'!X9</f>
        <v>13.228311120519463</v>
      </c>
      <c r="U12" s="79">
        <f>'3. BL Demand'!Y9</f>
        <v>13.385776304418126</v>
      </c>
      <c r="V12" s="79">
        <f>'3. BL Demand'!Z9</f>
        <v>13.542265908458953</v>
      </c>
      <c r="W12" s="79">
        <f>'3. BL Demand'!AA9</f>
        <v>13.682862635409782</v>
      </c>
      <c r="X12" s="79">
        <f>'3. BL Demand'!AB9</f>
        <v>13.822531721839798</v>
      </c>
      <c r="Y12" s="79">
        <f>'3. BL Demand'!AC9</f>
        <v>13.960985285987222</v>
      </c>
      <c r="Z12" s="79">
        <f>'3. BL Demand'!AD9</f>
        <v>14.099502949330791</v>
      </c>
      <c r="AA12" s="79">
        <f>'3. BL Demand'!AE9</f>
        <v>14.237006011834733</v>
      </c>
      <c r="AB12" s="79">
        <f>'3. BL Demand'!AF9</f>
        <v>14.377720780922077</v>
      </c>
      <c r="AC12" s="79">
        <f>'3. BL Demand'!AG9</f>
        <v>14.517270435329005</v>
      </c>
      <c r="AD12" s="79">
        <f>'3. BL Demand'!AH9</f>
        <v>14.661268796758506</v>
      </c>
      <c r="AE12" s="79">
        <f>'3. BL Demand'!AI9</f>
        <v>14.79808421718613</v>
      </c>
      <c r="AF12" s="79">
        <f>'3. BL Demand'!AJ9</f>
        <v>14.933776160070414</v>
      </c>
      <c r="AG12" s="358"/>
      <c r="AH12" s="358"/>
      <c r="AI12" s="358"/>
      <c r="AJ12" s="358"/>
    </row>
    <row r="13" spans="1:36" x14ac:dyDescent="0.2">
      <c r="A13" s="77" t="s">
        <v>83</v>
      </c>
      <c r="B13" s="78" t="s">
        <v>82</v>
      </c>
      <c r="C13" s="77" t="s">
        <v>75</v>
      </c>
      <c r="D13" s="79">
        <f>'8. FP Demand'!H9</f>
        <v>10.023709149867496</v>
      </c>
      <c r="E13" s="79">
        <f>'8. FP Demand'!I9</f>
        <v>10.251052416723473</v>
      </c>
      <c r="F13" s="79">
        <f>'8. FP Demand'!J9</f>
        <v>10.481176344697461</v>
      </c>
      <c r="G13" s="79">
        <f>'8. FP Demand'!K9</f>
        <v>10.714116045770258</v>
      </c>
      <c r="H13" s="79">
        <f>'8. FP Demand'!L9</f>
        <v>10.913635917568318</v>
      </c>
      <c r="I13" s="79">
        <f>'8. FP Demand'!M9</f>
        <v>11.116010142487868</v>
      </c>
      <c r="J13" s="79">
        <f>'8. FP Demand'!N9</f>
        <v>11.320801759004732</v>
      </c>
      <c r="K13" s="79">
        <f>'8. FP Demand'!O9</f>
        <v>11.528345780330518</v>
      </c>
      <c r="L13" s="79">
        <f>'8. FP Demand'!P9</f>
        <v>11.738332471774973</v>
      </c>
      <c r="M13" s="79">
        <f>'8. FP Demand'!Q9</f>
        <v>11.940166912963303</v>
      </c>
      <c r="N13" s="79">
        <f>'8. FP Demand'!R9</f>
        <v>12.144775381904337</v>
      </c>
      <c r="O13" s="79">
        <f>'8. FP Demand'!S9</f>
        <v>12.35141341300649</v>
      </c>
      <c r="P13" s="79">
        <f>'8. FP Demand'!T9</f>
        <v>12.560249119196872</v>
      </c>
      <c r="Q13" s="79">
        <f>'8. FP Demand'!U9</f>
        <v>12.771228180869612</v>
      </c>
      <c r="R13" s="79">
        <f>'8. FP Demand'!V9</f>
        <v>19.816652342118765</v>
      </c>
      <c r="S13" s="79">
        <f>'8. FP Demand'!W9</f>
        <v>19.751308465855036</v>
      </c>
      <c r="T13" s="79">
        <f>'8. FP Demand'!X9</f>
        <v>19.708318504493626</v>
      </c>
      <c r="U13" s="79">
        <f>'8. FP Demand'!Y9</f>
        <v>19.670467579035297</v>
      </c>
      <c r="V13" s="79">
        <f>'8. FP Demand'!Z9</f>
        <v>19.637044655677734</v>
      </c>
      <c r="W13" s="79">
        <f>'8. FP Demand'!AA9</f>
        <v>19.593799401024707</v>
      </c>
      <c r="X13" s="79">
        <f>'8. FP Demand'!AB9</f>
        <v>19.555587809716048</v>
      </c>
      <c r="Y13" s="79">
        <f>'8. FP Demand'!AC9</f>
        <v>19.521438832184771</v>
      </c>
      <c r="Z13" s="79">
        <f>'8. FP Demand'!AD9</f>
        <v>19.492389403530829</v>
      </c>
      <c r="AA13" s="79">
        <f>'8. FP Demand'!AE9</f>
        <v>19.467765408579513</v>
      </c>
      <c r="AB13" s="79">
        <f>'8. FP Demand'!AF9</f>
        <v>19.45258374917767</v>
      </c>
      <c r="AC13" s="79">
        <f>'8. FP Demand'!AG9</f>
        <v>19.440762006237971</v>
      </c>
      <c r="AD13" s="79">
        <f>'8. FP Demand'!AH9</f>
        <v>19.438678858828006</v>
      </c>
      <c r="AE13" s="79">
        <f>'8. FP Demand'!AI9</f>
        <v>19.433071087186121</v>
      </c>
      <c r="AF13" s="79">
        <f>'8. FP Demand'!AJ9</f>
        <v>19.430630810403024</v>
      </c>
    </row>
    <row r="14" spans="1:36" x14ac:dyDescent="0.2">
      <c r="A14" s="77" t="s">
        <v>84</v>
      </c>
      <c r="B14" s="78" t="s">
        <v>85</v>
      </c>
      <c r="C14" s="77" t="s">
        <v>75</v>
      </c>
      <c r="D14" s="79">
        <f>'3. BL Demand'!H7+'3. BL Demand'!H8</f>
        <v>10.960752985902449</v>
      </c>
      <c r="E14" s="79">
        <f>'3. BL Demand'!I7+'3. BL Demand'!I8</f>
        <v>11.139931041385466</v>
      </c>
      <c r="F14" s="79">
        <f>'3. BL Demand'!J7+'3. BL Demand'!J8</f>
        <v>11.04828107353158</v>
      </c>
      <c r="G14" s="79">
        <f>'3. BL Demand'!K7+'3. BL Demand'!K8</f>
        <v>10.961691388974746</v>
      </c>
      <c r="H14" s="79">
        <f>'3. BL Demand'!L7+'3. BL Demand'!L8</f>
        <v>10.881544472292848</v>
      </c>
      <c r="I14" s="79">
        <f>'3. BL Demand'!M7+'3. BL Demand'!M8</f>
        <v>10.806162227949397</v>
      </c>
      <c r="J14" s="79">
        <f>'3. BL Demand'!N7+'3. BL Demand'!N8</f>
        <v>10.735029157293571</v>
      </c>
      <c r="K14" s="79">
        <f>'3. BL Demand'!O7+'3. BL Demand'!O8</f>
        <v>10.66770914482024</v>
      </c>
      <c r="L14" s="79">
        <f>'3. BL Demand'!P7+'3. BL Demand'!P8</f>
        <v>10.60382995164878</v>
      </c>
      <c r="M14" s="79">
        <f>'3. BL Demand'!Q7+'3. BL Demand'!Q8</f>
        <v>10.542008623558456</v>
      </c>
      <c r="N14" s="79">
        <f>'3. BL Demand'!R7+'3. BL Demand'!R8</f>
        <v>10.484093025829086</v>
      </c>
      <c r="O14" s="79">
        <f>'3. BL Demand'!S7+'3. BL Demand'!S8</f>
        <v>10.428778387425115</v>
      </c>
      <c r="P14" s="79">
        <f>'3. BL Demand'!T7+'3. BL Demand'!T8</f>
        <v>10.375852292790444</v>
      </c>
      <c r="Q14" s="79">
        <f>'3. BL Demand'!U7+'3. BL Demand'!U8</f>
        <v>10.32512733008064</v>
      </c>
      <c r="R14" s="79">
        <f>'3. BL Demand'!V7+'3. BL Demand'!V8</f>
        <v>10.275374618524477</v>
      </c>
      <c r="S14" s="79">
        <f>'3. BL Demand'!W7+'3. BL Demand'!W8</f>
        <v>10.228571503249206</v>
      </c>
      <c r="T14" s="79">
        <f>'3. BL Demand'!X7+'3. BL Demand'!X8</f>
        <v>10.183522831853917</v>
      </c>
      <c r="U14" s="79">
        <f>'3. BL Demand'!Y7+'3. BL Demand'!Y8</f>
        <v>10.140109623582376</v>
      </c>
      <c r="V14" s="79">
        <f>'3. BL Demand'!Z7+'3. BL Demand'!Z8</f>
        <v>10.098224605121779</v>
      </c>
      <c r="W14" s="79">
        <f>'3. BL Demand'!AA7+'3. BL Demand'!AA8</f>
        <v>10.057770723274956</v>
      </c>
      <c r="X14" s="79">
        <f>'3. BL Demand'!AB7+'3. BL Demand'!AB8</f>
        <v>10.017597190507654</v>
      </c>
      <c r="Y14" s="79">
        <f>'3. BL Demand'!AC7+'3. BL Demand'!AC8</f>
        <v>9.9797491987177622</v>
      </c>
      <c r="Z14" s="79">
        <f>'3. BL Demand'!AD7+'3. BL Demand'!AD8</f>
        <v>9.9430908275935259</v>
      </c>
      <c r="AA14" s="79">
        <f>'3. BL Demand'!AE7+'3. BL Demand'!AE8</f>
        <v>9.9075550425613699</v>
      </c>
      <c r="AB14" s="79">
        <f>'3. BL Demand'!AF7+'3. BL Demand'!AF8</f>
        <v>9.8730803201780901</v>
      </c>
      <c r="AC14" s="79">
        <f>'3. BL Demand'!AG7+'3. BL Demand'!AG8</f>
        <v>9.8396100600926033</v>
      </c>
      <c r="AD14" s="79">
        <f>'3. BL Demand'!AH7+'3. BL Demand'!AH8</f>
        <v>9.8060293773415985</v>
      </c>
      <c r="AE14" s="79">
        <f>'3. BL Demand'!AI7+'3. BL Demand'!AI8</f>
        <v>9.7744154397439758</v>
      </c>
      <c r="AF14" s="79">
        <f>'3. BL Demand'!AJ7+'3. BL Demand'!AJ8</f>
        <v>9.7436608998569767</v>
      </c>
    </row>
    <row r="15" spans="1:36" x14ac:dyDescent="0.2">
      <c r="A15" s="77" t="s">
        <v>86</v>
      </c>
      <c r="B15" s="78" t="s">
        <v>85</v>
      </c>
      <c r="C15" s="77" t="s">
        <v>75</v>
      </c>
      <c r="D15" s="79">
        <f>'8. FP Demand'!H7+'8. FP Demand'!H8</f>
        <v>10.960752985902449</v>
      </c>
      <c r="E15" s="79">
        <f>'8. FP Demand'!I7+'8. FP Demand'!I8</f>
        <v>11.139931041385466</v>
      </c>
      <c r="F15" s="79">
        <f>'8. FP Demand'!J7+'8. FP Demand'!J8</f>
        <v>11.04828107353158</v>
      </c>
      <c r="G15" s="79">
        <f>'8. FP Demand'!K7+'8. FP Demand'!K8</f>
        <v>10.961691388974746</v>
      </c>
      <c r="H15" s="79">
        <f>'8. FP Demand'!L7+'8. FP Demand'!L8</f>
        <v>10.881544472292848</v>
      </c>
      <c r="I15" s="79">
        <f>'8. FP Demand'!M7+'8. FP Demand'!M8</f>
        <v>10.806162227949397</v>
      </c>
      <c r="J15" s="79">
        <f>'8. FP Demand'!N7+'8. FP Demand'!N8</f>
        <v>10.735029157293571</v>
      </c>
      <c r="K15" s="79">
        <f>'8. FP Demand'!O7+'8. FP Demand'!O8</f>
        <v>10.66770914482024</v>
      </c>
      <c r="L15" s="79">
        <f>'8. FP Demand'!P7+'8. FP Demand'!P8</f>
        <v>10.60382995164878</v>
      </c>
      <c r="M15" s="79">
        <f>'8. FP Demand'!Q7+'8. FP Demand'!Q8</f>
        <v>10.542008623558456</v>
      </c>
      <c r="N15" s="79">
        <f>'8. FP Demand'!R7+'8. FP Demand'!R8</f>
        <v>10.484093025829086</v>
      </c>
      <c r="O15" s="79">
        <f>'8. FP Demand'!S7+'8. FP Demand'!S8</f>
        <v>10.428778387425115</v>
      </c>
      <c r="P15" s="79">
        <f>'8. FP Demand'!T7+'8. FP Demand'!T8</f>
        <v>10.375852292790444</v>
      </c>
      <c r="Q15" s="79">
        <f>'8. FP Demand'!U7+'8. FP Demand'!U8</f>
        <v>10.32512733008064</v>
      </c>
      <c r="R15" s="79">
        <f>'8. FP Demand'!V7+'8. FP Demand'!V8</f>
        <v>10.275374618524477</v>
      </c>
      <c r="S15" s="79">
        <f>'8. FP Demand'!W7+'8. FP Demand'!W8</f>
        <v>10.228571503249206</v>
      </c>
      <c r="T15" s="79">
        <f>'8. FP Demand'!X7+'8. FP Demand'!X8</f>
        <v>10.183522831853917</v>
      </c>
      <c r="U15" s="79">
        <f>'8. FP Demand'!Y7+'8. FP Demand'!Y8</f>
        <v>10.140109623582376</v>
      </c>
      <c r="V15" s="79">
        <f>'8. FP Demand'!Z7+'8. FP Demand'!Z8</f>
        <v>10.098224605121779</v>
      </c>
      <c r="W15" s="79">
        <f>'8. FP Demand'!AA7+'8. FP Demand'!AA8</f>
        <v>10.057770723274956</v>
      </c>
      <c r="X15" s="79">
        <f>'8. FP Demand'!AB7+'8. FP Demand'!AB8</f>
        <v>10.017597190507654</v>
      </c>
      <c r="Y15" s="79">
        <f>'8. FP Demand'!AC7+'8. FP Demand'!AC8</f>
        <v>9.9797491987177622</v>
      </c>
      <c r="Z15" s="79">
        <f>'8. FP Demand'!AD7+'8. FP Demand'!AD8</f>
        <v>9.9430908275935259</v>
      </c>
      <c r="AA15" s="79">
        <f>'8. FP Demand'!AE7+'8. FP Demand'!AE8</f>
        <v>9.9075550425613699</v>
      </c>
      <c r="AB15" s="79">
        <f>'8. FP Demand'!AF7+'8. FP Demand'!AF8</f>
        <v>9.8730803201780901</v>
      </c>
      <c r="AC15" s="79">
        <f>'8. FP Demand'!AG7+'8. FP Demand'!AG8</f>
        <v>9.8396100600926033</v>
      </c>
      <c r="AD15" s="79">
        <f>'8. FP Demand'!AH7+'8. FP Demand'!AH8</f>
        <v>9.8060293773415985</v>
      </c>
      <c r="AE15" s="79">
        <f>'8. FP Demand'!AI7+'8. FP Demand'!AI8</f>
        <v>9.7744154397439758</v>
      </c>
      <c r="AF15" s="79">
        <f>'8. FP Demand'!AJ7+'8. FP Demand'!AJ8</f>
        <v>9.7436608998569767</v>
      </c>
    </row>
    <row r="16" spans="1:36" x14ac:dyDescent="0.2">
      <c r="A16" s="77" t="s">
        <v>87</v>
      </c>
      <c r="B16" s="78" t="s">
        <v>88</v>
      </c>
      <c r="C16" s="77" t="s">
        <v>75</v>
      </c>
      <c r="D16" s="79">
        <f>'3. BL Demand'!H38</f>
        <v>6.353014617100345</v>
      </c>
      <c r="E16" s="79">
        <f>'3. BL Demand'!I38</f>
        <v>6.8323123025954171</v>
      </c>
      <c r="F16" s="79">
        <f>'3. BL Demand'!J38</f>
        <v>6.8181373197243591</v>
      </c>
      <c r="G16" s="79">
        <f>'3. BL Demand'!K38</f>
        <v>6.8046571782520076</v>
      </c>
      <c r="H16" s="79">
        <f>'3. BL Demand'!L38</f>
        <v>6.8046571782520076</v>
      </c>
      <c r="I16" s="79">
        <f>'3. BL Demand'!M38</f>
        <v>6.8046571782520076</v>
      </c>
      <c r="J16" s="79">
        <f>'3. BL Demand'!N38</f>
        <v>6.8046571782520076</v>
      </c>
      <c r="K16" s="79">
        <f>'3. BL Demand'!O38</f>
        <v>6.8046571782520076</v>
      </c>
      <c r="L16" s="79">
        <f>'3. BL Demand'!P38</f>
        <v>6.8046571782520076</v>
      </c>
      <c r="M16" s="79">
        <f>'3. BL Demand'!Q38</f>
        <v>6.8046571782520076</v>
      </c>
      <c r="N16" s="79">
        <f>'3. BL Demand'!R38</f>
        <v>6.8046571782520076</v>
      </c>
      <c r="O16" s="79">
        <f>'3. BL Demand'!S38</f>
        <v>6.8046571782520076</v>
      </c>
      <c r="P16" s="79">
        <f>'3. BL Demand'!T38</f>
        <v>6.8046571782520076</v>
      </c>
      <c r="Q16" s="79">
        <f>'3. BL Demand'!U38</f>
        <v>6.8046571782520076</v>
      </c>
      <c r="R16" s="79">
        <f>'3. BL Demand'!V38</f>
        <v>6.8046571782520076</v>
      </c>
      <c r="S16" s="79">
        <f>'3. BL Demand'!W38</f>
        <v>6.8046571782520076</v>
      </c>
      <c r="T16" s="79">
        <f>'3. BL Demand'!X38</f>
        <v>6.8046571782520076</v>
      </c>
      <c r="U16" s="79">
        <f>'3. BL Demand'!Y38</f>
        <v>6.8046571782520076</v>
      </c>
      <c r="V16" s="79">
        <f>'3. BL Demand'!Z38</f>
        <v>6.8046571782520076</v>
      </c>
      <c r="W16" s="79">
        <f>'3. BL Demand'!AA38</f>
        <v>6.8046571782520076</v>
      </c>
      <c r="X16" s="79">
        <f>'3. BL Demand'!AB38</f>
        <v>6.8046571782520076</v>
      </c>
      <c r="Y16" s="79">
        <f>'3. BL Demand'!AC38</f>
        <v>6.8046571782520076</v>
      </c>
      <c r="Z16" s="79">
        <f>'3. BL Demand'!AD38</f>
        <v>6.8046571782520076</v>
      </c>
      <c r="AA16" s="79">
        <f>'3. BL Demand'!AE38</f>
        <v>6.8046571782520076</v>
      </c>
      <c r="AB16" s="79">
        <f>'3. BL Demand'!AF38</f>
        <v>6.8046571782520076</v>
      </c>
      <c r="AC16" s="79">
        <f>'3. BL Demand'!AG38</f>
        <v>6.8046571782520076</v>
      </c>
      <c r="AD16" s="79">
        <f>'3. BL Demand'!AH38</f>
        <v>6.8046571782520076</v>
      </c>
      <c r="AE16" s="79">
        <f>'3. BL Demand'!AI38</f>
        <v>6.8046571782520076</v>
      </c>
      <c r="AF16" s="79">
        <f>'3. BL Demand'!AJ38</f>
        <v>6.8046571782520076</v>
      </c>
    </row>
    <row r="17" spans="1:32" x14ac:dyDescent="0.2">
      <c r="A17" s="77" t="s">
        <v>89</v>
      </c>
      <c r="B17" s="78" t="s">
        <v>88</v>
      </c>
      <c r="C17" s="77" t="s">
        <v>75</v>
      </c>
      <c r="D17" s="79">
        <f>'8. FP Demand'!H38</f>
        <v>6.353014617100345</v>
      </c>
      <c r="E17" s="79">
        <f>'8. FP Demand'!I38</f>
        <v>6.8323123025954171</v>
      </c>
      <c r="F17" s="79">
        <f>'8. FP Demand'!J38</f>
        <v>6.8181373197243591</v>
      </c>
      <c r="G17" s="79">
        <f>'8. FP Demand'!K38</f>
        <v>6.8046571782520076</v>
      </c>
      <c r="H17" s="79">
        <f>'8. FP Demand'!L38</f>
        <v>6.6005174629044472</v>
      </c>
      <c r="I17" s="79">
        <f>'8. FP Demand'!M38</f>
        <v>6.3963777475568868</v>
      </c>
      <c r="J17" s="79">
        <f>'8. FP Demand'!N38</f>
        <v>6.1922380322093264</v>
      </c>
      <c r="K17" s="79">
        <f>'8. FP Demand'!O38</f>
        <v>5.9880983168617661</v>
      </c>
      <c r="L17" s="79">
        <f>'8. FP Demand'!P38</f>
        <v>5.7839586015142057</v>
      </c>
      <c r="M17" s="79">
        <f>'8. FP Demand'!Q38</f>
        <v>5.6104398434687797</v>
      </c>
      <c r="N17" s="79">
        <f>'8. FP Demand'!R38</f>
        <v>5.4369210854233536</v>
      </c>
      <c r="O17" s="79">
        <f>'8. FP Demand'!S38</f>
        <v>5.2634023273779276</v>
      </c>
      <c r="P17" s="79">
        <f>'8. FP Demand'!T38</f>
        <v>5.0898835693325015</v>
      </c>
      <c r="Q17" s="79">
        <f>'8. FP Demand'!U38</f>
        <v>4.9163648112870746</v>
      </c>
      <c r="R17" s="79">
        <f>'8. FP Demand'!V38</f>
        <v>4.7688738669484625</v>
      </c>
      <c r="S17" s="79">
        <f>'8. FP Demand'!W38</f>
        <v>4.6213829226098504</v>
      </c>
      <c r="T17" s="79">
        <f>'8. FP Demand'!X38</f>
        <v>4.4738919782712383</v>
      </c>
      <c r="U17" s="79">
        <f>'8. FP Demand'!Y38</f>
        <v>4.3264010339326262</v>
      </c>
      <c r="V17" s="79">
        <f>'8. FP Demand'!Z38</f>
        <v>4.1789100895940132</v>
      </c>
      <c r="W17" s="79">
        <f>'8. FP Demand'!AA38</f>
        <v>4.095331887802133</v>
      </c>
      <c r="X17" s="79">
        <f>'8. FP Demand'!AB38</f>
        <v>4.0117536860102527</v>
      </c>
      <c r="Y17" s="79">
        <f>'8. FP Demand'!AC38</f>
        <v>3.9281754842183725</v>
      </c>
      <c r="Z17" s="79">
        <f>'8. FP Demand'!AD38</f>
        <v>3.8445972824264922</v>
      </c>
      <c r="AA17" s="79">
        <f>'8. FP Demand'!AE38</f>
        <v>3.761019080634612</v>
      </c>
      <c r="AB17" s="79">
        <f>'8. FP Demand'!AF38</f>
        <v>3.6857986990219196</v>
      </c>
      <c r="AC17" s="79">
        <f>'8. FP Demand'!AG38</f>
        <v>3.6105783174092272</v>
      </c>
      <c r="AD17" s="79">
        <f>'8. FP Demand'!AH38</f>
        <v>3.5353579357965348</v>
      </c>
      <c r="AE17" s="79">
        <f>'8. FP Demand'!AI38</f>
        <v>3.4601375541838424</v>
      </c>
      <c r="AF17" s="79">
        <f>'8. FP Demand'!AJ38</f>
        <v>3.3849171725711509</v>
      </c>
    </row>
    <row r="18" spans="1:32" x14ac:dyDescent="0.2">
      <c r="A18" s="77" t="s">
        <v>90</v>
      </c>
      <c r="B18" s="78" t="s">
        <v>91</v>
      </c>
      <c r="C18" s="77" t="s">
        <v>75</v>
      </c>
      <c r="D18" s="79">
        <f>'4. BL SDB'!H3-('3. BL Demand'!H7+'3. BL Demand'!H8+'3. BL Demand'!H9+'3. BL Demand'!H10)-'3. BL Demand'!H38</f>
        <v>0.22955610115179059</v>
      </c>
      <c r="E18" s="79">
        <f>'4. BL SDB'!I3-('3. BL Demand'!I7+'3. BL Demand'!I8+'3. BL Demand'!I9+'3. BL Demand'!I10)-'3. BL Demand'!I38</f>
        <v>0.22955610115178793</v>
      </c>
      <c r="F18" s="79">
        <f>'4. BL SDB'!J3-('3. BL Demand'!J7+'3. BL Demand'!J8+'3. BL Demand'!J9+'3. BL Demand'!J10)-'3. BL Demand'!J38</f>
        <v>0.22955610115179148</v>
      </c>
      <c r="G18" s="79">
        <f>'4. BL SDB'!K3-('3. BL Demand'!K7+'3. BL Demand'!K8+'3. BL Demand'!K9+'3. BL Demand'!K10)-'3. BL Demand'!K38</f>
        <v>0.22955610115179326</v>
      </c>
      <c r="H18" s="79">
        <f>'4. BL SDB'!L3-('3. BL Demand'!L7+'3. BL Demand'!L8+'3. BL Demand'!L9+'3. BL Demand'!L10)-'3. BL Demand'!L38</f>
        <v>0.22955610115178615</v>
      </c>
      <c r="I18" s="79">
        <f>'4. BL SDB'!M3-('3. BL Demand'!M7+'3. BL Demand'!M8+'3. BL Demand'!M9+'3. BL Demand'!M10)-'3. BL Demand'!M38</f>
        <v>0.22955610115179326</v>
      </c>
      <c r="J18" s="79">
        <f>'4. BL SDB'!N3-('3. BL Demand'!N7+'3. BL Demand'!N8+'3. BL Demand'!N9+'3. BL Demand'!N10)-'3. BL Demand'!N38</f>
        <v>0.22955610115179681</v>
      </c>
      <c r="K18" s="79">
        <f>'4. BL SDB'!O3-('3. BL Demand'!O7+'3. BL Demand'!O8+'3. BL Demand'!O9+'3. BL Demand'!O10)-'3. BL Demand'!O38</f>
        <v>0.22955610115179326</v>
      </c>
      <c r="L18" s="79">
        <f>'4. BL SDB'!P3-('3. BL Demand'!P7+'3. BL Demand'!P8+'3. BL Demand'!P9+'3. BL Demand'!P10)-'3. BL Demand'!P38</f>
        <v>0.22955610115179681</v>
      </c>
      <c r="M18" s="79">
        <f>'4. BL SDB'!Q3-('3. BL Demand'!Q7+'3. BL Demand'!Q8+'3. BL Demand'!Q9+'3. BL Demand'!Q10)-'3. BL Demand'!Q38</f>
        <v>0.22955610115180036</v>
      </c>
      <c r="N18" s="79">
        <f>'4. BL SDB'!R3-('3. BL Demand'!R7+'3. BL Demand'!R8+'3. BL Demand'!R9+'3. BL Demand'!R10)-'3. BL Demand'!R38</f>
        <v>0.2295561011517897</v>
      </c>
      <c r="O18" s="79">
        <f>'4. BL SDB'!S3-('3. BL Demand'!S7+'3. BL Demand'!S8+'3. BL Demand'!S9+'3. BL Demand'!S10)-'3. BL Demand'!S38</f>
        <v>0.22955610115179326</v>
      </c>
      <c r="P18" s="79">
        <f>'4. BL SDB'!T3-('3. BL Demand'!T7+'3. BL Demand'!T8+'3. BL Demand'!T9+'3. BL Demand'!T10)-'3. BL Demand'!T38</f>
        <v>0.22955610115179326</v>
      </c>
      <c r="Q18" s="79">
        <f>'4. BL SDB'!U3-('3. BL Demand'!U7+'3. BL Demand'!U8+'3. BL Demand'!U9+'3. BL Demand'!U10)-'3. BL Demand'!U38</f>
        <v>0.22955610115178615</v>
      </c>
      <c r="R18" s="79">
        <f>'4. BL SDB'!V3-('3. BL Demand'!V7+'3. BL Demand'!V8+'3. BL Demand'!V9+'3. BL Demand'!V10)-'3. BL Demand'!V38</f>
        <v>0.2295561011517897</v>
      </c>
      <c r="S18" s="79">
        <f>'4. BL SDB'!W3-('3. BL Demand'!W7+'3. BL Demand'!W8+'3. BL Demand'!W9+'3. BL Demand'!W10)-'3. BL Demand'!W38</f>
        <v>0.22955610115179681</v>
      </c>
      <c r="T18" s="79">
        <f>'4. BL SDB'!X3-('3. BL Demand'!X7+'3. BL Demand'!X8+'3. BL Demand'!X9+'3. BL Demand'!X10)-'3. BL Demand'!X38</f>
        <v>0.22955610115179326</v>
      </c>
      <c r="U18" s="79">
        <f>'4. BL SDB'!Y3-('3. BL Demand'!Y7+'3. BL Demand'!Y8+'3. BL Demand'!Y9+'3. BL Demand'!Y10)-'3. BL Demand'!Y38</f>
        <v>0.22955610115179326</v>
      </c>
      <c r="V18" s="79">
        <f>'4. BL SDB'!Z3-('3. BL Demand'!Z7+'3. BL Demand'!Z8+'3. BL Demand'!Z9+'3. BL Demand'!Z10)-'3. BL Demand'!Z38</f>
        <v>0.22955610115178615</v>
      </c>
      <c r="W18" s="79">
        <f>'4. BL SDB'!AA3-('3. BL Demand'!AA7+'3. BL Demand'!AA8+'3. BL Demand'!AA9+'3. BL Demand'!AA10)-'3. BL Demand'!AA38</f>
        <v>0.2295561011517897</v>
      </c>
      <c r="X18" s="79">
        <f>'4. BL SDB'!AB3-('3. BL Demand'!AB7+'3. BL Demand'!AB8+'3. BL Demand'!AB9+'3. BL Demand'!AB10)-'3. BL Demand'!AB38</f>
        <v>0.22955610115178615</v>
      </c>
      <c r="Y18" s="79">
        <f>'4. BL SDB'!AC3-('3. BL Demand'!AC7+'3. BL Demand'!AC8+'3. BL Demand'!AC9+'3. BL Demand'!AC10)-'3. BL Demand'!AC38</f>
        <v>0.2295561011517897</v>
      </c>
      <c r="Z18" s="79">
        <f>'4. BL SDB'!AD3-('3. BL Demand'!AD7+'3. BL Demand'!AD8+'3. BL Demand'!AD9+'3. BL Demand'!AD10)-'3. BL Demand'!AD38</f>
        <v>0.22955610115179326</v>
      </c>
      <c r="AA18" s="79">
        <f>'4. BL SDB'!AE3-('3. BL Demand'!AE7+'3. BL Demand'!AE8+'3. BL Demand'!AE9+'3. BL Demand'!AE10)-'3. BL Demand'!AE38</f>
        <v>0.2295561011517897</v>
      </c>
      <c r="AB18" s="79">
        <f>'4. BL SDB'!AF3-('3. BL Demand'!AF7+'3. BL Demand'!AF8+'3. BL Demand'!AF9+'3. BL Demand'!AF10)-'3. BL Demand'!AF38</f>
        <v>0.22955610115179326</v>
      </c>
      <c r="AC18" s="79">
        <f>'4. BL SDB'!AG3-('3. BL Demand'!AG7+'3. BL Demand'!AG8+'3. BL Demand'!AG9+'3. BL Demand'!AG10)-'3. BL Demand'!AG38</f>
        <v>0.22955610115179326</v>
      </c>
      <c r="AD18" s="79">
        <f>'4. BL SDB'!AH3-('3. BL Demand'!AH7+'3. BL Demand'!AH8+'3. BL Demand'!AH9+'3. BL Demand'!AH10)-'3. BL Demand'!AH38</f>
        <v>0.22955610115179681</v>
      </c>
      <c r="AE18" s="79">
        <f>'4. BL SDB'!AI3-('3. BL Demand'!AI7+'3. BL Demand'!AI8+'3. BL Demand'!AI9+'3. BL Demand'!AI10)-'3. BL Demand'!AI38</f>
        <v>0.22955610115180392</v>
      </c>
      <c r="AF18" s="79">
        <f>'4. BL SDB'!AJ3-('3. BL Demand'!AJ7+'3. BL Demand'!AJ8+'3. BL Demand'!AJ9+'3. BL Demand'!AJ10)-'3. BL Demand'!AJ38</f>
        <v>0.22955610115179681</v>
      </c>
    </row>
    <row r="19" spans="1:32" x14ac:dyDescent="0.2">
      <c r="A19" s="77" t="s">
        <v>92</v>
      </c>
      <c r="B19" s="78" t="s">
        <v>91</v>
      </c>
      <c r="C19" s="77" t="s">
        <v>75</v>
      </c>
      <c r="D19" s="79">
        <f>'9. FP SDB'!H3-('8. FP Demand'!H7+'8. FP Demand'!H8+'8. FP Demand'!H9+'8. FP Demand'!H10)-'8. FP Demand'!H38</f>
        <v>0.22955610115179059</v>
      </c>
      <c r="E19" s="79">
        <f>'9. FP SDB'!I3-('8. FP Demand'!I7+'8. FP Demand'!I8+'8. FP Demand'!I9+'8. FP Demand'!I10)-'8. FP Demand'!I38</f>
        <v>0.22955610115178793</v>
      </c>
      <c r="F19" s="79">
        <f>'9. FP SDB'!J3-('8. FP Demand'!J7+'8. FP Demand'!J8+'8. FP Demand'!J9+'8. FP Demand'!J10)-'8. FP Demand'!J38</f>
        <v>0.22955610115179148</v>
      </c>
      <c r="G19" s="79">
        <f>'9. FP SDB'!K3-('8. FP Demand'!K7+'8. FP Demand'!K8+'8. FP Demand'!K9+'8. FP Demand'!K10)-'8. FP Demand'!K38</f>
        <v>0.22955610115179326</v>
      </c>
      <c r="H19" s="79">
        <f>'9. FP SDB'!L3-('8. FP Demand'!L7+'8. FP Demand'!L8+'8. FP Demand'!L9+'8. FP Demand'!L10)-'8. FP Demand'!L38</f>
        <v>0.22955610115178793</v>
      </c>
      <c r="I19" s="79">
        <f>'9. FP SDB'!M3-('8. FP Demand'!M7+'8. FP Demand'!M8+'8. FP Demand'!M9+'8. FP Demand'!M10)-'8. FP Demand'!M38</f>
        <v>0.2295561011517897</v>
      </c>
      <c r="J19" s="79">
        <f>'9. FP SDB'!N3-('8. FP Demand'!N7+'8. FP Demand'!N8+'8. FP Demand'!N9+'8. FP Demand'!N10)-'8. FP Demand'!N38</f>
        <v>0.22955610115179503</v>
      </c>
      <c r="K19" s="79">
        <f>'9. FP SDB'!O3-('8. FP Demand'!O7+'8. FP Demand'!O8+'8. FP Demand'!O9+'8. FP Demand'!O10)-'8. FP Demand'!O38</f>
        <v>0.22955610115179326</v>
      </c>
      <c r="L19" s="79">
        <f>'9. FP SDB'!P3-('8. FP Demand'!P7+'8. FP Demand'!P8+'8. FP Demand'!P9+'8. FP Demand'!P10)-'8. FP Demand'!P38</f>
        <v>0.22955610115179859</v>
      </c>
      <c r="M19" s="79">
        <f>'9. FP SDB'!Q3-('8. FP Demand'!Q7+'8. FP Demand'!Q8+'8. FP Demand'!Q9+'8. FP Demand'!Q10)-'8. FP Demand'!Q38</f>
        <v>0.22955610115179592</v>
      </c>
      <c r="N19" s="79">
        <f>'9. FP SDB'!R3-('8. FP Demand'!R7+'8. FP Demand'!R8+'8. FP Demand'!R9+'8. FP Demand'!R10)-'8. FP Demand'!R38</f>
        <v>0.22955610115179326</v>
      </c>
      <c r="O19" s="79">
        <f>'9. FP SDB'!S3-('8. FP Demand'!S7+'8. FP Demand'!S8+'8. FP Demand'!S9+'8. FP Demand'!S10)-'8. FP Demand'!S38</f>
        <v>0.22955610115179059</v>
      </c>
      <c r="P19" s="79">
        <f>'9. FP SDB'!T3-('8. FP Demand'!T7+'8. FP Demand'!T8+'8. FP Demand'!T9+'8. FP Demand'!T10)-'8. FP Demand'!T38</f>
        <v>0.22955610115179148</v>
      </c>
      <c r="Q19" s="79">
        <f>'9. FP SDB'!U3-('8. FP Demand'!U7+'8. FP Demand'!U8+'8. FP Demand'!U9+'8. FP Demand'!U10)-'8. FP Demand'!U38</f>
        <v>0.22955610115178615</v>
      </c>
      <c r="R19" s="79">
        <f>'9. FP SDB'!V3-('8. FP Demand'!V7+'8. FP Demand'!V8+'8. FP Demand'!V9+'8. FP Demand'!V10)-'8. FP Demand'!V38</f>
        <v>0.22955610115179503</v>
      </c>
      <c r="S19" s="79">
        <f>'9. FP SDB'!W3-('8. FP Demand'!W7+'8. FP Demand'!W8+'8. FP Demand'!W9+'8. FP Demand'!W10)-'8. FP Demand'!W38</f>
        <v>0.22955610115180036</v>
      </c>
      <c r="T19" s="79">
        <f>'9. FP SDB'!X3-('8. FP Demand'!X7+'8. FP Demand'!X8+'8. FP Demand'!X9+'8. FP Demand'!X10)-'8. FP Demand'!X38</f>
        <v>0.22955610115179859</v>
      </c>
      <c r="U19" s="79">
        <f>'9. FP SDB'!Y3-('8. FP Demand'!Y7+'8. FP Demand'!Y8+'8. FP Demand'!Y9+'8. FP Demand'!Y10)-'8. FP Demand'!Y38</f>
        <v>0.22955610115180036</v>
      </c>
      <c r="V19" s="79">
        <f>'9. FP SDB'!Z3-('8. FP Demand'!Z7+'8. FP Demand'!Z8+'8. FP Demand'!Z9+'8. FP Demand'!Z10)-'8. FP Demand'!Z38</f>
        <v>0.22955610115179237</v>
      </c>
      <c r="W19" s="79">
        <f>'9. FP SDB'!AA3-('8. FP Demand'!AA7+'8. FP Demand'!AA8+'8. FP Demand'!AA9+'8. FP Demand'!AA10)-'8. FP Demand'!AA38</f>
        <v>0.22955610115179592</v>
      </c>
      <c r="X19" s="79">
        <f>'9. FP SDB'!AB3-('8. FP Demand'!AB7+'8. FP Demand'!AB8+'8. FP Demand'!AB9+'8. FP Demand'!AB10)-'8. FP Demand'!AB38</f>
        <v>0.22955610115179947</v>
      </c>
      <c r="Y19" s="79">
        <f>'9. FP SDB'!AC3-('8. FP Demand'!AC7+'8. FP Demand'!AC8+'8. FP Demand'!AC9+'8. FP Demand'!AC10)-'8. FP Demand'!AC38</f>
        <v>0.22955610115179237</v>
      </c>
      <c r="Z19" s="79">
        <f>'9. FP SDB'!AD3-('8. FP Demand'!AD7+'8. FP Demand'!AD8+'8. FP Demand'!AD9+'8. FP Demand'!AD10)-'8. FP Demand'!AD38</f>
        <v>0.22955610115179592</v>
      </c>
      <c r="AA19" s="79">
        <f>'9. FP SDB'!AE3-('8. FP Demand'!AE7+'8. FP Demand'!AE8+'8. FP Demand'!AE9+'8. FP Demand'!AE10)-'8. FP Demand'!AE38</f>
        <v>0.22955610115179592</v>
      </c>
      <c r="AB19" s="79">
        <f>'9. FP SDB'!AF3-('8. FP Demand'!AF7+'8. FP Demand'!AF8+'8. FP Demand'!AF9+'8. FP Demand'!AF10)-'8. FP Demand'!AF38</f>
        <v>0.22955610115180392</v>
      </c>
      <c r="AC19" s="79">
        <f>'9. FP SDB'!AG3-('8. FP Demand'!AG7+'8. FP Demand'!AG8+'8. FP Demand'!AG9+'8. FP Demand'!AG10)-'8. FP Demand'!AG38</f>
        <v>0.2295561011517977</v>
      </c>
      <c r="AD19" s="79">
        <f>'9. FP SDB'!AH3-('8. FP Demand'!AH7+'8. FP Demand'!AH8+'8. FP Demand'!AH9+'8. FP Demand'!AH10)-'8. FP Demand'!AH38</f>
        <v>0.22955610115179503</v>
      </c>
      <c r="AE19" s="79">
        <f>'9. FP SDB'!AI3-('8. FP Demand'!AI7+'8. FP Demand'!AI8+'8. FP Demand'!AI9+'8. FP Demand'!AI10)-'8. FP Demand'!AI38</f>
        <v>0.22955610115180303</v>
      </c>
      <c r="AF19" s="79">
        <f>'9. FP SDB'!AJ3-('8. FP Demand'!AJ7+'8. FP Demand'!AJ8+'8. FP Demand'!AJ9+'8. FP Demand'!AJ10)-'8. FP Demand'!AJ38</f>
        <v>0.22955610115179947</v>
      </c>
    </row>
    <row r="20" spans="1:32" x14ac:dyDescent="0.2">
      <c r="A20" s="77"/>
      <c r="B20" s="81" t="s">
        <v>93</v>
      </c>
      <c r="C20" s="77" t="s">
        <v>75</v>
      </c>
      <c r="D20" s="79">
        <f>D18+D16+D14+D12+D10+D23</f>
        <v>41.767616859179803</v>
      </c>
      <c r="E20" s="79">
        <f t="shared" ref="E20:AB20" si="0">E18+E16+E14+E12+E10+E23</f>
        <v>42.284495468663842</v>
      </c>
      <c r="F20" s="79">
        <f t="shared" si="0"/>
        <v>42.061307967581968</v>
      </c>
      <c r="G20" s="79">
        <f t="shared" si="0"/>
        <v>41.85411420903047</v>
      </c>
      <c r="H20" s="79">
        <f t="shared" si="0"/>
        <v>41.625371373505104</v>
      </c>
      <c r="I20" s="79">
        <f t="shared" si="0"/>
        <v>41.421109762739761</v>
      </c>
      <c r="J20" s="79">
        <f t="shared" si="0"/>
        <v>41.236753335208789</v>
      </c>
      <c r="K20" s="79">
        <f t="shared" si="0"/>
        <v>41.07252102774666</v>
      </c>
      <c r="L20" s="79">
        <f t="shared" si="0"/>
        <v>40.923409717999803</v>
      </c>
      <c r="M20" s="79">
        <f t="shared" si="0"/>
        <v>40.784898140454828</v>
      </c>
      <c r="N20" s="79">
        <f t="shared" si="0"/>
        <v>40.661524340922881</v>
      </c>
      <c r="O20" s="79">
        <f t="shared" si="0"/>
        <v>40.55239833756643</v>
      </c>
      <c r="P20" s="79">
        <f t="shared" si="0"/>
        <v>40.45633345221799</v>
      </c>
      <c r="Q20" s="79">
        <f t="shared" si="0"/>
        <v>40.37388252435462</v>
      </c>
      <c r="R20" s="79">
        <f t="shared" si="0"/>
        <v>40.234477646773655</v>
      </c>
      <c r="S20" s="79">
        <f t="shared" si="0"/>
        <v>40.106003689027169</v>
      </c>
      <c r="T20" s="79">
        <f t="shared" si="0"/>
        <v>40.002855436192917</v>
      </c>
      <c r="U20" s="79">
        <f t="shared" si="0"/>
        <v>39.907189512534494</v>
      </c>
      <c r="V20" s="79">
        <f t="shared" si="0"/>
        <v>39.818080178783163</v>
      </c>
      <c r="W20" s="79">
        <f t="shared" si="0"/>
        <v>39.721254155438444</v>
      </c>
      <c r="X20" s="79">
        <f t="shared" si="0"/>
        <v>39.630404511613747</v>
      </c>
      <c r="Y20" s="79">
        <f t="shared" si="0"/>
        <v>39.546529482106052</v>
      </c>
      <c r="Z20" s="79">
        <f t="shared" si="0"/>
        <v>39.469503116550378</v>
      </c>
      <c r="AA20" s="79">
        <f t="shared" si="0"/>
        <v>39.398629219071879</v>
      </c>
      <c r="AB20" s="79">
        <f t="shared" si="0"/>
        <v>39.33895101189907</v>
      </c>
      <c r="AC20" s="79">
        <f t="shared" ref="AC20:AF20" si="1">AC18+AC16+AC14+AC12+AC10+AC23</f>
        <v>39.284139964724261</v>
      </c>
      <c r="AD20" s="79">
        <f t="shared" si="1"/>
        <v>39.239544855803345</v>
      </c>
      <c r="AE20" s="79">
        <f t="shared" si="1"/>
        <v>39.193798347445018</v>
      </c>
      <c r="AF20" s="79">
        <f t="shared" si="1"/>
        <v>39.152555506367428</v>
      </c>
    </row>
    <row r="21" spans="1:32" x14ac:dyDescent="0.2">
      <c r="A21" s="77"/>
      <c r="B21" s="78" t="s">
        <v>94</v>
      </c>
      <c r="C21" s="77" t="s">
        <v>75</v>
      </c>
      <c r="D21" s="79">
        <f>D11+D13+D15+D17+D19+D24</f>
        <v>41.767616859179796</v>
      </c>
      <c r="E21" s="79">
        <f t="shared" ref="E21:AB21" si="2">E11+E13+E15+E17+E19+E24</f>
        <v>42.284495468663842</v>
      </c>
      <c r="F21" s="79">
        <f t="shared" si="2"/>
        <v>42.061307967581982</v>
      </c>
      <c r="G21" s="79">
        <f t="shared" si="2"/>
        <v>41.85411420903047</v>
      </c>
      <c r="H21" s="79">
        <f t="shared" si="2"/>
        <v>41.421231658157552</v>
      </c>
      <c r="I21" s="79">
        <f t="shared" si="2"/>
        <v>41.012830332044629</v>
      </c>
      <c r="J21" s="79">
        <f t="shared" si="2"/>
        <v>40.624334189166113</v>
      </c>
      <c r="K21" s="79">
        <f t="shared" si="2"/>
        <v>40.255962166356419</v>
      </c>
      <c r="L21" s="79">
        <f t="shared" si="2"/>
        <v>39.902711141262003</v>
      </c>
      <c r="M21" s="79">
        <f t="shared" si="2"/>
        <v>39.590680805671596</v>
      </c>
      <c r="N21" s="79">
        <f t="shared" si="2"/>
        <v>39.293788248094231</v>
      </c>
      <c r="O21" s="79">
        <f t="shared" si="2"/>
        <v>39.011143486692347</v>
      </c>
      <c r="P21" s="79">
        <f t="shared" si="2"/>
        <v>38.741559843298489</v>
      </c>
      <c r="Q21" s="79">
        <f t="shared" si="2"/>
        <v>38.485590157389687</v>
      </c>
      <c r="R21" s="79">
        <f t="shared" si="2"/>
        <v>37.432656928743498</v>
      </c>
      <c r="S21" s="79">
        <f t="shared" si="2"/>
        <v>37.180318992865892</v>
      </c>
      <c r="T21" s="79">
        <f t="shared" si="2"/>
        <v>36.95208941577058</v>
      </c>
      <c r="U21" s="79">
        <f t="shared" si="2"/>
        <v>36.730634337702099</v>
      </c>
      <c r="V21" s="79">
        <f t="shared" si="2"/>
        <v>36.515135451545319</v>
      </c>
      <c r="W21" s="79">
        <f t="shared" si="2"/>
        <v>36.355158113253587</v>
      </c>
      <c r="X21" s="79">
        <f t="shared" si="2"/>
        <v>36.20049478738575</v>
      </c>
      <c r="Y21" s="79">
        <f t="shared" si="2"/>
        <v>36.052219616272694</v>
      </c>
      <c r="Z21" s="79">
        <f t="shared" si="2"/>
        <v>35.910233614702641</v>
      </c>
      <c r="AA21" s="79">
        <f t="shared" si="2"/>
        <v>35.773795632927289</v>
      </c>
      <c r="AB21" s="79">
        <f t="shared" si="2"/>
        <v>35.656218869529482</v>
      </c>
      <c r="AC21" s="79">
        <f t="shared" ref="AC21:AF21" si="3">AC11+AC13+AC15+AC17+AC19+AC24</f>
        <v>35.543006484891599</v>
      </c>
      <c r="AD21" s="79">
        <f t="shared" si="3"/>
        <v>35.439422273117927</v>
      </c>
      <c r="AE21" s="79">
        <f t="shared" si="3"/>
        <v>35.334280182265736</v>
      </c>
      <c r="AF21" s="79">
        <f t="shared" si="3"/>
        <v>35.233164983982945</v>
      </c>
    </row>
    <row r="22" spans="1:32" x14ac:dyDescent="0.2">
      <c r="A22" s="73"/>
      <c r="B22" s="74" t="s">
        <v>95</v>
      </c>
      <c r="C22" s="68"/>
      <c r="D22" s="80"/>
      <c r="E22" s="80"/>
      <c r="F22" s="80"/>
      <c r="G22" s="80"/>
      <c r="H22" s="80"/>
      <c r="I22" s="80"/>
      <c r="J22" s="80"/>
      <c r="K22" s="80"/>
      <c r="L22" s="80"/>
      <c r="M22" s="80"/>
      <c r="N22" s="80"/>
      <c r="O22" s="80"/>
      <c r="P22" s="80"/>
      <c r="Q22" s="80"/>
      <c r="R22" s="80"/>
      <c r="S22" s="80"/>
      <c r="T22" s="80"/>
      <c r="U22" s="80"/>
      <c r="V22" s="80"/>
      <c r="W22" s="80"/>
      <c r="X22" s="80"/>
      <c r="Y22" s="80"/>
      <c r="Z22" s="80"/>
      <c r="AA22" s="80"/>
      <c r="AB22" s="80"/>
      <c r="AC22" s="80"/>
      <c r="AD22" s="80"/>
      <c r="AE22" s="80"/>
      <c r="AF22" s="80"/>
    </row>
    <row r="23" spans="1:32" x14ac:dyDescent="0.2">
      <c r="A23" s="77" t="s">
        <v>96</v>
      </c>
      <c r="B23" s="82" t="s">
        <v>97</v>
      </c>
      <c r="C23" s="77" t="s">
        <v>75</v>
      </c>
      <c r="D23" s="83">
        <f>'4. BL SDB'!H8</f>
        <v>2.2400000000000002</v>
      </c>
      <c r="E23" s="83">
        <f>'4. BL SDB'!I8</f>
        <v>2.2473000000000001</v>
      </c>
      <c r="F23" s="83">
        <f>'4. BL SDB'!J8</f>
        <v>2.2545999999999999</v>
      </c>
      <c r="G23" s="83">
        <f>'4. BL SDB'!K8</f>
        <v>2.2618999999999998</v>
      </c>
      <c r="H23" s="83">
        <f>'4. BL SDB'!L8</f>
        <v>2.2691999999999997</v>
      </c>
      <c r="I23" s="83">
        <f>'4. BL SDB'!M8</f>
        <v>2.2764999999999995</v>
      </c>
      <c r="J23" s="83">
        <f>'4. BL SDB'!N8</f>
        <v>2.2837999999999994</v>
      </c>
      <c r="K23" s="83">
        <f>'4. BL SDB'!O8</f>
        <v>2.2910999999999992</v>
      </c>
      <c r="L23" s="83">
        <f>'4. BL SDB'!P8</f>
        <v>2.2983999999999991</v>
      </c>
      <c r="M23" s="83">
        <f>'4. BL SDB'!Q8</f>
        <v>2.305699999999999</v>
      </c>
      <c r="N23" s="83">
        <f>'4. BL SDB'!R8</f>
        <v>2.3129999999999988</v>
      </c>
      <c r="O23" s="83">
        <f>'4. BL SDB'!S8</f>
        <v>2.3202999999999987</v>
      </c>
      <c r="P23" s="83">
        <f>'4. BL SDB'!T8</f>
        <v>2.3275999999999986</v>
      </c>
      <c r="Q23" s="83">
        <f>'4. BL SDB'!U8</f>
        <v>2.3348999999999984</v>
      </c>
      <c r="R23" s="83">
        <f>'4. BL SDB'!V8</f>
        <v>2.3421999999999983</v>
      </c>
      <c r="S23" s="83">
        <f>'4. BL SDB'!W8</f>
        <v>2.3494999999999981</v>
      </c>
      <c r="T23" s="83">
        <f>'4. BL SDB'!X8</f>
        <v>2.356799999999998</v>
      </c>
      <c r="U23" s="83">
        <f>'4. BL SDB'!Y8</f>
        <v>2.3640999999999979</v>
      </c>
      <c r="V23" s="83">
        <f>'4. BL SDB'!Z8</f>
        <v>2.3713999999999977</v>
      </c>
      <c r="W23" s="83">
        <f>'4. BL SDB'!AA8</f>
        <v>2.3786999999999976</v>
      </c>
      <c r="X23" s="83">
        <f>'4. BL SDB'!AB8</f>
        <v>2.3859999999999975</v>
      </c>
      <c r="Y23" s="83">
        <f>'4. BL SDB'!AC8</f>
        <v>2.3932999999999973</v>
      </c>
      <c r="Z23" s="83">
        <f>'4. BL SDB'!AD8</f>
        <v>2.4005999999999972</v>
      </c>
      <c r="AA23" s="83">
        <f>'4. BL SDB'!AE8</f>
        <v>2.407899999999997</v>
      </c>
      <c r="AB23" s="83">
        <f>'4. BL SDB'!AF8</f>
        <v>2.4151999999999969</v>
      </c>
      <c r="AC23" s="83">
        <f>'4. BL SDB'!AG8</f>
        <v>2.4224999999999968</v>
      </c>
      <c r="AD23" s="83">
        <f>'4. BL SDB'!AH8</f>
        <v>2.4297999999999966</v>
      </c>
      <c r="AE23" s="83">
        <f>'4. BL SDB'!AI8</f>
        <v>2.4370999999999965</v>
      </c>
      <c r="AF23" s="83">
        <f>'4. BL SDB'!AJ8</f>
        <v>2.4443999999999964</v>
      </c>
    </row>
    <row r="24" spans="1:32" x14ac:dyDescent="0.2">
      <c r="A24" s="77" t="s">
        <v>98</v>
      </c>
      <c r="B24" s="82" t="s">
        <v>97</v>
      </c>
      <c r="C24" s="77" t="s">
        <v>75</v>
      </c>
      <c r="D24" s="83">
        <f>'9. FP SDB'!H8</f>
        <v>2.2400000000000002</v>
      </c>
      <c r="E24" s="83">
        <f>'9. FP SDB'!I8</f>
        <v>2.2473000000000001</v>
      </c>
      <c r="F24" s="83">
        <f>'9. FP SDB'!J8</f>
        <v>2.2545999999999999</v>
      </c>
      <c r="G24" s="83">
        <f>'9. FP SDB'!K8</f>
        <v>2.2618999999999998</v>
      </c>
      <c r="H24" s="83">
        <f>'9. FP SDB'!L8</f>
        <v>2.2691999999999997</v>
      </c>
      <c r="I24" s="83">
        <f>'9. FP SDB'!M8</f>
        <v>2.2764999999999995</v>
      </c>
      <c r="J24" s="83">
        <f>'9. FP SDB'!N8</f>
        <v>2.2837999999999994</v>
      </c>
      <c r="K24" s="83">
        <f>'9. FP SDB'!O8</f>
        <v>2.2910999999999992</v>
      </c>
      <c r="L24" s="83">
        <f>'9. FP SDB'!P8</f>
        <v>2.2983999999999991</v>
      </c>
      <c r="M24" s="83">
        <f>'9. FP SDB'!Q8</f>
        <v>2.305699999999999</v>
      </c>
      <c r="N24" s="83">
        <f>'9. FP SDB'!R8</f>
        <v>2.3129999999999988</v>
      </c>
      <c r="O24" s="83">
        <f>'9. FP SDB'!S8</f>
        <v>2.3202999999999987</v>
      </c>
      <c r="P24" s="83">
        <f>'9. FP SDB'!T8</f>
        <v>2.3275999999999986</v>
      </c>
      <c r="Q24" s="83">
        <f>'9. FP SDB'!U8</f>
        <v>2.3348999999999984</v>
      </c>
      <c r="R24" s="83">
        <f>'9. FP SDB'!V8</f>
        <v>2.3421999999999983</v>
      </c>
      <c r="S24" s="83">
        <f>'9. FP SDB'!W8</f>
        <v>2.3494999999999981</v>
      </c>
      <c r="T24" s="83">
        <f>'9. FP SDB'!X8</f>
        <v>2.356799999999998</v>
      </c>
      <c r="U24" s="83">
        <f>'9. FP SDB'!Y8</f>
        <v>2.3640999999999979</v>
      </c>
      <c r="V24" s="83">
        <f>'9. FP SDB'!Z8</f>
        <v>2.3713999999999977</v>
      </c>
      <c r="W24" s="83">
        <f>'9. FP SDB'!AA8</f>
        <v>2.3786999999999976</v>
      </c>
      <c r="X24" s="83">
        <f>'9. FP SDB'!AB8</f>
        <v>2.3859999999999975</v>
      </c>
      <c r="Y24" s="83">
        <f>'9. FP SDB'!AC8</f>
        <v>2.3932999999999973</v>
      </c>
      <c r="Z24" s="83">
        <f>'9. FP SDB'!AD8</f>
        <v>2.4005999999999972</v>
      </c>
      <c r="AA24" s="83">
        <f>'9. FP SDB'!AE8</f>
        <v>2.407899999999997</v>
      </c>
      <c r="AB24" s="83">
        <f>'9. FP SDB'!AF8</f>
        <v>2.4151999999999969</v>
      </c>
      <c r="AC24" s="83">
        <f>'9. FP SDB'!AG8</f>
        <v>2.4224999999999968</v>
      </c>
      <c r="AD24" s="83">
        <f>'9. FP SDB'!AH8</f>
        <v>2.4297999999999966</v>
      </c>
      <c r="AE24" s="83">
        <f>'9. FP SDB'!AI8</f>
        <v>2.4370999999999965</v>
      </c>
      <c r="AF24" s="83">
        <f>'9. FP SDB'!AJ8</f>
        <v>2.4443999999999964</v>
      </c>
    </row>
    <row r="25" spans="1:32" x14ac:dyDescent="0.2">
      <c r="A25" s="77" t="s">
        <v>99</v>
      </c>
      <c r="B25" s="78" t="s">
        <v>100</v>
      </c>
      <c r="C25" s="77" t="s">
        <v>75</v>
      </c>
      <c r="D25" s="79">
        <f>'4. BL SDB'!H9</f>
        <v>7.1879831408202008</v>
      </c>
      <c r="E25" s="79">
        <f>'4. BL SDB'!I9</f>
        <v>6.2619711980028328</v>
      </c>
      <c r="F25" s="79">
        <f>'4. BL SDB'!J9</f>
        <v>6.4591253657513548</v>
      </c>
      <c r="G25" s="79">
        <f>'4. BL SDB'!K9</f>
        <v>6.6402857909695285</v>
      </c>
      <c r="H25" s="79">
        <f>'4. BL SDB'!L9</f>
        <v>6.8429952931615574</v>
      </c>
      <c r="I25" s="79">
        <f>'4. BL SDB'!M9</f>
        <v>7.0212235705935768</v>
      </c>
      <c r="J25" s="79">
        <f>'4. BL SDB'!N9</f>
        <v>7.1795466647912036</v>
      </c>
      <c r="K25" s="79">
        <f>'4. BL SDB'!O9</f>
        <v>7.3177456389200088</v>
      </c>
      <c r="L25" s="79">
        <f>'4. BL SDB'!P9</f>
        <v>7.4408236153335352</v>
      </c>
      <c r="M25" s="79">
        <f>'4. BL SDB'!Q9</f>
        <v>7.5533018595451793</v>
      </c>
      <c r="N25" s="79">
        <f>'4. BL SDB'!R9</f>
        <v>7.6506423257437888</v>
      </c>
      <c r="O25" s="79">
        <f>'4. BL SDB'!S9</f>
        <v>7.7337349957669019</v>
      </c>
      <c r="P25" s="79">
        <f>'4. BL SDB'!T9</f>
        <v>7.8037665477820113</v>
      </c>
      <c r="Q25" s="79">
        <f>'4. BL SDB'!U9</f>
        <v>7.8601841423120504</v>
      </c>
      <c r="R25" s="79">
        <f>'4. BL SDB'!V9</f>
        <v>7.9818890198930106</v>
      </c>
      <c r="S25" s="79">
        <f>'4. BL SDB'!W9</f>
        <v>8.1093296443061647</v>
      </c>
      <c r="T25" s="79">
        <f>'4. BL SDB'!X9</f>
        <v>8.2114445638070848</v>
      </c>
      <c r="U25" s="79">
        <f>'4. BL SDB'!Y9</f>
        <v>8.3060771541321756</v>
      </c>
      <c r="V25" s="79">
        <f>'4. BL SDB'!Z9</f>
        <v>8.3941531545501675</v>
      </c>
      <c r="W25" s="79">
        <f>'4. BL SDB'!AA9</f>
        <v>8.4899458445615466</v>
      </c>
      <c r="X25" s="79">
        <f>'4. BL SDB'!AB9</f>
        <v>8.5797621550529186</v>
      </c>
      <c r="Y25" s="79">
        <f>'4. BL SDB'!AC9</f>
        <v>8.6626038512272814</v>
      </c>
      <c r="Z25" s="79">
        <f>'4. BL SDB'!AD9</f>
        <v>8.7385968834496239</v>
      </c>
      <c r="AA25" s="79">
        <f>'4. BL SDB'!AE9</f>
        <v>8.8084374475947911</v>
      </c>
      <c r="AB25" s="79">
        <f>'4. BL SDB'!AF9</f>
        <v>8.8670823214342676</v>
      </c>
      <c r="AC25" s="79">
        <f>'4. BL SDB'!AG9</f>
        <v>8.9208600352757443</v>
      </c>
      <c r="AD25" s="79">
        <f>'4. BL SDB'!AH9</f>
        <v>8.9644218108633211</v>
      </c>
      <c r="AE25" s="79">
        <f>'4. BL SDB'!AI9</f>
        <v>9.0091349858883092</v>
      </c>
      <c r="AF25" s="79">
        <f>'4. BL SDB'!AJ9</f>
        <v>9.0493444936325673</v>
      </c>
    </row>
    <row r="26" spans="1:32" ht="14.45" customHeight="1" x14ac:dyDescent="0.2">
      <c r="A26" s="77" t="s">
        <v>101</v>
      </c>
      <c r="B26" s="78" t="s">
        <v>100</v>
      </c>
      <c r="C26" s="77" t="s">
        <v>75</v>
      </c>
      <c r="D26" s="79">
        <f>'9. FP SDB'!H9</f>
        <v>7.1879831408202008</v>
      </c>
      <c r="E26" s="79">
        <f>'9. FP SDB'!I9</f>
        <v>6.2619711980028328</v>
      </c>
      <c r="F26" s="79">
        <f>'9. FP SDB'!J9</f>
        <v>6.4591253657513548</v>
      </c>
      <c r="G26" s="79">
        <f>'9. FP SDB'!K9</f>
        <v>6.6402857909695285</v>
      </c>
      <c r="H26" s="79">
        <f>'9. FP SDB'!L9</f>
        <v>7.047135008509116</v>
      </c>
      <c r="I26" s="79">
        <f>'9. FP SDB'!M9</f>
        <v>7.4295030012887011</v>
      </c>
      <c r="J26" s="79">
        <f>'9. FP SDB'!N9</f>
        <v>7.7919658108338865</v>
      </c>
      <c r="K26" s="79">
        <f>'9. FP SDB'!O9</f>
        <v>8.1343045003102503</v>
      </c>
      <c r="L26" s="79">
        <f>'9. FP SDB'!P9</f>
        <v>8.4615221920713353</v>
      </c>
      <c r="M26" s="79">
        <f>'9. FP SDB'!Q9</f>
        <v>8.7475191943284116</v>
      </c>
      <c r="N26" s="79">
        <f>'9. FP SDB'!R9</f>
        <v>9.0183784185724392</v>
      </c>
      <c r="O26" s="79">
        <f>'9. FP SDB'!S9</f>
        <v>9.2749898466409846</v>
      </c>
      <c r="P26" s="79">
        <f>'9. FP SDB'!T9</f>
        <v>9.5185401567015191</v>
      </c>
      <c r="Q26" s="79">
        <f>'9. FP SDB'!U9</f>
        <v>9.7484765092769834</v>
      </c>
      <c r="R26" s="79">
        <f>'9. FP SDB'!V9</f>
        <v>10.783709737923168</v>
      </c>
      <c r="S26" s="79">
        <f>'9. FP SDB'!W9</f>
        <v>11.035014340467441</v>
      </c>
      <c r="T26" s="79">
        <f>'9. FP SDB'!X9</f>
        <v>11.262210584229422</v>
      </c>
      <c r="U26" s="79">
        <f>'9. FP SDB'!Y9</f>
        <v>11.48263232896457</v>
      </c>
      <c r="V26" s="79">
        <f>'9. FP SDB'!Z9</f>
        <v>11.697097881788018</v>
      </c>
      <c r="W26" s="79">
        <f>'9. FP SDB'!AA9</f>
        <v>11.856041886746411</v>
      </c>
      <c r="X26" s="79">
        <f>'9. FP SDB'!AB9</f>
        <v>12.009671879280916</v>
      </c>
      <c r="Y26" s="79">
        <f>'9. FP SDB'!AC9</f>
        <v>12.15691371706064</v>
      </c>
      <c r="Z26" s="79">
        <f>'9. FP SDB'!AD9</f>
        <v>12.297866385297361</v>
      </c>
      <c r="AA26" s="79">
        <f>'9. FP SDB'!AE9</f>
        <v>12.433271033739381</v>
      </c>
      <c r="AB26" s="79">
        <f>'9. FP SDB'!AF9</f>
        <v>12.549814463803855</v>
      </c>
      <c r="AC26" s="79">
        <f>'9. FP SDB'!AG9</f>
        <v>12.661993515108406</v>
      </c>
      <c r="AD26" s="79">
        <f>'9. FP SDB'!AH9</f>
        <v>12.764544393548739</v>
      </c>
      <c r="AE26" s="79">
        <f>'9. FP SDB'!AI9</f>
        <v>12.868653151067591</v>
      </c>
      <c r="AF26" s="79">
        <f>'9. FP SDB'!AJ9</f>
        <v>12.96873501601705</v>
      </c>
    </row>
    <row r="27" spans="1:32" x14ac:dyDescent="0.2">
      <c r="A27" s="84"/>
      <c r="B27" s="84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</row>
    <row r="28" spans="1:32" x14ac:dyDescent="0.2">
      <c r="A28" s="62"/>
      <c r="B28" s="62"/>
      <c r="C28" s="63"/>
      <c r="D28" s="63"/>
      <c r="E28" s="63"/>
      <c r="F28" s="63"/>
      <c r="G28" s="63"/>
      <c r="H28" s="63"/>
      <c r="I28" s="63"/>
      <c r="J28" s="63"/>
      <c r="K28" s="63"/>
      <c r="L28" s="63"/>
      <c r="M28" s="63"/>
      <c r="N28" s="63"/>
      <c r="O28" s="63"/>
      <c r="P28" s="63"/>
      <c r="Q28" s="63"/>
      <c r="R28" s="63"/>
      <c r="S28" s="63"/>
      <c r="T28" s="63"/>
      <c r="U28" s="63"/>
      <c r="V28" s="63"/>
      <c r="W28" s="63"/>
      <c r="X28" s="63"/>
      <c r="Y28" s="63"/>
      <c r="Z28" s="63"/>
      <c r="AA28" s="63"/>
      <c r="AB28" s="63"/>
    </row>
    <row r="29" spans="1:32" ht="15.75" x14ac:dyDescent="0.25">
      <c r="A29" s="86" t="s">
        <v>102</v>
      </c>
      <c r="B29" s="62"/>
      <c r="C29" s="63"/>
      <c r="D29" s="63"/>
      <c r="E29" s="63"/>
      <c r="F29" s="63"/>
      <c r="G29" s="63"/>
      <c r="H29" s="63"/>
      <c r="I29" s="63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63"/>
      <c r="AB29" s="63"/>
    </row>
    <row r="30" spans="1:32" ht="57" x14ac:dyDescent="0.2">
      <c r="A30" s="87"/>
      <c r="B30" s="88"/>
      <c r="C30" s="89" t="str">
        <f t="shared" ref="C30:AA30" si="4">H5</f>
        <v>2020-21</v>
      </c>
      <c r="D30" s="89" t="str">
        <f t="shared" si="4"/>
        <v>2021-22</v>
      </c>
      <c r="E30" s="89" t="str">
        <f t="shared" si="4"/>
        <v>2022-23</v>
      </c>
      <c r="F30" s="89" t="str">
        <f t="shared" si="4"/>
        <v>2023-24</v>
      </c>
      <c r="G30" s="89" t="str">
        <f t="shared" si="4"/>
        <v>2024-25</v>
      </c>
      <c r="H30" s="89" t="str">
        <f t="shared" si="4"/>
        <v>2025-26</v>
      </c>
      <c r="I30" s="89" t="str">
        <f t="shared" si="4"/>
        <v>2026-27</v>
      </c>
      <c r="J30" s="89" t="str">
        <f t="shared" si="4"/>
        <v>2027-28</v>
      </c>
      <c r="K30" s="89" t="str">
        <f t="shared" si="4"/>
        <v>2028-29</v>
      </c>
      <c r="L30" s="89" t="str">
        <f t="shared" si="4"/>
        <v>2029-2030</v>
      </c>
      <c r="M30" s="89" t="str">
        <f t="shared" si="4"/>
        <v>2030-2031</v>
      </c>
      <c r="N30" s="89" t="str">
        <f t="shared" si="4"/>
        <v>2031-2032</v>
      </c>
      <c r="O30" s="89" t="str">
        <f t="shared" si="4"/>
        <v>2032-33</v>
      </c>
      <c r="P30" s="89" t="str">
        <f t="shared" si="4"/>
        <v>2033-34</v>
      </c>
      <c r="Q30" s="89" t="str">
        <f t="shared" si="4"/>
        <v>2034-35</v>
      </c>
      <c r="R30" s="89" t="str">
        <f t="shared" si="4"/>
        <v>2035-36</v>
      </c>
      <c r="S30" s="89" t="str">
        <f t="shared" si="4"/>
        <v>2036-37</v>
      </c>
      <c r="T30" s="89" t="str">
        <f t="shared" si="4"/>
        <v>2037-38</v>
      </c>
      <c r="U30" s="89" t="str">
        <f t="shared" si="4"/>
        <v>2038-39</v>
      </c>
      <c r="V30" s="89" t="str">
        <f t="shared" si="4"/>
        <v>2039-40</v>
      </c>
      <c r="W30" s="89" t="str">
        <f t="shared" si="4"/>
        <v>2040-41</v>
      </c>
      <c r="X30" s="89" t="str">
        <f t="shared" si="4"/>
        <v>2041-42</v>
      </c>
      <c r="Y30" s="89" t="str">
        <f t="shared" si="4"/>
        <v>2042-43</v>
      </c>
      <c r="Z30" s="89" t="str">
        <f t="shared" si="4"/>
        <v>2043-44</v>
      </c>
      <c r="AA30" s="89" t="str">
        <f t="shared" si="4"/>
        <v>2044-45</v>
      </c>
      <c r="AB30" s="90"/>
    </row>
    <row r="31" spans="1:32" x14ac:dyDescent="0.2">
      <c r="A31" s="91"/>
      <c r="B31" s="92" t="s">
        <v>107</v>
      </c>
      <c r="C31" s="93">
        <f>'4. BL SDB'!L10</f>
        <v>4.5737952931615578</v>
      </c>
      <c r="D31" s="93">
        <f>'4. BL SDB'!M10</f>
        <v>4.7447235705935773</v>
      </c>
      <c r="E31" s="93">
        <f>'4. BL SDB'!N10</f>
        <v>4.8957466647912042</v>
      </c>
      <c r="F31" s="93">
        <f>'4. BL SDB'!O10</f>
        <v>5.0266456389200096</v>
      </c>
      <c r="G31" s="93">
        <f>'4. BL SDB'!P10</f>
        <v>5.1424236153335361</v>
      </c>
      <c r="H31" s="93">
        <f>'4. BL SDB'!Q10</f>
        <v>5.2476018595451803</v>
      </c>
      <c r="I31" s="93">
        <f>'4. BL SDB'!R10</f>
        <v>5.3376423257437899</v>
      </c>
      <c r="J31" s="93">
        <f>'4. BL SDB'!S10</f>
        <v>5.4134349957669032</v>
      </c>
      <c r="K31" s="93">
        <f>'4. BL SDB'!T10</f>
        <v>5.4761665477820127</v>
      </c>
      <c r="L31" s="93">
        <f>'4. BL SDB'!U10</f>
        <v>5.525284142312052</v>
      </c>
      <c r="M31" s="93">
        <f>'4. BL SDB'!V10</f>
        <v>5.6396890198930123</v>
      </c>
      <c r="N31" s="93">
        <f>'4. BL SDB'!W10</f>
        <v>5.7598296443061665</v>
      </c>
      <c r="O31" s="93">
        <f>'4. BL SDB'!X10</f>
        <v>5.8546445638070868</v>
      </c>
      <c r="P31" s="93">
        <f>'4. BL SDB'!Y10</f>
        <v>5.9419771541321778</v>
      </c>
      <c r="Q31" s="93">
        <f>'4. BL SDB'!Z10</f>
        <v>6.0227531545501698</v>
      </c>
      <c r="R31" s="93">
        <f>'4. BL SDB'!AA10</f>
        <v>6.111245844561549</v>
      </c>
      <c r="S31" s="93">
        <f>'4. BL SDB'!AB10</f>
        <v>6.1937621550529212</v>
      </c>
      <c r="T31" s="93">
        <f>'4. BL SDB'!AC10</f>
        <v>6.2693038512272841</v>
      </c>
      <c r="U31" s="93">
        <f>'4. BL SDB'!AD10</f>
        <v>6.3379968834496268</v>
      </c>
      <c r="V31" s="93">
        <f>'4. BL SDB'!AE10</f>
        <v>6.400537447594794</v>
      </c>
      <c r="W31" s="93">
        <f>'4. BL SDB'!AF10</f>
        <v>6.4518823214342707</v>
      </c>
      <c r="X31" s="93">
        <f>'4. BL SDB'!AG10</f>
        <v>6.4983600352757476</v>
      </c>
      <c r="Y31" s="93">
        <f>'4. BL SDB'!AH10</f>
        <v>6.5346218108633245</v>
      </c>
      <c r="Z31" s="93">
        <f>'4. BL SDB'!AI10</f>
        <v>6.5720349858883127</v>
      </c>
      <c r="AA31" s="93">
        <f>'4. BL SDB'!AJ10</f>
        <v>6.604944493632571</v>
      </c>
      <c r="AB31" s="94"/>
    </row>
    <row r="32" spans="1:32" x14ac:dyDescent="0.2">
      <c r="A32" s="62"/>
      <c r="B32" s="62"/>
      <c r="C32" s="63"/>
      <c r="D32" s="63"/>
      <c r="E32" s="63"/>
      <c r="F32" s="63"/>
      <c r="G32" s="63"/>
      <c r="H32" s="63"/>
      <c r="I32" s="63"/>
      <c r="J32" s="63"/>
      <c r="K32" s="63"/>
      <c r="L32" s="63"/>
      <c r="M32" s="63"/>
      <c r="N32" s="63"/>
      <c r="O32" s="63"/>
      <c r="P32" s="63"/>
      <c r="Q32" s="63"/>
      <c r="R32" s="63"/>
      <c r="S32" s="63"/>
      <c r="T32" s="63"/>
      <c r="U32" s="63"/>
      <c r="V32" s="63"/>
      <c r="W32" s="63"/>
      <c r="X32" s="63"/>
      <c r="Y32" s="63"/>
      <c r="Z32" s="63"/>
      <c r="AA32" s="63"/>
      <c r="AB32" s="63"/>
    </row>
    <row r="33" spans="1:28" x14ac:dyDescent="0.2">
      <c r="A33" s="62"/>
      <c r="B33" s="62"/>
      <c r="C33" s="63"/>
      <c r="D33" s="63"/>
      <c r="E33" s="63"/>
      <c r="F33" s="63"/>
      <c r="G33" s="63"/>
      <c r="H33" s="63"/>
      <c r="I33" s="63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63"/>
      <c r="AB33" s="63"/>
    </row>
    <row r="34" spans="1:28" x14ac:dyDescent="0.2">
      <c r="A34" s="62"/>
      <c r="B34" s="62"/>
      <c r="C34" s="63"/>
      <c r="D34" s="63"/>
      <c r="E34" s="63"/>
      <c r="F34" s="63"/>
      <c r="G34" s="63"/>
      <c r="H34" s="63"/>
      <c r="I34" s="63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63"/>
      <c r="AB34" s="63"/>
    </row>
    <row r="35" spans="1:28" x14ac:dyDescent="0.2">
      <c r="A35" s="95"/>
      <c r="B35" s="95"/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</row>
    <row r="36" spans="1:28" x14ac:dyDescent="0.2">
      <c r="A36" s="95"/>
      <c r="B36" s="95"/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</row>
    <row r="37" spans="1:28" x14ac:dyDescent="0.2">
      <c r="A37" s="95"/>
      <c r="B37" s="95"/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</row>
    <row r="38" spans="1:28" x14ac:dyDescent="0.2">
      <c r="A38" s="95"/>
      <c r="B38" s="95"/>
      <c r="C38" s="96"/>
      <c r="D38" s="96"/>
      <c r="E38" s="96"/>
      <c r="F38" s="96"/>
      <c r="G38" s="96"/>
      <c r="H38" s="96"/>
      <c r="I38" s="96"/>
      <c r="J38" s="96"/>
      <c r="K38" s="96"/>
      <c r="L38" s="97"/>
      <c r="M38" s="96"/>
      <c r="N38" s="98"/>
      <c r="O38" s="96"/>
      <c r="P38" s="99"/>
      <c r="Q38" s="96"/>
      <c r="R38" s="96"/>
      <c r="S38" s="96"/>
      <c r="T38" s="96"/>
      <c r="U38" s="96"/>
      <c r="V38" s="96"/>
      <c r="W38" s="96"/>
      <c r="X38" s="96"/>
      <c r="Y38" s="96"/>
      <c r="Z38" s="96"/>
      <c r="AA38" s="96"/>
      <c r="AB38" s="96"/>
    </row>
    <row r="39" spans="1:28" x14ac:dyDescent="0.2">
      <c r="A39" s="95"/>
      <c r="B39" s="95"/>
      <c r="C39" s="96"/>
      <c r="D39" s="96"/>
      <c r="E39" s="96"/>
      <c r="F39" s="96"/>
      <c r="G39" s="96"/>
      <c r="H39" s="96"/>
      <c r="I39" s="96"/>
      <c r="J39" s="96"/>
      <c r="K39" s="96"/>
      <c r="L39" s="97"/>
      <c r="M39" s="96"/>
      <c r="N39" s="98"/>
      <c r="O39" s="96"/>
      <c r="P39" s="99"/>
      <c r="Q39" s="96"/>
      <c r="R39" s="96"/>
      <c r="S39" s="96"/>
      <c r="T39" s="96"/>
      <c r="U39" s="96"/>
      <c r="V39" s="96"/>
      <c r="W39" s="96"/>
      <c r="X39" s="96"/>
      <c r="Y39" s="96"/>
      <c r="Z39" s="96"/>
      <c r="AA39" s="96"/>
      <c r="AB39" s="96"/>
    </row>
    <row r="40" spans="1:28" x14ac:dyDescent="0.2">
      <c r="A40" s="95"/>
      <c r="B40" s="95"/>
      <c r="C40" s="96"/>
      <c r="D40" s="96"/>
      <c r="E40" s="96"/>
      <c r="F40" s="96"/>
      <c r="G40" s="96"/>
      <c r="H40" s="96"/>
      <c r="I40" s="96"/>
      <c r="J40" s="96"/>
      <c r="K40" s="96"/>
      <c r="L40" s="96"/>
      <c r="M40" s="96"/>
      <c r="N40" s="96"/>
      <c r="O40" s="96"/>
      <c r="P40" s="96"/>
      <c r="Q40" s="96"/>
      <c r="R40" s="96"/>
      <c r="S40" s="96"/>
      <c r="T40" s="96"/>
      <c r="U40" s="96"/>
      <c r="V40" s="96"/>
      <c r="W40" s="96"/>
      <c r="X40" s="96"/>
      <c r="Y40" s="96"/>
      <c r="Z40" s="96"/>
      <c r="AA40" s="96"/>
      <c r="AB40" s="96"/>
    </row>
    <row r="41" spans="1:28" x14ac:dyDescent="0.2">
      <c r="A41" s="62"/>
      <c r="B41" s="62"/>
      <c r="C41" s="63"/>
      <c r="D41" s="63"/>
      <c r="E41" s="63"/>
      <c r="F41" s="63"/>
      <c r="G41" s="63"/>
      <c r="H41" s="63"/>
      <c r="I41" s="63"/>
      <c r="J41" s="63"/>
      <c r="K41" s="63"/>
      <c r="L41" s="63"/>
      <c r="M41" s="63"/>
      <c r="N41" s="63"/>
      <c r="O41" s="63"/>
      <c r="P41" s="63"/>
      <c r="Q41" s="63"/>
      <c r="R41" s="63"/>
      <c r="S41" s="63"/>
      <c r="T41" s="63"/>
      <c r="U41" s="63"/>
      <c r="V41" s="63"/>
      <c r="W41" s="63"/>
      <c r="X41" s="63"/>
      <c r="Y41" s="63"/>
      <c r="Z41" s="63"/>
      <c r="AA41" s="63"/>
      <c r="AB41" s="63"/>
    </row>
    <row r="42" spans="1:28" x14ac:dyDescent="0.2">
      <c r="A42" s="62"/>
      <c r="B42" s="62"/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  <c r="R42" s="63"/>
      <c r="S42" s="63"/>
      <c r="T42" s="63"/>
      <c r="U42" s="63"/>
      <c r="V42" s="63"/>
      <c r="W42" s="63"/>
      <c r="X42" s="63"/>
      <c r="Y42" s="63"/>
      <c r="Z42" s="63"/>
      <c r="AA42" s="63"/>
      <c r="AB42" s="63"/>
    </row>
    <row r="43" spans="1:28" x14ac:dyDescent="0.2">
      <c r="A43" s="62"/>
      <c r="B43" s="62"/>
      <c r="C43" s="63"/>
      <c r="D43" s="63"/>
      <c r="E43" s="63"/>
      <c r="F43" s="63"/>
      <c r="G43" s="63"/>
      <c r="H43" s="63"/>
      <c r="I43" s="63"/>
      <c r="J43" s="63"/>
      <c r="K43" s="63"/>
      <c r="L43" s="63"/>
      <c r="M43" s="63"/>
      <c r="N43" s="63"/>
      <c r="O43" s="63"/>
      <c r="P43" s="63"/>
      <c r="Q43" s="63"/>
      <c r="R43" s="63"/>
      <c r="S43" s="63"/>
      <c r="T43" s="63"/>
      <c r="U43" s="63"/>
      <c r="V43" s="63"/>
      <c r="W43" s="63"/>
      <c r="X43" s="63"/>
      <c r="Y43" s="63"/>
      <c r="Z43" s="63"/>
      <c r="AA43" s="63"/>
      <c r="AB43" s="63"/>
    </row>
    <row r="44" spans="1:28" x14ac:dyDescent="0.2">
      <c r="A44" s="62"/>
      <c r="B44" s="62"/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63"/>
      <c r="AB44" s="63"/>
    </row>
    <row r="45" spans="1:28" x14ac:dyDescent="0.2">
      <c r="A45" s="62"/>
      <c r="B45" s="62"/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63"/>
      <c r="AB45" s="63"/>
    </row>
    <row r="46" spans="1:28" x14ac:dyDescent="0.2">
      <c r="A46" s="62"/>
      <c r="B46" s="62"/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63"/>
      <c r="AB46" s="63"/>
    </row>
    <row r="47" spans="1:28" x14ac:dyDescent="0.2">
      <c r="A47" s="62"/>
      <c r="B47" s="62"/>
      <c r="C47" s="63"/>
      <c r="D47" s="63"/>
      <c r="E47" s="63"/>
      <c r="F47" s="63"/>
      <c r="G47" s="63"/>
      <c r="H47" s="63"/>
      <c r="I47" s="63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63"/>
      <c r="AB47" s="63"/>
    </row>
    <row r="48" spans="1:28" x14ac:dyDescent="0.2">
      <c r="A48" s="62"/>
      <c r="B48" s="62"/>
      <c r="C48" s="63"/>
      <c r="D48" s="63"/>
      <c r="E48" s="63"/>
      <c r="F48" s="63"/>
      <c r="G48" s="63"/>
      <c r="H48" s="63"/>
      <c r="I48" s="63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</row>
    <row r="49" spans="1:28" x14ac:dyDescent="0.2">
      <c r="A49" s="62"/>
      <c r="B49" s="62"/>
      <c r="C49" s="63"/>
      <c r="D49" s="63"/>
      <c r="E49" s="63"/>
      <c r="F49" s="63"/>
      <c r="G49" s="63"/>
      <c r="H49" s="63"/>
      <c r="I49" s="63"/>
      <c r="J49" s="63"/>
      <c r="K49" s="63"/>
      <c r="L49" s="63"/>
      <c r="M49" s="63"/>
      <c r="N49" s="63"/>
      <c r="O49" s="63"/>
      <c r="P49" s="63"/>
      <c r="Q49" s="63"/>
      <c r="R49" s="63"/>
      <c r="S49" s="63"/>
      <c r="T49" s="63"/>
      <c r="U49" s="63"/>
      <c r="V49" s="63"/>
      <c r="W49" s="63"/>
      <c r="X49" s="63"/>
      <c r="Y49" s="63"/>
      <c r="Z49" s="63"/>
      <c r="AA49" s="63"/>
      <c r="AB49" s="63"/>
    </row>
    <row r="50" spans="1:28" x14ac:dyDescent="0.2">
      <c r="A50" s="62"/>
      <c r="B50" s="62"/>
      <c r="C50" s="63"/>
      <c r="D50" s="63"/>
      <c r="E50" s="63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63"/>
      <c r="AB50" s="63"/>
    </row>
    <row r="51" spans="1:28" x14ac:dyDescent="0.2">
      <c r="A51" s="62"/>
      <c r="B51" s="62"/>
      <c r="C51" s="63"/>
      <c r="D51" s="63"/>
      <c r="E51" s="63"/>
      <c r="F51" s="63"/>
      <c r="G51" s="63"/>
      <c r="H51" s="63"/>
      <c r="I51" s="63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63"/>
      <c r="AB51" s="63"/>
    </row>
    <row r="52" spans="1:28" x14ac:dyDescent="0.2">
      <c r="A52" s="62"/>
      <c r="B52" s="62"/>
      <c r="C52" s="63"/>
      <c r="D52" s="63"/>
      <c r="E52" s="63"/>
      <c r="F52" s="63"/>
      <c r="G52" s="63"/>
      <c r="H52" s="63"/>
      <c r="I52" s="63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63"/>
      <c r="AB52" s="63"/>
    </row>
    <row r="53" spans="1:28" x14ac:dyDescent="0.2">
      <c r="A53" s="62"/>
      <c r="B53" s="62"/>
      <c r="C53" s="63"/>
      <c r="D53" s="63"/>
      <c r="E53" s="63"/>
      <c r="F53" s="63"/>
      <c r="G53" s="63"/>
      <c r="H53" s="63"/>
      <c r="I53" s="63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63"/>
      <c r="AB53" s="63"/>
    </row>
    <row r="54" spans="1:28" x14ac:dyDescent="0.2">
      <c r="A54" s="62"/>
      <c r="B54" s="62"/>
      <c r="C54" s="63"/>
      <c r="D54" s="63"/>
      <c r="E54" s="63"/>
      <c r="F54" s="63"/>
      <c r="G54" s="63"/>
      <c r="H54" s="63"/>
      <c r="I54" s="63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63"/>
      <c r="AB54" s="63"/>
    </row>
    <row r="55" spans="1:28" x14ac:dyDescent="0.2">
      <c r="A55" s="62"/>
      <c r="B55" s="62"/>
      <c r="C55" s="63"/>
      <c r="D55" s="63"/>
      <c r="E55" s="63"/>
      <c r="F55" s="63"/>
      <c r="G55" s="63"/>
      <c r="H55" s="63"/>
      <c r="I55" s="63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63"/>
      <c r="AB55" s="63"/>
    </row>
    <row r="56" spans="1:28" x14ac:dyDescent="0.2">
      <c r="A56" s="62"/>
      <c r="B56" s="62"/>
      <c r="C56" s="63"/>
      <c r="D56" s="63"/>
      <c r="E56" s="63"/>
      <c r="F56" s="63"/>
      <c r="G56" s="63"/>
      <c r="H56" s="63"/>
      <c r="I56" s="63"/>
      <c r="J56" s="63"/>
      <c r="K56" s="63"/>
      <c r="L56" s="63"/>
      <c r="M56" s="63"/>
      <c r="N56" s="63"/>
      <c r="O56" s="63"/>
      <c r="P56" s="63"/>
      <c r="Q56" s="63"/>
      <c r="R56" s="63"/>
      <c r="S56" s="63"/>
      <c r="T56" s="63"/>
      <c r="U56" s="63"/>
      <c r="V56" s="63"/>
      <c r="W56" s="63"/>
      <c r="X56" s="63"/>
      <c r="Y56" s="63"/>
      <c r="Z56" s="63"/>
      <c r="AA56" s="63"/>
      <c r="AB56" s="63"/>
    </row>
    <row r="57" spans="1:28" x14ac:dyDescent="0.2">
      <c r="A57" s="62"/>
      <c r="B57" s="62"/>
      <c r="C57" s="63"/>
      <c r="D57" s="63"/>
      <c r="E57" s="63"/>
      <c r="F57" s="63"/>
      <c r="G57" s="63"/>
      <c r="H57" s="63"/>
      <c r="I57" s="63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63"/>
      <c r="AB57" s="63"/>
    </row>
    <row r="58" spans="1:28" x14ac:dyDescent="0.2">
      <c r="A58" s="100"/>
      <c r="B58" s="100"/>
      <c r="C58" s="101"/>
      <c r="D58" s="101"/>
      <c r="E58" s="101"/>
      <c r="F58" s="101"/>
      <c r="G58" s="101"/>
      <c r="H58" s="101"/>
      <c r="I58" s="101"/>
      <c r="J58" s="101"/>
      <c r="K58" s="101"/>
      <c r="L58" s="101"/>
      <c r="M58" s="101"/>
      <c r="N58" s="101"/>
      <c r="O58" s="101"/>
      <c r="P58" s="101"/>
      <c r="Q58" s="101"/>
      <c r="R58" s="101"/>
      <c r="S58" s="101"/>
      <c r="T58" s="101"/>
      <c r="U58" s="101"/>
      <c r="V58" s="101"/>
      <c r="W58" s="101"/>
      <c r="X58" s="101"/>
      <c r="Y58" s="101"/>
      <c r="Z58" s="101"/>
      <c r="AA58" s="101"/>
      <c r="AB58" s="101"/>
    </row>
    <row r="59" spans="1:28" x14ac:dyDescent="0.2">
      <c r="A59" s="100"/>
      <c r="B59" s="100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</row>
    <row r="60" spans="1:28" x14ac:dyDescent="0.2">
      <c r="A60" s="100"/>
      <c r="B60" s="100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</row>
    <row r="61" spans="1:28" x14ac:dyDescent="0.2">
      <c r="A61" s="62"/>
      <c r="B61" s="102"/>
      <c r="C61" s="103"/>
      <c r="D61" s="103"/>
      <c r="E61" s="103"/>
      <c r="F61" s="103"/>
      <c r="G61" s="103"/>
      <c r="H61" s="10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</row>
    <row r="62" spans="1:28" x14ac:dyDescent="0.2">
      <c r="A62" s="100"/>
      <c r="B62" s="100"/>
      <c r="C62" s="101"/>
      <c r="D62" s="101"/>
      <c r="E62" s="101"/>
      <c r="F62" s="101"/>
      <c r="G62" s="101"/>
      <c r="H62" s="101"/>
      <c r="I62" s="101"/>
      <c r="J62" s="101"/>
      <c r="K62" s="101"/>
      <c r="L62" s="101"/>
      <c r="M62" s="101"/>
      <c r="N62" s="101"/>
      <c r="O62" s="101"/>
      <c r="P62" s="101"/>
      <c r="Q62" s="101"/>
      <c r="R62" s="101"/>
      <c r="S62" s="101"/>
      <c r="T62" s="101"/>
      <c r="U62" s="101"/>
      <c r="V62" s="101"/>
      <c r="W62" s="101"/>
      <c r="X62" s="101"/>
      <c r="Y62" s="101"/>
      <c r="Z62" s="101"/>
      <c r="AA62" s="101"/>
      <c r="AB62" s="101"/>
    </row>
    <row r="63" spans="1:28" x14ac:dyDescent="0.2">
      <c r="A63" s="100"/>
      <c r="B63" s="100"/>
      <c r="C63" s="101"/>
      <c r="D63" s="101"/>
      <c r="E63" s="101"/>
      <c r="F63" s="101"/>
      <c r="G63" s="101"/>
      <c r="H63" s="101"/>
      <c r="I63" s="101"/>
      <c r="J63" s="101"/>
      <c r="K63" s="101"/>
      <c r="L63" s="101"/>
      <c r="M63" s="101"/>
      <c r="N63" s="101"/>
      <c r="O63" s="101"/>
      <c r="P63" s="101"/>
      <c r="Q63" s="101"/>
      <c r="R63" s="101"/>
      <c r="S63" s="101"/>
      <c r="T63" s="101"/>
      <c r="U63" s="101"/>
      <c r="V63" s="101"/>
      <c r="W63" s="101"/>
      <c r="X63" s="101"/>
      <c r="Y63" s="101"/>
      <c r="Z63" s="101"/>
      <c r="AA63" s="101"/>
      <c r="AB63" s="101"/>
    </row>
    <row r="64" spans="1:28" ht="15.75" x14ac:dyDescent="0.25">
      <c r="A64" s="86" t="s">
        <v>108</v>
      </c>
      <c r="B64" s="62"/>
      <c r="C64" s="63"/>
      <c r="D64" s="63"/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63"/>
      <c r="AB64" s="63"/>
    </row>
    <row r="65" spans="1:28" ht="57" x14ac:dyDescent="0.2">
      <c r="A65" s="104"/>
      <c r="B65" s="105"/>
      <c r="C65" s="89" t="str">
        <f t="shared" ref="C65:AA65" si="5">H5</f>
        <v>2020-21</v>
      </c>
      <c r="D65" s="89" t="str">
        <f t="shared" si="5"/>
        <v>2021-22</v>
      </c>
      <c r="E65" s="89" t="str">
        <f t="shared" si="5"/>
        <v>2022-23</v>
      </c>
      <c r="F65" s="89" t="str">
        <f t="shared" si="5"/>
        <v>2023-24</v>
      </c>
      <c r="G65" s="89" t="str">
        <f t="shared" si="5"/>
        <v>2024-25</v>
      </c>
      <c r="H65" s="89" t="str">
        <f t="shared" si="5"/>
        <v>2025-26</v>
      </c>
      <c r="I65" s="89" t="str">
        <f t="shared" si="5"/>
        <v>2026-27</v>
      </c>
      <c r="J65" s="89" t="str">
        <f t="shared" si="5"/>
        <v>2027-28</v>
      </c>
      <c r="K65" s="89" t="str">
        <f t="shared" si="5"/>
        <v>2028-29</v>
      </c>
      <c r="L65" s="89" t="str">
        <f t="shared" si="5"/>
        <v>2029-2030</v>
      </c>
      <c r="M65" s="89" t="str">
        <f t="shared" si="5"/>
        <v>2030-2031</v>
      </c>
      <c r="N65" s="89" t="str">
        <f t="shared" si="5"/>
        <v>2031-2032</v>
      </c>
      <c r="O65" s="89" t="str">
        <f t="shared" si="5"/>
        <v>2032-33</v>
      </c>
      <c r="P65" s="89" t="str">
        <f t="shared" si="5"/>
        <v>2033-34</v>
      </c>
      <c r="Q65" s="89" t="str">
        <f t="shared" si="5"/>
        <v>2034-35</v>
      </c>
      <c r="R65" s="89" t="str">
        <f t="shared" si="5"/>
        <v>2035-36</v>
      </c>
      <c r="S65" s="89" t="str">
        <f t="shared" si="5"/>
        <v>2036-37</v>
      </c>
      <c r="T65" s="89" t="str">
        <f t="shared" si="5"/>
        <v>2037-38</v>
      </c>
      <c r="U65" s="89" t="str">
        <f t="shared" si="5"/>
        <v>2038-39</v>
      </c>
      <c r="V65" s="89" t="str">
        <f t="shared" si="5"/>
        <v>2039-40</v>
      </c>
      <c r="W65" s="89" t="str">
        <f t="shared" si="5"/>
        <v>2040-41</v>
      </c>
      <c r="X65" s="89" t="str">
        <f t="shared" si="5"/>
        <v>2041-42</v>
      </c>
      <c r="Y65" s="89" t="str">
        <f t="shared" si="5"/>
        <v>2042-43</v>
      </c>
      <c r="Z65" s="89" t="str">
        <f t="shared" si="5"/>
        <v>2043-44</v>
      </c>
      <c r="AA65" s="89" t="str">
        <f t="shared" si="5"/>
        <v>2044-45</v>
      </c>
      <c r="AB65" s="106"/>
    </row>
    <row r="66" spans="1:28" x14ac:dyDescent="0.2">
      <c r="A66" s="107"/>
      <c r="B66" s="92" t="s">
        <v>107</v>
      </c>
      <c r="C66" s="93">
        <f>'9. FP SDB'!L10</f>
        <v>4.7779350085091163</v>
      </c>
      <c r="D66" s="93">
        <f>'9. FP SDB'!M10</f>
        <v>5.1530030012887016</v>
      </c>
      <c r="E66" s="93">
        <f>'9. FP SDB'!N10</f>
        <v>5.5081658108338871</v>
      </c>
      <c r="F66" s="93">
        <f>'9. FP SDB'!O10</f>
        <v>5.8432045003102511</v>
      </c>
      <c r="G66" s="93">
        <f>'9. FP SDB'!P10</f>
        <v>6.1631221920713362</v>
      </c>
      <c r="H66" s="93">
        <f>'9. FP SDB'!Q10</f>
        <v>6.4418191943284127</v>
      </c>
      <c r="I66" s="93">
        <f>'9. FP SDB'!R10</f>
        <v>6.7053784185724403</v>
      </c>
      <c r="J66" s="93">
        <f>'9. FP SDB'!S10</f>
        <v>6.9546898466409859</v>
      </c>
      <c r="K66" s="93">
        <f>'9. FP SDB'!T10</f>
        <v>7.1909401567015205</v>
      </c>
      <c r="L66" s="93">
        <f>'9. FP SDB'!U10</f>
        <v>7.413576509276985</v>
      </c>
      <c r="M66" s="93">
        <f>'9. FP SDB'!V10</f>
        <v>8.4415097379231696</v>
      </c>
      <c r="N66" s="93">
        <f>'9. FP SDB'!W10</f>
        <v>8.6855143404674422</v>
      </c>
      <c r="O66" s="93">
        <f>'9. FP SDB'!X10</f>
        <v>8.9054105842294238</v>
      </c>
      <c r="P66" s="93">
        <f>'9. FP SDB'!Y10</f>
        <v>9.118532328964573</v>
      </c>
      <c r="Q66" s="93">
        <f>'9. FP SDB'!Z10</f>
        <v>9.3256978817880203</v>
      </c>
      <c r="R66" s="93">
        <f>'9. FP SDB'!AA10</f>
        <v>9.4773418867464123</v>
      </c>
      <c r="S66" s="93">
        <f>'9. FP SDB'!AB10</f>
        <v>9.6236718792809182</v>
      </c>
      <c r="T66" s="93">
        <f>'9. FP SDB'!AC10</f>
        <v>9.7636137170606432</v>
      </c>
      <c r="U66" s="93">
        <f>'9. FP SDB'!AD10</f>
        <v>9.8972663852973639</v>
      </c>
      <c r="V66" s="93">
        <f>'9. FP SDB'!AE10</f>
        <v>10.025371033739383</v>
      </c>
      <c r="W66" s="93">
        <f>'9. FP SDB'!AF10</f>
        <v>10.134614463803858</v>
      </c>
      <c r="X66" s="93">
        <f>'9. FP SDB'!AG10</f>
        <v>10.239493515108411</v>
      </c>
      <c r="Y66" s="93">
        <f>'9. FP SDB'!AH10</f>
        <v>10.334744393548743</v>
      </c>
      <c r="Z66" s="93">
        <f>'9. FP SDB'!AI10</f>
        <v>10.431553151067593</v>
      </c>
      <c r="AA66" s="93">
        <f>'9. FP SDB'!AJ10</f>
        <v>10.524335016017053</v>
      </c>
      <c r="AB66" s="94"/>
    </row>
    <row r="67" spans="1:28" x14ac:dyDescent="0.2">
      <c r="A67" s="108"/>
      <c r="B67" s="102"/>
      <c r="C67" s="103"/>
      <c r="D67" s="103"/>
      <c r="E67" s="103"/>
      <c r="F67" s="103"/>
      <c r="G67" s="103"/>
      <c r="H67" s="103"/>
      <c r="I67" s="109"/>
      <c r="J67" s="103"/>
      <c r="K67" s="103"/>
      <c r="L67" s="103"/>
      <c r="M67" s="103"/>
      <c r="N67" s="10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63"/>
      <c r="AB67" s="63"/>
    </row>
    <row r="68" spans="1:28" x14ac:dyDescent="0.2">
      <c r="A68" s="100"/>
      <c r="B68" s="100"/>
      <c r="C68" s="101"/>
      <c r="D68" s="101"/>
      <c r="E68" s="101"/>
      <c r="F68" s="101"/>
      <c r="G68" s="101"/>
      <c r="H68" s="101"/>
      <c r="I68" s="101"/>
      <c r="J68" s="101"/>
      <c r="K68" s="101"/>
      <c r="L68" s="101"/>
      <c r="M68" s="101"/>
      <c r="N68" s="101"/>
      <c r="O68" s="101"/>
      <c r="P68" s="101"/>
      <c r="Q68" s="101"/>
      <c r="R68" s="101"/>
      <c r="S68" s="101"/>
      <c r="T68" s="101"/>
      <c r="U68" s="101"/>
      <c r="V68" s="101"/>
      <c r="W68" s="101"/>
      <c r="X68" s="101"/>
      <c r="Y68" s="101"/>
      <c r="Z68" s="101"/>
      <c r="AA68" s="101"/>
      <c r="AB68" s="101"/>
    </row>
    <row r="69" spans="1:28" x14ac:dyDescent="0.2">
      <c r="A69" s="100"/>
      <c r="B69" s="100"/>
      <c r="C69" s="101"/>
      <c r="D69" s="101"/>
      <c r="E69" s="101"/>
      <c r="F69" s="101"/>
      <c r="G69" s="101"/>
      <c r="H69" s="101"/>
      <c r="I69" s="101"/>
      <c r="J69" s="101"/>
      <c r="K69" s="101"/>
      <c r="L69" s="101"/>
      <c r="M69" s="101"/>
      <c r="N69" s="101"/>
      <c r="O69" s="101"/>
      <c r="P69" s="101"/>
      <c r="Q69" s="101"/>
      <c r="R69" s="101"/>
      <c r="S69" s="101"/>
      <c r="T69" s="101"/>
      <c r="U69" s="101"/>
      <c r="V69" s="101"/>
      <c r="W69" s="101"/>
      <c r="X69" s="101"/>
      <c r="Y69" s="101"/>
      <c r="Z69" s="101"/>
      <c r="AA69" s="101"/>
      <c r="AB69" s="101"/>
    </row>
    <row r="70" spans="1:28" x14ac:dyDescent="0.2">
      <c r="A70" s="100"/>
      <c r="B70" s="100"/>
      <c r="C70" s="101"/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  <c r="X70" s="101"/>
      <c r="Y70" s="101"/>
      <c r="Z70" s="101"/>
      <c r="AA70" s="101"/>
      <c r="AB70" s="101"/>
    </row>
    <row r="71" spans="1:28" x14ac:dyDescent="0.2">
      <c r="A71" s="100"/>
      <c r="B71" s="100"/>
      <c r="C71" s="101"/>
      <c r="D71" s="101"/>
      <c r="E71" s="101"/>
      <c r="F71" s="101"/>
      <c r="G71" s="101"/>
      <c r="H71" s="101"/>
      <c r="I71" s="101"/>
      <c r="J71" s="101"/>
      <c r="K71" s="101"/>
      <c r="L71" s="101"/>
      <c r="M71" s="101"/>
      <c r="N71" s="101"/>
      <c r="O71" s="101"/>
      <c r="P71" s="101"/>
      <c r="Q71" s="101"/>
      <c r="R71" s="101"/>
      <c r="S71" s="101"/>
      <c r="T71" s="101"/>
      <c r="U71" s="101"/>
      <c r="V71" s="101"/>
      <c r="W71" s="101"/>
      <c r="X71" s="101"/>
      <c r="Y71" s="101"/>
      <c r="Z71" s="101"/>
      <c r="AA71" s="101"/>
      <c r="AB71" s="101"/>
    </row>
    <row r="72" spans="1:28" x14ac:dyDescent="0.2">
      <c r="A72" s="100"/>
      <c r="B72" s="100"/>
      <c r="C72" s="101"/>
      <c r="D72" s="101"/>
      <c r="E72" s="101"/>
      <c r="F72" s="101"/>
      <c r="G72" s="101"/>
      <c r="H72" s="101"/>
      <c r="I72" s="101"/>
      <c r="J72" s="101"/>
      <c r="K72" s="101"/>
      <c r="L72" s="101"/>
      <c r="M72" s="101"/>
      <c r="N72" s="101"/>
      <c r="O72" s="101"/>
      <c r="P72" s="101"/>
      <c r="Q72" s="101"/>
      <c r="R72" s="101"/>
      <c r="S72" s="101"/>
      <c r="T72" s="101"/>
      <c r="U72" s="101"/>
      <c r="V72" s="101"/>
      <c r="W72" s="101"/>
      <c r="X72" s="101"/>
      <c r="Y72" s="101"/>
      <c r="Z72" s="101"/>
      <c r="AA72" s="101"/>
      <c r="AB72" s="101"/>
    </row>
    <row r="73" spans="1:28" x14ac:dyDescent="0.2">
      <c r="A73" s="100"/>
      <c r="B73" s="100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</row>
    <row r="74" spans="1:28" x14ac:dyDescent="0.2">
      <c r="A74" s="62"/>
      <c r="B74" s="110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63"/>
      <c r="AB74" s="63"/>
    </row>
    <row r="75" spans="1:28" x14ac:dyDescent="0.2">
      <c r="A75" s="62"/>
      <c r="B75" s="62"/>
      <c r="C75" s="63"/>
      <c r="D75" s="63"/>
      <c r="E75" s="63"/>
      <c r="F75" s="63"/>
      <c r="G75" s="63"/>
      <c r="H75" s="63"/>
      <c r="I75" s="63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63"/>
      <c r="AB75" s="63"/>
    </row>
    <row r="76" spans="1:28" x14ac:dyDescent="0.2">
      <c r="A76" s="62"/>
      <c r="B76" s="62"/>
      <c r="C76" s="63"/>
      <c r="D76" s="63"/>
      <c r="E76" s="63"/>
      <c r="F76" s="63"/>
      <c r="G76" s="63"/>
      <c r="H76" s="63"/>
      <c r="I76" s="63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63"/>
      <c r="AB76" s="63"/>
    </row>
    <row r="77" spans="1:28" x14ac:dyDescent="0.2">
      <c r="A77" s="62"/>
      <c r="B77" s="62"/>
      <c r="C77" s="63"/>
      <c r="D77" s="63"/>
      <c r="E77" s="63"/>
      <c r="F77" s="63"/>
      <c r="G77" s="63"/>
      <c r="H77" s="63"/>
      <c r="I77" s="63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63"/>
      <c r="AB77" s="63"/>
    </row>
    <row r="78" spans="1:28" x14ac:dyDescent="0.2">
      <c r="A78" s="62"/>
      <c r="B78" s="62"/>
      <c r="C78" s="63"/>
      <c r="D78" s="63"/>
      <c r="E78" s="63"/>
      <c r="F78" s="63"/>
      <c r="G78" s="63"/>
      <c r="H78" s="63"/>
      <c r="I78" s="63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63"/>
      <c r="AB78" s="63"/>
    </row>
    <row r="79" spans="1:28" x14ac:dyDescent="0.2">
      <c r="A79" s="62"/>
      <c r="B79" s="62"/>
      <c r="C79" s="63"/>
      <c r="D79" s="63"/>
      <c r="E79" s="63"/>
      <c r="F79" s="63"/>
      <c r="G79" s="63"/>
      <c r="H79" s="63"/>
      <c r="I79" s="63"/>
      <c r="J79" s="63"/>
      <c r="K79" s="63"/>
      <c r="L79" s="63"/>
      <c r="M79" s="63"/>
      <c r="N79" s="63"/>
      <c r="O79" s="63"/>
      <c r="P79" s="63"/>
      <c r="Q79" s="63"/>
      <c r="R79" s="63"/>
      <c r="S79" s="63"/>
      <c r="T79" s="63"/>
      <c r="U79" s="63"/>
      <c r="V79" s="63"/>
      <c r="W79" s="63"/>
      <c r="X79" s="63"/>
      <c r="Y79" s="63"/>
      <c r="Z79" s="63"/>
      <c r="AA79" s="63"/>
      <c r="AB79" s="63"/>
    </row>
    <row r="80" spans="1:28" x14ac:dyDescent="0.2">
      <c r="A80" s="62"/>
      <c r="B80" s="62"/>
      <c r="C80" s="63"/>
      <c r="D80" s="63"/>
      <c r="E80" s="63"/>
      <c r="F80" s="63"/>
      <c r="G80" s="63"/>
      <c r="H80" s="63"/>
      <c r="I80" s="63"/>
      <c r="J80" s="63"/>
      <c r="K80" s="63"/>
      <c r="L80" s="63"/>
      <c r="M80" s="63"/>
      <c r="N80" s="63"/>
      <c r="O80" s="63"/>
      <c r="P80" s="63"/>
      <c r="Q80" s="63"/>
      <c r="R80" s="63"/>
      <c r="S80" s="63"/>
      <c r="T80" s="63"/>
      <c r="U80" s="63"/>
      <c r="V80" s="63"/>
      <c r="W80" s="63"/>
      <c r="X80" s="63"/>
      <c r="Y80" s="63"/>
      <c r="Z80" s="63"/>
      <c r="AA80" s="63"/>
      <c r="AB80" s="63"/>
    </row>
    <row r="81" spans="1:28" x14ac:dyDescent="0.2">
      <c r="A81" s="62"/>
      <c r="B81" s="62"/>
      <c r="C81" s="63"/>
      <c r="D81" s="63"/>
      <c r="E81" s="63"/>
      <c r="F81" s="63"/>
      <c r="G81" s="63"/>
      <c r="H81" s="63"/>
      <c r="I81" s="63"/>
      <c r="J81" s="63"/>
      <c r="K81" s="63"/>
      <c r="L81" s="63"/>
      <c r="M81" s="63"/>
      <c r="N81" s="63"/>
      <c r="O81" s="63"/>
      <c r="P81" s="63"/>
      <c r="Q81" s="63"/>
      <c r="R81" s="63"/>
      <c r="S81" s="63"/>
      <c r="T81" s="63"/>
      <c r="U81" s="63"/>
      <c r="V81" s="63"/>
      <c r="W81" s="63"/>
      <c r="X81" s="63"/>
      <c r="Y81" s="63"/>
      <c r="Z81" s="63"/>
      <c r="AA81" s="63"/>
      <c r="AB81" s="63"/>
    </row>
    <row r="82" spans="1:28" x14ac:dyDescent="0.2">
      <c r="A82" s="62"/>
      <c r="B82" s="62"/>
      <c r="C82" s="63"/>
      <c r="D82" s="63"/>
      <c r="E82" s="63"/>
      <c r="F82" s="63"/>
      <c r="G82" s="63"/>
      <c r="H82" s="63"/>
      <c r="I82" s="63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  <c r="AA82" s="63"/>
      <c r="AB82" s="63"/>
    </row>
    <row r="83" spans="1:28" x14ac:dyDescent="0.2">
      <c r="A83" s="100"/>
      <c r="B83" s="100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1"/>
      <c r="O83" s="101"/>
      <c r="P83" s="101"/>
      <c r="Q83" s="101"/>
      <c r="R83" s="101"/>
      <c r="S83" s="101"/>
      <c r="T83" s="101"/>
      <c r="U83" s="101"/>
      <c r="V83" s="101"/>
      <c r="W83" s="101"/>
      <c r="X83" s="101"/>
      <c r="Y83" s="101"/>
      <c r="Z83" s="101"/>
      <c r="AA83" s="101"/>
      <c r="AB83" s="101"/>
    </row>
    <row r="84" spans="1:28" x14ac:dyDescent="0.2">
      <c r="A84" s="100"/>
      <c r="B84" s="100"/>
      <c r="C84" s="101"/>
      <c r="D84" s="101"/>
      <c r="E84" s="101"/>
      <c r="F84" s="101"/>
      <c r="G84" s="101"/>
      <c r="H84" s="101"/>
      <c r="I84" s="101"/>
      <c r="J84" s="101"/>
      <c r="K84" s="101"/>
      <c r="L84" s="101"/>
      <c r="M84" s="101"/>
      <c r="N84" s="101"/>
      <c r="O84" s="101"/>
      <c r="P84" s="101"/>
      <c r="Q84" s="101"/>
      <c r="R84" s="101"/>
      <c r="S84" s="101"/>
      <c r="T84" s="101"/>
      <c r="U84" s="101"/>
      <c r="V84" s="101"/>
      <c r="W84" s="101"/>
      <c r="X84" s="101"/>
      <c r="Y84" s="101"/>
      <c r="Z84" s="101"/>
      <c r="AA84" s="101"/>
      <c r="AB84" s="101"/>
    </row>
    <row r="85" spans="1:28" x14ac:dyDescent="0.2">
      <c r="A85" s="100"/>
      <c r="B85" s="100"/>
      <c r="C85" s="101"/>
      <c r="D85" s="101"/>
      <c r="E85" s="101"/>
      <c r="F85" s="101"/>
      <c r="G85" s="101"/>
      <c r="H85" s="101"/>
      <c r="I85" s="101"/>
      <c r="J85" s="101"/>
      <c r="K85" s="101"/>
      <c r="L85" s="101"/>
      <c r="M85" s="101"/>
      <c r="N85" s="101"/>
      <c r="O85" s="101"/>
      <c r="P85" s="101"/>
      <c r="Q85" s="101"/>
      <c r="R85" s="101"/>
      <c r="S85" s="101"/>
      <c r="T85" s="101"/>
      <c r="U85" s="101"/>
      <c r="V85" s="101"/>
      <c r="W85" s="101"/>
      <c r="X85" s="101"/>
      <c r="Y85" s="101"/>
      <c r="Z85" s="101"/>
      <c r="AA85" s="101"/>
      <c r="AB85" s="101"/>
    </row>
    <row r="86" spans="1:28" x14ac:dyDescent="0.2">
      <c r="A86" s="100"/>
      <c r="B86" s="100"/>
      <c r="C86" s="101"/>
      <c r="D86" s="101"/>
      <c r="E86" s="101"/>
      <c r="F86" s="101"/>
      <c r="G86" s="101"/>
      <c r="H86" s="101"/>
      <c r="I86" s="101"/>
      <c r="J86" s="101"/>
      <c r="K86" s="101"/>
      <c r="L86" s="101"/>
      <c r="M86" s="101"/>
      <c r="N86" s="101"/>
      <c r="O86" s="101"/>
      <c r="P86" s="101"/>
      <c r="Q86" s="101"/>
      <c r="R86" s="101"/>
      <c r="S86" s="101"/>
      <c r="T86" s="101"/>
      <c r="U86" s="101"/>
      <c r="V86" s="101"/>
      <c r="W86" s="101"/>
      <c r="X86" s="101"/>
      <c r="Y86" s="101"/>
      <c r="Z86" s="101"/>
      <c r="AA86" s="101"/>
      <c r="AB86" s="101"/>
    </row>
    <row r="87" spans="1:28" x14ac:dyDescent="0.2">
      <c r="A87" s="100"/>
      <c r="B87" s="100"/>
      <c r="C87" s="101"/>
      <c r="D87" s="101"/>
      <c r="E87" s="101"/>
      <c r="F87" s="101"/>
      <c r="G87" s="101"/>
      <c r="H87" s="101"/>
      <c r="I87" s="101"/>
      <c r="J87" s="101"/>
      <c r="K87" s="101"/>
      <c r="L87" s="101"/>
      <c r="M87" s="101"/>
      <c r="N87" s="101"/>
      <c r="O87" s="101"/>
      <c r="P87" s="101"/>
      <c r="Q87" s="101"/>
      <c r="R87" s="101"/>
      <c r="S87" s="101"/>
      <c r="T87" s="101"/>
      <c r="U87" s="101"/>
      <c r="V87" s="101"/>
      <c r="W87" s="101"/>
      <c r="X87" s="101"/>
      <c r="Y87" s="101"/>
      <c r="Z87" s="101"/>
      <c r="AA87" s="101"/>
      <c r="AB87" s="101"/>
    </row>
    <row r="88" spans="1:28" x14ac:dyDescent="0.2">
      <c r="A88" s="100"/>
      <c r="B88" s="100"/>
      <c r="C88" s="101"/>
      <c r="D88" s="101"/>
      <c r="E88" s="101"/>
      <c r="F88" s="101"/>
      <c r="G88" s="101"/>
      <c r="H88" s="101"/>
      <c r="I88" s="101"/>
      <c r="J88" s="101"/>
      <c r="K88" s="101"/>
      <c r="L88" s="101"/>
      <c r="M88" s="101"/>
      <c r="N88" s="101"/>
      <c r="O88" s="101"/>
      <c r="P88" s="101"/>
      <c r="Q88" s="101"/>
      <c r="R88" s="101"/>
      <c r="S88" s="101"/>
      <c r="T88" s="101"/>
      <c r="U88" s="101"/>
      <c r="V88" s="101"/>
      <c r="W88" s="101"/>
      <c r="X88" s="101"/>
      <c r="Y88" s="101"/>
      <c r="Z88" s="101"/>
      <c r="AA88" s="101"/>
      <c r="AB88" s="101"/>
    </row>
    <row r="89" spans="1:28" x14ac:dyDescent="0.2">
      <c r="A89" s="100"/>
      <c r="B89" s="100"/>
      <c r="C89" s="101"/>
      <c r="D89" s="101"/>
      <c r="E89" s="101"/>
      <c r="F89" s="101"/>
      <c r="G89" s="101"/>
      <c r="H89" s="101"/>
      <c r="I89" s="101"/>
      <c r="J89" s="101"/>
      <c r="K89" s="101"/>
      <c r="L89" s="101"/>
      <c r="M89" s="101"/>
      <c r="N89" s="101"/>
      <c r="O89" s="101"/>
      <c r="P89" s="101"/>
      <c r="Q89" s="101"/>
      <c r="R89" s="101"/>
      <c r="S89" s="101"/>
      <c r="T89" s="101"/>
      <c r="U89" s="101"/>
      <c r="V89" s="101"/>
      <c r="W89" s="101"/>
      <c r="X89" s="101"/>
      <c r="Y89" s="101"/>
      <c r="Z89" s="101"/>
      <c r="AA89" s="101"/>
      <c r="AB89" s="101"/>
    </row>
    <row r="90" spans="1:28" x14ac:dyDescent="0.2">
      <c r="A90" s="100"/>
      <c r="B90" s="100"/>
      <c r="C90" s="101"/>
      <c r="D90" s="101"/>
      <c r="E90" s="101"/>
      <c r="F90" s="101"/>
      <c r="G90" s="101"/>
      <c r="H90" s="101"/>
      <c r="I90" s="101"/>
      <c r="J90" s="101"/>
      <c r="K90" s="101"/>
      <c r="L90" s="101"/>
      <c r="M90" s="101"/>
      <c r="N90" s="101"/>
      <c r="O90" s="101"/>
      <c r="P90" s="101"/>
      <c r="Q90" s="101"/>
      <c r="R90" s="101"/>
      <c r="S90" s="101"/>
      <c r="T90" s="101"/>
      <c r="U90" s="101"/>
      <c r="V90" s="101"/>
      <c r="W90" s="101"/>
      <c r="X90" s="101"/>
      <c r="Y90" s="101"/>
      <c r="Z90" s="101"/>
      <c r="AA90" s="101"/>
      <c r="AB90" s="101"/>
    </row>
    <row r="91" spans="1:28" x14ac:dyDescent="0.2">
      <c r="A91" s="100"/>
      <c r="B91" s="100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  <c r="N91" s="101"/>
      <c r="O91" s="101"/>
      <c r="P91" s="101"/>
      <c r="Q91" s="101"/>
      <c r="R91" s="101"/>
      <c r="S91" s="101"/>
      <c r="T91" s="101"/>
      <c r="U91" s="101"/>
      <c r="V91" s="101"/>
      <c r="W91" s="101"/>
      <c r="X91" s="101"/>
      <c r="Y91" s="101"/>
      <c r="Z91" s="101"/>
      <c r="AA91" s="101"/>
      <c r="AB91" s="101"/>
    </row>
    <row r="92" spans="1:28" x14ac:dyDescent="0.2">
      <c r="A92" s="100"/>
      <c r="B92" s="100"/>
      <c r="C92" s="101"/>
      <c r="D92" s="101"/>
      <c r="E92" s="101"/>
      <c r="F92" s="101"/>
      <c r="G92" s="101"/>
      <c r="H92" s="101"/>
      <c r="I92" s="101"/>
      <c r="J92" s="101"/>
      <c r="K92" s="101"/>
      <c r="L92" s="101"/>
      <c r="M92" s="101"/>
      <c r="N92" s="101"/>
      <c r="O92" s="101"/>
      <c r="P92" s="101"/>
      <c r="Q92" s="101"/>
      <c r="R92" s="101"/>
      <c r="S92" s="101"/>
      <c r="T92" s="101"/>
      <c r="U92" s="101"/>
      <c r="V92" s="101"/>
      <c r="W92" s="101"/>
      <c r="X92" s="101"/>
      <c r="Y92" s="101"/>
      <c r="Z92" s="101"/>
      <c r="AA92" s="101"/>
      <c r="AB92" s="101"/>
    </row>
    <row r="93" spans="1:28" x14ac:dyDescent="0.2">
      <c r="A93" s="100"/>
      <c r="B93" s="100"/>
      <c r="C93" s="101"/>
      <c r="D93" s="101"/>
      <c r="E93" s="101"/>
      <c r="F93" s="101"/>
      <c r="G93" s="101"/>
      <c r="H93" s="101"/>
      <c r="I93" s="101"/>
      <c r="J93" s="101"/>
      <c r="K93" s="101"/>
      <c r="L93" s="101"/>
      <c r="M93" s="101"/>
      <c r="N93" s="101"/>
      <c r="O93" s="101"/>
      <c r="P93" s="101"/>
      <c r="Q93" s="101"/>
      <c r="R93" s="101"/>
      <c r="S93" s="101"/>
      <c r="T93" s="101"/>
      <c r="U93" s="101"/>
      <c r="V93" s="101"/>
      <c r="W93" s="101"/>
      <c r="X93" s="101"/>
      <c r="Y93" s="101"/>
      <c r="Z93" s="101"/>
      <c r="AA93" s="101"/>
      <c r="AB93" s="101"/>
    </row>
    <row r="94" spans="1:28" x14ac:dyDescent="0.2">
      <c r="A94" s="100"/>
      <c r="B94" s="100"/>
      <c r="C94" s="101"/>
      <c r="D94" s="101"/>
      <c r="E94" s="101"/>
      <c r="F94" s="101"/>
      <c r="G94" s="101"/>
      <c r="H94" s="101"/>
      <c r="I94" s="101"/>
      <c r="J94" s="101"/>
      <c r="K94" s="101"/>
      <c r="L94" s="101"/>
      <c r="M94" s="101"/>
      <c r="N94" s="101"/>
      <c r="O94" s="101"/>
      <c r="P94" s="101"/>
      <c r="Q94" s="101"/>
      <c r="R94" s="101"/>
      <c r="S94" s="101"/>
      <c r="T94" s="101"/>
      <c r="U94" s="101"/>
      <c r="V94" s="101"/>
      <c r="W94" s="101"/>
      <c r="X94" s="101"/>
      <c r="Y94" s="101"/>
      <c r="Z94" s="101"/>
      <c r="AA94" s="101"/>
      <c r="AB94" s="101"/>
    </row>
    <row r="95" spans="1:28" x14ac:dyDescent="0.2">
      <c r="A95" s="100"/>
      <c r="B95" s="100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01"/>
      <c r="O95" s="101"/>
      <c r="P95" s="101"/>
      <c r="Q95" s="101"/>
      <c r="R95" s="101"/>
      <c r="S95" s="101"/>
      <c r="T95" s="101"/>
      <c r="U95" s="101"/>
      <c r="V95" s="101"/>
      <c r="W95" s="101"/>
      <c r="X95" s="101"/>
      <c r="Y95" s="101"/>
      <c r="Z95" s="101"/>
      <c r="AA95" s="101"/>
      <c r="AB95" s="101"/>
    </row>
    <row r="96" spans="1:28" x14ac:dyDescent="0.2">
      <c r="A96" s="100"/>
      <c r="B96" s="100"/>
      <c r="C96" s="101"/>
      <c r="D96" s="101"/>
      <c r="E96" s="101"/>
      <c r="F96" s="101"/>
      <c r="G96" s="101"/>
      <c r="H96" s="101"/>
      <c r="I96" s="101"/>
      <c r="J96" s="101"/>
      <c r="K96" s="101"/>
      <c r="L96" s="101"/>
      <c r="M96" s="101"/>
      <c r="N96" s="101"/>
      <c r="O96" s="101"/>
      <c r="P96" s="101"/>
      <c r="Q96" s="101"/>
      <c r="R96" s="101"/>
      <c r="S96" s="101"/>
      <c r="T96" s="101"/>
      <c r="U96" s="101"/>
      <c r="V96" s="101"/>
      <c r="W96" s="101"/>
      <c r="X96" s="101"/>
      <c r="Y96" s="101"/>
      <c r="Z96" s="101"/>
      <c r="AA96" s="101"/>
      <c r="AB96" s="101"/>
    </row>
    <row r="97" spans="1:28" x14ac:dyDescent="0.2">
      <c r="A97" s="100"/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1"/>
      <c r="O97" s="101"/>
      <c r="P97" s="101"/>
      <c r="Q97" s="101"/>
      <c r="R97" s="101"/>
      <c r="S97" s="101"/>
      <c r="T97" s="101"/>
      <c r="U97" s="101"/>
      <c r="V97" s="101"/>
      <c r="W97" s="101"/>
      <c r="X97" s="101"/>
      <c r="Y97" s="101"/>
      <c r="Z97" s="101"/>
      <c r="AA97" s="101"/>
      <c r="AB97" s="101"/>
    </row>
    <row r="98" spans="1:28" x14ac:dyDescent="0.2">
      <c r="A98" s="100"/>
      <c r="B98" s="100"/>
      <c r="C98" s="101"/>
      <c r="D98" s="101"/>
      <c r="E98" s="101"/>
      <c r="F98" s="101"/>
      <c r="G98" s="101"/>
      <c r="H98" s="101"/>
      <c r="I98" s="101"/>
      <c r="J98" s="101"/>
      <c r="K98" s="101"/>
      <c r="L98" s="101"/>
      <c r="M98" s="101"/>
      <c r="N98" s="101"/>
      <c r="O98" s="101"/>
      <c r="P98" s="101"/>
      <c r="Q98" s="101"/>
      <c r="R98" s="101"/>
      <c r="S98" s="101"/>
      <c r="T98" s="101"/>
      <c r="U98" s="101"/>
      <c r="V98" s="101"/>
      <c r="W98" s="101"/>
      <c r="X98" s="101"/>
      <c r="Y98" s="101"/>
      <c r="Z98" s="101"/>
      <c r="AA98" s="101"/>
      <c r="AB98" s="101"/>
    </row>
    <row r="99" spans="1:28" x14ac:dyDescent="0.2">
      <c r="A99" s="100"/>
      <c r="B99" s="100"/>
      <c r="C99" s="101"/>
      <c r="D99" s="101"/>
      <c r="E99" s="101"/>
      <c r="F99" s="101"/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  <c r="AB99" s="101"/>
    </row>
    <row r="100" spans="1:28" x14ac:dyDescent="0.2">
      <c r="A100" s="100"/>
      <c r="B100" s="100"/>
      <c r="C100" s="101"/>
      <c r="D100" s="101"/>
      <c r="E100" s="101"/>
      <c r="F100" s="101"/>
      <c r="G100" s="101"/>
      <c r="H100" s="101"/>
      <c r="I100" s="101"/>
      <c r="J100" s="101"/>
      <c r="K100" s="101"/>
      <c r="L100" s="101"/>
      <c r="M100" s="101"/>
      <c r="N100" s="101"/>
      <c r="O100" s="101"/>
      <c r="P100" s="101"/>
      <c r="Q100" s="101"/>
      <c r="R100" s="101"/>
      <c r="S100" s="101"/>
      <c r="T100" s="101"/>
      <c r="U100" s="101"/>
      <c r="V100" s="101"/>
      <c r="W100" s="101"/>
      <c r="X100" s="101"/>
      <c r="Y100" s="101"/>
      <c r="Z100" s="101"/>
      <c r="AA100" s="101"/>
      <c r="AB100" s="101"/>
    </row>
    <row r="101" spans="1:28" x14ac:dyDescent="0.2">
      <c r="A101" s="100"/>
      <c r="B101" s="100"/>
      <c r="C101" s="101"/>
      <c r="D101" s="101"/>
      <c r="E101" s="101"/>
      <c r="F101" s="101"/>
      <c r="G101" s="101"/>
      <c r="H101" s="101"/>
      <c r="I101" s="101"/>
      <c r="J101" s="101"/>
      <c r="K101" s="101"/>
      <c r="L101" s="101"/>
      <c r="M101" s="101"/>
      <c r="N101" s="101"/>
      <c r="O101" s="101"/>
      <c r="P101" s="101"/>
      <c r="Q101" s="101"/>
      <c r="R101" s="101"/>
      <c r="S101" s="101"/>
      <c r="T101" s="101"/>
      <c r="U101" s="101"/>
      <c r="V101" s="101"/>
      <c r="W101" s="101"/>
      <c r="X101" s="101"/>
      <c r="Y101" s="101"/>
      <c r="Z101" s="101"/>
      <c r="AA101" s="101"/>
      <c r="AB101" s="101"/>
    </row>
    <row r="102" spans="1:28" x14ac:dyDescent="0.2">
      <c r="A102" s="108"/>
      <c r="B102" s="112" t="s">
        <v>4</v>
      </c>
      <c r="C102" s="113"/>
      <c r="D102" s="113"/>
      <c r="E102" s="113"/>
      <c r="F102" s="114"/>
      <c r="G102" s="115"/>
      <c r="H102" s="115"/>
      <c r="I102" s="899" t="str">
        <f>'TITLE PAGE'!D9</f>
        <v>Hafren Dyfrdwy</v>
      </c>
      <c r="J102" s="900"/>
      <c r="K102" s="901"/>
      <c r="L102" s="115"/>
      <c r="M102" s="115"/>
      <c r="N102" s="116"/>
      <c r="O102" s="117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63"/>
      <c r="AB102" s="63"/>
    </row>
    <row r="103" spans="1:28" x14ac:dyDescent="0.2">
      <c r="A103" s="62"/>
      <c r="B103" s="118" t="s">
        <v>109</v>
      </c>
      <c r="C103" s="119"/>
      <c r="D103" s="119"/>
      <c r="E103" s="119"/>
      <c r="F103" s="120"/>
      <c r="G103" s="121"/>
      <c r="H103" s="121"/>
      <c r="I103" s="902" t="str">
        <f>'TITLE PAGE'!D10</f>
        <v xml:space="preserve">Wrexham </v>
      </c>
      <c r="J103" s="903"/>
      <c r="K103" s="904"/>
      <c r="L103" s="121"/>
      <c r="M103" s="121"/>
      <c r="N103" s="122"/>
      <c r="O103" s="117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63"/>
      <c r="AB103" s="63"/>
    </row>
    <row r="104" spans="1:28" x14ac:dyDescent="0.2">
      <c r="A104" s="62"/>
      <c r="B104" s="118" t="s">
        <v>6</v>
      </c>
      <c r="C104" s="123"/>
      <c r="D104" s="123"/>
      <c r="E104" s="123"/>
      <c r="F104" s="120"/>
      <c r="G104" s="121"/>
      <c r="H104" s="121"/>
      <c r="I104" s="905">
        <f>'TITLE PAGE'!D11</f>
        <v>2</v>
      </c>
      <c r="J104" s="906"/>
      <c r="K104" s="907"/>
      <c r="L104" s="121"/>
      <c r="M104" s="121"/>
      <c r="N104" s="122"/>
      <c r="O104" s="117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63"/>
      <c r="AB104" s="63"/>
    </row>
    <row r="105" spans="1:28" x14ac:dyDescent="0.2">
      <c r="A105" s="62"/>
      <c r="B105" s="118" t="s">
        <v>7</v>
      </c>
      <c r="C105" s="119"/>
      <c r="D105" s="119"/>
      <c r="E105" s="119"/>
      <c r="F105" s="120"/>
      <c r="G105" s="121"/>
      <c r="H105" s="121"/>
      <c r="I105" s="124" t="str">
        <f>'TITLE PAGE'!D12</f>
        <v>Dry Year Annual Average</v>
      </c>
      <c r="J105" s="125"/>
      <c r="K105" s="125"/>
      <c r="L105" s="126"/>
      <c r="M105" s="121"/>
      <c r="N105" s="122"/>
      <c r="O105" s="117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63"/>
      <c r="AB105" s="63"/>
    </row>
    <row r="106" spans="1:28" x14ac:dyDescent="0.2">
      <c r="A106" s="62"/>
      <c r="B106" s="118" t="s">
        <v>8</v>
      </c>
      <c r="C106" s="119"/>
      <c r="D106" s="119"/>
      <c r="E106" s="119"/>
      <c r="F106" s="120"/>
      <c r="G106" s="121"/>
      <c r="H106" s="121"/>
      <c r="I106" s="902" t="str">
        <f>'TITLE PAGE'!D13</f>
        <v>1 in 40 TUBs</v>
      </c>
      <c r="J106" s="903"/>
      <c r="K106" s="904"/>
      <c r="L106" s="121"/>
      <c r="M106" s="121"/>
      <c r="N106" s="122"/>
      <c r="O106" s="117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63"/>
      <c r="AB106" s="63"/>
    </row>
    <row r="107" spans="1:28" x14ac:dyDescent="0.2">
      <c r="A107" s="62"/>
      <c r="B107" s="127"/>
      <c r="C107" s="128"/>
      <c r="D107" s="128"/>
      <c r="E107" s="128"/>
      <c r="F107" s="129"/>
      <c r="G107" s="130"/>
      <c r="H107" s="130"/>
      <c r="I107" s="129"/>
      <c r="J107" s="131"/>
      <c r="K107" s="129"/>
      <c r="L107" s="132"/>
      <c r="M107" s="130"/>
      <c r="N107" s="133"/>
      <c r="O107" s="117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63"/>
      <c r="AB107" s="63"/>
    </row>
    <row r="108" spans="1:28" x14ac:dyDescent="0.2">
      <c r="A108" s="100"/>
      <c r="B108" s="100"/>
      <c r="C108" s="101"/>
      <c r="D108" s="101"/>
      <c r="E108" s="101"/>
      <c r="F108" s="101"/>
      <c r="G108" s="101"/>
      <c r="H108" s="101"/>
      <c r="I108" s="101"/>
      <c r="J108" s="101"/>
      <c r="K108" s="101"/>
      <c r="L108" s="101"/>
      <c r="M108" s="101"/>
      <c r="N108" s="101"/>
      <c r="O108" s="101"/>
      <c r="P108" s="101"/>
      <c r="Q108" s="101"/>
      <c r="R108" s="101"/>
      <c r="S108" s="101"/>
      <c r="T108" s="101"/>
      <c r="U108" s="101"/>
      <c r="V108" s="101"/>
      <c r="W108" s="101"/>
      <c r="X108" s="101"/>
      <c r="Y108" s="101"/>
      <c r="Z108" s="101"/>
      <c r="AA108" s="101"/>
      <c r="AB108" s="101"/>
    </row>
    <row r="109" spans="1:28" x14ac:dyDescent="0.2">
      <c r="A109" s="100"/>
      <c r="B109" s="100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</row>
  </sheetData>
  <sheetProtection algorithmName="SHA-512" hashValue="dTusy6SXB2ob9U2ZJbFxEryWmIQOZbuo4BPYbT2GNcdndmMKQyDSRkWL531mEuctPwSeTdJmRcT+zxYANFaBwA==" saltValue="hSxaKLbAAG0UqhmBSCKTKQ==" spinCount="100000" sheet="1" objects="1" scenarios="1" selectLockedCells="1" selectUnlockedCells="1"/>
  <mergeCells count="4">
    <mergeCell ref="I102:K102"/>
    <mergeCell ref="I103:K103"/>
    <mergeCell ref="I104:K104"/>
    <mergeCell ref="I106:K106"/>
  </mergeCells>
  <conditionalFormatting sqref="C31:AA31 C66:AA66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32"/>
  <sheetViews>
    <sheetView zoomScale="80" zoomScaleNormal="80" workbookViewId="0">
      <selection activeCell="K9" sqref="K9:K16"/>
    </sheetView>
  </sheetViews>
  <sheetFormatPr defaultColWidth="8.88671875" defaultRowHeight="15" x14ac:dyDescent="0.2"/>
  <cols>
    <col min="1" max="1" width="1.44140625" customWidth="1"/>
    <col min="2" max="2" width="3.77734375" customWidth="1"/>
    <col min="3" max="3" width="21" customWidth="1"/>
    <col min="4" max="4" width="16.21875" customWidth="1"/>
    <col min="5" max="5" width="23.21875" customWidth="1"/>
    <col min="6" max="6" width="29.88671875" bestFit="1" customWidth="1"/>
    <col min="7" max="7" width="16.109375" customWidth="1"/>
    <col min="8" max="8" width="16.5546875" customWidth="1"/>
    <col min="9" max="9" width="16.44140625" customWidth="1"/>
    <col min="10" max="10" width="20.33203125" customWidth="1"/>
    <col min="11" max="11" width="25.5546875" customWidth="1"/>
    <col min="12" max="12" width="2" customWidth="1"/>
    <col min="257" max="257" width="1.44140625" customWidth="1"/>
    <col min="258" max="258" width="3.77734375" customWidth="1"/>
    <col min="259" max="259" width="17.109375" customWidth="1"/>
    <col min="260" max="260" width="16.21875" customWidth="1"/>
    <col min="261" max="261" width="23.21875" customWidth="1"/>
    <col min="262" max="262" width="29.88671875" bestFit="1" customWidth="1"/>
    <col min="263" max="263" width="16.109375" customWidth="1"/>
    <col min="264" max="264" width="16.5546875" customWidth="1"/>
    <col min="265" max="265" width="16.44140625" customWidth="1"/>
    <col min="266" max="266" width="36.6640625" customWidth="1"/>
    <col min="268" max="268" width="2" customWidth="1"/>
    <col min="513" max="513" width="1.44140625" customWidth="1"/>
    <col min="514" max="514" width="3.77734375" customWidth="1"/>
    <col min="515" max="515" width="17.109375" customWidth="1"/>
    <col min="516" max="516" width="16.21875" customWidth="1"/>
    <col min="517" max="517" width="23.21875" customWidth="1"/>
    <col min="518" max="518" width="29.88671875" bestFit="1" customWidth="1"/>
    <col min="519" max="519" width="16.109375" customWidth="1"/>
    <col min="520" max="520" width="16.5546875" customWidth="1"/>
    <col min="521" max="521" width="16.44140625" customWidth="1"/>
    <col min="522" max="522" width="36.6640625" customWidth="1"/>
    <col min="524" max="524" width="2" customWidth="1"/>
    <col min="769" max="769" width="1.44140625" customWidth="1"/>
    <col min="770" max="770" width="3.77734375" customWidth="1"/>
    <col min="771" max="771" width="17.109375" customWidth="1"/>
    <col min="772" max="772" width="16.21875" customWidth="1"/>
    <col min="773" max="773" width="23.21875" customWidth="1"/>
    <col min="774" max="774" width="29.88671875" bestFit="1" customWidth="1"/>
    <col min="775" max="775" width="16.109375" customWidth="1"/>
    <col min="776" max="776" width="16.5546875" customWidth="1"/>
    <col min="777" max="777" width="16.44140625" customWidth="1"/>
    <col min="778" max="778" width="36.6640625" customWidth="1"/>
    <col min="780" max="780" width="2" customWidth="1"/>
    <col min="1025" max="1025" width="1.44140625" customWidth="1"/>
    <col min="1026" max="1026" width="3.77734375" customWidth="1"/>
    <col min="1027" max="1027" width="17.109375" customWidth="1"/>
    <col min="1028" max="1028" width="16.21875" customWidth="1"/>
    <col min="1029" max="1029" width="23.21875" customWidth="1"/>
    <col min="1030" max="1030" width="29.88671875" bestFit="1" customWidth="1"/>
    <col min="1031" max="1031" width="16.109375" customWidth="1"/>
    <col min="1032" max="1032" width="16.5546875" customWidth="1"/>
    <col min="1033" max="1033" width="16.44140625" customWidth="1"/>
    <col min="1034" max="1034" width="36.6640625" customWidth="1"/>
    <col min="1036" max="1036" width="2" customWidth="1"/>
    <col min="1281" max="1281" width="1.44140625" customWidth="1"/>
    <col min="1282" max="1282" width="3.77734375" customWidth="1"/>
    <col min="1283" max="1283" width="17.109375" customWidth="1"/>
    <col min="1284" max="1284" width="16.21875" customWidth="1"/>
    <col min="1285" max="1285" width="23.21875" customWidth="1"/>
    <col min="1286" max="1286" width="29.88671875" bestFit="1" customWidth="1"/>
    <col min="1287" max="1287" width="16.109375" customWidth="1"/>
    <col min="1288" max="1288" width="16.5546875" customWidth="1"/>
    <col min="1289" max="1289" width="16.44140625" customWidth="1"/>
    <col min="1290" max="1290" width="36.6640625" customWidth="1"/>
    <col min="1292" max="1292" width="2" customWidth="1"/>
    <col min="1537" max="1537" width="1.44140625" customWidth="1"/>
    <col min="1538" max="1538" width="3.77734375" customWidth="1"/>
    <col min="1539" max="1539" width="17.109375" customWidth="1"/>
    <col min="1540" max="1540" width="16.21875" customWidth="1"/>
    <col min="1541" max="1541" width="23.21875" customWidth="1"/>
    <col min="1542" max="1542" width="29.88671875" bestFit="1" customWidth="1"/>
    <col min="1543" max="1543" width="16.109375" customWidth="1"/>
    <col min="1544" max="1544" width="16.5546875" customWidth="1"/>
    <col min="1545" max="1545" width="16.44140625" customWidth="1"/>
    <col min="1546" max="1546" width="36.6640625" customWidth="1"/>
    <col min="1548" max="1548" width="2" customWidth="1"/>
    <col min="1793" max="1793" width="1.44140625" customWidth="1"/>
    <col min="1794" max="1794" width="3.77734375" customWidth="1"/>
    <col min="1795" max="1795" width="17.109375" customWidth="1"/>
    <col min="1796" max="1796" width="16.21875" customWidth="1"/>
    <col min="1797" max="1797" width="23.21875" customWidth="1"/>
    <col min="1798" max="1798" width="29.88671875" bestFit="1" customWidth="1"/>
    <col min="1799" max="1799" width="16.109375" customWidth="1"/>
    <col min="1800" max="1800" width="16.5546875" customWidth="1"/>
    <col min="1801" max="1801" width="16.44140625" customWidth="1"/>
    <col min="1802" max="1802" width="36.6640625" customWidth="1"/>
    <col min="1804" max="1804" width="2" customWidth="1"/>
    <col min="2049" max="2049" width="1.44140625" customWidth="1"/>
    <col min="2050" max="2050" width="3.77734375" customWidth="1"/>
    <col min="2051" max="2051" width="17.109375" customWidth="1"/>
    <col min="2052" max="2052" width="16.21875" customWidth="1"/>
    <col min="2053" max="2053" width="23.21875" customWidth="1"/>
    <col min="2054" max="2054" width="29.88671875" bestFit="1" customWidth="1"/>
    <col min="2055" max="2055" width="16.109375" customWidth="1"/>
    <col min="2056" max="2056" width="16.5546875" customWidth="1"/>
    <col min="2057" max="2057" width="16.44140625" customWidth="1"/>
    <col min="2058" max="2058" width="36.6640625" customWidth="1"/>
    <col min="2060" max="2060" width="2" customWidth="1"/>
    <col min="2305" max="2305" width="1.44140625" customWidth="1"/>
    <col min="2306" max="2306" width="3.77734375" customWidth="1"/>
    <col min="2307" max="2307" width="17.109375" customWidth="1"/>
    <col min="2308" max="2308" width="16.21875" customWidth="1"/>
    <col min="2309" max="2309" width="23.21875" customWidth="1"/>
    <col min="2310" max="2310" width="29.88671875" bestFit="1" customWidth="1"/>
    <col min="2311" max="2311" width="16.109375" customWidth="1"/>
    <col min="2312" max="2312" width="16.5546875" customWidth="1"/>
    <col min="2313" max="2313" width="16.44140625" customWidth="1"/>
    <col min="2314" max="2314" width="36.6640625" customWidth="1"/>
    <col min="2316" max="2316" width="2" customWidth="1"/>
    <col min="2561" max="2561" width="1.44140625" customWidth="1"/>
    <col min="2562" max="2562" width="3.77734375" customWidth="1"/>
    <col min="2563" max="2563" width="17.109375" customWidth="1"/>
    <col min="2564" max="2564" width="16.21875" customWidth="1"/>
    <col min="2565" max="2565" width="23.21875" customWidth="1"/>
    <col min="2566" max="2566" width="29.88671875" bestFit="1" customWidth="1"/>
    <col min="2567" max="2567" width="16.109375" customWidth="1"/>
    <col min="2568" max="2568" width="16.5546875" customWidth="1"/>
    <col min="2569" max="2569" width="16.44140625" customWidth="1"/>
    <col min="2570" max="2570" width="36.6640625" customWidth="1"/>
    <col min="2572" max="2572" width="2" customWidth="1"/>
    <col min="2817" max="2817" width="1.44140625" customWidth="1"/>
    <col min="2818" max="2818" width="3.77734375" customWidth="1"/>
    <col min="2819" max="2819" width="17.109375" customWidth="1"/>
    <col min="2820" max="2820" width="16.21875" customWidth="1"/>
    <col min="2821" max="2821" width="23.21875" customWidth="1"/>
    <col min="2822" max="2822" width="29.88671875" bestFit="1" customWidth="1"/>
    <col min="2823" max="2823" width="16.109375" customWidth="1"/>
    <col min="2824" max="2824" width="16.5546875" customWidth="1"/>
    <col min="2825" max="2825" width="16.44140625" customWidth="1"/>
    <col min="2826" max="2826" width="36.6640625" customWidth="1"/>
    <col min="2828" max="2828" width="2" customWidth="1"/>
    <col min="3073" max="3073" width="1.44140625" customWidth="1"/>
    <col min="3074" max="3074" width="3.77734375" customWidth="1"/>
    <col min="3075" max="3075" width="17.109375" customWidth="1"/>
    <col min="3076" max="3076" width="16.21875" customWidth="1"/>
    <col min="3077" max="3077" width="23.21875" customWidth="1"/>
    <col min="3078" max="3078" width="29.88671875" bestFit="1" customWidth="1"/>
    <col min="3079" max="3079" width="16.109375" customWidth="1"/>
    <col min="3080" max="3080" width="16.5546875" customWidth="1"/>
    <col min="3081" max="3081" width="16.44140625" customWidth="1"/>
    <col min="3082" max="3082" width="36.6640625" customWidth="1"/>
    <col min="3084" max="3084" width="2" customWidth="1"/>
    <col min="3329" max="3329" width="1.44140625" customWidth="1"/>
    <col min="3330" max="3330" width="3.77734375" customWidth="1"/>
    <col min="3331" max="3331" width="17.109375" customWidth="1"/>
    <col min="3332" max="3332" width="16.21875" customWidth="1"/>
    <col min="3333" max="3333" width="23.21875" customWidth="1"/>
    <col min="3334" max="3334" width="29.88671875" bestFit="1" customWidth="1"/>
    <col min="3335" max="3335" width="16.109375" customWidth="1"/>
    <col min="3336" max="3336" width="16.5546875" customWidth="1"/>
    <col min="3337" max="3337" width="16.44140625" customWidth="1"/>
    <col min="3338" max="3338" width="36.6640625" customWidth="1"/>
    <col min="3340" max="3340" width="2" customWidth="1"/>
    <col min="3585" max="3585" width="1.44140625" customWidth="1"/>
    <col min="3586" max="3586" width="3.77734375" customWidth="1"/>
    <col min="3587" max="3587" width="17.109375" customWidth="1"/>
    <col min="3588" max="3588" width="16.21875" customWidth="1"/>
    <col min="3589" max="3589" width="23.21875" customWidth="1"/>
    <col min="3590" max="3590" width="29.88671875" bestFit="1" customWidth="1"/>
    <col min="3591" max="3591" width="16.109375" customWidth="1"/>
    <col min="3592" max="3592" width="16.5546875" customWidth="1"/>
    <col min="3593" max="3593" width="16.44140625" customWidth="1"/>
    <col min="3594" max="3594" width="36.6640625" customWidth="1"/>
    <col min="3596" max="3596" width="2" customWidth="1"/>
    <col min="3841" max="3841" width="1.44140625" customWidth="1"/>
    <col min="3842" max="3842" width="3.77734375" customWidth="1"/>
    <col min="3843" max="3843" width="17.109375" customWidth="1"/>
    <col min="3844" max="3844" width="16.21875" customWidth="1"/>
    <col min="3845" max="3845" width="23.21875" customWidth="1"/>
    <col min="3846" max="3846" width="29.88671875" bestFit="1" customWidth="1"/>
    <col min="3847" max="3847" width="16.109375" customWidth="1"/>
    <col min="3848" max="3848" width="16.5546875" customWidth="1"/>
    <col min="3849" max="3849" width="16.44140625" customWidth="1"/>
    <col min="3850" max="3850" width="36.6640625" customWidth="1"/>
    <col min="3852" max="3852" width="2" customWidth="1"/>
    <col min="4097" max="4097" width="1.44140625" customWidth="1"/>
    <col min="4098" max="4098" width="3.77734375" customWidth="1"/>
    <col min="4099" max="4099" width="17.109375" customWidth="1"/>
    <col min="4100" max="4100" width="16.21875" customWidth="1"/>
    <col min="4101" max="4101" width="23.21875" customWidth="1"/>
    <col min="4102" max="4102" width="29.88671875" bestFit="1" customWidth="1"/>
    <col min="4103" max="4103" width="16.109375" customWidth="1"/>
    <col min="4104" max="4104" width="16.5546875" customWidth="1"/>
    <col min="4105" max="4105" width="16.44140625" customWidth="1"/>
    <col min="4106" max="4106" width="36.6640625" customWidth="1"/>
    <col min="4108" max="4108" width="2" customWidth="1"/>
    <col min="4353" max="4353" width="1.44140625" customWidth="1"/>
    <col min="4354" max="4354" width="3.77734375" customWidth="1"/>
    <col min="4355" max="4355" width="17.109375" customWidth="1"/>
    <col min="4356" max="4356" width="16.21875" customWidth="1"/>
    <col min="4357" max="4357" width="23.21875" customWidth="1"/>
    <col min="4358" max="4358" width="29.88671875" bestFit="1" customWidth="1"/>
    <col min="4359" max="4359" width="16.109375" customWidth="1"/>
    <col min="4360" max="4360" width="16.5546875" customWidth="1"/>
    <col min="4361" max="4361" width="16.44140625" customWidth="1"/>
    <col min="4362" max="4362" width="36.6640625" customWidth="1"/>
    <col min="4364" max="4364" width="2" customWidth="1"/>
    <col min="4609" max="4609" width="1.44140625" customWidth="1"/>
    <col min="4610" max="4610" width="3.77734375" customWidth="1"/>
    <col min="4611" max="4611" width="17.109375" customWidth="1"/>
    <col min="4612" max="4612" width="16.21875" customWidth="1"/>
    <col min="4613" max="4613" width="23.21875" customWidth="1"/>
    <col min="4614" max="4614" width="29.88671875" bestFit="1" customWidth="1"/>
    <col min="4615" max="4615" width="16.109375" customWidth="1"/>
    <col min="4616" max="4616" width="16.5546875" customWidth="1"/>
    <col min="4617" max="4617" width="16.44140625" customWidth="1"/>
    <col min="4618" max="4618" width="36.6640625" customWidth="1"/>
    <col min="4620" max="4620" width="2" customWidth="1"/>
    <col min="4865" max="4865" width="1.44140625" customWidth="1"/>
    <col min="4866" max="4866" width="3.77734375" customWidth="1"/>
    <col min="4867" max="4867" width="17.109375" customWidth="1"/>
    <col min="4868" max="4868" width="16.21875" customWidth="1"/>
    <col min="4869" max="4869" width="23.21875" customWidth="1"/>
    <col min="4870" max="4870" width="29.88671875" bestFit="1" customWidth="1"/>
    <col min="4871" max="4871" width="16.109375" customWidth="1"/>
    <col min="4872" max="4872" width="16.5546875" customWidth="1"/>
    <col min="4873" max="4873" width="16.44140625" customWidth="1"/>
    <col min="4874" max="4874" width="36.6640625" customWidth="1"/>
    <col min="4876" max="4876" width="2" customWidth="1"/>
    <col min="5121" max="5121" width="1.44140625" customWidth="1"/>
    <col min="5122" max="5122" width="3.77734375" customWidth="1"/>
    <col min="5123" max="5123" width="17.109375" customWidth="1"/>
    <col min="5124" max="5124" width="16.21875" customWidth="1"/>
    <col min="5125" max="5125" width="23.21875" customWidth="1"/>
    <col min="5126" max="5126" width="29.88671875" bestFit="1" customWidth="1"/>
    <col min="5127" max="5127" width="16.109375" customWidth="1"/>
    <col min="5128" max="5128" width="16.5546875" customWidth="1"/>
    <col min="5129" max="5129" width="16.44140625" customWidth="1"/>
    <col min="5130" max="5130" width="36.6640625" customWidth="1"/>
    <col min="5132" max="5132" width="2" customWidth="1"/>
    <col min="5377" max="5377" width="1.44140625" customWidth="1"/>
    <col min="5378" max="5378" width="3.77734375" customWidth="1"/>
    <col min="5379" max="5379" width="17.109375" customWidth="1"/>
    <col min="5380" max="5380" width="16.21875" customWidth="1"/>
    <col min="5381" max="5381" width="23.21875" customWidth="1"/>
    <col min="5382" max="5382" width="29.88671875" bestFit="1" customWidth="1"/>
    <col min="5383" max="5383" width="16.109375" customWidth="1"/>
    <col min="5384" max="5384" width="16.5546875" customWidth="1"/>
    <col min="5385" max="5385" width="16.44140625" customWidth="1"/>
    <col min="5386" max="5386" width="36.6640625" customWidth="1"/>
    <col min="5388" max="5388" width="2" customWidth="1"/>
    <col min="5633" max="5633" width="1.44140625" customWidth="1"/>
    <col min="5634" max="5634" width="3.77734375" customWidth="1"/>
    <col min="5635" max="5635" width="17.109375" customWidth="1"/>
    <col min="5636" max="5636" width="16.21875" customWidth="1"/>
    <col min="5637" max="5637" width="23.21875" customWidth="1"/>
    <col min="5638" max="5638" width="29.88671875" bestFit="1" customWidth="1"/>
    <col min="5639" max="5639" width="16.109375" customWidth="1"/>
    <col min="5640" max="5640" width="16.5546875" customWidth="1"/>
    <col min="5641" max="5641" width="16.44140625" customWidth="1"/>
    <col min="5642" max="5642" width="36.6640625" customWidth="1"/>
    <col min="5644" max="5644" width="2" customWidth="1"/>
    <col min="5889" max="5889" width="1.44140625" customWidth="1"/>
    <col min="5890" max="5890" width="3.77734375" customWidth="1"/>
    <col min="5891" max="5891" width="17.109375" customWidth="1"/>
    <col min="5892" max="5892" width="16.21875" customWidth="1"/>
    <col min="5893" max="5893" width="23.21875" customWidth="1"/>
    <col min="5894" max="5894" width="29.88671875" bestFit="1" customWidth="1"/>
    <col min="5895" max="5895" width="16.109375" customWidth="1"/>
    <col min="5896" max="5896" width="16.5546875" customWidth="1"/>
    <col min="5897" max="5897" width="16.44140625" customWidth="1"/>
    <col min="5898" max="5898" width="36.6640625" customWidth="1"/>
    <col min="5900" max="5900" width="2" customWidth="1"/>
    <col min="6145" max="6145" width="1.44140625" customWidth="1"/>
    <col min="6146" max="6146" width="3.77734375" customWidth="1"/>
    <col min="6147" max="6147" width="17.109375" customWidth="1"/>
    <col min="6148" max="6148" width="16.21875" customWidth="1"/>
    <col min="6149" max="6149" width="23.21875" customWidth="1"/>
    <col min="6150" max="6150" width="29.88671875" bestFit="1" customWidth="1"/>
    <col min="6151" max="6151" width="16.109375" customWidth="1"/>
    <col min="6152" max="6152" width="16.5546875" customWidth="1"/>
    <col min="6153" max="6153" width="16.44140625" customWidth="1"/>
    <col min="6154" max="6154" width="36.6640625" customWidth="1"/>
    <col min="6156" max="6156" width="2" customWidth="1"/>
    <col min="6401" max="6401" width="1.44140625" customWidth="1"/>
    <col min="6402" max="6402" width="3.77734375" customWidth="1"/>
    <col min="6403" max="6403" width="17.109375" customWidth="1"/>
    <col min="6404" max="6404" width="16.21875" customWidth="1"/>
    <col min="6405" max="6405" width="23.21875" customWidth="1"/>
    <col min="6406" max="6406" width="29.88671875" bestFit="1" customWidth="1"/>
    <col min="6407" max="6407" width="16.109375" customWidth="1"/>
    <col min="6408" max="6408" width="16.5546875" customWidth="1"/>
    <col min="6409" max="6409" width="16.44140625" customWidth="1"/>
    <col min="6410" max="6410" width="36.6640625" customWidth="1"/>
    <col min="6412" max="6412" width="2" customWidth="1"/>
    <col min="6657" max="6657" width="1.44140625" customWidth="1"/>
    <col min="6658" max="6658" width="3.77734375" customWidth="1"/>
    <col min="6659" max="6659" width="17.109375" customWidth="1"/>
    <col min="6660" max="6660" width="16.21875" customWidth="1"/>
    <col min="6661" max="6661" width="23.21875" customWidth="1"/>
    <col min="6662" max="6662" width="29.88671875" bestFit="1" customWidth="1"/>
    <col min="6663" max="6663" width="16.109375" customWidth="1"/>
    <col min="6664" max="6664" width="16.5546875" customWidth="1"/>
    <col min="6665" max="6665" width="16.44140625" customWidth="1"/>
    <col min="6666" max="6666" width="36.6640625" customWidth="1"/>
    <col min="6668" max="6668" width="2" customWidth="1"/>
    <col min="6913" max="6913" width="1.44140625" customWidth="1"/>
    <col min="6914" max="6914" width="3.77734375" customWidth="1"/>
    <col min="6915" max="6915" width="17.109375" customWidth="1"/>
    <col min="6916" max="6916" width="16.21875" customWidth="1"/>
    <col min="6917" max="6917" width="23.21875" customWidth="1"/>
    <col min="6918" max="6918" width="29.88671875" bestFit="1" customWidth="1"/>
    <col min="6919" max="6919" width="16.109375" customWidth="1"/>
    <col min="6920" max="6920" width="16.5546875" customWidth="1"/>
    <col min="6921" max="6921" width="16.44140625" customWidth="1"/>
    <col min="6922" max="6922" width="36.6640625" customWidth="1"/>
    <col min="6924" max="6924" width="2" customWidth="1"/>
    <col min="7169" max="7169" width="1.44140625" customWidth="1"/>
    <col min="7170" max="7170" width="3.77734375" customWidth="1"/>
    <col min="7171" max="7171" width="17.109375" customWidth="1"/>
    <col min="7172" max="7172" width="16.21875" customWidth="1"/>
    <col min="7173" max="7173" width="23.21875" customWidth="1"/>
    <col min="7174" max="7174" width="29.88671875" bestFit="1" customWidth="1"/>
    <col min="7175" max="7175" width="16.109375" customWidth="1"/>
    <col min="7176" max="7176" width="16.5546875" customWidth="1"/>
    <col min="7177" max="7177" width="16.44140625" customWidth="1"/>
    <col min="7178" max="7178" width="36.6640625" customWidth="1"/>
    <col min="7180" max="7180" width="2" customWidth="1"/>
    <col min="7425" max="7425" width="1.44140625" customWidth="1"/>
    <col min="7426" max="7426" width="3.77734375" customWidth="1"/>
    <col min="7427" max="7427" width="17.109375" customWidth="1"/>
    <col min="7428" max="7428" width="16.21875" customWidth="1"/>
    <col min="7429" max="7429" width="23.21875" customWidth="1"/>
    <col min="7430" max="7430" width="29.88671875" bestFit="1" customWidth="1"/>
    <col min="7431" max="7431" width="16.109375" customWidth="1"/>
    <col min="7432" max="7432" width="16.5546875" customWidth="1"/>
    <col min="7433" max="7433" width="16.44140625" customWidth="1"/>
    <col min="7434" max="7434" width="36.6640625" customWidth="1"/>
    <col min="7436" max="7436" width="2" customWidth="1"/>
    <col min="7681" max="7681" width="1.44140625" customWidth="1"/>
    <col min="7682" max="7682" width="3.77734375" customWidth="1"/>
    <col min="7683" max="7683" width="17.109375" customWidth="1"/>
    <col min="7684" max="7684" width="16.21875" customWidth="1"/>
    <col min="7685" max="7685" width="23.21875" customWidth="1"/>
    <col min="7686" max="7686" width="29.88671875" bestFit="1" customWidth="1"/>
    <col min="7687" max="7687" width="16.109375" customWidth="1"/>
    <col min="7688" max="7688" width="16.5546875" customWidth="1"/>
    <col min="7689" max="7689" width="16.44140625" customWidth="1"/>
    <col min="7690" max="7690" width="36.6640625" customWidth="1"/>
    <col min="7692" max="7692" width="2" customWidth="1"/>
    <col min="7937" max="7937" width="1.44140625" customWidth="1"/>
    <col min="7938" max="7938" width="3.77734375" customWidth="1"/>
    <col min="7939" max="7939" width="17.109375" customWidth="1"/>
    <col min="7940" max="7940" width="16.21875" customWidth="1"/>
    <col min="7941" max="7941" width="23.21875" customWidth="1"/>
    <col min="7942" max="7942" width="29.88671875" bestFit="1" customWidth="1"/>
    <col min="7943" max="7943" width="16.109375" customWidth="1"/>
    <col min="7944" max="7944" width="16.5546875" customWidth="1"/>
    <col min="7945" max="7945" width="16.44140625" customWidth="1"/>
    <col min="7946" max="7946" width="36.6640625" customWidth="1"/>
    <col min="7948" max="7948" width="2" customWidth="1"/>
    <col min="8193" max="8193" width="1.44140625" customWidth="1"/>
    <col min="8194" max="8194" width="3.77734375" customWidth="1"/>
    <col min="8195" max="8195" width="17.109375" customWidth="1"/>
    <col min="8196" max="8196" width="16.21875" customWidth="1"/>
    <col min="8197" max="8197" width="23.21875" customWidth="1"/>
    <col min="8198" max="8198" width="29.88671875" bestFit="1" customWidth="1"/>
    <col min="8199" max="8199" width="16.109375" customWidth="1"/>
    <col min="8200" max="8200" width="16.5546875" customWidth="1"/>
    <col min="8201" max="8201" width="16.44140625" customWidth="1"/>
    <col min="8202" max="8202" width="36.6640625" customWidth="1"/>
    <col min="8204" max="8204" width="2" customWidth="1"/>
    <col min="8449" max="8449" width="1.44140625" customWidth="1"/>
    <col min="8450" max="8450" width="3.77734375" customWidth="1"/>
    <col min="8451" max="8451" width="17.109375" customWidth="1"/>
    <col min="8452" max="8452" width="16.21875" customWidth="1"/>
    <col min="8453" max="8453" width="23.21875" customWidth="1"/>
    <col min="8454" max="8454" width="29.88671875" bestFit="1" customWidth="1"/>
    <col min="8455" max="8455" width="16.109375" customWidth="1"/>
    <col min="8456" max="8456" width="16.5546875" customWidth="1"/>
    <col min="8457" max="8457" width="16.44140625" customWidth="1"/>
    <col min="8458" max="8458" width="36.6640625" customWidth="1"/>
    <col min="8460" max="8460" width="2" customWidth="1"/>
    <col min="8705" max="8705" width="1.44140625" customWidth="1"/>
    <col min="8706" max="8706" width="3.77734375" customWidth="1"/>
    <col min="8707" max="8707" width="17.109375" customWidth="1"/>
    <col min="8708" max="8708" width="16.21875" customWidth="1"/>
    <col min="8709" max="8709" width="23.21875" customWidth="1"/>
    <col min="8710" max="8710" width="29.88671875" bestFit="1" customWidth="1"/>
    <col min="8711" max="8711" width="16.109375" customWidth="1"/>
    <col min="8712" max="8712" width="16.5546875" customWidth="1"/>
    <col min="8713" max="8713" width="16.44140625" customWidth="1"/>
    <col min="8714" max="8714" width="36.6640625" customWidth="1"/>
    <col min="8716" max="8716" width="2" customWidth="1"/>
    <col min="8961" max="8961" width="1.44140625" customWidth="1"/>
    <col min="8962" max="8962" width="3.77734375" customWidth="1"/>
    <col min="8963" max="8963" width="17.109375" customWidth="1"/>
    <col min="8964" max="8964" width="16.21875" customWidth="1"/>
    <col min="8965" max="8965" width="23.21875" customWidth="1"/>
    <col min="8966" max="8966" width="29.88671875" bestFit="1" customWidth="1"/>
    <col min="8967" max="8967" width="16.109375" customWidth="1"/>
    <col min="8968" max="8968" width="16.5546875" customWidth="1"/>
    <col min="8969" max="8969" width="16.44140625" customWidth="1"/>
    <col min="8970" max="8970" width="36.6640625" customWidth="1"/>
    <col min="8972" max="8972" width="2" customWidth="1"/>
    <col min="9217" max="9217" width="1.44140625" customWidth="1"/>
    <col min="9218" max="9218" width="3.77734375" customWidth="1"/>
    <col min="9219" max="9219" width="17.109375" customWidth="1"/>
    <col min="9220" max="9220" width="16.21875" customWidth="1"/>
    <col min="9221" max="9221" width="23.21875" customWidth="1"/>
    <col min="9222" max="9222" width="29.88671875" bestFit="1" customWidth="1"/>
    <col min="9223" max="9223" width="16.109375" customWidth="1"/>
    <col min="9224" max="9224" width="16.5546875" customWidth="1"/>
    <col min="9225" max="9225" width="16.44140625" customWidth="1"/>
    <col min="9226" max="9226" width="36.6640625" customWidth="1"/>
    <col min="9228" max="9228" width="2" customWidth="1"/>
    <col min="9473" max="9473" width="1.44140625" customWidth="1"/>
    <col min="9474" max="9474" width="3.77734375" customWidth="1"/>
    <col min="9475" max="9475" width="17.109375" customWidth="1"/>
    <col min="9476" max="9476" width="16.21875" customWidth="1"/>
    <col min="9477" max="9477" width="23.21875" customWidth="1"/>
    <col min="9478" max="9478" width="29.88671875" bestFit="1" customWidth="1"/>
    <col min="9479" max="9479" width="16.109375" customWidth="1"/>
    <col min="9480" max="9480" width="16.5546875" customWidth="1"/>
    <col min="9481" max="9481" width="16.44140625" customWidth="1"/>
    <col min="9482" max="9482" width="36.6640625" customWidth="1"/>
    <col min="9484" max="9484" width="2" customWidth="1"/>
    <col min="9729" max="9729" width="1.44140625" customWidth="1"/>
    <col min="9730" max="9730" width="3.77734375" customWidth="1"/>
    <col min="9731" max="9731" width="17.109375" customWidth="1"/>
    <col min="9732" max="9732" width="16.21875" customWidth="1"/>
    <col min="9733" max="9733" width="23.21875" customWidth="1"/>
    <col min="9734" max="9734" width="29.88671875" bestFit="1" customWidth="1"/>
    <col min="9735" max="9735" width="16.109375" customWidth="1"/>
    <col min="9736" max="9736" width="16.5546875" customWidth="1"/>
    <col min="9737" max="9737" width="16.44140625" customWidth="1"/>
    <col min="9738" max="9738" width="36.6640625" customWidth="1"/>
    <col min="9740" max="9740" width="2" customWidth="1"/>
    <col min="9985" max="9985" width="1.44140625" customWidth="1"/>
    <col min="9986" max="9986" width="3.77734375" customWidth="1"/>
    <col min="9987" max="9987" width="17.109375" customWidth="1"/>
    <col min="9988" max="9988" width="16.21875" customWidth="1"/>
    <col min="9989" max="9989" width="23.21875" customWidth="1"/>
    <col min="9990" max="9990" width="29.88671875" bestFit="1" customWidth="1"/>
    <col min="9991" max="9991" width="16.109375" customWidth="1"/>
    <col min="9992" max="9992" width="16.5546875" customWidth="1"/>
    <col min="9993" max="9993" width="16.44140625" customWidth="1"/>
    <col min="9994" max="9994" width="36.6640625" customWidth="1"/>
    <col min="9996" max="9996" width="2" customWidth="1"/>
    <col min="10241" max="10241" width="1.44140625" customWidth="1"/>
    <col min="10242" max="10242" width="3.77734375" customWidth="1"/>
    <col min="10243" max="10243" width="17.109375" customWidth="1"/>
    <col min="10244" max="10244" width="16.21875" customWidth="1"/>
    <col min="10245" max="10245" width="23.21875" customWidth="1"/>
    <col min="10246" max="10246" width="29.88671875" bestFit="1" customWidth="1"/>
    <col min="10247" max="10247" width="16.109375" customWidth="1"/>
    <col min="10248" max="10248" width="16.5546875" customWidth="1"/>
    <col min="10249" max="10249" width="16.44140625" customWidth="1"/>
    <col min="10250" max="10250" width="36.6640625" customWidth="1"/>
    <col min="10252" max="10252" width="2" customWidth="1"/>
    <col min="10497" max="10497" width="1.44140625" customWidth="1"/>
    <col min="10498" max="10498" width="3.77734375" customWidth="1"/>
    <col min="10499" max="10499" width="17.109375" customWidth="1"/>
    <col min="10500" max="10500" width="16.21875" customWidth="1"/>
    <col min="10501" max="10501" width="23.21875" customWidth="1"/>
    <col min="10502" max="10502" width="29.88671875" bestFit="1" customWidth="1"/>
    <col min="10503" max="10503" width="16.109375" customWidth="1"/>
    <col min="10504" max="10504" width="16.5546875" customWidth="1"/>
    <col min="10505" max="10505" width="16.44140625" customWidth="1"/>
    <col min="10506" max="10506" width="36.6640625" customWidth="1"/>
    <col min="10508" max="10508" width="2" customWidth="1"/>
    <col min="10753" max="10753" width="1.44140625" customWidth="1"/>
    <col min="10754" max="10754" width="3.77734375" customWidth="1"/>
    <col min="10755" max="10755" width="17.109375" customWidth="1"/>
    <col min="10756" max="10756" width="16.21875" customWidth="1"/>
    <col min="10757" max="10757" width="23.21875" customWidth="1"/>
    <col min="10758" max="10758" width="29.88671875" bestFit="1" customWidth="1"/>
    <col min="10759" max="10759" width="16.109375" customWidth="1"/>
    <col min="10760" max="10760" width="16.5546875" customWidth="1"/>
    <col min="10761" max="10761" width="16.44140625" customWidth="1"/>
    <col min="10762" max="10762" width="36.6640625" customWidth="1"/>
    <col min="10764" max="10764" width="2" customWidth="1"/>
    <col min="11009" max="11009" width="1.44140625" customWidth="1"/>
    <col min="11010" max="11010" width="3.77734375" customWidth="1"/>
    <col min="11011" max="11011" width="17.109375" customWidth="1"/>
    <col min="11012" max="11012" width="16.21875" customWidth="1"/>
    <col min="11013" max="11013" width="23.21875" customWidth="1"/>
    <col min="11014" max="11014" width="29.88671875" bestFit="1" customWidth="1"/>
    <col min="11015" max="11015" width="16.109375" customWidth="1"/>
    <col min="11016" max="11016" width="16.5546875" customWidth="1"/>
    <col min="11017" max="11017" width="16.44140625" customWidth="1"/>
    <col min="11018" max="11018" width="36.6640625" customWidth="1"/>
    <col min="11020" max="11020" width="2" customWidth="1"/>
    <col min="11265" max="11265" width="1.44140625" customWidth="1"/>
    <col min="11266" max="11266" width="3.77734375" customWidth="1"/>
    <col min="11267" max="11267" width="17.109375" customWidth="1"/>
    <col min="11268" max="11268" width="16.21875" customWidth="1"/>
    <col min="11269" max="11269" width="23.21875" customWidth="1"/>
    <col min="11270" max="11270" width="29.88671875" bestFit="1" customWidth="1"/>
    <col min="11271" max="11271" width="16.109375" customWidth="1"/>
    <col min="11272" max="11272" width="16.5546875" customWidth="1"/>
    <col min="11273" max="11273" width="16.44140625" customWidth="1"/>
    <col min="11274" max="11274" width="36.6640625" customWidth="1"/>
    <col min="11276" max="11276" width="2" customWidth="1"/>
    <col min="11521" max="11521" width="1.44140625" customWidth="1"/>
    <col min="11522" max="11522" width="3.77734375" customWidth="1"/>
    <col min="11523" max="11523" width="17.109375" customWidth="1"/>
    <col min="11524" max="11524" width="16.21875" customWidth="1"/>
    <col min="11525" max="11525" width="23.21875" customWidth="1"/>
    <col min="11526" max="11526" width="29.88671875" bestFit="1" customWidth="1"/>
    <col min="11527" max="11527" width="16.109375" customWidth="1"/>
    <col min="11528" max="11528" width="16.5546875" customWidth="1"/>
    <col min="11529" max="11529" width="16.44140625" customWidth="1"/>
    <col min="11530" max="11530" width="36.6640625" customWidth="1"/>
    <col min="11532" max="11532" width="2" customWidth="1"/>
    <col min="11777" max="11777" width="1.44140625" customWidth="1"/>
    <col min="11778" max="11778" width="3.77734375" customWidth="1"/>
    <col min="11779" max="11779" width="17.109375" customWidth="1"/>
    <col min="11780" max="11780" width="16.21875" customWidth="1"/>
    <col min="11781" max="11781" width="23.21875" customWidth="1"/>
    <col min="11782" max="11782" width="29.88671875" bestFit="1" customWidth="1"/>
    <col min="11783" max="11783" width="16.109375" customWidth="1"/>
    <col min="11784" max="11784" width="16.5546875" customWidth="1"/>
    <col min="11785" max="11785" width="16.44140625" customWidth="1"/>
    <col min="11786" max="11786" width="36.6640625" customWidth="1"/>
    <col min="11788" max="11788" width="2" customWidth="1"/>
    <col min="12033" max="12033" width="1.44140625" customWidth="1"/>
    <col min="12034" max="12034" width="3.77734375" customWidth="1"/>
    <col min="12035" max="12035" width="17.109375" customWidth="1"/>
    <col min="12036" max="12036" width="16.21875" customWidth="1"/>
    <col min="12037" max="12037" width="23.21875" customWidth="1"/>
    <col min="12038" max="12038" width="29.88671875" bestFit="1" customWidth="1"/>
    <col min="12039" max="12039" width="16.109375" customWidth="1"/>
    <col min="12040" max="12040" width="16.5546875" customWidth="1"/>
    <col min="12041" max="12041" width="16.44140625" customWidth="1"/>
    <col min="12042" max="12042" width="36.6640625" customWidth="1"/>
    <col min="12044" max="12044" width="2" customWidth="1"/>
    <col min="12289" max="12289" width="1.44140625" customWidth="1"/>
    <col min="12290" max="12290" width="3.77734375" customWidth="1"/>
    <col min="12291" max="12291" width="17.109375" customWidth="1"/>
    <col min="12292" max="12292" width="16.21875" customWidth="1"/>
    <col min="12293" max="12293" width="23.21875" customWidth="1"/>
    <col min="12294" max="12294" width="29.88671875" bestFit="1" customWidth="1"/>
    <col min="12295" max="12295" width="16.109375" customWidth="1"/>
    <col min="12296" max="12296" width="16.5546875" customWidth="1"/>
    <col min="12297" max="12297" width="16.44140625" customWidth="1"/>
    <col min="12298" max="12298" width="36.6640625" customWidth="1"/>
    <col min="12300" max="12300" width="2" customWidth="1"/>
    <col min="12545" max="12545" width="1.44140625" customWidth="1"/>
    <col min="12546" max="12546" width="3.77734375" customWidth="1"/>
    <col min="12547" max="12547" width="17.109375" customWidth="1"/>
    <col min="12548" max="12548" width="16.21875" customWidth="1"/>
    <col min="12549" max="12549" width="23.21875" customWidth="1"/>
    <col min="12550" max="12550" width="29.88671875" bestFit="1" customWidth="1"/>
    <col min="12551" max="12551" width="16.109375" customWidth="1"/>
    <col min="12552" max="12552" width="16.5546875" customWidth="1"/>
    <col min="12553" max="12553" width="16.44140625" customWidth="1"/>
    <col min="12554" max="12554" width="36.6640625" customWidth="1"/>
    <col min="12556" max="12556" width="2" customWidth="1"/>
    <col min="12801" max="12801" width="1.44140625" customWidth="1"/>
    <col min="12802" max="12802" width="3.77734375" customWidth="1"/>
    <col min="12803" max="12803" width="17.109375" customWidth="1"/>
    <col min="12804" max="12804" width="16.21875" customWidth="1"/>
    <col min="12805" max="12805" width="23.21875" customWidth="1"/>
    <col min="12806" max="12806" width="29.88671875" bestFit="1" customWidth="1"/>
    <col min="12807" max="12807" width="16.109375" customWidth="1"/>
    <col min="12808" max="12808" width="16.5546875" customWidth="1"/>
    <col min="12809" max="12809" width="16.44140625" customWidth="1"/>
    <col min="12810" max="12810" width="36.6640625" customWidth="1"/>
    <col min="12812" max="12812" width="2" customWidth="1"/>
    <col min="13057" max="13057" width="1.44140625" customWidth="1"/>
    <col min="13058" max="13058" width="3.77734375" customWidth="1"/>
    <col min="13059" max="13059" width="17.109375" customWidth="1"/>
    <col min="13060" max="13060" width="16.21875" customWidth="1"/>
    <col min="13061" max="13061" width="23.21875" customWidth="1"/>
    <col min="13062" max="13062" width="29.88671875" bestFit="1" customWidth="1"/>
    <col min="13063" max="13063" width="16.109375" customWidth="1"/>
    <col min="13064" max="13064" width="16.5546875" customWidth="1"/>
    <col min="13065" max="13065" width="16.44140625" customWidth="1"/>
    <col min="13066" max="13066" width="36.6640625" customWidth="1"/>
    <col min="13068" max="13068" width="2" customWidth="1"/>
    <col min="13313" max="13313" width="1.44140625" customWidth="1"/>
    <col min="13314" max="13314" width="3.77734375" customWidth="1"/>
    <col min="13315" max="13315" width="17.109375" customWidth="1"/>
    <col min="13316" max="13316" width="16.21875" customWidth="1"/>
    <col min="13317" max="13317" width="23.21875" customWidth="1"/>
    <col min="13318" max="13318" width="29.88671875" bestFit="1" customWidth="1"/>
    <col min="13319" max="13319" width="16.109375" customWidth="1"/>
    <col min="13320" max="13320" width="16.5546875" customWidth="1"/>
    <col min="13321" max="13321" width="16.44140625" customWidth="1"/>
    <col min="13322" max="13322" width="36.6640625" customWidth="1"/>
    <col min="13324" max="13324" width="2" customWidth="1"/>
    <col min="13569" max="13569" width="1.44140625" customWidth="1"/>
    <col min="13570" max="13570" width="3.77734375" customWidth="1"/>
    <col min="13571" max="13571" width="17.109375" customWidth="1"/>
    <col min="13572" max="13572" width="16.21875" customWidth="1"/>
    <col min="13573" max="13573" width="23.21875" customWidth="1"/>
    <col min="13574" max="13574" width="29.88671875" bestFit="1" customWidth="1"/>
    <col min="13575" max="13575" width="16.109375" customWidth="1"/>
    <col min="13576" max="13576" width="16.5546875" customWidth="1"/>
    <col min="13577" max="13577" width="16.44140625" customWidth="1"/>
    <col min="13578" max="13578" width="36.6640625" customWidth="1"/>
    <col min="13580" max="13580" width="2" customWidth="1"/>
    <col min="13825" max="13825" width="1.44140625" customWidth="1"/>
    <col min="13826" max="13826" width="3.77734375" customWidth="1"/>
    <col min="13827" max="13827" width="17.109375" customWidth="1"/>
    <col min="13828" max="13828" width="16.21875" customWidth="1"/>
    <col min="13829" max="13829" width="23.21875" customWidth="1"/>
    <col min="13830" max="13830" width="29.88671875" bestFit="1" customWidth="1"/>
    <col min="13831" max="13831" width="16.109375" customWidth="1"/>
    <col min="13832" max="13832" width="16.5546875" customWidth="1"/>
    <col min="13833" max="13833" width="16.44140625" customWidth="1"/>
    <col min="13834" max="13834" width="36.6640625" customWidth="1"/>
    <col min="13836" max="13836" width="2" customWidth="1"/>
    <col min="14081" max="14081" width="1.44140625" customWidth="1"/>
    <col min="14082" max="14082" width="3.77734375" customWidth="1"/>
    <col min="14083" max="14083" width="17.109375" customWidth="1"/>
    <col min="14084" max="14084" width="16.21875" customWidth="1"/>
    <col min="14085" max="14085" width="23.21875" customWidth="1"/>
    <col min="14086" max="14086" width="29.88671875" bestFit="1" customWidth="1"/>
    <col min="14087" max="14087" width="16.109375" customWidth="1"/>
    <col min="14088" max="14088" width="16.5546875" customWidth="1"/>
    <col min="14089" max="14089" width="16.44140625" customWidth="1"/>
    <col min="14090" max="14090" width="36.6640625" customWidth="1"/>
    <col min="14092" max="14092" width="2" customWidth="1"/>
    <col min="14337" max="14337" width="1.44140625" customWidth="1"/>
    <col min="14338" max="14338" width="3.77734375" customWidth="1"/>
    <col min="14339" max="14339" width="17.109375" customWidth="1"/>
    <col min="14340" max="14340" width="16.21875" customWidth="1"/>
    <col min="14341" max="14341" width="23.21875" customWidth="1"/>
    <col min="14342" max="14342" width="29.88671875" bestFit="1" customWidth="1"/>
    <col min="14343" max="14343" width="16.109375" customWidth="1"/>
    <col min="14344" max="14344" width="16.5546875" customWidth="1"/>
    <col min="14345" max="14345" width="16.44140625" customWidth="1"/>
    <col min="14346" max="14346" width="36.6640625" customWidth="1"/>
    <col min="14348" max="14348" width="2" customWidth="1"/>
    <col min="14593" max="14593" width="1.44140625" customWidth="1"/>
    <col min="14594" max="14594" width="3.77734375" customWidth="1"/>
    <col min="14595" max="14595" width="17.109375" customWidth="1"/>
    <col min="14596" max="14596" width="16.21875" customWidth="1"/>
    <col min="14597" max="14597" width="23.21875" customWidth="1"/>
    <col min="14598" max="14598" width="29.88671875" bestFit="1" customWidth="1"/>
    <col min="14599" max="14599" width="16.109375" customWidth="1"/>
    <col min="14600" max="14600" width="16.5546875" customWidth="1"/>
    <col min="14601" max="14601" width="16.44140625" customWidth="1"/>
    <col min="14602" max="14602" width="36.6640625" customWidth="1"/>
    <col min="14604" max="14604" width="2" customWidth="1"/>
    <col min="14849" max="14849" width="1.44140625" customWidth="1"/>
    <col min="14850" max="14850" width="3.77734375" customWidth="1"/>
    <col min="14851" max="14851" width="17.109375" customWidth="1"/>
    <col min="14852" max="14852" width="16.21875" customWidth="1"/>
    <col min="14853" max="14853" width="23.21875" customWidth="1"/>
    <col min="14854" max="14854" width="29.88671875" bestFit="1" customWidth="1"/>
    <col min="14855" max="14855" width="16.109375" customWidth="1"/>
    <col min="14856" max="14856" width="16.5546875" customWidth="1"/>
    <col min="14857" max="14857" width="16.44140625" customWidth="1"/>
    <col min="14858" max="14858" width="36.6640625" customWidth="1"/>
    <col min="14860" max="14860" width="2" customWidth="1"/>
    <col min="15105" max="15105" width="1.44140625" customWidth="1"/>
    <col min="15106" max="15106" width="3.77734375" customWidth="1"/>
    <col min="15107" max="15107" width="17.109375" customWidth="1"/>
    <col min="15108" max="15108" width="16.21875" customWidth="1"/>
    <col min="15109" max="15109" width="23.21875" customWidth="1"/>
    <col min="15110" max="15110" width="29.88671875" bestFit="1" customWidth="1"/>
    <col min="15111" max="15111" width="16.109375" customWidth="1"/>
    <col min="15112" max="15112" width="16.5546875" customWidth="1"/>
    <col min="15113" max="15113" width="16.44140625" customWidth="1"/>
    <col min="15114" max="15114" width="36.6640625" customWidth="1"/>
    <col min="15116" max="15116" width="2" customWidth="1"/>
    <col min="15361" max="15361" width="1.44140625" customWidth="1"/>
    <col min="15362" max="15362" width="3.77734375" customWidth="1"/>
    <col min="15363" max="15363" width="17.109375" customWidth="1"/>
    <col min="15364" max="15364" width="16.21875" customWidth="1"/>
    <col min="15365" max="15365" width="23.21875" customWidth="1"/>
    <col min="15366" max="15366" width="29.88671875" bestFit="1" customWidth="1"/>
    <col min="15367" max="15367" width="16.109375" customWidth="1"/>
    <col min="15368" max="15368" width="16.5546875" customWidth="1"/>
    <col min="15369" max="15369" width="16.44140625" customWidth="1"/>
    <col min="15370" max="15370" width="36.6640625" customWidth="1"/>
    <col min="15372" max="15372" width="2" customWidth="1"/>
    <col min="15617" max="15617" width="1.44140625" customWidth="1"/>
    <col min="15618" max="15618" width="3.77734375" customWidth="1"/>
    <col min="15619" max="15619" width="17.109375" customWidth="1"/>
    <col min="15620" max="15620" width="16.21875" customWidth="1"/>
    <col min="15621" max="15621" width="23.21875" customWidth="1"/>
    <col min="15622" max="15622" width="29.88671875" bestFit="1" customWidth="1"/>
    <col min="15623" max="15623" width="16.109375" customWidth="1"/>
    <col min="15624" max="15624" width="16.5546875" customWidth="1"/>
    <col min="15625" max="15625" width="16.44140625" customWidth="1"/>
    <col min="15626" max="15626" width="36.6640625" customWidth="1"/>
    <col min="15628" max="15628" width="2" customWidth="1"/>
    <col min="15873" max="15873" width="1.44140625" customWidth="1"/>
    <col min="15874" max="15874" width="3.77734375" customWidth="1"/>
    <col min="15875" max="15875" width="17.109375" customWidth="1"/>
    <col min="15876" max="15876" width="16.21875" customWidth="1"/>
    <col min="15877" max="15877" width="23.21875" customWidth="1"/>
    <col min="15878" max="15878" width="29.88671875" bestFit="1" customWidth="1"/>
    <col min="15879" max="15879" width="16.109375" customWidth="1"/>
    <col min="15880" max="15880" width="16.5546875" customWidth="1"/>
    <col min="15881" max="15881" width="16.44140625" customWidth="1"/>
    <col min="15882" max="15882" width="36.6640625" customWidth="1"/>
    <col min="15884" max="15884" width="2" customWidth="1"/>
    <col min="16129" max="16129" width="1.44140625" customWidth="1"/>
    <col min="16130" max="16130" width="3.77734375" customWidth="1"/>
    <col min="16131" max="16131" width="17.109375" customWidth="1"/>
    <col min="16132" max="16132" width="16.21875" customWidth="1"/>
    <col min="16133" max="16133" width="23.21875" customWidth="1"/>
    <col min="16134" max="16134" width="29.88671875" bestFit="1" customWidth="1"/>
    <col min="16135" max="16135" width="16.109375" customWidth="1"/>
    <col min="16136" max="16136" width="16.5546875" customWidth="1"/>
    <col min="16137" max="16137" width="16.44140625" customWidth="1"/>
    <col min="16138" max="16138" width="36.6640625" customWidth="1"/>
    <col min="16140" max="16140" width="2" customWidth="1"/>
  </cols>
  <sheetData>
    <row r="1" spans="1:36" ht="18.75" thickBot="1" x14ac:dyDescent="0.25">
      <c r="A1" s="134"/>
      <c r="B1" s="134"/>
      <c r="C1" s="135" t="s">
        <v>110</v>
      </c>
      <c r="D1" s="135"/>
      <c r="E1" s="136"/>
      <c r="F1" s="137"/>
      <c r="G1" s="138"/>
      <c r="H1" s="139" t="s">
        <v>111</v>
      </c>
      <c r="I1" s="137"/>
      <c r="J1" s="140"/>
      <c r="K1" s="141"/>
    </row>
    <row r="2" spans="1:36" ht="32.25" thickBot="1" x14ac:dyDescent="0.25">
      <c r="A2" s="142"/>
      <c r="B2" s="142"/>
      <c r="C2" s="143" t="s">
        <v>112</v>
      </c>
      <c r="D2" s="188" t="s">
        <v>113</v>
      </c>
      <c r="E2" s="553" t="s">
        <v>114</v>
      </c>
      <c r="F2" s="553" t="s">
        <v>115</v>
      </c>
      <c r="G2" s="553" t="s">
        <v>116</v>
      </c>
      <c r="H2" s="553" t="s">
        <v>117</v>
      </c>
      <c r="I2" s="553" t="s">
        <v>118</v>
      </c>
      <c r="J2" s="554" t="s">
        <v>119</v>
      </c>
      <c r="K2" s="547" t="s">
        <v>787</v>
      </c>
    </row>
    <row r="3" spans="1:36" ht="21.75" customHeight="1" x14ac:dyDescent="0.25">
      <c r="A3" s="144"/>
      <c r="B3" s="144"/>
      <c r="C3" s="385" t="s">
        <v>120</v>
      </c>
      <c r="D3" s="548"/>
      <c r="E3" s="548"/>
      <c r="F3" s="548"/>
      <c r="G3" s="548"/>
      <c r="H3" s="575"/>
      <c r="I3" s="548"/>
      <c r="J3" s="548"/>
      <c r="K3" s="548"/>
      <c r="L3" s="358"/>
      <c r="M3" s="358"/>
      <c r="N3" s="358"/>
      <c r="O3" s="358"/>
      <c r="P3" s="358"/>
      <c r="Q3" s="358"/>
      <c r="R3" s="358"/>
      <c r="S3" s="358"/>
      <c r="T3" s="358"/>
      <c r="U3" s="358"/>
      <c r="V3" s="358"/>
      <c r="W3" s="358"/>
      <c r="X3" s="358"/>
      <c r="Y3" s="358"/>
      <c r="Z3" s="358"/>
      <c r="AA3" s="358"/>
      <c r="AB3" s="358"/>
      <c r="AC3" s="358"/>
      <c r="AD3" s="358"/>
      <c r="AE3" s="358"/>
      <c r="AF3" s="358"/>
      <c r="AG3" s="358"/>
      <c r="AH3" s="358"/>
      <c r="AI3" s="358"/>
      <c r="AJ3" s="358"/>
    </row>
    <row r="4" spans="1:36" x14ac:dyDescent="0.2">
      <c r="A4" s="145"/>
      <c r="B4" s="145"/>
      <c r="C4" s="386" t="s">
        <v>121</v>
      </c>
      <c r="D4" s="255" t="s">
        <v>122</v>
      </c>
      <c r="E4" s="255" t="s">
        <v>123</v>
      </c>
      <c r="F4" s="255" t="s">
        <v>123</v>
      </c>
      <c r="G4" s="255" t="s">
        <v>123</v>
      </c>
      <c r="H4" s="555">
        <f>SUM(H5:H5)</f>
        <v>2.67</v>
      </c>
      <c r="I4" s="555">
        <f>SUM(I5:I5)</f>
        <v>3.19</v>
      </c>
      <c r="J4" s="542" t="s">
        <v>123</v>
      </c>
      <c r="K4" s="556"/>
      <c r="L4" s="358"/>
      <c r="M4" s="358"/>
      <c r="N4" s="358"/>
      <c r="O4" s="358"/>
      <c r="P4" s="358"/>
      <c r="Q4" s="358"/>
      <c r="R4" s="358"/>
      <c r="S4" s="358"/>
      <c r="T4" s="358"/>
      <c r="U4" s="358"/>
      <c r="V4" s="358"/>
      <c r="W4" s="358"/>
      <c r="X4" s="358"/>
      <c r="Y4" s="358"/>
      <c r="Z4" s="358"/>
      <c r="AA4" s="358"/>
      <c r="AB4" s="358"/>
      <c r="AC4" s="358"/>
      <c r="AD4" s="358"/>
      <c r="AE4" s="358"/>
      <c r="AF4" s="358"/>
      <c r="AG4" s="358"/>
      <c r="AH4" s="358"/>
      <c r="AI4" s="358"/>
      <c r="AJ4" s="358"/>
    </row>
    <row r="5" spans="1:36" x14ac:dyDescent="0.2">
      <c r="A5" s="146"/>
      <c r="B5" s="146"/>
      <c r="C5" s="359" t="s">
        <v>123</v>
      </c>
      <c r="D5" s="329" t="s">
        <v>124</v>
      </c>
      <c r="E5" s="388"/>
      <c r="F5" s="344"/>
      <c r="G5" s="344"/>
      <c r="H5" s="343">
        <v>2.67</v>
      </c>
      <c r="I5" s="353">
        <v>3.19</v>
      </c>
      <c r="J5" s="543"/>
      <c r="K5" s="549"/>
      <c r="L5" s="358"/>
      <c r="M5" s="358"/>
      <c r="N5" s="358"/>
      <c r="O5" s="358"/>
      <c r="P5" s="358"/>
      <c r="Q5" s="358"/>
      <c r="R5" s="358"/>
      <c r="S5" s="358"/>
      <c r="T5" s="358"/>
      <c r="U5" s="358"/>
      <c r="V5" s="358"/>
      <c r="W5" s="358"/>
      <c r="X5" s="358"/>
      <c r="Y5" s="358"/>
      <c r="Z5" s="358"/>
      <c r="AA5" s="358"/>
      <c r="AB5" s="358"/>
      <c r="AC5" s="358"/>
      <c r="AD5" s="358"/>
      <c r="AE5" s="358"/>
      <c r="AF5" s="358"/>
      <c r="AG5" s="358"/>
      <c r="AH5" s="358"/>
      <c r="AI5" s="358"/>
      <c r="AJ5" s="358"/>
    </row>
    <row r="6" spans="1:36" ht="25.5" x14ac:dyDescent="0.2">
      <c r="A6" s="146"/>
      <c r="B6" s="146"/>
      <c r="C6" s="557" t="s">
        <v>786</v>
      </c>
      <c r="D6" s="541" t="s">
        <v>113</v>
      </c>
      <c r="E6" s="541" t="s">
        <v>114</v>
      </c>
      <c r="F6" s="541" t="s">
        <v>115</v>
      </c>
      <c r="G6" s="541" t="s">
        <v>116</v>
      </c>
      <c r="H6" s="541" t="s">
        <v>131</v>
      </c>
      <c r="I6" s="541" t="s">
        <v>118</v>
      </c>
      <c r="J6" s="545"/>
      <c r="K6" s="549"/>
      <c r="L6" s="358"/>
      <c r="M6" s="358"/>
      <c r="N6" s="358"/>
      <c r="O6" s="358"/>
      <c r="P6" s="358"/>
      <c r="Q6" s="358"/>
      <c r="R6" s="358"/>
      <c r="S6" s="358"/>
      <c r="T6" s="358"/>
      <c r="U6" s="358"/>
      <c r="V6" s="358"/>
      <c r="W6" s="358"/>
      <c r="X6" s="358"/>
      <c r="Y6" s="358"/>
      <c r="Z6" s="358"/>
      <c r="AA6" s="358"/>
      <c r="AB6" s="358"/>
      <c r="AC6" s="358"/>
      <c r="AD6" s="358"/>
      <c r="AE6" s="358"/>
      <c r="AF6" s="358"/>
      <c r="AG6" s="358"/>
      <c r="AH6" s="358"/>
      <c r="AI6" s="358"/>
      <c r="AJ6" s="358"/>
    </row>
    <row r="7" spans="1:36" x14ac:dyDescent="0.2">
      <c r="A7" s="147"/>
      <c r="B7" s="148"/>
      <c r="C7" s="355" t="s">
        <v>125</v>
      </c>
      <c r="D7" s="356" t="s">
        <v>126</v>
      </c>
      <c r="E7" s="253" t="s">
        <v>123</v>
      </c>
      <c r="F7" s="357" t="s">
        <v>127</v>
      </c>
      <c r="G7" s="253" t="s">
        <v>123</v>
      </c>
      <c r="H7" s="332">
        <f>SUM(H9:H16)</f>
        <v>48.57</v>
      </c>
      <c r="I7" s="356" t="s">
        <v>123</v>
      </c>
      <c r="J7" s="542" t="s">
        <v>123</v>
      </c>
      <c r="K7" s="552"/>
      <c r="L7" s="358"/>
      <c r="M7" s="358"/>
      <c r="N7" s="358"/>
      <c r="O7" s="358"/>
      <c r="P7" s="358"/>
      <c r="Q7" s="358"/>
      <c r="R7" s="358"/>
      <c r="S7" s="358"/>
      <c r="T7" s="358"/>
      <c r="U7" s="358"/>
      <c r="V7" s="358"/>
      <c r="W7" s="358"/>
      <c r="X7" s="358"/>
      <c r="Y7" s="358"/>
      <c r="Z7" s="358"/>
      <c r="AA7" s="358"/>
      <c r="AB7" s="358"/>
      <c r="AC7" s="358"/>
      <c r="AD7" s="358"/>
      <c r="AE7" s="358"/>
      <c r="AF7" s="358"/>
      <c r="AG7" s="358"/>
      <c r="AH7" s="358"/>
      <c r="AI7" s="358"/>
      <c r="AJ7" s="358"/>
    </row>
    <row r="8" spans="1:36" x14ac:dyDescent="0.2">
      <c r="A8" s="147"/>
      <c r="B8" s="148"/>
      <c r="C8" s="359" t="s">
        <v>123</v>
      </c>
      <c r="D8" s="329" t="s">
        <v>123</v>
      </c>
      <c r="E8" s="357" t="s">
        <v>128</v>
      </c>
      <c r="F8" s="357" t="s">
        <v>129</v>
      </c>
      <c r="G8" s="253" t="s">
        <v>123</v>
      </c>
      <c r="H8" s="332">
        <f>SUM(H9:H15)</f>
        <v>48.57</v>
      </c>
      <c r="I8" s="356" t="s">
        <v>123</v>
      </c>
      <c r="J8" s="542" t="s">
        <v>123</v>
      </c>
      <c r="K8" s="552"/>
      <c r="L8" s="358"/>
      <c r="M8" s="358"/>
      <c r="N8" s="358"/>
      <c r="O8" s="358"/>
      <c r="P8" s="358"/>
      <c r="Q8" s="358"/>
      <c r="R8" s="358"/>
      <c r="S8" s="358"/>
      <c r="T8" s="358"/>
      <c r="U8" s="358"/>
      <c r="V8" s="358"/>
      <c r="W8" s="358"/>
      <c r="X8" s="358"/>
      <c r="Y8" s="358"/>
      <c r="Z8" s="358"/>
      <c r="AA8" s="358"/>
      <c r="AB8" s="358"/>
      <c r="AC8" s="358"/>
      <c r="AD8" s="358"/>
      <c r="AE8" s="358"/>
      <c r="AF8" s="358"/>
      <c r="AG8" s="358"/>
      <c r="AH8" s="358"/>
      <c r="AI8" s="358"/>
      <c r="AJ8" s="358"/>
    </row>
    <row r="9" spans="1:36" x14ac:dyDescent="0.2">
      <c r="A9" s="146"/>
      <c r="B9" s="146"/>
      <c r="C9" s="359" t="s">
        <v>123</v>
      </c>
      <c r="D9" s="329" t="s">
        <v>124</v>
      </c>
      <c r="E9" s="388"/>
      <c r="F9" s="344"/>
      <c r="G9" s="344"/>
      <c r="H9" s="908">
        <v>45.44</v>
      </c>
      <c r="I9" s="343">
        <v>2.4900000000000002</v>
      </c>
      <c r="J9" s="914"/>
      <c r="K9" s="911"/>
      <c r="L9" s="358"/>
      <c r="M9" s="358"/>
      <c r="N9" s="358"/>
      <c r="O9" s="358"/>
      <c r="P9" s="358"/>
      <c r="Q9" s="358"/>
      <c r="R9" s="358"/>
      <c r="S9" s="358"/>
      <c r="T9" s="358"/>
      <c r="U9" s="358"/>
      <c r="V9" s="358"/>
      <c r="W9" s="358"/>
      <c r="X9" s="358"/>
      <c r="Y9" s="358"/>
      <c r="Z9" s="358"/>
      <c r="AA9" s="358"/>
      <c r="AB9" s="358"/>
      <c r="AC9" s="358"/>
      <c r="AD9" s="358"/>
      <c r="AE9" s="358"/>
      <c r="AF9" s="358"/>
      <c r="AG9" s="358"/>
      <c r="AH9" s="358"/>
      <c r="AI9" s="358"/>
      <c r="AJ9" s="358"/>
    </row>
    <row r="10" spans="1:36" x14ac:dyDescent="0.2">
      <c r="A10" s="146"/>
      <c r="B10" s="146"/>
      <c r="C10" s="359"/>
      <c r="D10" s="329" t="s">
        <v>124</v>
      </c>
      <c r="E10" s="388"/>
      <c r="F10" s="344"/>
      <c r="G10" s="344"/>
      <c r="H10" s="909"/>
      <c r="I10" s="353">
        <v>6.72</v>
      </c>
      <c r="J10" s="915"/>
      <c r="K10" s="912"/>
      <c r="L10" s="358"/>
      <c r="M10" s="358"/>
      <c r="N10" s="358"/>
      <c r="O10" s="358"/>
      <c r="P10" s="358"/>
      <c r="Q10" s="358"/>
      <c r="R10" s="358"/>
      <c r="S10" s="358"/>
      <c r="T10" s="358"/>
      <c r="U10" s="358"/>
      <c r="V10" s="358"/>
      <c r="W10" s="358"/>
      <c r="X10" s="358"/>
      <c r="Y10" s="358"/>
      <c r="Z10" s="358"/>
      <c r="AA10" s="358"/>
      <c r="AB10" s="358"/>
      <c r="AC10" s="358"/>
      <c r="AD10" s="358"/>
      <c r="AE10" s="358"/>
      <c r="AF10" s="358"/>
      <c r="AG10" s="358"/>
      <c r="AH10" s="358"/>
      <c r="AI10" s="358"/>
      <c r="AJ10" s="358"/>
    </row>
    <row r="11" spans="1:36" x14ac:dyDescent="0.2">
      <c r="A11" s="146"/>
      <c r="B11" s="146"/>
      <c r="C11" s="359"/>
      <c r="D11" s="329" t="s">
        <v>124</v>
      </c>
      <c r="E11" s="388"/>
      <c r="F11" s="344"/>
      <c r="G11" s="344"/>
      <c r="H11" s="909"/>
      <c r="I11" s="353">
        <v>37.619999999999997</v>
      </c>
      <c r="J11" s="915"/>
      <c r="K11" s="912"/>
      <c r="L11" s="358"/>
      <c r="M11" s="358"/>
      <c r="N11" s="358"/>
      <c r="O11" s="358"/>
      <c r="P11" s="358"/>
      <c r="Q11" s="358"/>
      <c r="R11" s="358"/>
      <c r="S11" s="358"/>
      <c r="T11" s="358"/>
      <c r="U11" s="358"/>
      <c r="V11" s="358"/>
      <c r="W11" s="358"/>
      <c r="X11" s="358"/>
      <c r="Y11" s="358"/>
      <c r="Z11" s="358"/>
      <c r="AA11" s="358"/>
      <c r="AB11" s="358"/>
      <c r="AC11" s="358"/>
      <c r="AD11" s="358"/>
      <c r="AE11" s="358"/>
      <c r="AF11" s="358"/>
      <c r="AG11" s="358"/>
      <c r="AH11" s="358"/>
      <c r="AI11" s="358"/>
      <c r="AJ11" s="358"/>
    </row>
    <row r="12" spans="1:36" x14ac:dyDescent="0.2">
      <c r="A12" s="146"/>
      <c r="B12" s="146"/>
      <c r="C12" s="359"/>
      <c r="D12" s="329" t="s">
        <v>124</v>
      </c>
      <c r="E12" s="388"/>
      <c r="F12" s="344"/>
      <c r="G12" s="578"/>
      <c r="H12" s="909"/>
      <c r="I12" s="353">
        <v>3.73</v>
      </c>
      <c r="J12" s="915"/>
      <c r="K12" s="912"/>
      <c r="L12" s="358"/>
      <c r="M12" s="358"/>
      <c r="N12" s="358"/>
      <c r="O12" s="358"/>
      <c r="P12" s="358"/>
      <c r="Q12" s="358"/>
      <c r="R12" s="358"/>
      <c r="S12" s="358"/>
      <c r="T12" s="358"/>
      <c r="U12" s="358"/>
      <c r="V12" s="358"/>
      <c r="W12" s="358"/>
      <c r="X12" s="358"/>
      <c r="Y12" s="358"/>
      <c r="Z12" s="358"/>
      <c r="AA12" s="358"/>
      <c r="AB12" s="358"/>
      <c r="AC12" s="358"/>
      <c r="AD12" s="358"/>
      <c r="AE12" s="358"/>
      <c r="AF12" s="358"/>
      <c r="AG12" s="358"/>
      <c r="AH12" s="358"/>
      <c r="AI12" s="358"/>
      <c r="AJ12" s="358"/>
    </row>
    <row r="13" spans="1:36" x14ac:dyDescent="0.2">
      <c r="A13" s="146"/>
      <c r="B13" s="146"/>
      <c r="C13" s="359" t="s">
        <v>123</v>
      </c>
      <c r="D13" s="329" t="s">
        <v>124</v>
      </c>
      <c r="E13" s="388"/>
      <c r="F13" s="344"/>
      <c r="G13" s="344"/>
      <c r="H13" s="910"/>
      <c r="I13" s="353">
        <v>8.02</v>
      </c>
      <c r="J13" s="915"/>
      <c r="K13" s="913"/>
      <c r="L13" s="358"/>
      <c r="M13" s="358"/>
      <c r="N13" s="358"/>
      <c r="O13" s="358"/>
      <c r="P13" s="358"/>
      <c r="Q13" s="358"/>
      <c r="R13" s="358"/>
      <c r="S13" s="358"/>
      <c r="T13" s="358"/>
      <c r="U13" s="358"/>
      <c r="V13" s="358"/>
      <c r="W13" s="358"/>
      <c r="X13" s="358"/>
      <c r="Y13" s="358"/>
      <c r="Z13" s="358"/>
      <c r="AA13" s="358"/>
      <c r="AB13" s="358"/>
      <c r="AC13" s="358"/>
      <c r="AD13" s="358"/>
      <c r="AE13" s="358"/>
      <c r="AF13" s="358"/>
      <c r="AG13" s="358"/>
      <c r="AH13" s="358"/>
      <c r="AI13" s="358"/>
      <c r="AJ13" s="358"/>
    </row>
    <row r="14" spans="1:36" x14ac:dyDescent="0.2">
      <c r="A14" s="146"/>
      <c r="B14" s="146"/>
      <c r="C14" s="359" t="s">
        <v>123</v>
      </c>
      <c r="D14" s="329" t="s">
        <v>124</v>
      </c>
      <c r="E14" s="388"/>
      <c r="F14" s="344"/>
      <c r="G14" s="344"/>
      <c r="H14" s="908">
        <v>3.13</v>
      </c>
      <c r="I14" s="353">
        <v>0.99</v>
      </c>
      <c r="J14" s="915"/>
      <c r="K14" s="911"/>
    </row>
    <row r="15" spans="1:36" x14ac:dyDescent="0.2">
      <c r="A15" s="146"/>
      <c r="B15" s="146"/>
      <c r="C15" s="359" t="s">
        <v>123</v>
      </c>
      <c r="D15" s="329" t="s">
        <v>124</v>
      </c>
      <c r="E15" s="388"/>
      <c r="F15" s="344"/>
      <c r="G15" s="344"/>
      <c r="H15" s="910"/>
      <c r="I15" s="353">
        <v>4.03</v>
      </c>
      <c r="J15" s="916"/>
      <c r="K15" s="913"/>
    </row>
    <row r="16" spans="1:36" ht="25.5" x14ac:dyDescent="0.2">
      <c r="A16" s="150"/>
      <c r="B16" s="150"/>
      <c r="C16" s="389" t="s">
        <v>130</v>
      </c>
      <c r="D16" s="390" t="s">
        <v>113</v>
      </c>
      <c r="E16" s="391" t="s">
        <v>114</v>
      </c>
      <c r="F16" s="391" t="s">
        <v>115</v>
      </c>
      <c r="G16" s="391" t="s">
        <v>116</v>
      </c>
      <c r="H16" s="391" t="s">
        <v>131</v>
      </c>
      <c r="I16" s="391" t="s">
        <v>118</v>
      </c>
      <c r="J16" s="546" t="s">
        <v>132</v>
      </c>
      <c r="K16" s="550"/>
    </row>
    <row r="17" spans="1:11" x14ac:dyDescent="0.2">
      <c r="A17" s="151"/>
      <c r="B17" s="148"/>
      <c r="C17" s="355" t="s">
        <v>133</v>
      </c>
      <c r="D17" s="356" t="s">
        <v>134</v>
      </c>
      <c r="E17" s="356" t="s">
        <v>123</v>
      </c>
      <c r="F17" s="356" t="s">
        <v>123</v>
      </c>
      <c r="G17" s="356" t="s">
        <v>123</v>
      </c>
      <c r="H17" s="387">
        <f>SUM(H18:H19)</f>
        <v>0</v>
      </c>
      <c r="I17" s="387">
        <f>SUM(I18:I19)</f>
        <v>0</v>
      </c>
      <c r="J17" s="542" t="s">
        <v>123</v>
      </c>
      <c r="K17" s="551"/>
    </row>
    <row r="18" spans="1:11" x14ac:dyDescent="0.2">
      <c r="A18" s="146"/>
      <c r="B18" s="146"/>
      <c r="C18" s="359"/>
      <c r="D18" s="329" t="s">
        <v>124</v>
      </c>
      <c r="E18" s="392"/>
      <c r="F18" s="360"/>
      <c r="G18" s="360"/>
      <c r="H18" s="343"/>
      <c r="I18" s="343"/>
      <c r="J18" s="544"/>
      <c r="K18" s="550"/>
    </row>
    <row r="19" spans="1:11" x14ac:dyDescent="0.2">
      <c r="A19" s="146"/>
      <c r="B19" s="146"/>
      <c r="C19" s="359" t="s">
        <v>123</v>
      </c>
      <c r="D19" s="329" t="s">
        <v>124</v>
      </c>
      <c r="E19" s="388"/>
      <c r="F19" s="344"/>
      <c r="G19" s="344"/>
      <c r="H19" s="343"/>
      <c r="I19" s="343"/>
      <c r="J19" s="543"/>
      <c r="K19" s="550"/>
    </row>
    <row r="20" spans="1:11" ht="25.5" x14ac:dyDescent="0.2">
      <c r="A20" s="151"/>
      <c r="B20" s="148"/>
      <c r="C20" s="393" t="s">
        <v>135</v>
      </c>
      <c r="D20" s="390" t="s">
        <v>113</v>
      </c>
      <c r="E20" s="391" t="s">
        <v>114</v>
      </c>
      <c r="F20" s="391" t="s">
        <v>115</v>
      </c>
      <c r="G20" s="391" t="s">
        <v>116</v>
      </c>
      <c r="H20" s="391" t="s">
        <v>131</v>
      </c>
      <c r="I20" s="391" t="s">
        <v>118</v>
      </c>
      <c r="J20" s="546" t="s">
        <v>136</v>
      </c>
      <c r="K20" s="550"/>
    </row>
    <row r="21" spans="1:11" x14ac:dyDescent="0.2">
      <c r="A21" s="151"/>
      <c r="B21" s="148"/>
      <c r="C21" s="355" t="s">
        <v>137</v>
      </c>
      <c r="D21" s="356" t="s">
        <v>138</v>
      </c>
      <c r="E21" s="356" t="s">
        <v>123</v>
      </c>
      <c r="F21" s="356" t="s">
        <v>123</v>
      </c>
      <c r="G21" s="356" t="s">
        <v>123</v>
      </c>
      <c r="H21" s="387">
        <f>SUM(H22:H23)</f>
        <v>0</v>
      </c>
      <c r="I21" s="387">
        <f>SUM(I22:I23)</f>
        <v>0</v>
      </c>
      <c r="J21" s="542" t="s">
        <v>123</v>
      </c>
      <c r="K21" s="551"/>
    </row>
    <row r="22" spans="1:11" x14ac:dyDescent="0.2">
      <c r="A22" s="151"/>
      <c r="B22" s="148"/>
      <c r="C22" s="359"/>
      <c r="D22" s="329" t="s">
        <v>124</v>
      </c>
      <c r="E22" s="392"/>
      <c r="F22" s="360"/>
      <c r="G22" s="360"/>
      <c r="H22" s="343"/>
      <c r="I22" s="343"/>
      <c r="J22" s="544"/>
      <c r="K22" s="550"/>
    </row>
    <row r="23" spans="1:11" x14ac:dyDescent="0.2">
      <c r="A23" s="151"/>
      <c r="B23" s="148"/>
      <c r="C23" s="359" t="s">
        <v>123</v>
      </c>
      <c r="D23" s="329" t="s">
        <v>124</v>
      </c>
      <c r="E23" s="388"/>
      <c r="F23" s="344"/>
      <c r="G23" s="344"/>
      <c r="H23" s="343"/>
      <c r="I23" s="343"/>
      <c r="J23" s="543"/>
      <c r="K23" s="550"/>
    </row>
    <row r="24" spans="1:11" x14ac:dyDescent="0.2">
      <c r="A24" s="152"/>
      <c r="B24" s="153"/>
      <c r="C24" s="149" t="s">
        <v>123</v>
      </c>
      <c r="D24" s="149" t="s">
        <v>123</v>
      </c>
      <c r="E24" s="149" t="s">
        <v>123</v>
      </c>
      <c r="F24" s="149" t="s">
        <v>123</v>
      </c>
      <c r="G24" s="149" t="s">
        <v>123</v>
      </c>
      <c r="H24" s="149" t="s">
        <v>123</v>
      </c>
      <c r="I24" s="149" t="s">
        <v>123</v>
      </c>
      <c r="J24" s="154" t="s">
        <v>123</v>
      </c>
      <c r="K24" s="149"/>
    </row>
    <row r="25" spans="1:11" x14ac:dyDescent="0.2">
      <c r="A25" s="150"/>
      <c r="B25" s="150"/>
      <c r="C25" s="155" t="s">
        <v>4</v>
      </c>
      <c r="D25" s="156"/>
      <c r="E25" s="157" t="str">
        <f>'TITLE PAGE'!D9</f>
        <v>Hafren Dyfrdwy</v>
      </c>
      <c r="F25" s="149"/>
      <c r="G25" s="149"/>
      <c r="H25" s="149"/>
      <c r="I25" s="149"/>
      <c r="J25" s="158"/>
      <c r="K25" s="149"/>
    </row>
    <row r="26" spans="1:11" x14ac:dyDescent="0.2">
      <c r="A26" s="150"/>
      <c r="B26" s="150"/>
      <c r="C26" s="159" t="s">
        <v>5</v>
      </c>
      <c r="D26" s="160"/>
      <c r="E26" s="161" t="str">
        <f>'TITLE PAGE'!D10</f>
        <v xml:space="preserve">Wrexham </v>
      </c>
      <c r="F26" s="149"/>
      <c r="G26" s="149"/>
      <c r="H26" s="149"/>
      <c r="I26" s="149"/>
      <c r="J26" s="154"/>
      <c r="K26" s="162"/>
    </row>
    <row r="27" spans="1:11" x14ac:dyDescent="0.2">
      <c r="A27" s="150"/>
      <c r="B27" s="150"/>
      <c r="C27" s="159" t="s">
        <v>6</v>
      </c>
      <c r="D27" s="163"/>
      <c r="E27" s="164">
        <f>'TITLE PAGE'!D11</f>
        <v>2</v>
      </c>
      <c r="F27" s="165"/>
      <c r="G27" s="165"/>
      <c r="H27" s="165"/>
      <c r="I27" s="165"/>
      <c r="J27" s="166"/>
      <c r="K27" s="162"/>
    </row>
    <row r="28" spans="1:11" x14ac:dyDescent="0.2">
      <c r="A28" s="150"/>
      <c r="B28" s="150"/>
      <c r="C28" s="159" t="s">
        <v>7</v>
      </c>
      <c r="D28" s="160"/>
      <c r="E28" s="161" t="str">
        <f>'TITLE PAGE'!D12</f>
        <v>Dry Year Annual Average</v>
      </c>
      <c r="F28" s="149"/>
      <c r="G28" s="149"/>
      <c r="H28" s="149"/>
      <c r="I28" s="149"/>
      <c r="J28" s="166"/>
      <c r="K28" s="162"/>
    </row>
    <row r="29" spans="1:11" x14ac:dyDescent="0.2">
      <c r="A29" s="150"/>
      <c r="B29" s="150"/>
      <c r="C29" s="167" t="s">
        <v>8</v>
      </c>
      <c r="D29" s="168"/>
      <c r="E29" s="169" t="str">
        <f>'TITLE PAGE'!D13</f>
        <v>1 in 40 TUBs</v>
      </c>
      <c r="F29" s="149"/>
      <c r="G29" s="149"/>
      <c r="H29" s="149"/>
      <c r="I29" s="149"/>
      <c r="J29" s="170"/>
      <c r="K29" s="162"/>
    </row>
    <row r="30" spans="1:11" x14ac:dyDescent="0.2">
      <c r="A30" s="171"/>
      <c r="B30" s="171"/>
      <c r="C30" s="172"/>
      <c r="D30" s="172"/>
      <c r="E30" s="172"/>
      <c r="F30" s="173"/>
      <c r="G30" s="172"/>
      <c r="H30" s="172"/>
      <c r="I30" s="172"/>
      <c r="J30" s="174"/>
      <c r="K30" s="162"/>
    </row>
    <row r="31" spans="1:11" x14ac:dyDescent="0.2">
      <c r="A31" s="171"/>
      <c r="B31" s="171"/>
      <c r="C31" s="172"/>
      <c r="D31" s="172"/>
      <c r="E31" s="172"/>
      <c r="F31" s="173"/>
      <c r="G31" s="172"/>
      <c r="H31" s="172"/>
      <c r="I31" s="172"/>
      <c r="J31" s="174"/>
      <c r="K31" s="162"/>
    </row>
    <row r="32" spans="1:11" ht="18" x14ac:dyDescent="0.25">
      <c r="A32" s="171"/>
      <c r="B32" s="171"/>
      <c r="C32" s="175" t="s">
        <v>139</v>
      </c>
      <c r="D32" s="172"/>
      <c r="E32" s="172"/>
      <c r="F32" s="173"/>
      <c r="G32" s="172"/>
      <c r="H32" s="172"/>
      <c r="I32" s="172"/>
      <c r="J32" s="174"/>
      <c r="K32" s="176"/>
    </row>
  </sheetData>
  <mergeCells count="5">
    <mergeCell ref="H9:H13"/>
    <mergeCell ref="H14:H15"/>
    <mergeCell ref="K9:K13"/>
    <mergeCell ref="K14:K15"/>
    <mergeCell ref="J9:J15"/>
  </mergeCells>
  <dataValidations count="2">
    <dataValidation type="list" allowBlank="1" showInputMessage="1" showErrorMessage="1" sqref="J22:J23">
      <formula1>"Approved, Granted yet to be implemented, Other"</formula1>
    </dataValidation>
    <dataValidation type="list" allowBlank="1" showInputMessage="1" showErrorMessage="1" sqref="G5 G9:G15">
      <formula1>Source_Types</formula1>
    </dataValidation>
  </dataValidations>
  <pageMargins left="0.7" right="0.7" top="0.75" bottom="0.75" header="0.3" footer="0.3"/>
  <pageSetup paperSize="9" orientation="portrait" verticalDpi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34"/>
  <sheetViews>
    <sheetView zoomScale="80" zoomScaleNormal="80" workbookViewId="0">
      <selection activeCell="J33" sqref="J33"/>
    </sheetView>
  </sheetViews>
  <sheetFormatPr defaultColWidth="8.88671875" defaultRowHeight="27" customHeight="1" x14ac:dyDescent="0.2"/>
  <cols>
    <col min="1" max="1" width="1.33203125" customWidth="1"/>
    <col min="2" max="2" width="7.88671875" customWidth="1"/>
    <col min="3" max="3" width="8.33203125" customWidth="1"/>
    <col min="4" max="4" width="21.77734375" customWidth="1"/>
    <col min="5" max="5" width="21.33203125" customWidth="1"/>
    <col min="6" max="6" width="9.33203125" customWidth="1"/>
    <col min="7" max="7" width="8" bestFit="1" customWidth="1"/>
    <col min="8" max="8" width="15.88671875" customWidth="1"/>
    <col min="9" max="36" width="11.44140625" customWidth="1"/>
    <col min="37" max="37" width="10.6640625" bestFit="1" customWidth="1"/>
    <col min="41" max="41" width="9.88671875" bestFit="1" customWidth="1"/>
    <col min="257" max="257" width="1.33203125" customWidth="1"/>
    <col min="258" max="258" width="7.88671875" customWidth="1"/>
    <col min="259" max="259" width="8.33203125" customWidth="1"/>
    <col min="260" max="260" width="23.33203125" customWidth="1"/>
    <col min="261" max="261" width="21.33203125" customWidth="1"/>
    <col min="262" max="262" width="9.33203125" customWidth="1"/>
    <col min="263" max="263" width="8" bestFit="1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23.33203125" customWidth="1"/>
    <col min="517" max="517" width="21.33203125" customWidth="1"/>
    <col min="518" max="518" width="9.33203125" customWidth="1"/>
    <col min="519" max="519" width="8" bestFit="1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23.33203125" customWidth="1"/>
    <col min="773" max="773" width="21.33203125" customWidth="1"/>
    <col min="774" max="774" width="9.33203125" customWidth="1"/>
    <col min="775" max="775" width="8" bestFit="1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23.33203125" customWidth="1"/>
    <col min="1029" max="1029" width="21.33203125" customWidth="1"/>
    <col min="1030" max="1030" width="9.33203125" customWidth="1"/>
    <col min="1031" max="1031" width="8" bestFit="1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23.33203125" customWidth="1"/>
    <col min="1285" max="1285" width="21.33203125" customWidth="1"/>
    <col min="1286" max="1286" width="9.33203125" customWidth="1"/>
    <col min="1287" max="1287" width="8" bestFit="1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23.33203125" customWidth="1"/>
    <col min="1541" max="1541" width="21.33203125" customWidth="1"/>
    <col min="1542" max="1542" width="9.33203125" customWidth="1"/>
    <col min="1543" max="1543" width="8" bestFit="1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23.33203125" customWidth="1"/>
    <col min="1797" max="1797" width="21.33203125" customWidth="1"/>
    <col min="1798" max="1798" width="9.33203125" customWidth="1"/>
    <col min="1799" max="1799" width="8" bestFit="1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23.33203125" customWidth="1"/>
    <col min="2053" max="2053" width="21.33203125" customWidth="1"/>
    <col min="2054" max="2054" width="9.33203125" customWidth="1"/>
    <col min="2055" max="2055" width="8" bestFit="1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23.33203125" customWidth="1"/>
    <col min="2309" max="2309" width="21.33203125" customWidth="1"/>
    <col min="2310" max="2310" width="9.33203125" customWidth="1"/>
    <col min="2311" max="2311" width="8" bestFit="1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23.33203125" customWidth="1"/>
    <col min="2565" max="2565" width="21.33203125" customWidth="1"/>
    <col min="2566" max="2566" width="9.33203125" customWidth="1"/>
    <col min="2567" max="2567" width="8" bestFit="1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23.33203125" customWidth="1"/>
    <col min="2821" max="2821" width="21.33203125" customWidth="1"/>
    <col min="2822" max="2822" width="9.33203125" customWidth="1"/>
    <col min="2823" max="2823" width="8" bestFit="1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23.33203125" customWidth="1"/>
    <col min="3077" max="3077" width="21.33203125" customWidth="1"/>
    <col min="3078" max="3078" width="9.33203125" customWidth="1"/>
    <col min="3079" max="3079" width="8" bestFit="1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23.33203125" customWidth="1"/>
    <col min="3333" max="3333" width="21.33203125" customWidth="1"/>
    <col min="3334" max="3334" width="9.33203125" customWidth="1"/>
    <col min="3335" max="3335" width="8" bestFit="1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23.33203125" customWidth="1"/>
    <col min="3589" max="3589" width="21.33203125" customWidth="1"/>
    <col min="3590" max="3590" width="9.33203125" customWidth="1"/>
    <col min="3591" max="3591" width="8" bestFit="1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23.33203125" customWidth="1"/>
    <col min="3845" max="3845" width="21.33203125" customWidth="1"/>
    <col min="3846" max="3846" width="9.33203125" customWidth="1"/>
    <col min="3847" max="3847" width="8" bestFit="1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23.33203125" customWidth="1"/>
    <col min="4101" max="4101" width="21.33203125" customWidth="1"/>
    <col min="4102" max="4102" width="9.33203125" customWidth="1"/>
    <col min="4103" max="4103" width="8" bestFit="1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23.33203125" customWidth="1"/>
    <col min="4357" max="4357" width="21.33203125" customWidth="1"/>
    <col min="4358" max="4358" width="9.33203125" customWidth="1"/>
    <col min="4359" max="4359" width="8" bestFit="1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23.33203125" customWidth="1"/>
    <col min="4613" max="4613" width="21.33203125" customWidth="1"/>
    <col min="4614" max="4614" width="9.33203125" customWidth="1"/>
    <col min="4615" max="4615" width="8" bestFit="1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23.33203125" customWidth="1"/>
    <col min="4869" max="4869" width="21.33203125" customWidth="1"/>
    <col min="4870" max="4870" width="9.33203125" customWidth="1"/>
    <col min="4871" max="4871" width="8" bestFit="1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23.33203125" customWidth="1"/>
    <col min="5125" max="5125" width="21.33203125" customWidth="1"/>
    <col min="5126" max="5126" width="9.33203125" customWidth="1"/>
    <col min="5127" max="5127" width="8" bestFit="1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23.33203125" customWidth="1"/>
    <col min="5381" max="5381" width="21.33203125" customWidth="1"/>
    <col min="5382" max="5382" width="9.33203125" customWidth="1"/>
    <col min="5383" max="5383" width="8" bestFit="1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23.33203125" customWidth="1"/>
    <col min="5637" max="5637" width="21.33203125" customWidth="1"/>
    <col min="5638" max="5638" width="9.33203125" customWidth="1"/>
    <col min="5639" max="5639" width="8" bestFit="1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23.33203125" customWidth="1"/>
    <col min="5893" max="5893" width="21.33203125" customWidth="1"/>
    <col min="5894" max="5894" width="9.33203125" customWidth="1"/>
    <col min="5895" max="5895" width="8" bestFit="1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23.33203125" customWidth="1"/>
    <col min="6149" max="6149" width="21.33203125" customWidth="1"/>
    <col min="6150" max="6150" width="9.33203125" customWidth="1"/>
    <col min="6151" max="6151" width="8" bestFit="1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23.33203125" customWidth="1"/>
    <col min="6405" max="6405" width="21.33203125" customWidth="1"/>
    <col min="6406" max="6406" width="9.33203125" customWidth="1"/>
    <col min="6407" max="6407" width="8" bestFit="1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23.33203125" customWidth="1"/>
    <col min="6661" max="6661" width="21.33203125" customWidth="1"/>
    <col min="6662" max="6662" width="9.33203125" customWidth="1"/>
    <col min="6663" max="6663" width="8" bestFit="1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23.33203125" customWidth="1"/>
    <col min="6917" max="6917" width="21.33203125" customWidth="1"/>
    <col min="6918" max="6918" width="9.33203125" customWidth="1"/>
    <col min="6919" max="6919" width="8" bestFit="1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23.33203125" customWidth="1"/>
    <col min="7173" max="7173" width="21.33203125" customWidth="1"/>
    <col min="7174" max="7174" width="9.33203125" customWidth="1"/>
    <col min="7175" max="7175" width="8" bestFit="1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23.33203125" customWidth="1"/>
    <col min="7429" max="7429" width="21.33203125" customWidth="1"/>
    <col min="7430" max="7430" width="9.33203125" customWidth="1"/>
    <col min="7431" max="7431" width="8" bestFit="1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23.33203125" customWidth="1"/>
    <col min="7685" max="7685" width="21.33203125" customWidth="1"/>
    <col min="7686" max="7686" width="9.33203125" customWidth="1"/>
    <col min="7687" max="7687" width="8" bestFit="1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23.33203125" customWidth="1"/>
    <col min="7941" max="7941" width="21.33203125" customWidth="1"/>
    <col min="7942" max="7942" width="9.33203125" customWidth="1"/>
    <col min="7943" max="7943" width="8" bestFit="1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23.33203125" customWidth="1"/>
    <col min="8197" max="8197" width="21.33203125" customWidth="1"/>
    <col min="8198" max="8198" width="9.33203125" customWidth="1"/>
    <col min="8199" max="8199" width="8" bestFit="1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23.33203125" customWidth="1"/>
    <col min="8453" max="8453" width="21.33203125" customWidth="1"/>
    <col min="8454" max="8454" width="9.33203125" customWidth="1"/>
    <col min="8455" max="8455" width="8" bestFit="1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23.33203125" customWidth="1"/>
    <col min="8709" max="8709" width="21.33203125" customWidth="1"/>
    <col min="8710" max="8710" width="9.33203125" customWidth="1"/>
    <col min="8711" max="8711" width="8" bestFit="1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23.33203125" customWidth="1"/>
    <col min="8965" max="8965" width="21.33203125" customWidth="1"/>
    <col min="8966" max="8966" width="9.33203125" customWidth="1"/>
    <col min="8967" max="8967" width="8" bestFit="1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23.33203125" customWidth="1"/>
    <col min="9221" max="9221" width="21.33203125" customWidth="1"/>
    <col min="9222" max="9222" width="9.33203125" customWidth="1"/>
    <col min="9223" max="9223" width="8" bestFit="1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23.33203125" customWidth="1"/>
    <col min="9477" max="9477" width="21.33203125" customWidth="1"/>
    <col min="9478" max="9478" width="9.33203125" customWidth="1"/>
    <col min="9479" max="9479" width="8" bestFit="1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23.33203125" customWidth="1"/>
    <col min="9733" max="9733" width="21.33203125" customWidth="1"/>
    <col min="9734" max="9734" width="9.33203125" customWidth="1"/>
    <col min="9735" max="9735" width="8" bestFit="1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23.33203125" customWidth="1"/>
    <col min="9989" max="9989" width="21.33203125" customWidth="1"/>
    <col min="9990" max="9990" width="9.33203125" customWidth="1"/>
    <col min="9991" max="9991" width="8" bestFit="1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23.33203125" customWidth="1"/>
    <col min="10245" max="10245" width="21.33203125" customWidth="1"/>
    <col min="10246" max="10246" width="9.33203125" customWidth="1"/>
    <col min="10247" max="10247" width="8" bestFit="1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23.33203125" customWidth="1"/>
    <col min="10501" max="10501" width="21.33203125" customWidth="1"/>
    <col min="10502" max="10502" width="9.33203125" customWidth="1"/>
    <col min="10503" max="10503" width="8" bestFit="1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23.33203125" customWidth="1"/>
    <col min="10757" max="10757" width="21.33203125" customWidth="1"/>
    <col min="10758" max="10758" width="9.33203125" customWidth="1"/>
    <col min="10759" max="10759" width="8" bestFit="1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23.33203125" customWidth="1"/>
    <col min="11013" max="11013" width="21.33203125" customWidth="1"/>
    <col min="11014" max="11014" width="9.33203125" customWidth="1"/>
    <col min="11015" max="11015" width="8" bestFit="1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23.33203125" customWidth="1"/>
    <col min="11269" max="11269" width="21.33203125" customWidth="1"/>
    <col min="11270" max="11270" width="9.33203125" customWidth="1"/>
    <col min="11271" max="11271" width="8" bestFit="1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23.33203125" customWidth="1"/>
    <col min="11525" max="11525" width="21.33203125" customWidth="1"/>
    <col min="11526" max="11526" width="9.33203125" customWidth="1"/>
    <col min="11527" max="11527" width="8" bestFit="1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23.33203125" customWidth="1"/>
    <col min="11781" max="11781" width="21.33203125" customWidth="1"/>
    <col min="11782" max="11782" width="9.33203125" customWidth="1"/>
    <col min="11783" max="11783" width="8" bestFit="1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23.33203125" customWidth="1"/>
    <col min="12037" max="12037" width="21.33203125" customWidth="1"/>
    <col min="12038" max="12038" width="9.33203125" customWidth="1"/>
    <col min="12039" max="12039" width="8" bestFit="1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23.33203125" customWidth="1"/>
    <col min="12293" max="12293" width="21.33203125" customWidth="1"/>
    <col min="12294" max="12294" width="9.33203125" customWidth="1"/>
    <col min="12295" max="12295" width="8" bestFit="1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23.33203125" customWidth="1"/>
    <col min="12549" max="12549" width="21.33203125" customWidth="1"/>
    <col min="12550" max="12550" width="9.33203125" customWidth="1"/>
    <col min="12551" max="12551" width="8" bestFit="1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23.33203125" customWidth="1"/>
    <col min="12805" max="12805" width="21.33203125" customWidth="1"/>
    <col min="12806" max="12806" width="9.33203125" customWidth="1"/>
    <col min="12807" max="12807" width="8" bestFit="1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23.33203125" customWidth="1"/>
    <col min="13061" max="13061" width="21.33203125" customWidth="1"/>
    <col min="13062" max="13062" width="9.33203125" customWidth="1"/>
    <col min="13063" max="13063" width="8" bestFit="1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23.33203125" customWidth="1"/>
    <col min="13317" max="13317" width="21.33203125" customWidth="1"/>
    <col min="13318" max="13318" width="9.33203125" customWidth="1"/>
    <col min="13319" max="13319" width="8" bestFit="1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23.33203125" customWidth="1"/>
    <col min="13573" max="13573" width="21.33203125" customWidth="1"/>
    <col min="13574" max="13574" width="9.33203125" customWidth="1"/>
    <col min="13575" max="13575" width="8" bestFit="1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23.33203125" customWidth="1"/>
    <col min="13829" max="13829" width="21.33203125" customWidth="1"/>
    <col min="13830" max="13830" width="9.33203125" customWidth="1"/>
    <col min="13831" max="13831" width="8" bestFit="1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23.33203125" customWidth="1"/>
    <col min="14085" max="14085" width="21.33203125" customWidth="1"/>
    <col min="14086" max="14086" width="9.33203125" customWidth="1"/>
    <col min="14087" max="14087" width="8" bestFit="1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23.33203125" customWidth="1"/>
    <col min="14341" max="14341" width="21.33203125" customWidth="1"/>
    <col min="14342" max="14342" width="9.33203125" customWidth="1"/>
    <col min="14343" max="14343" width="8" bestFit="1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23.33203125" customWidth="1"/>
    <col min="14597" max="14597" width="21.33203125" customWidth="1"/>
    <col min="14598" max="14598" width="9.33203125" customWidth="1"/>
    <col min="14599" max="14599" width="8" bestFit="1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23.33203125" customWidth="1"/>
    <col min="14853" max="14853" width="21.33203125" customWidth="1"/>
    <col min="14854" max="14854" width="9.33203125" customWidth="1"/>
    <col min="14855" max="14855" width="8" bestFit="1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23.33203125" customWidth="1"/>
    <col min="15109" max="15109" width="21.33203125" customWidth="1"/>
    <col min="15110" max="15110" width="9.33203125" customWidth="1"/>
    <col min="15111" max="15111" width="8" bestFit="1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23.33203125" customWidth="1"/>
    <col min="15365" max="15365" width="21.33203125" customWidth="1"/>
    <col min="15366" max="15366" width="9.33203125" customWidth="1"/>
    <col min="15367" max="15367" width="8" bestFit="1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23.33203125" customWidth="1"/>
    <col min="15621" max="15621" width="21.33203125" customWidth="1"/>
    <col min="15622" max="15622" width="9.33203125" customWidth="1"/>
    <col min="15623" max="15623" width="8" bestFit="1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23.33203125" customWidth="1"/>
    <col min="15877" max="15877" width="21.33203125" customWidth="1"/>
    <col min="15878" max="15878" width="9.33203125" customWidth="1"/>
    <col min="15879" max="15879" width="8" bestFit="1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23.33203125" customWidth="1"/>
    <col min="16133" max="16133" width="21.33203125" customWidth="1"/>
    <col min="16134" max="16134" width="9.33203125" customWidth="1"/>
    <col min="16135" max="16135" width="8" bestFit="1" customWidth="1"/>
    <col min="16136" max="16136" width="15.88671875" customWidth="1"/>
    <col min="16137" max="16164" width="11.44140625" customWidth="1"/>
  </cols>
  <sheetData>
    <row r="1" spans="1:41" ht="27" customHeight="1" thickBot="1" x14ac:dyDescent="0.25">
      <c r="A1" s="134"/>
      <c r="B1" s="177"/>
      <c r="C1" s="178" t="s">
        <v>140</v>
      </c>
      <c r="D1" s="179"/>
      <c r="E1" s="180"/>
      <c r="F1" s="181"/>
      <c r="G1" s="181"/>
      <c r="H1" s="182"/>
      <c r="I1" s="917"/>
      <c r="J1" s="918"/>
      <c r="K1" s="183"/>
      <c r="L1" s="184"/>
      <c r="M1" s="182"/>
      <c r="N1" s="181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183"/>
      <c r="AK1" s="183"/>
    </row>
    <row r="2" spans="1:41" ht="27" customHeight="1" thickBot="1" x14ac:dyDescent="0.25">
      <c r="A2" s="186"/>
      <c r="B2" s="187"/>
      <c r="C2" s="276" t="s">
        <v>112</v>
      </c>
      <c r="D2" s="188" t="s">
        <v>141</v>
      </c>
      <c r="E2" s="719" t="s">
        <v>113</v>
      </c>
      <c r="F2" s="188" t="s">
        <v>142</v>
      </c>
      <c r="G2" s="188" t="s">
        <v>143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  <c r="AK2" s="189"/>
    </row>
    <row r="3" spans="1:41" ht="27" customHeight="1" x14ac:dyDescent="0.2">
      <c r="A3" s="190"/>
      <c r="B3" s="718"/>
      <c r="C3" s="382" t="s">
        <v>144</v>
      </c>
      <c r="D3" s="721" t="s">
        <v>145</v>
      </c>
      <c r="E3" s="722" t="s">
        <v>124</v>
      </c>
      <c r="F3" s="376" t="s">
        <v>75</v>
      </c>
      <c r="G3" s="376">
        <v>2</v>
      </c>
      <c r="H3" s="364">
        <v>41.33</v>
      </c>
      <c r="I3" s="335"/>
      <c r="J3" s="335"/>
      <c r="K3" s="335"/>
      <c r="L3" s="410"/>
      <c r="M3" s="410"/>
      <c r="N3" s="410"/>
      <c r="O3" s="410"/>
      <c r="P3" s="410"/>
      <c r="Q3" s="410"/>
      <c r="R3" s="410"/>
      <c r="S3" s="410"/>
      <c r="T3" s="410"/>
      <c r="U3" s="410"/>
      <c r="V3" s="410"/>
      <c r="W3" s="410"/>
      <c r="X3" s="410"/>
      <c r="Y3" s="410"/>
      <c r="Z3" s="410"/>
      <c r="AA3" s="410"/>
      <c r="AB3" s="410"/>
      <c r="AC3" s="410"/>
      <c r="AD3" s="410"/>
      <c r="AE3" s="410"/>
      <c r="AF3" s="410"/>
      <c r="AG3" s="410"/>
      <c r="AH3" s="410"/>
      <c r="AI3" s="410"/>
      <c r="AJ3" s="409"/>
      <c r="AK3" s="149"/>
    </row>
    <row r="4" spans="1:41" ht="27" customHeight="1" x14ac:dyDescent="0.2">
      <c r="A4" s="191"/>
      <c r="B4" s="919" t="s">
        <v>146</v>
      </c>
      <c r="C4" s="354" t="s">
        <v>147</v>
      </c>
      <c r="D4" s="311" t="s">
        <v>148</v>
      </c>
      <c r="E4" s="350" t="s">
        <v>149</v>
      </c>
      <c r="F4" s="310" t="s">
        <v>75</v>
      </c>
      <c r="G4" s="310">
        <v>2</v>
      </c>
      <c r="H4" s="331">
        <f t="shared" ref="H4:AJ4" si="0">SUM(H5:H6)</f>
        <v>0</v>
      </c>
      <c r="I4" s="334">
        <f t="shared" si="0"/>
        <v>0</v>
      </c>
      <c r="J4" s="334">
        <f t="shared" si="0"/>
        <v>0</v>
      </c>
      <c r="K4" s="334">
        <f t="shared" si="0"/>
        <v>0</v>
      </c>
      <c r="L4" s="332">
        <f t="shared" si="0"/>
        <v>0</v>
      </c>
      <c r="M4" s="332">
        <f t="shared" si="0"/>
        <v>0</v>
      </c>
      <c r="N4" s="332">
        <f t="shared" si="0"/>
        <v>0</v>
      </c>
      <c r="O4" s="332">
        <f t="shared" si="0"/>
        <v>0</v>
      </c>
      <c r="P4" s="332">
        <f t="shared" si="0"/>
        <v>0</v>
      </c>
      <c r="Q4" s="332">
        <f t="shared" si="0"/>
        <v>0</v>
      </c>
      <c r="R4" s="332">
        <f t="shared" si="0"/>
        <v>0</v>
      </c>
      <c r="S4" s="332">
        <f t="shared" si="0"/>
        <v>0</v>
      </c>
      <c r="T4" s="332">
        <f t="shared" si="0"/>
        <v>0</v>
      </c>
      <c r="U4" s="332">
        <f t="shared" si="0"/>
        <v>0</v>
      </c>
      <c r="V4" s="332">
        <f t="shared" si="0"/>
        <v>0</v>
      </c>
      <c r="W4" s="332">
        <f t="shared" si="0"/>
        <v>0</v>
      </c>
      <c r="X4" s="332">
        <f t="shared" si="0"/>
        <v>0</v>
      </c>
      <c r="Y4" s="332">
        <f t="shared" si="0"/>
        <v>0</v>
      </c>
      <c r="Z4" s="332">
        <f t="shared" si="0"/>
        <v>0</v>
      </c>
      <c r="AA4" s="332">
        <f t="shared" si="0"/>
        <v>0</v>
      </c>
      <c r="AB4" s="332">
        <f t="shared" si="0"/>
        <v>0</v>
      </c>
      <c r="AC4" s="332">
        <f t="shared" si="0"/>
        <v>0</v>
      </c>
      <c r="AD4" s="332">
        <f t="shared" si="0"/>
        <v>0</v>
      </c>
      <c r="AE4" s="332">
        <f t="shared" si="0"/>
        <v>0</v>
      </c>
      <c r="AF4" s="332">
        <f t="shared" si="0"/>
        <v>0</v>
      </c>
      <c r="AG4" s="332">
        <f t="shared" si="0"/>
        <v>0</v>
      </c>
      <c r="AH4" s="332">
        <f t="shared" si="0"/>
        <v>0</v>
      </c>
      <c r="AI4" s="332">
        <f t="shared" si="0"/>
        <v>0</v>
      </c>
      <c r="AJ4" s="345">
        <f t="shared" si="0"/>
        <v>0</v>
      </c>
      <c r="AK4" s="149"/>
    </row>
    <row r="5" spans="1:41" ht="27" customHeight="1" x14ac:dyDescent="0.2">
      <c r="A5" s="192"/>
      <c r="B5" s="919"/>
      <c r="C5" s="283" t="s">
        <v>150</v>
      </c>
      <c r="D5" s="377" t="s">
        <v>151</v>
      </c>
      <c r="E5" s="347" t="s">
        <v>124</v>
      </c>
      <c r="F5" s="348" t="s">
        <v>75</v>
      </c>
      <c r="G5" s="348">
        <v>2</v>
      </c>
      <c r="H5" s="331">
        <v>0</v>
      </c>
      <c r="I5" s="334">
        <v>0</v>
      </c>
      <c r="J5" s="334">
        <v>0</v>
      </c>
      <c r="K5" s="334">
        <v>0</v>
      </c>
      <c r="L5" s="343">
        <v>0</v>
      </c>
      <c r="M5" s="343">
        <v>0</v>
      </c>
      <c r="N5" s="343">
        <v>0</v>
      </c>
      <c r="O5" s="343">
        <v>0</v>
      </c>
      <c r="P5" s="343">
        <v>0</v>
      </c>
      <c r="Q5" s="343">
        <v>0</v>
      </c>
      <c r="R5" s="343">
        <v>0</v>
      </c>
      <c r="S5" s="343">
        <v>0</v>
      </c>
      <c r="T5" s="343">
        <v>0</v>
      </c>
      <c r="U5" s="343">
        <v>0</v>
      </c>
      <c r="V5" s="343">
        <v>0</v>
      </c>
      <c r="W5" s="343">
        <v>0</v>
      </c>
      <c r="X5" s="343">
        <v>0</v>
      </c>
      <c r="Y5" s="343">
        <v>0</v>
      </c>
      <c r="Z5" s="343">
        <v>0</v>
      </c>
      <c r="AA5" s="343">
        <v>0</v>
      </c>
      <c r="AB5" s="343">
        <v>0</v>
      </c>
      <c r="AC5" s="343">
        <v>0</v>
      </c>
      <c r="AD5" s="343">
        <v>0</v>
      </c>
      <c r="AE5" s="343">
        <v>0</v>
      </c>
      <c r="AF5" s="343">
        <v>0</v>
      </c>
      <c r="AG5" s="343">
        <v>0</v>
      </c>
      <c r="AH5" s="343">
        <v>0</v>
      </c>
      <c r="AI5" s="343">
        <v>0</v>
      </c>
      <c r="AJ5" s="374">
        <v>0</v>
      </c>
      <c r="AK5" s="149"/>
    </row>
    <row r="6" spans="1:41" ht="27" customHeight="1" x14ac:dyDescent="0.2">
      <c r="A6" s="193"/>
      <c r="B6" s="919"/>
      <c r="C6" s="283" t="s">
        <v>123</v>
      </c>
      <c r="D6" s="288" t="s">
        <v>123</v>
      </c>
      <c r="E6" s="720" t="s">
        <v>123</v>
      </c>
      <c r="F6" s="288" t="s">
        <v>123</v>
      </c>
      <c r="G6" s="288">
        <v>2</v>
      </c>
      <c r="H6" s="331"/>
      <c r="I6" s="334" t="s">
        <v>123</v>
      </c>
      <c r="J6" s="334" t="s">
        <v>123</v>
      </c>
      <c r="K6" s="334" t="s">
        <v>123</v>
      </c>
      <c r="L6" s="343"/>
      <c r="M6" s="343" t="s">
        <v>123</v>
      </c>
      <c r="N6" s="343" t="s">
        <v>123</v>
      </c>
      <c r="O6" s="343" t="s">
        <v>123</v>
      </c>
      <c r="P6" s="343" t="s">
        <v>123</v>
      </c>
      <c r="Q6" s="343" t="s">
        <v>123</v>
      </c>
      <c r="R6" s="343" t="s">
        <v>123</v>
      </c>
      <c r="S6" s="343" t="s">
        <v>123</v>
      </c>
      <c r="T6" s="343" t="s">
        <v>123</v>
      </c>
      <c r="U6" s="343" t="s">
        <v>123</v>
      </c>
      <c r="V6" s="343" t="s">
        <v>123</v>
      </c>
      <c r="W6" s="343" t="s">
        <v>123</v>
      </c>
      <c r="X6" s="343" t="s">
        <v>123</v>
      </c>
      <c r="Y6" s="343" t="s">
        <v>123</v>
      </c>
      <c r="Z6" s="343" t="s">
        <v>123</v>
      </c>
      <c r="AA6" s="343" t="s">
        <v>123</v>
      </c>
      <c r="AB6" s="343" t="s">
        <v>123</v>
      </c>
      <c r="AC6" s="343" t="s">
        <v>123</v>
      </c>
      <c r="AD6" s="343" t="s">
        <v>123</v>
      </c>
      <c r="AE6" s="343" t="s">
        <v>123</v>
      </c>
      <c r="AF6" s="343" t="s">
        <v>123</v>
      </c>
      <c r="AG6" s="343" t="s">
        <v>123</v>
      </c>
      <c r="AH6" s="343" t="s">
        <v>123</v>
      </c>
      <c r="AI6" s="343" t="s">
        <v>123</v>
      </c>
      <c r="AJ6" s="374" t="s">
        <v>123</v>
      </c>
      <c r="AK6" s="149"/>
    </row>
    <row r="7" spans="1:41" ht="27" customHeight="1" x14ac:dyDescent="0.2">
      <c r="A7" s="191"/>
      <c r="B7" s="919"/>
      <c r="C7" s="354" t="s">
        <v>152</v>
      </c>
      <c r="D7" s="311" t="s">
        <v>153</v>
      </c>
      <c r="E7" s="350" t="s">
        <v>154</v>
      </c>
      <c r="F7" s="310" t="s">
        <v>75</v>
      </c>
      <c r="G7" s="310">
        <v>2</v>
      </c>
      <c r="H7" s="331">
        <f>SUM(H8:H9)</f>
        <v>0.03</v>
      </c>
      <c r="I7" s="334">
        <f t="shared" ref="I7:AJ7" si="1">SUM(I8:I9)</f>
        <v>0.03</v>
      </c>
      <c r="J7" s="334">
        <f t="shared" si="1"/>
        <v>0.03</v>
      </c>
      <c r="K7" s="334">
        <f t="shared" si="1"/>
        <v>0.03</v>
      </c>
      <c r="L7" s="332">
        <f t="shared" si="1"/>
        <v>0.03</v>
      </c>
      <c r="M7" s="332">
        <f t="shared" si="1"/>
        <v>0.03</v>
      </c>
      <c r="N7" s="332">
        <f t="shared" si="1"/>
        <v>0.03</v>
      </c>
      <c r="O7" s="332">
        <f t="shared" si="1"/>
        <v>0.03</v>
      </c>
      <c r="P7" s="332">
        <f t="shared" si="1"/>
        <v>0.03</v>
      </c>
      <c r="Q7" s="332">
        <f t="shared" si="1"/>
        <v>0.03</v>
      </c>
      <c r="R7" s="332">
        <f t="shared" si="1"/>
        <v>0.03</v>
      </c>
      <c r="S7" s="332">
        <f t="shared" si="1"/>
        <v>0.03</v>
      </c>
      <c r="T7" s="332">
        <f t="shared" si="1"/>
        <v>0.03</v>
      </c>
      <c r="U7" s="332">
        <f t="shared" si="1"/>
        <v>0.03</v>
      </c>
      <c r="V7" s="332">
        <f t="shared" si="1"/>
        <v>0.03</v>
      </c>
      <c r="W7" s="332">
        <f t="shared" si="1"/>
        <v>0.03</v>
      </c>
      <c r="X7" s="332">
        <f t="shared" si="1"/>
        <v>0.03</v>
      </c>
      <c r="Y7" s="332">
        <f t="shared" si="1"/>
        <v>0.03</v>
      </c>
      <c r="Z7" s="332">
        <f t="shared" si="1"/>
        <v>0.03</v>
      </c>
      <c r="AA7" s="332">
        <f t="shared" si="1"/>
        <v>0.03</v>
      </c>
      <c r="AB7" s="332">
        <f t="shared" si="1"/>
        <v>0.03</v>
      </c>
      <c r="AC7" s="332">
        <f t="shared" si="1"/>
        <v>0.03</v>
      </c>
      <c r="AD7" s="332">
        <f t="shared" si="1"/>
        <v>0.03</v>
      </c>
      <c r="AE7" s="332">
        <f t="shared" si="1"/>
        <v>0.03</v>
      </c>
      <c r="AF7" s="332">
        <f t="shared" si="1"/>
        <v>0.03</v>
      </c>
      <c r="AG7" s="332">
        <f t="shared" si="1"/>
        <v>0.03</v>
      </c>
      <c r="AH7" s="332">
        <f t="shared" si="1"/>
        <v>0.03</v>
      </c>
      <c r="AI7" s="332">
        <f t="shared" si="1"/>
        <v>0.03</v>
      </c>
      <c r="AJ7" s="345">
        <f t="shared" si="1"/>
        <v>0.03</v>
      </c>
      <c r="AK7" s="149"/>
    </row>
    <row r="8" spans="1:41" ht="27" customHeight="1" x14ac:dyDescent="0.2">
      <c r="A8" s="192"/>
      <c r="B8" s="919"/>
      <c r="C8" s="283" t="s">
        <v>155</v>
      </c>
      <c r="D8" s="611" t="s">
        <v>798</v>
      </c>
      <c r="E8" s="347" t="s">
        <v>124</v>
      </c>
      <c r="F8" s="348" t="s">
        <v>75</v>
      </c>
      <c r="G8" s="348">
        <v>2</v>
      </c>
      <c r="H8" s="331">
        <v>0.03</v>
      </c>
      <c r="I8" s="334">
        <v>0.03</v>
      </c>
      <c r="J8" s="334">
        <v>0.03</v>
      </c>
      <c r="K8" s="334">
        <v>0.03</v>
      </c>
      <c r="L8" s="343">
        <v>0.03</v>
      </c>
      <c r="M8" s="343">
        <v>0.03</v>
      </c>
      <c r="N8" s="343">
        <v>0.03</v>
      </c>
      <c r="O8" s="343">
        <v>0.03</v>
      </c>
      <c r="P8" s="343">
        <v>0.03</v>
      </c>
      <c r="Q8" s="343">
        <v>0.03</v>
      </c>
      <c r="R8" s="343">
        <v>0.03</v>
      </c>
      <c r="S8" s="343">
        <v>0.03</v>
      </c>
      <c r="T8" s="343">
        <v>0.03</v>
      </c>
      <c r="U8" s="343">
        <v>0.03</v>
      </c>
      <c r="V8" s="343">
        <v>0.03</v>
      </c>
      <c r="W8" s="343">
        <v>0.03</v>
      </c>
      <c r="X8" s="343">
        <v>0.03</v>
      </c>
      <c r="Y8" s="343">
        <v>0.03</v>
      </c>
      <c r="Z8" s="343">
        <v>0.03</v>
      </c>
      <c r="AA8" s="343">
        <v>0.03</v>
      </c>
      <c r="AB8" s="343">
        <v>0.03</v>
      </c>
      <c r="AC8" s="343">
        <v>0.03</v>
      </c>
      <c r="AD8" s="343">
        <v>0.03</v>
      </c>
      <c r="AE8" s="343">
        <v>0.03</v>
      </c>
      <c r="AF8" s="343">
        <v>0.03</v>
      </c>
      <c r="AG8" s="343">
        <v>0.03</v>
      </c>
      <c r="AH8" s="343">
        <v>0.03</v>
      </c>
      <c r="AI8" s="343">
        <v>0.03</v>
      </c>
      <c r="AJ8" s="374">
        <v>0.03</v>
      </c>
      <c r="AK8" s="149"/>
    </row>
    <row r="9" spans="1:41" ht="27" customHeight="1" x14ac:dyDescent="0.2">
      <c r="A9" s="194"/>
      <c r="B9" s="919"/>
      <c r="C9" s="394" t="s">
        <v>123</v>
      </c>
      <c r="D9" s="288" t="s">
        <v>123</v>
      </c>
      <c r="E9" s="720" t="s">
        <v>123</v>
      </c>
      <c r="F9" s="288" t="s">
        <v>123</v>
      </c>
      <c r="G9" s="288">
        <v>2</v>
      </c>
      <c r="H9" s="331" t="s">
        <v>123</v>
      </c>
      <c r="I9" s="334" t="s">
        <v>123</v>
      </c>
      <c r="J9" s="334" t="s">
        <v>123</v>
      </c>
      <c r="K9" s="334" t="s">
        <v>123</v>
      </c>
      <c r="L9" s="343" t="s">
        <v>123</v>
      </c>
      <c r="M9" s="343" t="s">
        <v>123</v>
      </c>
      <c r="N9" s="343" t="s">
        <v>123</v>
      </c>
      <c r="O9" s="343" t="s">
        <v>123</v>
      </c>
      <c r="P9" s="343" t="s">
        <v>123</v>
      </c>
      <c r="Q9" s="343" t="s">
        <v>123</v>
      </c>
      <c r="R9" s="343" t="s">
        <v>123</v>
      </c>
      <c r="S9" s="343" t="s">
        <v>123</v>
      </c>
      <c r="T9" s="343" t="s">
        <v>123</v>
      </c>
      <c r="U9" s="343" t="s">
        <v>123</v>
      </c>
      <c r="V9" s="343" t="s">
        <v>123</v>
      </c>
      <c r="W9" s="343" t="s">
        <v>123</v>
      </c>
      <c r="X9" s="343" t="s">
        <v>123</v>
      </c>
      <c r="Y9" s="343" t="s">
        <v>123</v>
      </c>
      <c r="Z9" s="343" t="s">
        <v>123</v>
      </c>
      <c r="AA9" s="343" t="s">
        <v>123</v>
      </c>
      <c r="AB9" s="343" t="s">
        <v>123</v>
      </c>
      <c r="AC9" s="343" t="s">
        <v>123</v>
      </c>
      <c r="AD9" s="343" t="s">
        <v>123</v>
      </c>
      <c r="AE9" s="343" t="s">
        <v>123</v>
      </c>
      <c r="AF9" s="343" t="s">
        <v>123</v>
      </c>
      <c r="AG9" s="343" t="s">
        <v>123</v>
      </c>
      <c r="AH9" s="343" t="s">
        <v>123</v>
      </c>
      <c r="AI9" s="343" t="s">
        <v>123</v>
      </c>
      <c r="AJ9" s="374" t="s">
        <v>123</v>
      </c>
      <c r="AK9" s="149"/>
    </row>
    <row r="10" spans="1:41" ht="27" customHeight="1" x14ac:dyDescent="0.2">
      <c r="A10" s="191"/>
      <c r="B10" s="919"/>
      <c r="C10" s="354" t="s">
        <v>156</v>
      </c>
      <c r="D10" s="311" t="s">
        <v>157</v>
      </c>
      <c r="E10" s="350" t="s">
        <v>158</v>
      </c>
      <c r="F10" s="310" t="s">
        <v>75</v>
      </c>
      <c r="G10" s="310">
        <v>2</v>
      </c>
      <c r="H10" s="331">
        <f>SUM(H11:H13)</f>
        <v>0.59</v>
      </c>
      <c r="I10" s="334">
        <f t="shared" ref="I10:AJ10" si="2">SUM(I11:I13)</f>
        <v>0.98</v>
      </c>
      <c r="J10" s="334">
        <f t="shared" si="2"/>
        <v>0.98</v>
      </c>
      <c r="K10" s="334">
        <f t="shared" si="2"/>
        <v>0.98</v>
      </c>
      <c r="L10" s="332">
        <f t="shared" si="2"/>
        <v>0.98</v>
      </c>
      <c r="M10" s="332">
        <f t="shared" si="2"/>
        <v>0.98</v>
      </c>
      <c r="N10" s="332">
        <f t="shared" si="2"/>
        <v>0.98</v>
      </c>
      <c r="O10" s="332">
        <f t="shared" si="2"/>
        <v>0.98</v>
      </c>
      <c r="P10" s="332">
        <f t="shared" si="2"/>
        <v>0.98</v>
      </c>
      <c r="Q10" s="332">
        <f t="shared" si="2"/>
        <v>0.98</v>
      </c>
      <c r="R10" s="332">
        <f t="shared" si="2"/>
        <v>0.98</v>
      </c>
      <c r="S10" s="332">
        <f t="shared" si="2"/>
        <v>0.98</v>
      </c>
      <c r="T10" s="332">
        <f t="shared" si="2"/>
        <v>0.98</v>
      </c>
      <c r="U10" s="332">
        <f t="shared" si="2"/>
        <v>0.98</v>
      </c>
      <c r="V10" s="332">
        <f t="shared" si="2"/>
        <v>0.98</v>
      </c>
      <c r="W10" s="332">
        <f t="shared" si="2"/>
        <v>0.98</v>
      </c>
      <c r="X10" s="332">
        <f t="shared" si="2"/>
        <v>0.98</v>
      </c>
      <c r="Y10" s="332">
        <f t="shared" si="2"/>
        <v>0.98</v>
      </c>
      <c r="Z10" s="332">
        <f t="shared" si="2"/>
        <v>0.98</v>
      </c>
      <c r="AA10" s="332">
        <f t="shared" si="2"/>
        <v>0.98</v>
      </c>
      <c r="AB10" s="332">
        <f t="shared" si="2"/>
        <v>0.98</v>
      </c>
      <c r="AC10" s="332">
        <f t="shared" si="2"/>
        <v>0.98</v>
      </c>
      <c r="AD10" s="332">
        <f t="shared" si="2"/>
        <v>0.98</v>
      </c>
      <c r="AE10" s="332">
        <f t="shared" si="2"/>
        <v>0.98</v>
      </c>
      <c r="AF10" s="332">
        <f t="shared" si="2"/>
        <v>0.98</v>
      </c>
      <c r="AG10" s="332">
        <f t="shared" si="2"/>
        <v>0.98</v>
      </c>
      <c r="AH10" s="332">
        <f t="shared" si="2"/>
        <v>0.98</v>
      </c>
      <c r="AI10" s="332">
        <f t="shared" si="2"/>
        <v>0.98</v>
      </c>
      <c r="AJ10" s="345">
        <f t="shared" si="2"/>
        <v>0.98</v>
      </c>
      <c r="AK10" s="149"/>
    </row>
    <row r="11" spans="1:41" ht="27" customHeight="1" x14ac:dyDescent="0.2">
      <c r="A11" s="194"/>
      <c r="B11" s="919"/>
      <c r="C11" s="394" t="s">
        <v>159</v>
      </c>
      <c r="D11" s="611" t="s">
        <v>795</v>
      </c>
      <c r="E11" s="347" t="s">
        <v>124</v>
      </c>
      <c r="F11" s="348" t="s">
        <v>75</v>
      </c>
      <c r="G11" s="348">
        <v>2</v>
      </c>
      <c r="H11" s="331">
        <v>0.59</v>
      </c>
      <c r="I11" s="334">
        <v>0.98</v>
      </c>
      <c r="J11" s="334">
        <v>0.98</v>
      </c>
      <c r="K11" s="334">
        <v>0.98</v>
      </c>
      <c r="L11" s="343">
        <v>0.98</v>
      </c>
      <c r="M11" s="343">
        <v>0.98</v>
      </c>
      <c r="N11" s="343">
        <v>0.98</v>
      </c>
      <c r="O11" s="343">
        <v>0.98</v>
      </c>
      <c r="P11" s="343">
        <v>0.98</v>
      </c>
      <c r="Q11" s="343">
        <v>0.98</v>
      </c>
      <c r="R11" s="343">
        <v>0.98</v>
      </c>
      <c r="S11" s="343">
        <v>0.98</v>
      </c>
      <c r="T11" s="343">
        <v>0.98</v>
      </c>
      <c r="U11" s="343">
        <v>0.98</v>
      </c>
      <c r="V11" s="343">
        <v>0.98</v>
      </c>
      <c r="W11" s="343">
        <v>0.98</v>
      </c>
      <c r="X11" s="343">
        <v>0.98</v>
      </c>
      <c r="Y11" s="343">
        <v>0.98</v>
      </c>
      <c r="Z11" s="343">
        <v>0.98</v>
      </c>
      <c r="AA11" s="343">
        <v>0.98</v>
      </c>
      <c r="AB11" s="343">
        <v>0.98</v>
      </c>
      <c r="AC11" s="343">
        <v>0.98</v>
      </c>
      <c r="AD11" s="343">
        <v>0.98</v>
      </c>
      <c r="AE11" s="343">
        <v>0.98</v>
      </c>
      <c r="AF11" s="343">
        <v>0.98</v>
      </c>
      <c r="AG11" s="343">
        <v>0.98</v>
      </c>
      <c r="AH11" s="343">
        <v>0.98</v>
      </c>
      <c r="AI11" s="343">
        <v>0.98</v>
      </c>
      <c r="AJ11" s="374">
        <v>0.98</v>
      </c>
      <c r="AK11" s="149"/>
    </row>
    <row r="12" spans="1:41" ht="27" customHeight="1" x14ac:dyDescent="0.2">
      <c r="A12" s="192"/>
      <c r="B12" s="919"/>
      <c r="C12" s="283" t="s">
        <v>160</v>
      </c>
      <c r="D12" s="395" t="s">
        <v>161</v>
      </c>
      <c r="E12" s="347" t="s">
        <v>124</v>
      </c>
      <c r="F12" s="348" t="s">
        <v>75</v>
      </c>
      <c r="G12" s="348">
        <v>2</v>
      </c>
      <c r="H12" s="331">
        <v>0</v>
      </c>
      <c r="I12" s="334">
        <v>0</v>
      </c>
      <c r="J12" s="334">
        <v>0</v>
      </c>
      <c r="K12" s="334">
        <v>0</v>
      </c>
      <c r="L12" s="343">
        <v>0</v>
      </c>
      <c r="M12" s="343">
        <v>0</v>
      </c>
      <c r="N12" s="343">
        <v>0</v>
      </c>
      <c r="O12" s="343">
        <v>0</v>
      </c>
      <c r="P12" s="343">
        <v>0</v>
      </c>
      <c r="Q12" s="343">
        <v>0</v>
      </c>
      <c r="R12" s="343">
        <v>0</v>
      </c>
      <c r="S12" s="343">
        <v>0</v>
      </c>
      <c r="T12" s="343">
        <v>0</v>
      </c>
      <c r="U12" s="343">
        <v>0</v>
      </c>
      <c r="V12" s="343">
        <v>0</v>
      </c>
      <c r="W12" s="343">
        <v>0</v>
      </c>
      <c r="X12" s="343">
        <v>0</v>
      </c>
      <c r="Y12" s="343">
        <v>0</v>
      </c>
      <c r="Z12" s="343">
        <v>0</v>
      </c>
      <c r="AA12" s="343">
        <v>0</v>
      </c>
      <c r="AB12" s="343">
        <v>0</v>
      </c>
      <c r="AC12" s="343">
        <v>0</v>
      </c>
      <c r="AD12" s="343">
        <v>0</v>
      </c>
      <c r="AE12" s="343">
        <v>0</v>
      </c>
      <c r="AF12" s="343">
        <v>0</v>
      </c>
      <c r="AG12" s="343">
        <v>0</v>
      </c>
      <c r="AH12" s="343">
        <v>0</v>
      </c>
      <c r="AI12" s="343">
        <v>0</v>
      </c>
      <c r="AJ12" s="374">
        <v>0</v>
      </c>
      <c r="AK12" s="149"/>
    </row>
    <row r="13" spans="1:41" ht="27" customHeight="1" x14ac:dyDescent="0.2">
      <c r="A13" s="193"/>
      <c r="B13" s="919"/>
      <c r="C13" s="283" t="s">
        <v>123</v>
      </c>
      <c r="D13" s="336"/>
      <c r="E13" s="347" t="s">
        <v>123</v>
      </c>
      <c r="F13" s="288" t="s">
        <v>123</v>
      </c>
      <c r="G13" s="288">
        <v>2</v>
      </c>
      <c r="H13" s="331" t="s">
        <v>123</v>
      </c>
      <c r="I13" s="334" t="s">
        <v>123</v>
      </c>
      <c r="J13" s="334" t="s">
        <v>123</v>
      </c>
      <c r="K13" s="334" t="s">
        <v>123</v>
      </c>
      <c r="L13" s="343" t="s">
        <v>123</v>
      </c>
      <c r="M13" s="343" t="s">
        <v>123</v>
      </c>
      <c r="N13" s="343" t="s">
        <v>123</v>
      </c>
      <c r="O13" s="343" t="s">
        <v>123</v>
      </c>
      <c r="P13" s="343" t="s">
        <v>123</v>
      </c>
      <c r="Q13" s="343" t="s">
        <v>123</v>
      </c>
      <c r="R13" s="343" t="s">
        <v>123</v>
      </c>
      <c r="S13" s="343" t="s">
        <v>123</v>
      </c>
      <c r="T13" s="343" t="s">
        <v>123</v>
      </c>
      <c r="U13" s="343" t="s">
        <v>123</v>
      </c>
      <c r="V13" s="343" t="s">
        <v>123</v>
      </c>
      <c r="W13" s="343" t="s">
        <v>123</v>
      </c>
      <c r="X13" s="343" t="s">
        <v>123</v>
      </c>
      <c r="Y13" s="343" t="s">
        <v>123</v>
      </c>
      <c r="Z13" s="343" t="s">
        <v>123</v>
      </c>
      <c r="AA13" s="343" t="s">
        <v>123</v>
      </c>
      <c r="AB13" s="343" t="s">
        <v>123</v>
      </c>
      <c r="AC13" s="343" t="s">
        <v>123</v>
      </c>
      <c r="AD13" s="343" t="s">
        <v>123</v>
      </c>
      <c r="AE13" s="343" t="s">
        <v>123</v>
      </c>
      <c r="AF13" s="343" t="s">
        <v>123</v>
      </c>
      <c r="AG13" s="343" t="s">
        <v>123</v>
      </c>
      <c r="AH13" s="343" t="s">
        <v>123</v>
      </c>
      <c r="AI13" s="343" t="s">
        <v>123</v>
      </c>
      <c r="AJ13" s="374" t="s">
        <v>123</v>
      </c>
      <c r="AK13" s="149"/>
    </row>
    <row r="14" spans="1:41" ht="27" customHeight="1" x14ac:dyDescent="0.2">
      <c r="A14" s="150"/>
      <c r="B14" s="919"/>
      <c r="C14" s="281" t="s">
        <v>162</v>
      </c>
      <c r="D14" s="311" t="s">
        <v>163</v>
      </c>
      <c r="E14" s="350" t="s">
        <v>164</v>
      </c>
      <c r="F14" s="310" t="s">
        <v>75</v>
      </c>
      <c r="G14" s="310">
        <v>2</v>
      </c>
      <c r="H14" s="331">
        <f>SUM(H15:H17)</f>
        <v>3.1043999999999996</v>
      </c>
      <c r="I14" s="334">
        <f t="shared" ref="I14:AJ14" si="3">SUM(I15:I17)</f>
        <v>3.1043999999999996</v>
      </c>
      <c r="J14" s="334">
        <f t="shared" si="3"/>
        <v>3.1043999999999996</v>
      </c>
      <c r="K14" s="334">
        <f t="shared" si="3"/>
        <v>3.1043999999999996</v>
      </c>
      <c r="L14" s="332">
        <f t="shared" si="3"/>
        <v>3.1043999999999996</v>
      </c>
      <c r="M14" s="332">
        <f t="shared" si="3"/>
        <v>3.1043999999999996</v>
      </c>
      <c r="N14" s="332">
        <f t="shared" si="3"/>
        <v>3.1043999999999996</v>
      </c>
      <c r="O14" s="332">
        <f t="shared" si="3"/>
        <v>3.1043999999999996</v>
      </c>
      <c r="P14" s="332">
        <f t="shared" si="3"/>
        <v>3.1043999999999996</v>
      </c>
      <c r="Q14" s="332">
        <f t="shared" si="3"/>
        <v>3.1043999999999996</v>
      </c>
      <c r="R14" s="332">
        <f t="shared" si="3"/>
        <v>3.1043999999999996</v>
      </c>
      <c r="S14" s="332">
        <f t="shared" si="3"/>
        <v>3.1043999999999996</v>
      </c>
      <c r="T14" s="332">
        <f t="shared" si="3"/>
        <v>3.1043999999999996</v>
      </c>
      <c r="U14" s="332">
        <f t="shared" si="3"/>
        <v>3.1043999999999996</v>
      </c>
      <c r="V14" s="332">
        <f t="shared" si="3"/>
        <v>3.1043999999999996</v>
      </c>
      <c r="W14" s="332">
        <f t="shared" si="3"/>
        <v>3.1043999999999996</v>
      </c>
      <c r="X14" s="332">
        <f t="shared" si="3"/>
        <v>3.1043999999999996</v>
      </c>
      <c r="Y14" s="332">
        <f t="shared" si="3"/>
        <v>3.1043999999999996</v>
      </c>
      <c r="Z14" s="332">
        <f t="shared" si="3"/>
        <v>3.1043999999999996</v>
      </c>
      <c r="AA14" s="332">
        <f t="shared" si="3"/>
        <v>3.1043999999999996</v>
      </c>
      <c r="AB14" s="332">
        <f t="shared" si="3"/>
        <v>3.1043999999999996</v>
      </c>
      <c r="AC14" s="332">
        <f t="shared" si="3"/>
        <v>3.1043999999999996</v>
      </c>
      <c r="AD14" s="332">
        <f t="shared" si="3"/>
        <v>3.1043999999999996</v>
      </c>
      <c r="AE14" s="332">
        <f t="shared" si="3"/>
        <v>3.1043999999999996</v>
      </c>
      <c r="AF14" s="332">
        <f t="shared" si="3"/>
        <v>3.1043999999999996</v>
      </c>
      <c r="AG14" s="332">
        <f t="shared" si="3"/>
        <v>3.1043999999999996</v>
      </c>
      <c r="AH14" s="332">
        <f t="shared" si="3"/>
        <v>3.1043999999999996</v>
      </c>
      <c r="AI14" s="332">
        <f t="shared" si="3"/>
        <v>3.1043999999999996</v>
      </c>
      <c r="AJ14" s="345">
        <f t="shared" si="3"/>
        <v>3.1043999999999996</v>
      </c>
      <c r="AK14" s="149"/>
    </row>
    <row r="15" spans="1:41" ht="27" customHeight="1" x14ac:dyDescent="0.2">
      <c r="A15" s="192"/>
      <c r="B15" s="919"/>
      <c r="C15" s="283" t="s">
        <v>165</v>
      </c>
      <c r="D15" s="564" t="s">
        <v>796</v>
      </c>
      <c r="E15" s="347" t="s">
        <v>124</v>
      </c>
      <c r="F15" s="348" t="s">
        <v>75</v>
      </c>
      <c r="G15" s="348">
        <v>2</v>
      </c>
      <c r="H15" s="331">
        <v>0.03</v>
      </c>
      <c r="I15" s="334">
        <v>0.03</v>
      </c>
      <c r="J15" s="334">
        <v>0.03</v>
      </c>
      <c r="K15" s="334">
        <v>0.03</v>
      </c>
      <c r="L15" s="343">
        <v>0.03</v>
      </c>
      <c r="M15" s="343">
        <v>0.03</v>
      </c>
      <c r="N15" s="343">
        <v>0.03</v>
      </c>
      <c r="O15" s="343">
        <v>0.03</v>
      </c>
      <c r="P15" s="343">
        <v>0.03</v>
      </c>
      <c r="Q15" s="343">
        <v>0.03</v>
      </c>
      <c r="R15" s="343">
        <v>0.03</v>
      </c>
      <c r="S15" s="343">
        <v>0.03</v>
      </c>
      <c r="T15" s="343">
        <v>0.03</v>
      </c>
      <c r="U15" s="343">
        <v>0.03</v>
      </c>
      <c r="V15" s="343">
        <v>0.03</v>
      </c>
      <c r="W15" s="343">
        <v>0.03</v>
      </c>
      <c r="X15" s="343">
        <v>0.03</v>
      </c>
      <c r="Y15" s="343">
        <v>0.03</v>
      </c>
      <c r="Z15" s="343">
        <v>0.03</v>
      </c>
      <c r="AA15" s="343">
        <v>0.03</v>
      </c>
      <c r="AB15" s="343">
        <v>0.03</v>
      </c>
      <c r="AC15" s="343">
        <v>0.03</v>
      </c>
      <c r="AD15" s="343">
        <v>0.03</v>
      </c>
      <c r="AE15" s="343">
        <v>0.03</v>
      </c>
      <c r="AF15" s="343">
        <v>0.03</v>
      </c>
      <c r="AG15" s="343">
        <v>0.03</v>
      </c>
      <c r="AH15" s="343">
        <v>0.03</v>
      </c>
      <c r="AI15" s="343">
        <v>0.03</v>
      </c>
      <c r="AJ15" s="374">
        <v>0.03</v>
      </c>
      <c r="AK15" s="149"/>
    </row>
    <row r="16" spans="1:41" ht="27" customHeight="1" x14ac:dyDescent="0.2">
      <c r="A16" s="192"/>
      <c r="B16" s="919"/>
      <c r="C16" s="283"/>
      <c r="D16" s="564" t="s">
        <v>799</v>
      </c>
      <c r="E16" s="347" t="s">
        <v>124</v>
      </c>
      <c r="F16" s="348" t="s">
        <v>75</v>
      </c>
      <c r="G16" s="348">
        <v>2</v>
      </c>
      <c r="H16" s="331">
        <v>3.0743999999999998</v>
      </c>
      <c r="I16" s="334">
        <v>3.0743999999999998</v>
      </c>
      <c r="J16" s="334">
        <v>3.0743999999999998</v>
      </c>
      <c r="K16" s="334">
        <v>3.0743999999999998</v>
      </c>
      <c r="L16" s="343">
        <v>3.0743999999999998</v>
      </c>
      <c r="M16" s="343">
        <v>3.0743999999999998</v>
      </c>
      <c r="N16" s="343">
        <v>3.0743999999999998</v>
      </c>
      <c r="O16" s="343">
        <v>3.0743999999999998</v>
      </c>
      <c r="P16" s="343">
        <v>3.0743999999999998</v>
      </c>
      <c r="Q16" s="343">
        <v>3.0743999999999998</v>
      </c>
      <c r="R16" s="343">
        <v>3.0743999999999998</v>
      </c>
      <c r="S16" s="343">
        <v>3.0743999999999998</v>
      </c>
      <c r="T16" s="343">
        <v>3.0743999999999998</v>
      </c>
      <c r="U16" s="343">
        <v>3.0743999999999998</v>
      </c>
      <c r="V16" s="343">
        <v>3.0743999999999998</v>
      </c>
      <c r="W16" s="343">
        <v>3.0743999999999998</v>
      </c>
      <c r="X16" s="343">
        <v>3.0743999999999998</v>
      </c>
      <c r="Y16" s="343">
        <v>3.0743999999999998</v>
      </c>
      <c r="Z16" s="343">
        <v>3.0743999999999998</v>
      </c>
      <c r="AA16" s="343">
        <v>3.0743999999999998</v>
      </c>
      <c r="AB16" s="343">
        <v>3.0743999999999998</v>
      </c>
      <c r="AC16" s="343">
        <v>3.0743999999999998</v>
      </c>
      <c r="AD16" s="343">
        <v>3.0743999999999998</v>
      </c>
      <c r="AE16" s="343">
        <v>3.0743999999999998</v>
      </c>
      <c r="AF16" s="343">
        <v>3.0743999999999998</v>
      </c>
      <c r="AG16" s="343">
        <v>3.0743999999999998</v>
      </c>
      <c r="AH16" s="343">
        <v>3.0743999999999998</v>
      </c>
      <c r="AI16" s="343">
        <v>3.0743999999999998</v>
      </c>
      <c r="AJ16" s="374">
        <v>3.0743999999999998</v>
      </c>
      <c r="AK16" s="149"/>
      <c r="AL16" s="579"/>
      <c r="AO16" s="580"/>
    </row>
    <row r="17" spans="1:37" ht="27" customHeight="1" x14ac:dyDescent="0.2">
      <c r="A17" s="193"/>
      <c r="B17" s="919"/>
      <c r="C17" s="283" t="s">
        <v>123</v>
      </c>
      <c r="D17" s="336"/>
      <c r="E17" s="347" t="s">
        <v>123</v>
      </c>
      <c r="F17" s="348" t="s">
        <v>75</v>
      </c>
      <c r="G17" s="348">
        <v>2</v>
      </c>
      <c r="H17" s="331" t="s">
        <v>123</v>
      </c>
      <c r="I17" s="334" t="s">
        <v>123</v>
      </c>
      <c r="J17" s="334" t="s">
        <v>123</v>
      </c>
      <c r="K17" s="334" t="s">
        <v>123</v>
      </c>
      <c r="L17" s="343" t="s">
        <v>123</v>
      </c>
      <c r="M17" s="343" t="s">
        <v>123</v>
      </c>
      <c r="N17" s="343" t="s">
        <v>123</v>
      </c>
      <c r="O17" s="343" t="s">
        <v>123</v>
      </c>
      <c r="P17" s="343" t="s">
        <v>123</v>
      </c>
      <c r="Q17" s="343" t="s">
        <v>123</v>
      </c>
      <c r="R17" s="343" t="s">
        <v>123</v>
      </c>
      <c r="S17" s="343" t="s">
        <v>123</v>
      </c>
      <c r="T17" s="343" t="s">
        <v>123</v>
      </c>
      <c r="U17" s="343" t="s">
        <v>123</v>
      </c>
      <c r="V17" s="343" t="s">
        <v>123</v>
      </c>
      <c r="W17" s="343" t="s">
        <v>123</v>
      </c>
      <c r="X17" s="343" t="s">
        <v>123</v>
      </c>
      <c r="Y17" s="343" t="s">
        <v>123</v>
      </c>
      <c r="Z17" s="343" t="s">
        <v>123</v>
      </c>
      <c r="AA17" s="343" t="s">
        <v>123</v>
      </c>
      <c r="AB17" s="343" t="s">
        <v>123</v>
      </c>
      <c r="AC17" s="343" t="s">
        <v>123</v>
      </c>
      <c r="AD17" s="343" t="s">
        <v>123</v>
      </c>
      <c r="AE17" s="343" t="s">
        <v>123</v>
      </c>
      <c r="AF17" s="343" t="s">
        <v>123</v>
      </c>
      <c r="AG17" s="343" t="s">
        <v>123</v>
      </c>
      <c r="AH17" s="343" t="s">
        <v>123</v>
      </c>
      <c r="AI17" s="343" t="s">
        <v>123</v>
      </c>
      <c r="AJ17" s="374" t="s">
        <v>123</v>
      </c>
      <c r="AK17" s="149"/>
    </row>
    <row r="18" spans="1:37" ht="27" customHeight="1" thickBot="1" x14ac:dyDescent="0.25">
      <c r="A18" s="150"/>
      <c r="B18" s="920"/>
      <c r="C18" s="289" t="s">
        <v>166</v>
      </c>
      <c r="D18" s="349" t="s">
        <v>167</v>
      </c>
      <c r="E18" s="723" t="s">
        <v>168</v>
      </c>
      <c r="F18" s="290" t="s">
        <v>75</v>
      </c>
      <c r="G18" s="290">
        <v>2</v>
      </c>
      <c r="H18" s="286">
        <f>SUM('1. BL Licences'!H4,'1. BL Licences'!H7,'1. BL Licences'!H17,'1. BL Licences'!H21)</f>
        <v>51.24</v>
      </c>
      <c r="I18" s="287">
        <v>51.24</v>
      </c>
      <c r="J18" s="287">
        <v>51.24</v>
      </c>
      <c r="K18" s="287">
        <v>51.24</v>
      </c>
      <c r="L18" s="724">
        <f>$H$18</f>
        <v>51.24</v>
      </c>
      <c r="M18" s="333">
        <f>$H$18</f>
        <v>51.24</v>
      </c>
      <c r="N18" s="333">
        <f>$H$18</f>
        <v>51.24</v>
      </c>
      <c r="O18" s="333">
        <f t="shared" ref="O18:AJ18" si="4">$H$18</f>
        <v>51.24</v>
      </c>
      <c r="P18" s="333">
        <f t="shared" si="4"/>
        <v>51.24</v>
      </c>
      <c r="Q18" s="333">
        <f t="shared" si="4"/>
        <v>51.24</v>
      </c>
      <c r="R18" s="333">
        <f t="shared" si="4"/>
        <v>51.24</v>
      </c>
      <c r="S18" s="333">
        <f t="shared" si="4"/>
        <v>51.24</v>
      </c>
      <c r="T18" s="333">
        <f t="shared" si="4"/>
        <v>51.24</v>
      </c>
      <c r="U18" s="333">
        <f t="shared" si="4"/>
        <v>51.24</v>
      </c>
      <c r="V18" s="333">
        <f t="shared" si="4"/>
        <v>51.24</v>
      </c>
      <c r="W18" s="333">
        <f t="shared" si="4"/>
        <v>51.24</v>
      </c>
      <c r="X18" s="333">
        <f t="shared" si="4"/>
        <v>51.24</v>
      </c>
      <c r="Y18" s="333">
        <f t="shared" si="4"/>
        <v>51.24</v>
      </c>
      <c r="Z18" s="333">
        <f t="shared" si="4"/>
        <v>51.24</v>
      </c>
      <c r="AA18" s="333">
        <f t="shared" si="4"/>
        <v>51.24</v>
      </c>
      <c r="AB18" s="333">
        <f t="shared" si="4"/>
        <v>51.24</v>
      </c>
      <c r="AC18" s="333">
        <f t="shared" si="4"/>
        <v>51.24</v>
      </c>
      <c r="AD18" s="333">
        <f t="shared" si="4"/>
        <v>51.24</v>
      </c>
      <c r="AE18" s="333">
        <f t="shared" si="4"/>
        <v>51.24</v>
      </c>
      <c r="AF18" s="333">
        <f t="shared" si="4"/>
        <v>51.24</v>
      </c>
      <c r="AG18" s="333">
        <f t="shared" si="4"/>
        <v>51.24</v>
      </c>
      <c r="AH18" s="333">
        <f t="shared" si="4"/>
        <v>51.24</v>
      </c>
      <c r="AI18" s="333">
        <f t="shared" si="4"/>
        <v>51.24</v>
      </c>
      <c r="AJ18" s="361">
        <f t="shared" si="4"/>
        <v>51.24</v>
      </c>
      <c r="AK18" s="149"/>
    </row>
    <row r="19" spans="1:37" ht="27" customHeight="1" x14ac:dyDescent="0.2">
      <c r="A19" s="150"/>
      <c r="B19" s="921" t="s">
        <v>169</v>
      </c>
      <c r="C19" s="280" t="s">
        <v>170</v>
      </c>
      <c r="D19" s="725" t="s">
        <v>171</v>
      </c>
      <c r="E19" s="726" t="s">
        <v>172</v>
      </c>
      <c r="F19" s="727" t="s">
        <v>75</v>
      </c>
      <c r="G19" s="727">
        <v>2</v>
      </c>
      <c r="H19" s="364">
        <f>H20+H21+H24</f>
        <v>0</v>
      </c>
      <c r="I19" s="383">
        <f>I20+I21+I24</f>
        <v>-3.3333333333333333E-2</v>
      </c>
      <c r="J19" s="383">
        <f>J20+J21+J24</f>
        <v>-6.6666666666666666E-2</v>
      </c>
      <c r="K19" s="383">
        <f>K20+K21+K24</f>
        <v>-0.1</v>
      </c>
      <c r="L19" s="728">
        <f t="shared" ref="L19:AJ19" si="5">L20+L21+L24</f>
        <v>-0.13333333333333333</v>
      </c>
      <c r="M19" s="728">
        <f t="shared" si="5"/>
        <v>-0.16666666666666666</v>
      </c>
      <c r="N19" s="728">
        <f t="shared" si="5"/>
        <v>-0.2</v>
      </c>
      <c r="O19" s="728">
        <f t="shared" si="5"/>
        <v>-0.23333333333333334</v>
      </c>
      <c r="P19" s="728">
        <f t="shared" si="5"/>
        <v>-0.26666666666666666</v>
      </c>
      <c r="Q19" s="728">
        <f t="shared" si="5"/>
        <v>-0.3</v>
      </c>
      <c r="R19" s="728">
        <f t="shared" si="5"/>
        <v>-0.33333333333333331</v>
      </c>
      <c r="S19" s="728">
        <f t="shared" si="5"/>
        <v>-0.36666666666666664</v>
      </c>
      <c r="T19" s="728">
        <f t="shared" si="5"/>
        <v>-0.4</v>
      </c>
      <c r="U19" s="728">
        <f t="shared" si="5"/>
        <v>-0.43333333333333335</v>
      </c>
      <c r="V19" s="728">
        <f t="shared" si="5"/>
        <v>-0.45833333333333331</v>
      </c>
      <c r="W19" s="728">
        <f t="shared" si="5"/>
        <v>-0.46666666666666667</v>
      </c>
      <c r="X19" s="728">
        <f t="shared" si="5"/>
        <v>-0.47499999999999998</v>
      </c>
      <c r="Y19" s="728">
        <f t="shared" si="5"/>
        <v>-0.48333333333333334</v>
      </c>
      <c r="Z19" s="728">
        <f t="shared" si="5"/>
        <v>-0.49166666666666664</v>
      </c>
      <c r="AA19" s="728">
        <f t="shared" si="5"/>
        <v>-0.5</v>
      </c>
      <c r="AB19" s="728">
        <f t="shared" si="5"/>
        <v>-0.5083333333333333</v>
      </c>
      <c r="AC19" s="728">
        <f t="shared" si="5"/>
        <v>-0.51666666666666672</v>
      </c>
      <c r="AD19" s="728">
        <f t="shared" si="5"/>
        <v>-0.52500000000000002</v>
      </c>
      <c r="AE19" s="728">
        <f t="shared" si="5"/>
        <v>-0.53333333333333333</v>
      </c>
      <c r="AF19" s="728">
        <f t="shared" si="5"/>
        <v>-0.54166666666666663</v>
      </c>
      <c r="AG19" s="728">
        <f t="shared" si="5"/>
        <v>-0.55000000000000004</v>
      </c>
      <c r="AH19" s="728">
        <f t="shared" si="5"/>
        <v>-0.55833333333333335</v>
      </c>
      <c r="AI19" s="728">
        <f t="shared" si="5"/>
        <v>-0.56666666666666665</v>
      </c>
      <c r="AJ19" s="729">
        <f t="shared" si="5"/>
        <v>-0.57499999999999996</v>
      </c>
      <c r="AK19" s="149"/>
    </row>
    <row r="20" spans="1:37" ht="27" customHeight="1" x14ac:dyDescent="0.2">
      <c r="A20" s="150"/>
      <c r="B20" s="922"/>
      <c r="C20" s="283" t="s">
        <v>173</v>
      </c>
      <c r="D20" s="346" t="s">
        <v>174</v>
      </c>
      <c r="E20" s="396" t="s">
        <v>175</v>
      </c>
      <c r="F20" s="351" t="s">
        <v>75</v>
      </c>
      <c r="G20" s="397">
        <v>2</v>
      </c>
      <c r="H20" s="574">
        <v>0</v>
      </c>
      <c r="I20" s="284">
        <v>-3.3333333333333333E-2</v>
      </c>
      <c r="J20" s="284">
        <v>-6.6666666666666666E-2</v>
      </c>
      <c r="K20" s="284">
        <v>-0.1</v>
      </c>
      <c r="L20" s="572">
        <v>-0.13333333333333333</v>
      </c>
      <c r="M20" s="572">
        <v>-0.16666666666666666</v>
      </c>
      <c r="N20" s="572">
        <v>-0.2</v>
      </c>
      <c r="O20" s="572">
        <v>-0.23333333333333334</v>
      </c>
      <c r="P20" s="572">
        <v>-0.26666666666666666</v>
      </c>
      <c r="Q20" s="572">
        <v>-0.3</v>
      </c>
      <c r="R20" s="572">
        <v>-0.33333333333333331</v>
      </c>
      <c r="S20" s="572">
        <v>-0.36666666666666664</v>
      </c>
      <c r="T20" s="572">
        <v>-0.4</v>
      </c>
      <c r="U20" s="572">
        <v>-0.43333333333333335</v>
      </c>
      <c r="V20" s="572">
        <v>-0.45833333333333331</v>
      </c>
      <c r="W20" s="572">
        <v>-0.46666666666666667</v>
      </c>
      <c r="X20" s="572">
        <v>-0.47499999999999998</v>
      </c>
      <c r="Y20" s="572">
        <v>-0.48333333333333334</v>
      </c>
      <c r="Z20" s="572">
        <v>-0.49166666666666664</v>
      </c>
      <c r="AA20" s="572">
        <v>-0.5</v>
      </c>
      <c r="AB20" s="572">
        <v>-0.5083333333333333</v>
      </c>
      <c r="AC20" s="572">
        <v>-0.51666666666666672</v>
      </c>
      <c r="AD20" s="572">
        <v>-0.52500000000000002</v>
      </c>
      <c r="AE20" s="572">
        <v>-0.53333333333333333</v>
      </c>
      <c r="AF20" s="572">
        <v>-0.54166666666666663</v>
      </c>
      <c r="AG20" s="572">
        <v>-0.55000000000000004</v>
      </c>
      <c r="AH20" s="572">
        <v>-0.55833333333333335</v>
      </c>
      <c r="AI20" s="572">
        <v>-0.56666666666666665</v>
      </c>
      <c r="AJ20" s="374">
        <v>-0.57499999999999996</v>
      </c>
      <c r="AK20" s="573"/>
    </row>
    <row r="21" spans="1:37" ht="27" customHeight="1" x14ac:dyDescent="0.2">
      <c r="A21" s="150"/>
      <c r="B21" s="922"/>
      <c r="C21" s="281" t="s">
        <v>176</v>
      </c>
      <c r="D21" s="311" t="s">
        <v>177</v>
      </c>
      <c r="E21" s="350" t="s">
        <v>178</v>
      </c>
      <c r="F21" s="310" t="s">
        <v>75</v>
      </c>
      <c r="G21" s="310">
        <v>2</v>
      </c>
      <c r="H21" s="331">
        <f t="shared" ref="H21:AJ21" si="6">SUM(H22:H23)</f>
        <v>0</v>
      </c>
      <c r="I21" s="284">
        <f t="shared" si="6"/>
        <v>0</v>
      </c>
      <c r="J21" s="284">
        <f t="shared" si="6"/>
        <v>0</v>
      </c>
      <c r="K21" s="284">
        <f t="shared" si="6"/>
        <v>0</v>
      </c>
      <c r="L21" s="332">
        <f>SUM(L22:L23)</f>
        <v>0</v>
      </c>
      <c r="M21" s="332">
        <f t="shared" si="6"/>
        <v>0</v>
      </c>
      <c r="N21" s="332">
        <f t="shared" si="6"/>
        <v>0</v>
      </c>
      <c r="O21" s="332">
        <f t="shared" si="6"/>
        <v>0</v>
      </c>
      <c r="P21" s="332">
        <f t="shared" si="6"/>
        <v>0</v>
      </c>
      <c r="Q21" s="332">
        <f t="shared" si="6"/>
        <v>0</v>
      </c>
      <c r="R21" s="332">
        <f t="shared" si="6"/>
        <v>0</v>
      </c>
      <c r="S21" s="332">
        <f t="shared" si="6"/>
        <v>0</v>
      </c>
      <c r="T21" s="332">
        <f t="shared" si="6"/>
        <v>0</v>
      </c>
      <c r="U21" s="332">
        <f t="shared" si="6"/>
        <v>0</v>
      </c>
      <c r="V21" s="332">
        <f t="shared" si="6"/>
        <v>0</v>
      </c>
      <c r="W21" s="332">
        <f t="shared" si="6"/>
        <v>0</v>
      </c>
      <c r="X21" s="332">
        <f t="shared" si="6"/>
        <v>0</v>
      </c>
      <c r="Y21" s="332">
        <f t="shared" si="6"/>
        <v>0</v>
      </c>
      <c r="Z21" s="332">
        <f t="shared" si="6"/>
        <v>0</v>
      </c>
      <c r="AA21" s="332">
        <f t="shared" si="6"/>
        <v>0</v>
      </c>
      <c r="AB21" s="332">
        <f t="shared" si="6"/>
        <v>0</v>
      </c>
      <c r="AC21" s="332">
        <f t="shared" si="6"/>
        <v>0</v>
      </c>
      <c r="AD21" s="332">
        <f t="shared" si="6"/>
        <v>0</v>
      </c>
      <c r="AE21" s="332">
        <f t="shared" si="6"/>
        <v>0</v>
      </c>
      <c r="AF21" s="332">
        <f t="shared" si="6"/>
        <v>0</v>
      </c>
      <c r="AG21" s="332">
        <f t="shared" si="6"/>
        <v>0</v>
      </c>
      <c r="AH21" s="332">
        <f t="shared" si="6"/>
        <v>0</v>
      </c>
      <c r="AI21" s="332">
        <f t="shared" si="6"/>
        <v>0</v>
      </c>
      <c r="AJ21" s="345">
        <f t="shared" si="6"/>
        <v>0</v>
      </c>
      <c r="AK21" s="149"/>
    </row>
    <row r="22" spans="1:37" ht="27" customHeight="1" x14ac:dyDescent="0.2">
      <c r="A22" s="192"/>
      <c r="B22" s="922"/>
      <c r="C22" s="283" t="s">
        <v>179</v>
      </c>
      <c r="D22" s="395" t="s">
        <v>180</v>
      </c>
      <c r="E22" s="347" t="s">
        <v>181</v>
      </c>
      <c r="F22" s="348" t="s">
        <v>75</v>
      </c>
      <c r="G22" s="351">
        <v>2</v>
      </c>
      <c r="H22" s="330">
        <v>0</v>
      </c>
      <c r="I22" s="398">
        <v>0</v>
      </c>
      <c r="J22" s="398">
        <v>0</v>
      </c>
      <c r="K22" s="398">
        <v>0</v>
      </c>
      <c r="L22" s="709">
        <v>0</v>
      </c>
      <c r="M22" s="709">
        <v>0</v>
      </c>
      <c r="N22" s="709">
        <v>0</v>
      </c>
      <c r="O22" s="709">
        <v>0</v>
      </c>
      <c r="P22" s="709">
        <v>0</v>
      </c>
      <c r="Q22" s="709">
        <v>0</v>
      </c>
      <c r="R22" s="709">
        <v>0</v>
      </c>
      <c r="S22" s="709">
        <v>0</v>
      </c>
      <c r="T22" s="709">
        <v>0</v>
      </c>
      <c r="U22" s="709">
        <v>0</v>
      </c>
      <c r="V22" s="709">
        <v>0</v>
      </c>
      <c r="W22" s="709">
        <v>0</v>
      </c>
      <c r="X22" s="709">
        <v>0</v>
      </c>
      <c r="Y22" s="709">
        <v>0</v>
      </c>
      <c r="Z22" s="709">
        <v>0</v>
      </c>
      <c r="AA22" s="709">
        <v>0</v>
      </c>
      <c r="AB22" s="709">
        <v>0</v>
      </c>
      <c r="AC22" s="709">
        <v>0</v>
      </c>
      <c r="AD22" s="709">
        <v>0</v>
      </c>
      <c r="AE22" s="709">
        <v>0</v>
      </c>
      <c r="AF22" s="709">
        <v>0</v>
      </c>
      <c r="AG22" s="709">
        <v>0</v>
      </c>
      <c r="AH22" s="709">
        <v>0</v>
      </c>
      <c r="AI22" s="709">
        <v>0</v>
      </c>
      <c r="AJ22" s="384">
        <v>0</v>
      </c>
      <c r="AK22" s="149"/>
    </row>
    <row r="23" spans="1:37" ht="27" customHeight="1" x14ac:dyDescent="0.2">
      <c r="A23" s="150"/>
      <c r="B23" s="922"/>
      <c r="C23" s="262" t="s">
        <v>123</v>
      </c>
      <c r="D23" s="338"/>
      <c r="E23" s="352" t="s">
        <v>123</v>
      </c>
      <c r="F23" s="338" t="s">
        <v>123</v>
      </c>
      <c r="G23" s="338">
        <v>2</v>
      </c>
      <c r="H23" s="330" t="s">
        <v>123</v>
      </c>
      <c r="I23" s="284" t="s">
        <v>123</v>
      </c>
      <c r="J23" s="284" t="s">
        <v>123</v>
      </c>
      <c r="K23" s="284" t="s">
        <v>123</v>
      </c>
      <c r="L23" s="709" t="s">
        <v>123</v>
      </c>
      <c r="M23" s="709" t="s">
        <v>123</v>
      </c>
      <c r="N23" s="709" t="s">
        <v>123</v>
      </c>
      <c r="O23" s="709" t="s">
        <v>123</v>
      </c>
      <c r="P23" s="709" t="s">
        <v>123</v>
      </c>
      <c r="Q23" s="709" t="s">
        <v>123</v>
      </c>
      <c r="R23" s="709" t="s">
        <v>123</v>
      </c>
      <c r="S23" s="709" t="s">
        <v>123</v>
      </c>
      <c r="T23" s="709" t="s">
        <v>123</v>
      </c>
      <c r="U23" s="709" t="s">
        <v>123</v>
      </c>
      <c r="V23" s="709" t="s">
        <v>123</v>
      </c>
      <c r="W23" s="709" t="s">
        <v>123</v>
      </c>
      <c r="X23" s="709" t="s">
        <v>123</v>
      </c>
      <c r="Y23" s="709" t="s">
        <v>123</v>
      </c>
      <c r="Z23" s="709" t="s">
        <v>123</v>
      </c>
      <c r="AA23" s="709" t="s">
        <v>123</v>
      </c>
      <c r="AB23" s="709" t="s">
        <v>123</v>
      </c>
      <c r="AC23" s="709" t="s">
        <v>123</v>
      </c>
      <c r="AD23" s="709" t="s">
        <v>123</v>
      </c>
      <c r="AE23" s="709" t="s">
        <v>123</v>
      </c>
      <c r="AF23" s="709" t="s">
        <v>123</v>
      </c>
      <c r="AG23" s="709" t="s">
        <v>123</v>
      </c>
      <c r="AH23" s="709" t="s">
        <v>123</v>
      </c>
      <c r="AI23" s="709" t="s">
        <v>123</v>
      </c>
      <c r="AJ23" s="384" t="s">
        <v>123</v>
      </c>
      <c r="AK23" s="149"/>
    </row>
    <row r="24" spans="1:37" ht="27" customHeight="1" x14ac:dyDescent="0.2">
      <c r="A24" s="150"/>
      <c r="B24" s="922"/>
      <c r="C24" s="378" t="s">
        <v>182</v>
      </c>
      <c r="D24" s="399" t="s">
        <v>183</v>
      </c>
      <c r="E24" s="400" t="s">
        <v>175</v>
      </c>
      <c r="F24" s="401" t="s">
        <v>75</v>
      </c>
      <c r="G24" s="401">
        <v>2</v>
      </c>
      <c r="H24" s="379">
        <v>0</v>
      </c>
      <c r="I24" s="380">
        <v>0</v>
      </c>
      <c r="J24" s="380">
        <v>0</v>
      </c>
      <c r="K24" s="380">
        <v>0</v>
      </c>
      <c r="L24" s="708">
        <v>0</v>
      </c>
      <c r="M24" s="708">
        <v>0</v>
      </c>
      <c r="N24" s="708">
        <v>0</v>
      </c>
      <c r="O24" s="708">
        <v>0</v>
      </c>
      <c r="P24" s="708">
        <v>0</v>
      </c>
      <c r="Q24" s="708">
        <v>0</v>
      </c>
      <c r="R24" s="708">
        <v>0</v>
      </c>
      <c r="S24" s="708">
        <v>0</v>
      </c>
      <c r="T24" s="708">
        <v>0</v>
      </c>
      <c r="U24" s="708">
        <v>0</v>
      </c>
      <c r="V24" s="708">
        <v>0</v>
      </c>
      <c r="W24" s="708">
        <v>0</v>
      </c>
      <c r="X24" s="708">
        <v>0</v>
      </c>
      <c r="Y24" s="708">
        <v>0</v>
      </c>
      <c r="Z24" s="708">
        <v>0</v>
      </c>
      <c r="AA24" s="708">
        <v>0</v>
      </c>
      <c r="AB24" s="708">
        <v>0</v>
      </c>
      <c r="AC24" s="708">
        <v>0</v>
      </c>
      <c r="AD24" s="708">
        <v>0</v>
      </c>
      <c r="AE24" s="708">
        <v>0</v>
      </c>
      <c r="AF24" s="708">
        <v>0</v>
      </c>
      <c r="AG24" s="708">
        <v>0</v>
      </c>
      <c r="AH24" s="708">
        <v>0</v>
      </c>
      <c r="AI24" s="708">
        <v>0</v>
      </c>
      <c r="AJ24" s="381">
        <v>0</v>
      </c>
      <c r="AK24" s="149"/>
    </row>
    <row r="25" spans="1:37" ht="27" customHeight="1" x14ac:dyDescent="0.2">
      <c r="A25" s="150"/>
      <c r="B25" s="922"/>
      <c r="C25" s="283" t="s">
        <v>184</v>
      </c>
      <c r="D25" s="402" t="s">
        <v>185</v>
      </c>
      <c r="E25" s="347" t="s">
        <v>124</v>
      </c>
      <c r="F25" s="348" t="s">
        <v>75</v>
      </c>
      <c r="G25" s="348">
        <v>2</v>
      </c>
      <c r="H25" s="331">
        <v>0.85</v>
      </c>
      <c r="I25" s="334">
        <v>0.85</v>
      </c>
      <c r="J25" s="334">
        <v>0.85</v>
      </c>
      <c r="K25" s="334">
        <v>0.85</v>
      </c>
      <c r="L25" s="343">
        <v>0.85</v>
      </c>
      <c r="M25" s="343">
        <v>0.85</v>
      </c>
      <c r="N25" s="343">
        <v>0.85</v>
      </c>
      <c r="O25" s="343">
        <v>0.85</v>
      </c>
      <c r="P25" s="343">
        <v>0.85</v>
      </c>
      <c r="Q25" s="343">
        <v>0.85</v>
      </c>
      <c r="R25" s="343">
        <v>0.85</v>
      </c>
      <c r="S25" s="343">
        <v>0.85</v>
      </c>
      <c r="T25" s="343">
        <v>0.85</v>
      </c>
      <c r="U25" s="343">
        <v>0.85</v>
      </c>
      <c r="V25" s="343">
        <v>0.85</v>
      </c>
      <c r="W25" s="343">
        <v>0.85</v>
      </c>
      <c r="X25" s="343">
        <v>0.85</v>
      </c>
      <c r="Y25" s="343">
        <v>0.85</v>
      </c>
      <c r="Z25" s="343">
        <v>0.85</v>
      </c>
      <c r="AA25" s="343">
        <v>0.85</v>
      </c>
      <c r="AB25" s="343">
        <v>0.85</v>
      </c>
      <c r="AC25" s="343">
        <v>0.85</v>
      </c>
      <c r="AD25" s="343">
        <v>0.85</v>
      </c>
      <c r="AE25" s="343">
        <v>0.85</v>
      </c>
      <c r="AF25" s="343">
        <v>0.85</v>
      </c>
      <c r="AG25" s="343">
        <v>0.85</v>
      </c>
      <c r="AH25" s="343">
        <v>0.85</v>
      </c>
      <c r="AI25" s="343">
        <v>0.85</v>
      </c>
      <c r="AJ25" s="374">
        <v>0.85</v>
      </c>
      <c r="AK25" s="149"/>
    </row>
    <row r="26" spans="1:37" ht="27" customHeight="1" thickBot="1" x14ac:dyDescent="0.25">
      <c r="A26" s="150"/>
      <c r="B26" s="923"/>
      <c r="C26" s="403" t="s">
        <v>186</v>
      </c>
      <c r="D26" s="404" t="s">
        <v>187</v>
      </c>
      <c r="E26" s="405" t="s">
        <v>124</v>
      </c>
      <c r="F26" s="406" t="s">
        <v>75</v>
      </c>
      <c r="G26" s="406">
        <v>2</v>
      </c>
      <c r="H26" s="407">
        <v>0.01</v>
      </c>
      <c r="I26" s="571">
        <v>3.0999999999999999E-3</v>
      </c>
      <c r="J26" s="571">
        <v>3.0999999999999999E-3</v>
      </c>
      <c r="K26" s="571">
        <v>3.0999999999999999E-3</v>
      </c>
      <c r="L26" s="408">
        <v>3.0999999999999999E-3</v>
      </c>
      <c r="M26" s="408">
        <v>3.0999999999999999E-3</v>
      </c>
      <c r="N26" s="408">
        <v>3.0999999999999999E-3</v>
      </c>
      <c r="O26" s="408">
        <v>3.0999999999999999E-3</v>
      </c>
      <c r="P26" s="408">
        <v>3.0999999999999999E-3</v>
      </c>
      <c r="Q26" s="408">
        <v>3.0999999999999999E-3</v>
      </c>
      <c r="R26" s="408">
        <v>3.0999999999999999E-3</v>
      </c>
      <c r="S26" s="408">
        <v>3.0999999999999999E-3</v>
      </c>
      <c r="T26" s="408">
        <v>3.0999999999999999E-3</v>
      </c>
      <c r="U26" s="408">
        <v>3.0999999999999999E-3</v>
      </c>
      <c r="V26" s="408">
        <v>3.0999999999999999E-3</v>
      </c>
      <c r="W26" s="408">
        <v>3.0999999999999999E-3</v>
      </c>
      <c r="X26" s="408">
        <v>3.0999999999999999E-3</v>
      </c>
      <c r="Y26" s="408">
        <v>3.0999999999999999E-3</v>
      </c>
      <c r="Z26" s="408">
        <v>3.0999999999999999E-3</v>
      </c>
      <c r="AA26" s="408">
        <v>3.0999999999999999E-3</v>
      </c>
      <c r="AB26" s="408">
        <v>3.0999999999999999E-3</v>
      </c>
      <c r="AC26" s="408">
        <v>3.0999999999999999E-3</v>
      </c>
      <c r="AD26" s="408">
        <v>3.0999999999999999E-3</v>
      </c>
      <c r="AE26" s="408">
        <v>3.0999999999999999E-3</v>
      </c>
      <c r="AF26" s="408">
        <v>3.0999999999999999E-3</v>
      </c>
      <c r="AG26" s="408">
        <v>3.0999999999999999E-3</v>
      </c>
      <c r="AH26" s="408">
        <v>3.0999999999999999E-3</v>
      </c>
      <c r="AI26" s="408">
        <v>3.0999999999999999E-3</v>
      </c>
      <c r="AJ26" s="730">
        <v>3.0999999999999999E-3</v>
      </c>
      <c r="AK26" s="149"/>
    </row>
    <row r="27" spans="1:37" ht="27" customHeight="1" x14ac:dyDescent="0.25">
      <c r="A27" s="171"/>
      <c r="B27" s="196"/>
      <c r="C27" s="173"/>
      <c r="D27" s="197"/>
      <c r="E27" s="198"/>
      <c r="F27" s="197"/>
      <c r="G27" s="197"/>
      <c r="H27" s="199"/>
      <c r="I27" s="200"/>
      <c r="J27" s="201"/>
      <c r="K27" s="173"/>
      <c r="L27" s="201"/>
      <c r="M27" s="202"/>
      <c r="N27" s="173"/>
      <c r="O27" s="173"/>
      <c r="P27" s="173"/>
      <c r="Q27" s="173"/>
      <c r="R27" s="173"/>
      <c r="S27" s="173"/>
      <c r="T27" s="173"/>
      <c r="U27" s="173"/>
      <c r="V27" s="173"/>
      <c r="W27" s="173"/>
      <c r="X27" s="173"/>
      <c r="Y27" s="173"/>
      <c r="Z27" s="173"/>
      <c r="AA27" s="173"/>
      <c r="AB27" s="173"/>
      <c r="AC27" s="173"/>
      <c r="AD27" s="173"/>
      <c r="AE27" s="173"/>
      <c r="AF27" s="173"/>
      <c r="AG27" s="173"/>
      <c r="AH27" s="173"/>
      <c r="AI27" s="173"/>
      <c r="AJ27" s="173"/>
      <c r="AK27" s="173"/>
    </row>
    <row r="28" spans="1:37" ht="27" customHeight="1" x14ac:dyDescent="0.25">
      <c r="A28" s="171"/>
      <c r="B28" s="196"/>
      <c r="C28" s="173"/>
      <c r="D28" s="173"/>
      <c r="E28" s="203"/>
      <c r="F28" s="173"/>
      <c r="G28" s="173"/>
      <c r="H28" s="173"/>
      <c r="I28" s="176"/>
      <c r="J28" s="173"/>
      <c r="K28" s="173"/>
      <c r="L28" s="173"/>
      <c r="M28" s="173"/>
      <c r="N28" s="173"/>
      <c r="O28" s="173"/>
      <c r="P28" s="173"/>
      <c r="Q28" s="173"/>
      <c r="R28" s="173"/>
      <c r="S28" s="173"/>
      <c r="T28" s="173"/>
      <c r="U28" s="173"/>
      <c r="V28" s="173"/>
      <c r="W28" s="173"/>
      <c r="X28" s="173"/>
      <c r="Y28" s="173"/>
      <c r="Z28" s="173"/>
      <c r="AA28" s="173"/>
      <c r="AB28" s="173"/>
      <c r="AC28" s="173"/>
      <c r="AD28" s="173"/>
      <c r="AE28" s="173"/>
      <c r="AF28" s="173"/>
      <c r="AG28" s="173"/>
      <c r="AH28" s="173"/>
      <c r="AI28" s="173"/>
      <c r="AJ28" s="173"/>
      <c r="AK28" s="173"/>
    </row>
    <row r="29" spans="1:37" ht="27" customHeight="1" x14ac:dyDescent="0.25">
      <c r="A29" s="171"/>
      <c r="B29" s="196"/>
      <c r="C29" s="197"/>
      <c r="D29" s="155" t="str">
        <f>'TITLE PAGE'!B9</f>
        <v>Company:</v>
      </c>
      <c r="E29" s="326" t="str">
        <f>'TITLE PAGE'!D9</f>
        <v>Hafren Dyfrdwy</v>
      </c>
      <c r="F29" s="197"/>
      <c r="G29" s="197"/>
      <c r="H29" s="197"/>
      <c r="I29" s="197"/>
      <c r="J29" s="197"/>
      <c r="K29" s="173"/>
      <c r="L29" s="197"/>
      <c r="M29" s="197"/>
      <c r="N29" s="197"/>
      <c r="O29" s="197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1:37" ht="27" customHeight="1" x14ac:dyDescent="0.25">
      <c r="A30" s="171"/>
      <c r="B30" s="196"/>
      <c r="C30" s="197"/>
      <c r="D30" s="159" t="str">
        <f>'TITLE PAGE'!B10</f>
        <v>Resource Zone Name:</v>
      </c>
      <c r="E30" s="327" t="str">
        <f>'TITLE PAGE'!D10</f>
        <v xml:space="preserve">Wrexham </v>
      </c>
      <c r="F30" s="197"/>
      <c r="G30" s="197"/>
      <c r="H30" s="197"/>
      <c r="I30" s="197"/>
      <c r="J30" s="197"/>
      <c r="K30" s="173"/>
      <c r="L30" s="197"/>
      <c r="M30" s="197"/>
      <c r="N30" s="197"/>
      <c r="O30" s="197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1:37" ht="27" customHeight="1" x14ac:dyDescent="0.2">
      <c r="A31" s="171"/>
      <c r="B31" s="204"/>
      <c r="C31" s="197"/>
      <c r="D31" s="159" t="str">
        <f>'TITLE PAGE'!B11</f>
        <v>Resource Zone Number:</v>
      </c>
      <c r="E31" s="328">
        <f>'TITLE PAGE'!D11</f>
        <v>2</v>
      </c>
      <c r="F31" s="197"/>
      <c r="G31" s="197"/>
      <c r="H31" s="197"/>
      <c r="I31" s="197"/>
      <c r="J31" s="197"/>
      <c r="K31" s="173"/>
      <c r="L31" s="197"/>
      <c r="M31" s="197"/>
      <c r="N31" s="197"/>
      <c r="O31" s="197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1:37" ht="27" customHeight="1" x14ac:dyDescent="0.25">
      <c r="A32" s="171"/>
      <c r="B32" s="196"/>
      <c r="C32" s="197"/>
      <c r="D32" s="159" t="str">
        <f>'TITLE PAGE'!B12</f>
        <v xml:space="preserve">Planning Scenario Name:                                                                     </v>
      </c>
      <c r="E32" s="327" t="str">
        <f>'TITLE PAGE'!D12</f>
        <v>Dry Year Annual Average</v>
      </c>
      <c r="F32" s="197"/>
      <c r="G32" s="197"/>
      <c r="H32" s="197"/>
      <c r="I32" s="197"/>
      <c r="J32" s="197"/>
      <c r="K32" s="173"/>
      <c r="L32" s="197"/>
      <c r="M32" s="197"/>
      <c r="N32" s="197"/>
      <c r="O32" s="197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1:37" ht="27" customHeight="1" x14ac:dyDescent="0.25">
      <c r="A33" s="171"/>
      <c r="B33" s="196"/>
      <c r="C33" s="197"/>
      <c r="D33" s="167" t="str">
        <f>'TITLE PAGE'!B13</f>
        <v xml:space="preserve">Chosen Level of Service:  </v>
      </c>
      <c r="E33" s="205" t="str">
        <f>'TITLE PAGE'!D13</f>
        <v>1 in 40 TUBs</v>
      </c>
      <c r="F33" s="197"/>
      <c r="G33" s="197"/>
      <c r="H33" s="197"/>
      <c r="I33" s="197"/>
      <c r="J33" s="197"/>
      <c r="K33" s="173"/>
      <c r="L33" s="197"/>
      <c r="M33" s="197"/>
      <c r="N33" s="197"/>
      <c r="O33" s="197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1:37" ht="27" customHeight="1" x14ac:dyDescent="0.25">
      <c r="A34" s="171"/>
      <c r="B34" s="196"/>
      <c r="C34" s="197"/>
      <c r="D34" s="197"/>
      <c r="E34" s="206"/>
      <c r="F34" s="197"/>
      <c r="G34" s="197"/>
      <c r="H34" s="197"/>
      <c r="I34" s="197"/>
      <c r="J34" s="197"/>
      <c r="K34" s="173"/>
      <c r="L34" s="197"/>
      <c r="M34" s="197"/>
      <c r="N34" s="197"/>
      <c r="O34" s="197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</sheetData>
  <sheetProtection algorithmName="SHA-512" hashValue="Mpq/i1SCWHWNGXsMeQVqsvlKOoDtJRywcK9B84caEuHlT0toxyafc2YDZjgwYoHC+IO7kP02bu9nHPkD5u95FQ==" saltValue="ngDVbw31vzUOZhs9UTTXZQ==" spinCount="100000" sheet="1" objects="1" scenarios="1" selectLockedCells="1" selectUnlockedCells="1"/>
  <mergeCells count="3">
    <mergeCell ref="I1:J1"/>
    <mergeCell ref="B4:B18"/>
    <mergeCell ref="B19:B26"/>
  </mergeCells>
  <pageMargins left="0.7" right="0.7" top="0.75" bottom="0.75" header="0.3" footer="0.3"/>
  <pageSetup paperSize="9" orientation="portrait" verticalDpi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J69"/>
  <sheetViews>
    <sheetView zoomScale="80" zoomScaleNormal="80" workbookViewId="0">
      <selection activeCell="D16" sqref="D16"/>
    </sheetView>
  </sheetViews>
  <sheetFormatPr defaultColWidth="8.88671875" defaultRowHeight="15" x14ac:dyDescent="0.2"/>
  <cols>
    <col min="1" max="1" width="2.109375" customWidth="1"/>
    <col min="2" max="3" width="6.88671875" customWidth="1"/>
    <col min="4" max="4" width="36.77734375" customWidth="1"/>
    <col min="5" max="5" width="38.109375" customWidth="1"/>
    <col min="6" max="6" width="6.88671875" customWidth="1"/>
    <col min="7" max="7" width="8.21875" bestFit="1" customWidth="1"/>
    <col min="8" max="8" width="13.21875" customWidth="1"/>
    <col min="9" max="36" width="11.44140625" customWidth="1"/>
    <col min="257" max="257" width="2.109375" customWidth="1"/>
    <col min="258" max="259" width="6.88671875" customWidth="1"/>
    <col min="260" max="260" width="43.44140625" customWidth="1"/>
    <col min="261" max="261" width="38.109375" customWidth="1"/>
    <col min="262" max="262" width="6.88671875" customWidth="1"/>
    <col min="263" max="263" width="8.21875" bestFit="1" customWidth="1"/>
    <col min="264" max="264" width="13.21875" customWidth="1"/>
    <col min="265" max="292" width="11.44140625" customWidth="1"/>
    <col min="513" max="513" width="2.109375" customWidth="1"/>
    <col min="514" max="515" width="6.88671875" customWidth="1"/>
    <col min="516" max="516" width="43.44140625" customWidth="1"/>
    <col min="517" max="517" width="38.109375" customWidth="1"/>
    <col min="518" max="518" width="6.88671875" customWidth="1"/>
    <col min="519" max="519" width="8.21875" bestFit="1" customWidth="1"/>
    <col min="520" max="520" width="13.21875" customWidth="1"/>
    <col min="521" max="548" width="11.44140625" customWidth="1"/>
    <col min="769" max="769" width="2.109375" customWidth="1"/>
    <col min="770" max="771" width="6.88671875" customWidth="1"/>
    <col min="772" max="772" width="43.44140625" customWidth="1"/>
    <col min="773" max="773" width="38.109375" customWidth="1"/>
    <col min="774" max="774" width="6.88671875" customWidth="1"/>
    <col min="775" max="775" width="8.21875" bestFit="1" customWidth="1"/>
    <col min="776" max="776" width="13.21875" customWidth="1"/>
    <col min="777" max="804" width="11.44140625" customWidth="1"/>
    <col min="1025" max="1025" width="2.109375" customWidth="1"/>
    <col min="1026" max="1027" width="6.88671875" customWidth="1"/>
    <col min="1028" max="1028" width="43.44140625" customWidth="1"/>
    <col min="1029" max="1029" width="38.109375" customWidth="1"/>
    <col min="1030" max="1030" width="6.88671875" customWidth="1"/>
    <col min="1031" max="1031" width="8.21875" bestFit="1" customWidth="1"/>
    <col min="1032" max="1032" width="13.21875" customWidth="1"/>
    <col min="1033" max="1060" width="11.44140625" customWidth="1"/>
    <col min="1281" max="1281" width="2.109375" customWidth="1"/>
    <col min="1282" max="1283" width="6.88671875" customWidth="1"/>
    <col min="1284" max="1284" width="43.44140625" customWidth="1"/>
    <col min="1285" max="1285" width="38.109375" customWidth="1"/>
    <col min="1286" max="1286" width="6.88671875" customWidth="1"/>
    <col min="1287" max="1287" width="8.21875" bestFit="1" customWidth="1"/>
    <col min="1288" max="1288" width="13.21875" customWidth="1"/>
    <col min="1289" max="1316" width="11.44140625" customWidth="1"/>
    <col min="1537" max="1537" width="2.109375" customWidth="1"/>
    <col min="1538" max="1539" width="6.88671875" customWidth="1"/>
    <col min="1540" max="1540" width="43.44140625" customWidth="1"/>
    <col min="1541" max="1541" width="38.109375" customWidth="1"/>
    <col min="1542" max="1542" width="6.88671875" customWidth="1"/>
    <col min="1543" max="1543" width="8.21875" bestFit="1" customWidth="1"/>
    <col min="1544" max="1544" width="13.21875" customWidth="1"/>
    <col min="1545" max="1572" width="11.44140625" customWidth="1"/>
    <col min="1793" max="1793" width="2.109375" customWidth="1"/>
    <col min="1794" max="1795" width="6.88671875" customWidth="1"/>
    <col min="1796" max="1796" width="43.44140625" customWidth="1"/>
    <col min="1797" max="1797" width="38.109375" customWidth="1"/>
    <col min="1798" max="1798" width="6.88671875" customWidth="1"/>
    <col min="1799" max="1799" width="8.21875" bestFit="1" customWidth="1"/>
    <col min="1800" max="1800" width="13.21875" customWidth="1"/>
    <col min="1801" max="1828" width="11.44140625" customWidth="1"/>
    <col min="2049" max="2049" width="2.109375" customWidth="1"/>
    <col min="2050" max="2051" width="6.88671875" customWidth="1"/>
    <col min="2052" max="2052" width="43.44140625" customWidth="1"/>
    <col min="2053" max="2053" width="38.109375" customWidth="1"/>
    <col min="2054" max="2054" width="6.88671875" customWidth="1"/>
    <col min="2055" max="2055" width="8.21875" bestFit="1" customWidth="1"/>
    <col min="2056" max="2056" width="13.21875" customWidth="1"/>
    <col min="2057" max="2084" width="11.44140625" customWidth="1"/>
    <col min="2305" max="2305" width="2.109375" customWidth="1"/>
    <col min="2306" max="2307" width="6.88671875" customWidth="1"/>
    <col min="2308" max="2308" width="43.44140625" customWidth="1"/>
    <col min="2309" max="2309" width="38.109375" customWidth="1"/>
    <col min="2310" max="2310" width="6.88671875" customWidth="1"/>
    <col min="2311" max="2311" width="8.21875" bestFit="1" customWidth="1"/>
    <col min="2312" max="2312" width="13.21875" customWidth="1"/>
    <col min="2313" max="2340" width="11.44140625" customWidth="1"/>
    <col min="2561" max="2561" width="2.109375" customWidth="1"/>
    <col min="2562" max="2563" width="6.88671875" customWidth="1"/>
    <col min="2564" max="2564" width="43.44140625" customWidth="1"/>
    <col min="2565" max="2565" width="38.109375" customWidth="1"/>
    <col min="2566" max="2566" width="6.88671875" customWidth="1"/>
    <col min="2567" max="2567" width="8.21875" bestFit="1" customWidth="1"/>
    <col min="2568" max="2568" width="13.21875" customWidth="1"/>
    <col min="2569" max="2596" width="11.44140625" customWidth="1"/>
    <col min="2817" max="2817" width="2.109375" customWidth="1"/>
    <col min="2818" max="2819" width="6.88671875" customWidth="1"/>
    <col min="2820" max="2820" width="43.44140625" customWidth="1"/>
    <col min="2821" max="2821" width="38.109375" customWidth="1"/>
    <col min="2822" max="2822" width="6.88671875" customWidth="1"/>
    <col min="2823" max="2823" width="8.21875" bestFit="1" customWidth="1"/>
    <col min="2824" max="2824" width="13.21875" customWidth="1"/>
    <col min="2825" max="2852" width="11.44140625" customWidth="1"/>
    <col min="3073" max="3073" width="2.109375" customWidth="1"/>
    <col min="3074" max="3075" width="6.88671875" customWidth="1"/>
    <col min="3076" max="3076" width="43.44140625" customWidth="1"/>
    <col min="3077" max="3077" width="38.109375" customWidth="1"/>
    <col min="3078" max="3078" width="6.88671875" customWidth="1"/>
    <col min="3079" max="3079" width="8.21875" bestFit="1" customWidth="1"/>
    <col min="3080" max="3080" width="13.21875" customWidth="1"/>
    <col min="3081" max="3108" width="11.44140625" customWidth="1"/>
    <col min="3329" max="3329" width="2.109375" customWidth="1"/>
    <col min="3330" max="3331" width="6.88671875" customWidth="1"/>
    <col min="3332" max="3332" width="43.44140625" customWidth="1"/>
    <col min="3333" max="3333" width="38.109375" customWidth="1"/>
    <col min="3334" max="3334" width="6.88671875" customWidth="1"/>
    <col min="3335" max="3335" width="8.21875" bestFit="1" customWidth="1"/>
    <col min="3336" max="3336" width="13.21875" customWidth="1"/>
    <col min="3337" max="3364" width="11.44140625" customWidth="1"/>
    <col min="3585" max="3585" width="2.109375" customWidth="1"/>
    <col min="3586" max="3587" width="6.88671875" customWidth="1"/>
    <col min="3588" max="3588" width="43.44140625" customWidth="1"/>
    <col min="3589" max="3589" width="38.109375" customWidth="1"/>
    <col min="3590" max="3590" width="6.88671875" customWidth="1"/>
    <col min="3591" max="3591" width="8.21875" bestFit="1" customWidth="1"/>
    <col min="3592" max="3592" width="13.21875" customWidth="1"/>
    <col min="3593" max="3620" width="11.44140625" customWidth="1"/>
    <col min="3841" max="3841" width="2.109375" customWidth="1"/>
    <col min="3842" max="3843" width="6.88671875" customWidth="1"/>
    <col min="3844" max="3844" width="43.44140625" customWidth="1"/>
    <col min="3845" max="3845" width="38.109375" customWidth="1"/>
    <col min="3846" max="3846" width="6.88671875" customWidth="1"/>
    <col min="3847" max="3847" width="8.21875" bestFit="1" customWidth="1"/>
    <col min="3848" max="3848" width="13.21875" customWidth="1"/>
    <col min="3849" max="3876" width="11.44140625" customWidth="1"/>
    <col min="4097" max="4097" width="2.109375" customWidth="1"/>
    <col min="4098" max="4099" width="6.88671875" customWidth="1"/>
    <col min="4100" max="4100" width="43.44140625" customWidth="1"/>
    <col min="4101" max="4101" width="38.109375" customWidth="1"/>
    <col min="4102" max="4102" width="6.88671875" customWidth="1"/>
    <col min="4103" max="4103" width="8.21875" bestFit="1" customWidth="1"/>
    <col min="4104" max="4104" width="13.21875" customWidth="1"/>
    <col min="4105" max="4132" width="11.44140625" customWidth="1"/>
    <col min="4353" max="4353" width="2.109375" customWidth="1"/>
    <col min="4354" max="4355" width="6.88671875" customWidth="1"/>
    <col min="4356" max="4356" width="43.44140625" customWidth="1"/>
    <col min="4357" max="4357" width="38.109375" customWidth="1"/>
    <col min="4358" max="4358" width="6.88671875" customWidth="1"/>
    <col min="4359" max="4359" width="8.21875" bestFit="1" customWidth="1"/>
    <col min="4360" max="4360" width="13.21875" customWidth="1"/>
    <col min="4361" max="4388" width="11.44140625" customWidth="1"/>
    <col min="4609" max="4609" width="2.109375" customWidth="1"/>
    <col min="4610" max="4611" width="6.88671875" customWidth="1"/>
    <col min="4612" max="4612" width="43.44140625" customWidth="1"/>
    <col min="4613" max="4613" width="38.109375" customWidth="1"/>
    <col min="4614" max="4614" width="6.88671875" customWidth="1"/>
    <col min="4615" max="4615" width="8.21875" bestFit="1" customWidth="1"/>
    <col min="4616" max="4616" width="13.21875" customWidth="1"/>
    <col min="4617" max="4644" width="11.44140625" customWidth="1"/>
    <col min="4865" max="4865" width="2.109375" customWidth="1"/>
    <col min="4866" max="4867" width="6.88671875" customWidth="1"/>
    <col min="4868" max="4868" width="43.44140625" customWidth="1"/>
    <col min="4869" max="4869" width="38.109375" customWidth="1"/>
    <col min="4870" max="4870" width="6.88671875" customWidth="1"/>
    <col min="4871" max="4871" width="8.21875" bestFit="1" customWidth="1"/>
    <col min="4872" max="4872" width="13.21875" customWidth="1"/>
    <col min="4873" max="4900" width="11.44140625" customWidth="1"/>
    <col min="5121" max="5121" width="2.109375" customWidth="1"/>
    <col min="5122" max="5123" width="6.88671875" customWidth="1"/>
    <col min="5124" max="5124" width="43.44140625" customWidth="1"/>
    <col min="5125" max="5125" width="38.109375" customWidth="1"/>
    <col min="5126" max="5126" width="6.88671875" customWidth="1"/>
    <col min="5127" max="5127" width="8.21875" bestFit="1" customWidth="1"/>
    <col min="5128" max="5128" width="13.21875" customWidth="1"/>
    <col min="5129" max="5156" width="11.44140625" customWidth="1"/>
    <col min="5377" max="5377" width="2.109375" customWidth="1"/>
    <col min="5378" max="5379" width="6.88671875" customWidth="1"/>
    <col min="5380" max="5380" width="43.44140625" customWidth="1"/>
    <col min="5381" max="5381" width="38.109375" customWidth="1"/>
    <col min="5382" max="5382" width="6.88671875" customWidth="1"/>
    <col min="5383" max="5383" width="8.21875" bestFit="1" customWidth="1"/>
    <col min="5384" max="5384" width="13.21875" customWidth="1"/>
    <col min="5385" max="5412" width="11.44140625" customWidth="1"/>
    <col min="5633" max="5633" width="2.109375" customWidth="1"/>
    <col min="5634" max="5635" width="6.88671875" customWidth="1"/>
    <col min="5636" max="5636" width="43.44140625" customWidth="1"/>
    <col min="5637" max="5637" width="38.109375" customWidth="1"/>
    <col min="5638" max="5638" width="6.88671875" customWidth="1"/>
    <col min="5639" max="5639" width="8.21875" bestFit="1" customWidth="1"/>
    <col min="5640" max="5640" width="13.21875" customWidth="1"/>
    <col min="5641" max="5668" width="11.44140625" customWidth="1"/>
    <col min="5889" max="5889" width="2.109375" customWidth="1"/>
    <col min="5890" max="5891" width="6.88671875" customWidth="1"/>
    <col min="5892" max="5892" width="43.44140625" customWidth="1"/>
    <col min="5893" max="5893" width="38.109375" customWidth="1"/>
    <col min="5894" max="5894" width="6.88671875" customWidth="1"/>
    <col min="5895" max="5895" width="8.21875" bestFit="1" customWidth="1"/>
    <col min="5896" max="5896" width="13.21875" customWidth="1"/>
    <col min="5897" max="5924" width="11.44140625" customWidth="1"/>
    <col min="6145" max="6145" width="2.109375" customWidth="1"/>
    <col min="6146" max="6147" width="6.88671875" customWidth="1"/>
    <col min="6148" max="6148" width="43.44140625" customWidth="1"/>
    <col min="6149" max="6149" width="38.109375" customWidth="1"/>
    <col min="6150" max="6150" width="6.88671875" customWidth="1"/>
    <col min="6151" max="6151" width="8.21875" bestFit="1" customWidth="1"/>
    <col min="6152" max="6152" width="13.21875" customWidth="1"/>
    <col min="6153" max="6180" width="11.44140625" customWidth="1"/>
    <col min="6401" max="6401" width="2.109375" customWidth="1"/>
    <col min="6402" max="6403" width="6.88671875" customWidth="1"/>
    <col min="6404" max="6404" width="43.44140625" customWidth="1"/>
    <col min="6405" max="6405" width="38.109375" customWidth="1"/>
    <col min="6406" max="6406" width="6.88671875" customWidth="1"/>
    <col min="6407" max="6407" width="8.21875" bestFit="1" customWidth="1"/>
    <col min="6408" max="6408" width="13.21875" customWidth="1"/>
    <col min="6409" max="6436" width="11.44140625" customWidth="1"/>
    <col min="6657" max="6657" width="2.109375" customWidth="1"/>
    <col min="6658" max="6659" width="6.88671875" customWidth="1"/>
    <col min="6660" max="6660" width="43.44140625" customWidth="1"/>
    <col min="6661" max="6661" width="38.109375" customWidth="1"/>
    <col min="6662" max="6662" width="6.88671875" customWidth="1"/>
    <col min="6663" max="6663" width="8.21875" bestFit="1" customWidth="1"/>
    <col min="6664" max="6664" width="13.21875" customWidth="1"/>
    <col min="6665" max="6692" width="11.44140625" customWidth="1"/>
    <col min="6913" max="6913" width="2.109375" customWidth="1"/>
    <col min="6914" max="6915" width="6.88671875" customWidth="1"/>
    <col min="6916" max="6916" width="43.44140625" customWidth="1"/>
    <col min="6917" max="6917" width="38.109375" customWidth="1"/>
    <col min="6918" max="6918" width="6.88671875" customWidth="1"/>
    <col min="6919" max="6919" width="8.21875" bestFit="1" customWidth="1"/>
    <col min="6920" max="6920" width="13.21875" customWidth="1"/>
    <col min="6921" max="6948" width="11.44140625" customWidth="1"/>
    <col min="7169" max="7169" width="2.109375" customWidth="1"/>
    <col min="7170" max="7171" width="6.88671875" customWidth="1"/>
    <col min="7172" max="7172" width="43.44140625" customWidth="1"/>
    <col min="7173" max="7173" width="38.109375" customWidth="1"/>
    <col min="7174" max="7174" width="6.88671875" customWidth="1"/>
    <col min="7175" max="7175" width="8.21875" bestFit="1" customWidth="1"/>
    <col min="7176" max="7176" width="13.21875" customWidth="1"/>
    <col min="7177" max="7204" width="11.44140625" customWidth="1"/>
    <col min="7425" max="7425" width="2.109375" customWidth="1"/>
    <col min="7426" max="7427" width="6.88671875" customWidth="1"/>
    <col min="7428" max="7428" width="43.44140625" customWidth="1"/>
    <col min="7429" max="7429" width="38.109375" customWidth="1"/>
    <col min="7430" max="7430" width="6.88671875" customWidth="1"/>
    <col min="7431" max="7431" width="8.21875" bestFit="1" customWidth="1"/>
    <col min="7432" max="7432" width="13.21875" customWidth="1"/>
    <col min="7433" max="7460" width="11.44140625" customWidth="1"/>
    <col min="7681" max="7681" width="2.109375" customWidth="1"/>
    <col min="7682" max="7683" width="6.88671875" customWidth="1"/>
    <col min="7684" max="7684" width="43.44140625" customWidth="1"/>
    <col min="7685" max="7685" width="38.109375" customWidth="1"/>
    <col min="7686" max="7686" width="6.88671875" customWidth="1"/>
    <col min="7687" max="7687" width="8.21875" bestFit="1" customWidth="1"/>
    <col min="7688" max="7688" width="13.21875" customWidth="1"/>
    <col min="7689" max="7716" width="11.44140625" customWidth="1"/>
    <col min="7937" max="7937" width="2.109375" customWidth="1"/>
    <col min="7938" max="7939" width="6.88671875" customWidth="1"/>
    <col min="7940" max="7940" width="43.44140625" customWidth="1"/>
    <col min="7941" max="7941" width="38.109375" customWidth="1"/>
    <col min="7942" max="7942" width="6.88671875" customWidth="1"/>
    <col min="7943" max="7943" width="8.21875" bestFit="1" customWidth="1"/>
    <col min="7944" max="7944" width="13.21875" customWidth="1"/>
    <col min="7945" max="7972" width="11.44140625" customWidth="1"/>
    <col min="8193" max="8193" width="2.109375" customWidth="1"/>
    <col min="8194" max="8195" width="6.88671875" customWidth="1"/>
    <col min="8196" max="8196" width="43.44140625" customWidth="1"/>
    <col min="8197" max="8197" width="38.109375" customWidth="1"/>
    <col min="8198" max="8198" width="6.88671875" customWidth="1"/>
    <col min="8199" max="8199" width="8.21875" bestFit="1" customWidth="1"/>
    <col min="8200" max="8200" width="13.21875" customWidth="1"/>
    <col min="8201" max="8228" width="11.44140625" customWidth="1"/>
    <col min="8449" max="8449" width="2.109375" customWidth="1"/>
    <col min="8450" max="8451" width="6.88671875" customWidth="1"/>
    <col min="8452" max="8452" width="43.44140625" customWidth="1"/>
    <col min="8453" max="8453" width="38.109375" customWidth="1"/>
    <col min="8454" max="8454" width="6.88671875" customWidth="1"/>
    <col min="8455" max="8455" width="8.21875" bestFit="1" customWidth="1"/>
    <col min="8456" max="8456" width="13.21875" customWidth="1"/>
    <col min="8457" max="8484" width="11.44140625" customWidth="1"/>
    <col min="8705" max="8705" width="2.109375" customWidth="1"/>
    <col min="8706" max="8707" width="6.88671875" customWidth="1"/>
    <col min="8708" max="8708" width="43.44140625" customWidth="1"/>
    <col min="8709" max="8709" width="38.109375" customWidth="1"/>
    <col min="8710" max="8710" width="6.88671875" customWidth="1"/>
    <col min="8711" max="8711" width="8.21875" bestFit="1" customWidth="1"/>
    <col min="8712" max="8712" width="13.21875" customWidth="1"/>
    <col min="8713" max="8740" width="11.44140625" customWidth="1"/>
    <col min="8961" max="8961" width="2.109375" customWidth="1"/>
    <col min="8962" max="8963" width="6.88671875" customWidth="1"/>
    <col min="8964" max="8964" width="43.44140625" customWidth="1"/>
    <col min="8965" max="8965" width="38.109375" customWidth="1"/>
    <col min="8966" max="8966" width="6.88671875" customWidth="1"/>
    <col min="8967" max="8967" width="8.21875" bestFit="1" customWidth="1"/>
    <col min="8968" max="8968" width="13.21875" customWidth="1"/>
    <col min="8969" max="8996" width="11.44140625" customWidth="1"/>
    <col min="9217" max="9217" width="2.109375" customWidth="1"/>
    <col min="9218" max="9219" width="6.88671875" customWidth="1"/>
    <col min="9220" max="9220" width="43.44140625" customWidth="1"/>
    <col min="9221" max="9221" width="38.109375" customWidth="1"/>
    <col min="9222" max="9222" width="6.88671875" customWidth="1"/>
    <col min="9223" max="9223" width="8.21875" bestFit="1" customWidth="1"/>
    <col min="9224" max="9224" width="13.21875" customWidth="1"/>
    <col min="9225" max="9252" width="11.44140625" customWidth="1"/>
    <col min="9473" max="9473" width="2.109375" customWidth="1"/>
    <col min="9474" max="9475" width="6.88671875" customWidth="1"/>
    <col min="9476" max="9476" width="43.44140625" customWidth="1"/>
    <col min="9477" max="9477" width="38.109375" customWidth="1"/>
    <col min="9478" max="9478" width="6.88671875" customWidth="1"/>
    <col min="9479" max="9479" width="8.21875" bestFit="1" customWidth="1"/>
    <col min="9480" max="9480" width="13.21875" customWidth="1"/>
    <col min="9481" max="9508" width="11.44140625" customWidth="1"/>
    <col min="9729" max="9729" width="2.109375" customWidth="1"/>
    <col min="9730" max="9731" width="6.88671875" customWidth="1"/>
    <col min="9732" max="9732" width="43.44140625" customWidth="1"/>
    <col min="9733" max="9733" width="38.109375" customWidth="1"/>
    <col min="9734" max="9734" width="6.88671875" customWidth="1"/>
    <col min="9735" max="9735" width="8.21875" bestFit="1" customWidth="1"/>
    <col min="9736" max="9736" width="13.21875" customWidth="1"/>
    <col min="9737" max="9764" width="11.44140625" customWidth="1"/>
    <col min="9985" max="9985" width="2.109375" customWidth="1"/>
    <col min="9986" max="9987" width="6.88671875" customWidth="1"/>
    <col min="9988" max="9988" width="43.44140625" customWidth="1"/>
    <col min="9989" max="9989" width="38.109375" customWidth="1"/>
    <col min="9990" max="9990" width="6.88671875" customWidth="1"/>
    <col min="9991" max="9991" width="8.21875" bestFit="1" customWidth="1"/>
    <col min="9992" max="9992" width="13.21875" customWidth="1"/>
    <col min="9993" max="10020" width="11.44140625" customWidth="1"/>
    <col min="10241" max="10241" width="2.109375" customWidth="1"/>
    <col min="10242" max="10243" width="6.88671875" customWidth="1"/>
    <col min="10244" max="10244" width="43.44140625" customWidth="1"/>
    <col min="10245" max="10245" width="38.109375" customWidth="1"/>
    <col min="10246" max="10246" width="6.88671875" customWidth="1"/>
    <col min="10247" max="10247" width="8.21875" bestFit="1" customWidth="1"/>
    <col min="10248" max="10248" width="13.21875" customWidth="1"/>
    <col min="10249" max="10276" width="11.44140625" customWidth="1"/>
    <col min="10497" max="10497" width="2.109375" customWidth="1"/>
    <col min="10498" max="10499" width="6.88671875" customWidth="1"/>
    <col min="10500" max="10500" width="43.44140625" customWidth="1"/>
    <col min="10501" max="10501" width="38.109375" customWidth="1"/>
    <col min="10502" max="10502" width="6.88671875" customWidth="1"/>
    <col min="10503" max="10503" width="8.21875" bestFit="1" customWidth="1"/>
    <col min="10504" max="10504" width="13.21875" customWidth="1"/>
    <col min="10505" max="10532" width="11.44140625" customWidth="1"/>
    <col min="10753" max="10753" width="2.109375" customWidth="1"/>
    <col min="10754" max="10755" width="6.88671875" customWidth="1"/>
    <col min="10756" max="10756" width="43.44140625" customWidth="1"/>
    <col min="10757" max="10757" width="38.109375" customWidth="1"/>
    <col min="10758" max="10758" width="6.88671875" customWidth="1"/>
    <col min="10759" max="10759" width="8.21875" bestFit="1" customWidth="1"/>
    <col min="10760" max="10760" width="13.21875" customWidth="1"/>
    <col min="10761" max="10788" width="11.44140625" customWidth="1"/>
    <col min="11009" max="11009" width="2.109375" customWidth="1"/>
    <col min="11010" max="11011" width="6.88671875" customWidth="1"/>
    <col min="11012" max="11012" width="43.44140625" customWidth="1"/>
    <col min="11013" max="11013" width="38.109375" customWidth="1"/>
    <col min="11014" max="11014" width="6.88671875" customWidth="1"/>
    <col min="11015" max="11015" width="8.21875" bestFit="1" customWidth="1"/>
    <col min="11016" max="11016" width="13.21875" customWidth="1"/>
    <col min="11017" max="11044" width="11.44140625" customWidth="1"/>
    <col min="11265" max="11265" width="2.109375" customWidth="1"/>
    <col min="11266" max="11267" width="6.88671875" customWidth="1"/>
    <col min="11268" max="11268" width="43.44140625" customWidth="1"/>
    <col min="11269" max="11269" width="38.109375" customWidth="1"/>
    <col min="11270" max="11270" width="6.88671875" customWidth="1"/>
    <col min="11271" max="11271" width="8.21875" bestFit="1" customWidth="1"/>
    <col min="11272" max="11272" width="13.21875" customWidth="1"/>
    <col min="11273" max="11300" width="11.44140625" customWidth="1"/>
    <col min="11521" max="11521" width="2.109375" customWidth="1"/>
    <col min="11522" max="11523" width="6.88671875" customWidth="1"/>
    <col min="11524" max="11524" width="43.44140625" customWidth="1"/>
    <col min="11525" max="11525" width="38.109375" customWidth="1"/>
    <col min="11526" max="11526" width="6.88671875" customWidth="1"/>
    <col min="11527" max="11527" width="8.21875" bestFit="1" customWidth="1"/>
    <col min="11528" max="11528" width="13.21875" customWidth="1"/>
    <col min="11529" max="11556" width="11.44140625" customWidth="1"/>
    <col min="11777" max="11777" width="2.109375" customWidth="1"/>
    <col min="11778" max="11779" width="6.88671875" customWidth="1"/>
    <col min="11780" max="11780" width="43.44140625" customWidth="1"/>
    <col min="11781" max="11781" width="38.109375" customWidth="1"/>
    <col min="11782" max="11782" width="6.88671875" customWidth="1"/>
    <col min="11783" max="11783" width="8.21875" bestFit="1" customWidth="1"/>
    <col min="11784" max="11784" width="13.21875" customWidth="1"/>
    <col min="11785" max="11812" width="11.44140625" customWidth="1"/>
    <col min="12033" max="12033" width="2.109375" customWidth="1"/>
    <col min="12034" max="12035" width="6.88671875" customWidth="1"/>
    <col min="12036" max="12036" width="43.44140625" customWidth="1"/>
    <col min="12037" max="12037" width="38.109375" customWidth="1"/>
    <col min="12038" max="12038" width="6.88671875" customWidth="1"/>
    <col min="12039" max="12039" width="8.21875" bestFit="1" customWidth="1"/>
    <col min="12040" max="12040" width="13.21875" customWidth="1"/>
    <col min="12041" max="12068" width="11.44140625" customWidth="1"/>
    <col min="12289" max="12289" width="2.109375" customWidth="1"/>
    <col min="12290" max="12291" width="6.88671875" customWidth="1"/>
    <col min="12292" max="12292" width="43.44140625" customWidth="1"/>
    <col min="12293" max="12293" width="38.109375" customWidth="1"/>
    <col min="12294" max="12294" width="6.88671875" customWidth="1"/>
    <col min="12295" max="12295" width="8.21875" bestFit="1" customWidth="1"/>
    <col min="12296" max="12296" width="13.21875" customWidth="1"/>
    <col min="12297" max="12324" width="11.44140625" customWidth="1"/>
    <col min="12545" max="12545" width="2.109375" customWidth="1"/>
    <col min="12546" max="12547" width="6.88671875" customWidth="1"/>
    <col min="12548" max="12548" width="43.44140625" customWidth="1"/>
    <col min="12549" max="12549" width="38.109375" customWidth="1"/>
    <col min="12550" max="12550" width="6.88671875" customWidth="1"/>
    <col min="12551" max="12551" width="8.21875" bestFit="1" customWidth="1"/>
    <col min="12552" max="12552" width="13.21875" customWidth="1"/>
    <col min="12553" max="12580" width="11.44140625" customWidth="1"/>
    <col min="12801" max="12801" width="2.109375" customWidth="1"/>
    <col min="12802" max="12803" width="6.88671875" customWidth="1"/>
    <col min="12804" max="12804" width="43.44140625" customWidth="1"/>
    <col min="12805" max="12805" width="38.109375" customWidth="1"/>
    <col min="12806" max="12806" width="6.88671875" customWidth="1"/>
    <col min="12807" max="12807" width="8.21875" bestFit="1" customWidth="1"/>
    <col min="12808" max="12808" width="13.21875" customWidth="1"/>
    <col min="12809" max="12836" width="11.44140625" customWidth="1"/>
    <col min="13057" max="13057" width="2.109375" customWidth="1"/>
    <col min="13058" max="13059" width="6.88671875" customWidth="1"/>
    <col min="13060" max="13060" width="43.44140625" customWidth="1"/>
    <col min="13061" max="13061" width="38.109375" customWidth="1"/>
    <col min="13062" max="13062" width="6.88671875" customWidth="1"/>
    <col min="13063" max="13063" width="8.21875" bestFit="1" customWidth="1"/>
    <col min="13064" max="13064" width="13.21875" customWidth="1"/>
    <col min="13065" max="13092" width="11.44140625" customWidth="1"/>
    <col min="13313" max="13313" width="2.109375" customWidth="1"/>
    <col min="13314" max="13315" width="6.88671875" customWidth="1"/>
    <col min="13316" max="13316" width="43.44140625" customWidth="1"/>
    <col min="13317" max="13317" width="38.109375" customWidth="1"/>
    <col min="13318" max="13318" width="6.88671875" customWidth="1"/>
    <col min="13319" max="13319" width="8.21875" bestFit="1" customWidth="1"/>
    <col min="13320" max="13320" width="13.21875" customWidth="1"/>
    <col min="13321" max="13348" width="11.44140625" customWidth="1"/>
    <col min="13569" max="13569" width="2.109375" customWidth="1"/>
    <col min="13570" max="13571" width="6.88671875" customWidth="1"/>
    <col min="13572" max="13572" width="43.44140625" customWidth="1"/>
    <col min="13573" max="13573" width="38.109375" customWidth="1"/>
    <col min="13574" max="13574" width="6.88671875" customWidth="1"/>
    <col min="13575" max="13575" width="8.21875" bestFit="1" customWidth="1"/>
    <col min="13576" max="13576" width="13.21875" customWidth="1"/>
    <col min="13577" max="13604" width="11.44140625" customWidth="1"/>
    <col min="13825" max="13825" width="2.109375" customWidth="1"/>
    <col min="13826" max="13827" width="6.88671875" customWidth="1"/>
    <col min="13828" max="13828" width="43.44140625" customWidth="1"/>
    <col min="13829" max="13829" width="38.109375" customWidth="1"/>
    <col min="13830" max="13830" width="6.88671875" customWidth="1"/>
    <col min="13831" max="13831" width="8.21875" bestFit="1" customWidth="1"/>
    <col min="13832" max="13832" width="13.21875" customWidth="1"/>
    <col min="13833" max="13860" width="11.44140625" customWidth="1"/>
    <col min="14081" max="14081" width="2.109375" customWidth="1"/>
    <col min="14082" max="14083" width="6.88671875" customWidth="1"/>
    <col min="14084" max="14084" width="43.44140625" customWidth="1"/>
    <col min="14085" max="14085" width="38.109375" customWidth="1"/>
    <col min="14086" max="14086" width="6.88671875" customWidth="1"/>
    <col min="14087" max="14087" width="8.21875" bestFit="1" customWidth="1"/>
    <col min="14088" max="14088" width="13.21875" customWidth="1"/>
    <col min="14089" max="14116" width="11.44140625" customWidth="1"/>
    <col min="14337" max="14337" width="2.109375" customWidth="1"/>
    <col min="14338" max="14339" width="6.88671875" customWidth="1"/>
    <col min="14340" max="14340" width="43.44140625" customWidth="1"/>
    <col min="14341" max="14341" width="38.109375" customWidth="1"/>
    <col min="14342" max="14342" width="6.88671875" customWidth="1"/>
    <col min="14343" max="14343" width="8.21875" bestFit="1" customWidth="1"/>
    <col min="14344" max="14344" width="13.21875" customWidth="1"/>
    <col min="14345" max="14372" width="11.44140625" customWidth="1"/>
    <col min="14593" max="14593" width="2.109375" customWidth="1"/>
    <col min="14594" max="14595" width="6.88671875" customWidth="1"/>
    <col min="14596" max="14596" width="43.44140625" customWidth="1"/>
    <col min="14597" max="14597" width="38.109375" customWidth="1"/>
    <col min="14598" max="14598" width="6.88671875" customWidth="1"/>
    <col min="14599" max="14599" width="8.21875" bestFit="1" customWidth="1"/>
    <col min="14600" max="14600" width="13.21875" customWidth="1"/>
    <col min="14601" max="14628" width="11.44140625" customWidth="1"/>
    <col min="14849" max="14849" width="2.109375" customWidth="1"/>
    <col min="14850" max="14851" width="6.88671875" customWidth="1"/>
    <col min="14852" max="14852" width="43.44140625" customWidth="1"/>
    <col min="14853" max="14853" width="38.109375" customWidth="1"/>
    <col min="14854" max="14854" width="6.88671875" customWidth="1"/>
    <col min="14855" max="14855" width="8.21875" bestFit="1" customWidth="1"/>
    <col min="14856" max="14856" width="13.21875" customWidth="1"/>
    <col min="14857" max="14884" width="11.44140625" customWidth="1"/>
    <col min="15105" max="15105" width="2.109375" customWidth="1"/>
    <col min="15106" max="15107" width="6.88671875" customWidth="1"/>
    <col min="15108" max="15108" width="43.44140625" customWidth="1"/>
    <col min="15109" max="15109" width="38.109375" customWidth="1"/>
    <col min="15110" max="15110" width="6.88671875" customWidth="1"/>
    <col min="15111" max="15111" width="8.21875" bestFit="1" customWidth="1"/>
    <col min="15112" max="15112" width="13.21875" customWidth="1"/>
    <col min="15113" max="15140" width="11.44140625" customWidth="1"/>
    <col min="15361" max="15361" width="2.109375" customWidth="1"/>
    <col min="15362" max="15363" width="6.88671875" customWidth="1"/>
    <col min="15364" max="15364" width="43.44140625" customWidth="1"/>
    <col min="15365" max="15365" width="38.109375" customWidth="1"/>
    <col min="15366" max="15366" width="6.88671875" customWidth="1"/>
    <col min="15367" max="15367" width="8.21875" bestFit="1" customWidth="1"/>
    <col min="15368" max="15368" width="13.21875" customWidth="1"/>
    <col min="15369" max="15396" width="11.44140625" customWidth="1"/>
    <col min="15617" max="15617" width="2.109375" customWidth="1"/>
    <col min="15618" max="15619" width="6.88671875" customWidth="1"/>
    <col min="15620" max="15620" width="43.44140625" customWidth="1"/>
    <col min="15621" max="15621" width="38.109375" customWidth="1"/>
    <col min="15622" max="15622" width="6.88671875" customWidth="1"/>
    <col min="15623" max="15623" width="8.21875" bestFit="1" customWidth="1"/>
    <col min="15624" max="15624" width="13.21875" customWidth="1"/>
    <col min="15625" max="15652" width="11.44140625" customWidth="1"/>
    <col min="15873" max="15873" width="2.109375" customWidth="1"/>
    <col min="15874" max="15875" width="6.88671875" customWidth="1"/>
    <col min="15876" max="15876" width="43.44140625" customWidth="1"/>
    <col min="15877" max="15877" width="38.109375" customWidth="1"/>
    <col min="15878" max="15878" width="6.88671875" customWidth="1"/>
    <col min="15879" max="15879" width="8.21875" bestFit="1" customWidth="1"/>
    <col min="15880" max="15880" width="13.21875" customWidth="1"/>
    <col min="15881" max="15908" width="11.44140625" customWidth="1"/>
    <col min="16129" max="16129" width="2.109375" customWidth="1"/>
    <col min="16130" max="16131" width="6.88671875" customWidth="1"/>
    <col min="16132" max="16132" width="43.44140625" customWidth="1"/>
    <col min="16133" max="16133" width="38.109375" customWidth="1"/>
    <col min="16134" max="16134" width="6.88671875" customWidth="1"/>
    <col min="16135" max="16135" width="8.21875" bestFit="1" customWidth="1"/>
    <col min="16136" max="16136" width="13.21875" customWidth="1"/>
    <col min="16137" max="16164" width="11.44140625" customWidth="1"/>
  </cols>
  <sheetData>
    <row r="1" spans="1:36" ht="18.75" thickBot="1" x14ac:dyDescent="0.25">
      <c r="A1" s="134"/>
      <c r="B1" s="177"/>
      <c r="C1" s="178" t="s">
        <v>188</v>
      </c>
      <c r="D1" s="207"/>
      <c r="E1" s="208"/>
      <c r="F1" s="209"/>
      <c r="G1" s="209"/>
      <c r="H1" s="209"/>
      <c r="I1" s="928"/>
      <c r="J1" s="917"/>
      <c r="K1" s="917"/>
      <c r="L1" s="182"/>
      <c r="M1" s="182"/>
      <c r="N1" s="182"/>
      <c r="O1" s="182"/>
      <c r="P1" s="182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210"/>
    </row>
    <row r="2" spans="1:36" ht="32.25" thickBot="1" x14ac:dyDescent="0.25">
      <c r="A2" s="186"/>
      <c r="B2" s="187"/>
      <c r="C2" s="276" t="s">
        <v>112</v>
      </c>
      <c r="D2" s="188" t="s">
        <v>141</v>
      </c>
      <c r="E2" s="731" t="s">
        <v>113</v>
      </c>
      <c r="F2" s="188" t="s">
        <v>142</v>
      </c>
      <c r="G2" s="188" t="s">
        <v>189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</row>
    <row r="3" spans="1:36" ht="25.15" customHeight="1" x14ac:dyDescent="0.2">
      <c r="A3" s="214"/>
      <c r="B3" s="929" t="s">
        <v>190</v>
      </c>
      <c r="C3" s="732" t="s">
        <v>191</v>
      </c>
      <c r="D3" s="733" t="s">
        <v>192</v>
      </c>
      <c r="E3" s="734" t="s">
        <v>124</v>
      </c>
      <c r="F3" s="735" t="s">
        <v>75</v>
      </c>
      <c r="G3" s="735">
        <v>2</v>
      </c>
      <c r="H3" s="736">
        <v>10.626960623527641</v>
      </c>
      <c r="I3" s="667">
        <v>10.806138679010658</v>
      </c>
      <c r="J3" s="667">
        <v>10.714488711156774</v>
      </c>
      <c r="K3" s="667">
        <v>10.627899026599938</v>
      </c>
      <c r="L3" s="737">
        <v>10.547752109918042</v>
      </c>
      <c r="M3" s="737">
        <v>10.47236986557459</v>
      </c>
      <c r="N3" s="737">
        <v>10.401236794918765</v>
      </c>
      <c r="O3" s="737">
        <v>10.333916782445431</v>
      </c>
      <c r="P3" s="737">
        <v>10.270037589273974</v>
      </c>
      <c r="Q3" s="737">
        <v>10.208216261183649</v>
      </c>
      <c r="R3" s="737">
        <v>10.150300663454278</v>
      </c>
      <c r="S3" s="737">
        <v>10.094986025050309</v>
      </c>
      <c r="T3" s="737">
        <v>10.042059930415636</v>
      </c>
      <c r="U3" s="737">
        <v>9.9913349677058321</v>
      </c>
      <c r="V3" s="737">
        <v>9.941582256149669</v>
      </c>
      <c r="W3" s="737">
        <v>9.8947791408743999</v>
      </c>
      <c r="X3" s="737">
        <v>9.849730469479109</v>
      </c>
      <c r="Y3" s="737">
        <v>9.8063172612075693</v>
      </c>
      <c r="Z3" s="737">
        <v>9.7644322427469721</v>
      </c>
      <c r="AA3" s="737">
        <v>9.7239783609001478</v>
      </c>
      <c r="AB3" s="737">
        <v>9.6838048281328462</v>
      </c>
      <c r="AC3" s="737">
        <v>9.6459568363429558</v>
      </c>
      <c r="AD3" s="737">
        <v>9.6092984652187177</v>
      </c>
      <c r="AE3" s="737">
        <v>9.5737626801865634</v>
      </c>
      <c r="AF3" s="737">
        <v>9.5392879578032836</v>
      </c>
      <c r="AG3" s="737">
        <v>9.5058176977177951</v>
      </c>
      <c r="AH3" s="737">
        <v>9.4722370149667903</v>
      </c>
      <c r="AI3" s="737">
        <v>9.4406230773691693</v>
      </c>
      <c r="AJ3" s="738">
        <v>9.4098685374821684</v>
      </c>
    </row>
    <row r="4" spans="1:36" ht="25.15" customHeight="1" x14ac:dyDescent="0.2">
      <c r="A4" s="171"/>
      <c r="B4" s="930"/>
      <c r="C4" s="610" t="s">
        <v>193</v>
      </c>
      <c r="D4" s="739" t="s">
        <v>194</v>
      </c>
      <c r="E4" s="740" t="s">
        <v>124</v>
      </c>
      <c r="F4" s="741" t="s">
        <v>75</v>
      </c>
      <c r="G4" s="741">
        <v>2</v>
      </c>
      <c r="H4" s="577">
        <v>0.39021800528041017</v>
      </c>
      <c r="I4" s="663">
        <v>0.39021800528041017</v>
      </c>
      <c r="J4" s="663">
        <v>0.39021800528041017</v>
      </c>
      <c r="K4" s="663">
        <v>0.39021800528041017</v>
      </c>
      <c r="L4" s="742">
        <v>0.39021800528041017</v>
      </c>
      <c r="M4" s="742">
        <v>0.39021800528041017</v>
      </c>
      <c r="N4" s="742">
        <v>0.39021800528041017</v>
      </c>
      <c r="O4" s="742">
        <v>0.39021800528041017</v>
      </c>
      <c r="P4" s="742">
        <v>0.39021800528041017</v>
      </c>
      <c r="Q4" s="742">
        <v>0.39021800528041017</v>
      </c>
      <c r="R4" s="742">
        <v>0.39021800528041017</v>
      </c>
      <c r="S4" s="742">
        <v>0.39021800528041017</v>
      </c>
      <c r="T4" s="742">
        <v>0.39021800528041017</v>
      </c>
      <c r="U4" s="742">
        <v>0.39021800528041017</v>
      </c>
      <c r="V4" s="742">
        <v>0.39021800528041017</v>
      </c>
      <c r="W4" s="742">
        <v>0.39021800528041017</v>
      </c>
      <c r="X4" s="742">
        <v>0.39021800528041017</v>
      </c>
      <c r="Y4" s="742">
        <v>0.39021800528041017</v>
      </c>
      <c r="Z4" s="742">
        <v>0.39021800528041017</v>
      </c>
      <c r="AA4" s="742">
        <v>0.39021800528041017</v>
      </c>
      <c r="AB4" s="742">
        <v>0.39021800528041017</v>
      </c>
      <c r="AC4" s="742">
        <v>0.39021800528041017</v>
      </c>
      <c r="AD4" s="742">
        <v>0.39021800528041017</v>
      </c>
      <c r="AE4" s="742">
        <v>0.39021800528041017</v>
      </c>
      <c r="AF4" s="742">
        <v>0.39021800528041017</v>
      </c>
      <c r="AG4" s="742">
        <v>0.39021800528041017</v>
      </c>
      <c r="AH4" s="742">
        <v>0.39021800528041017</v>
      </c>
      <c r="AI4" s="742">
        <v>0.39021800528041017</v>
      </c>
      <c r="AJ4" s="743">
        <v>0.39021800528041017</v>
      </c>
    </row>
    <row r="5" spans="1:36" ht="25.15" customHeight="1" x14ac:dyDescent="0.2">
      <c r="A5" s="171"/>
      <c r="B5" s="930"/>
      <c r="C5" s="610" t="s">
        <v>195</v>
      </c>
      <c r="D5" s="739" t="s">
        <v>196</v>
      </c>
      <c r="E5" s="740" t="s">
        <v>124</v>
      </c>
      <c r="F5" s="741" t="s">
        <v>75</v>
      </c>
      <c r="G5" s="741">
        <v>2</v>
      </c>
      <c r="H5" s="577">
        <v>10.826394690324697</v>
      </c>
      <c r="I5" s="663">
        <v>11.080783758182331</v>
      </c>
      <c r="J5" s="663">
        <v>11.337359918621878</v>
      </c>
      <c r="K5" s="663">
        <v>11.596157368023736</v>
      </c>
      <c r="L5" s="742">
        <v>11.820979437300283</v>
      </c>
      <c r="M5" s="742">
        <v>12.04809817668141</v>
      </c>
      <c r="N5" s="742">
        <v>12.277114380293035</v>
      </c>
      <c r="O5" s="742">
        <v>12.508380357197499</v>
      </c>
      <c r="P5" s="742">
        <v>12.741582547119508</v>
      </c>
      <c r="Q5" s="742">
        <v>12.965391441713308</v>
      </c>
      <c r="R5" s="742">
        <v>13.191519732456243</v>
      </c>
      <c r="S5" s="742">
        <v>13.419216933999495</v>
      </c>
      <c r="T5" s="742">
        <v>13.648686468082266</v>
      </c>
      <c r="U5" s="742">
        <v>13.879887626060244</v>
      </c>
      <c r="V5" s="742">
        <v>14.049318513610348</v>
      </c>
      <c r="W5" s="742">
        <v>14.214575554789189</v>
      </c>
      <c r="X5" s="742">
        <v>14.390857555724008</v>
      </c>
      <c r="Y5" s="742">
        <v>14.565527302329849</v>
      </c>
      <c r="Z5" s="742">
        <v>14.738872746184795</v>
      </c>
      <c r="AA5" s="742">
        <v>14.894548402750445</v>
      </c>
      <c r="AB5" s="742">
        <v>15.048970294188528</v>
      </c>
      <c r="AC5" s="742">
        <v>15.201840406756139</v>
      </c>
      <c r="AD5" s="742">
        <v>15.354469690111369</v>
      </c>
      <c r="AE5" s="742">
        <v>15.50578920192752</v>
      </c>
      <c r="AF5" s="742">
        <v>15.660034695090005</v>
      </c>
      <c r="AG5" s="742">
        <v>15.812839149717583</v>
      </c>
      <c r="AH5" s="742">
        <v>15.969804649108042</v>
      </c>
      <c r="AI5" s="742">
        <v>16.119328660222795</v>
      </c>
      <c r="AJ5" s="743">
        <v>16.267479578208135</v>
      </c>
    </row>
    <row r="6" spans="1:36" ht="25.15" customHeight="1" x14ac:dyDescent="0.2">
      <c r="A6" s="171"/>
      <c r="B6" s="930"/>
      <c r="C6" s="610" t="s">
        <v>197</v>
      </c>
      <c r="D6" s="739" t="s">
        <v>198</v>
      </c>
      <c r="E6" s="740" t="s">
        <v>124</v>
      </c>
      <c r="F6" s="741" t="s">
        <v>75</v>
      </c>
      <c r="G6" s="741">
        <v>2</v>
      </c>
      <c r="H6" s="577">
        <v>13.363794445452898</v>
      </c>
      <c r="I6" s="663">
        <v>12.941632925684898</v>
      </c>
      <c r="J6" s="663">
        <v>12.542445721187814</v>
      </c>
      <c r="K6" s="663">
        <v>12.15210218466385</v>
      </c>
      <c r="L6" s="742">
        <v>11.755132767353624</v>
      </c>
      <c r="M6" s="742">
        <v>11.376355265396867</v>
      </c>
      <c r="N6" s="742">
        <v>11.012154465895666</v>
      </c>
      <c r="O6" s="742">
        <v>10.662807589273811</v>
      </c>
      <c r="P6" s="742">
        <v>10.323901118876519</v>
      </c>
      <c r="Q6" s="742">
        <v>10.0029040904186</v>
      </c>
      <c r="R6" s="742">
        <v>9.6914905966701461</v>
      </c>
      <c r="S6" s="742">
        <v>9.3908347953132374</v>
      </c>
      <c r="T6" s="742">
        <v>9.099706898076489</v>
      </c>
      <c r="U6" s="742">
        <v>8.8189186990946542</v>
      </c>
      <c r="V6" s="742">
        <v>8.5410809217136574</v>
      </c>
      <c r="W6" s="742">
        <v>8.275966688532872</v>
      </c>
      <c r="X6" s="742">
        <v>8.0239998622933513</v>
      </c>
      <c r="Y6" s="742">
        <v>7.7800031975586021</v>
      </c>
      <c r="Z6" s="742">
        <v>7.5429247526386582</v>
      </c>
      <c r="AA6" s="742">
        <v>7.3134254234203624</v>
      </c>
      <c r="AB6" s="742">
        <v>7.091357139908002</v>
      </c>
      <c r="AC6" s="742">
        <v>6.8759859101370537</v>
      </c>
      <c r="AD6" s="742">
        <v>6.6669645245493063</v>
      </c>
      <c r="AE6" s="742">
        <v>6.4647183650762932</v>
      </c>
      <c r="AF6" s="742">
        <v>6.2701534055478421</v>
      </c>
      <c r="AG6" s="742">
        <v>6.0812993529808654</v>
      </c>
      <c r="AH6" s="742">
        <v>5.8989841898649944</v>
      </c>
      <c r="AI6" s="742">
        <v>5.7214248185431487</v>
      </c>
      <c r="AJ6" s="743">
        <v>5.5492511584990414</v>
      </c>
    </row>
    <row r="7" spans="1:36" ht="25.15" customHeight="1" x14ac:dyDescent="0.2">
      <c r="A7" s="171"/>
      <c r="B7" s="930"/>
      <c r="C7" s="744" t="s">
        <v>199</v>
      </c>
      <c r="D7" s="745" t="s">
        <v>200</v>
      </c>
      <c r="E7" s="746" t="s">
        <v>201</v>
      </c>
      <c r="F7" s="747" t="s">
        <v>75</v>
      </c>
      <c r="G7" s="747">
        <v>2</v>
      </c>
      <c r="H7" s="577">
        <f t="shared" ref="H7:AJ7" si="0">H3-H32</f>
        <v>10.587000522938823</v>
      </c>
      <c r="I7" s="663">
        <f t="shared" si="0"/>
        <v>10.76617857842184</v>
      </c>
      <c r="J7" s="663">
        <f t="shared" si="0"/>
        <v>10.674528610567956</v>
      </c>
      <c r="K7" s="663">
        <f t="shared" si="0"/>
        <v>10.58793892601112</v>
      </c>
      <c r="L7" s="562">
        <f t="shared" si="0"/>
        <v>10.507792009329224</v>
      </c>
      <c r="M7" s="562">
        <f t="shared" si="0"/>
        <v>10.432409764985772</v>
      </c>
      <c r="N7" s="562">
        <f t="shared" si="0"/>
        <v>10.361276694329947</v>
      </c>
      <c r="O7" s="562">
        <f t="shared" si="0"/>
        <v>10.293956681856613</v>
      </c>
      <c r="P7" s="562">
        <f t="shared" si="0"/>
        <v>10.230077488685156</v>
      </c>
      <c r="Q7" s="562">
        <f t="shared" si="0"/>
        <v>10.168256160594831</v>
      </c>
      <c r="R7" s="562">
        <f t="shared" si="0"/>
        <v>10.11034056286546</v>
      </c>
      <c r="S7" s="562">
        <f t="shared" si="0"/>
        <v>10.055025924461491</v>
      </c>
      <c r="T7" s="562">
        <f t="shared" si="0"/>
        <v>10.002099829826818</v>
      </c>
      <c r="U7" s="562">
        <f t="shared" si="0"/>
        <v>9.9513748671170141</v>
      </c>
      <c r="V7" s="562">
        <f t="shared" si="0"/>
        <v>9.901622155560851</v>
      </c>
      <c r="W7" s="562">
        <f t="shared" si="0"/>
        <v>9.854819040285582</v>
      </c>
      <c r="X7" s="562">
        <f t="shared" si="0"/>
        <v>9.8097703688902911</v>
      </c>
      <c r="Y7" s="562">
        <f t="shared" si="0"/>
        <v>9.7663571606187514</v>
      </c>
      <c r="Z7" s="562">
        <f t="shared" si="0"/>
        <v>9.7244721421581541</v>
      </c>
      <c r="AA7" s="562">
        <f t="shared" si="0"/>
        <v>9.6840182603113298</v>
      </c>
      <c r="AB7" s="562">
        <f t="shared" si="0"/>
        <v>9.6438447275440282</v>
      </c>
      <c r="AC7" s="562">
        <f t="shared" si="0"/>
        <v>9.6059967357541378</v>
      </c>
      <c r="AD7" s="562">
        <f t="shared" si="0"/>
        <v>9.5693383646298997</v>
      </c>
      <c r="AE7" s="562">
        <f t="shared" si="0"/>
        <v>9.5338025795977455</v>
      </c>
      <c r="AF7" s="562">
        <f t="shared" si="0"/>
        <v>9.4993278572144657</v>
      </c>
      <c r="AG7" s="562">
        <f t="shared" si="0"/>
        <v>9.4658575971289771</v>
      </c>
      <c r="AH7" s="562">
        <f t="shared" si="0"/>
        <v>9.4322769143779723</v>
      </c>
      <c r="AI7" s="562">
        <f t="shared" si="0"/>
        <v>9.4006629767803513</v>
      </c>
      <c r="AJ7" s="748">
        <f t="shared" si="0"/>
        <v>9.3699084368933505</v>
      </c>
    </row>
    <row r="8" spans="1:36" ht="25.15" customHeight="1" x14ac:dyDescent="0.2">
      <c r="A8" s="171"/>
      <c r="B8" s="930"/>
      <c r="C8" s="744" t="s">
        <v>202</v>
      </c>
      <c r="D8" s="745" t="s">
        <v>203</v>
      </c>
      <c r="E8" s="746" t="s">
        <v>204</v>
      </c>
      <c r="F8" s="747" t="s">
        <v>75</v>
      </c>
      <c r="G8" s="747">
        <v>2</v>
      </c>
      <c r="H8" s="577">
        <f t="shared" ref="H8:AJ8" si="1">H4-H33</f>
        <v>0.3737524629636253</v>
      </c>
      <c r="I8" s="663">
        <f t="shared" si="1"/>
        <v>0.3737524629636253</v>
      </c>
      <c r="J8" s="663">
        <f t="shared" si="1"/>
        <v>0.3737524629636253</v>
      </c>
      <c r="K8" s="663">
        <f t="shared" si="1"/>
        <v>0.3737524629636253</v>
      </c>
      <c r="L8" s="562">
        <f t="shared" si="1"/>
        <v>0.3737524629636253</v>
      </c>
      <c r="M8" s="562">
        <f t="shared" si="1"/>
        <v>0.3737524629636253</v>
      </c>
      <c r="N8" s="562">
        <f t="shared" si="1"/>
        <v>0.3737524629636253</v>
      </c>
      <c r="O8" s="562">
        <f t="shared" si="1"/>
        <v>0.3737524629636253</v>
      </c>
      <c r="P8" s="562">
        <f t="shared" si="1"/>
        <v>0.3737524629636253</v>
      </c>
      <c r="Q8" s="562">
        <f t="shared" si="1"/>
        <v>0.3737524629636253</v>
      </c>
      <c r="R8" s="562">
        <f t="shared" si="1"/>
        <v>0.3737524629636253</v>
      </c>
      <c r="S8" s="562">
        <f t="shared" si="1"/>
        <v>0.3737524629636253</v>
      </c>
      <c r="T8" s="562">
        <f t="shared" si="1"/>
        <v>0.3737524629636253</v>
      </c>
      <c r="U8" s="562">
        <f t="shared" si="1"/>
        <v>0.3737524629636253</v>
      </c>
      <c r="V8" s="562">
        <f t="shared" si="1"/>
        <v>0.3737524629636253</v>
      </c>
      <c r="W8" s="562">
        <f t="shared" si="1"/>
        <v>0.3737524629636253</v>
      </c>
      <c r="X8" s="562">
        <f t="shared" si="1"/>
        <v>0.3737524629636253</v>
      </c>
      <c r="Y8" s="562">
        <f t="shared" si="1"/>
        <v>0.3737524629636253</v>
      </c>
      <c r="Z8" s="562">
        <f t="shared" si="1"/>
        <v>0.3737524629636253</v>
      </c>
      <c r="AA8" s="562">
        <f t="shared" si="1"/>
        <v>0.3737524629636253</v>
      </c>
      <c r="AB8" s="562">
        <f t="shared" si="1"/>
        <v>0.3737524629636253</v>
      </c>
      <c r="AC8" s="562">
        <f t="shared" si="1"/>
        <v>0.3737524629636253</v>
      </c>
      <c r="AD8" s="562">
        <f t="shared" si="1"/>
        <v>0.3737524629636253</v>
      </c>
      <c r="AE8" s="562">
        <f t="shared" si="1"/>
        <v>0.3737524629636253</v>
      </c>
      <c r="AF8" s="562">
        <f t="shared" si="1"/>
        <v>0.3737524629636253</v>
      </c>
      <c r="AG8" s="562">
        <f t="shared" si="1"/>
        <v>0.3737524629636253</v>
      </c>
      <c r="AH8" s="562">
        <f t="shared" si="1"/>
        <v>0.3737524629636253</v>
      </c>
      <c r="AI8" s="562">
        <f t="shared" si="1"/>
        <v>0.3737524629636253</v>
      </c>
      <c r="AJ8" s="748">
        <f t="shared" si="1"/>
        <v>0.3737524629636253</v>
      </c>
    </row>
    <row r="9" spans="1:36" ht="25.15" customHeight="1" x14ac:dyDescent="0.2">
      <c r="A9" s="171"/>
      <c r="B9" s="930"/>
      <c r="C9" s="744" t="s">
        <v>81</v>
      </c>
      <c r="D9" s="745" t="s">
        <v>205</v>
      </c>
      <c r="E9" s="746" t="s">
        <v>206</v>
      </c>
      <c r="F9" s="747" t="s">
        <v>75</v>
      </c>
      <c r="G9" s="747">
        <v>2</v>
      </c>
      <c r="H9" s="577">
        <f t="shared" ref="H9:AJ9" si="2">H5-H34</f>
        <v>10.023709149867496</v>
      </c>
      <c r="I9" s="663">
        <f t="shared" si="2"/>
        <v>10.251052416723473</v>
      </c>
      <c r="J9" s="663">
        <f t="shared" si="2"/>
        <v>10.481176344697461</v>
      </c>
      <c r="K9" s="663">
        <f t="shared" si="2"/>
        <v>10.714116045770258</v>
      </c>
      <c r="L9" s="562">
        <f t="shared" si="2"/>
        <v>10.913635917568318</v>
      </c>
      <c r="M9" s="562">
        <f t="shared" si="2"/>
        <v>11.116010142487868</v>
      </c>
      <c r="N9" s="562">
        <f t="shared" si="2"/>
        <v>11.320801759004732</v>
      </c>
      <c r="O9" s="562">
        <f t="shared" si="2"/>
        <v>11.528345780330518</v>
      </c>
      <c r="P9" s="562">
        <f t="shared" si="2"/>
        <v>11.738332471774973</v>
      </c>
      <c r="Q9" s="562">
        <f t="shared" si="2"/>
        <v>11.940166912963303</v>
      </c>
      <c r="R9" s="562">
        <f t="shared" si="2"/>
        <v>12.144775381904337</v>
      </c>
      <c r="S9" s="562">
        <f t="shared" si="2"/>
        <v>12.35141341300649</v>
      </c>
      <c r="T9" s="562">
        <f t="shared" si="2"/>
        <v>12.560249119196872</v>
      </c>
      <c r="U9" s="562">
        <f t="shared" si="2"/>
        <v>12.771228180869612</v>
      </c>
      <c r="V9" s="562">
        <f t="shared" si="2"/>
        <v>12.922315681579251</v>
      </c>
      <c r="W9" s="562">
        <f t="shared" si="2"/>
        <v>13.069614501182951</v>
      </c>
      <c r="X9" s="562">
        <f t="shared" si="2"/>
        <v>13.228311120519463</v>
      </c>
      <c r="Y9" s="562">
        <f t="shared" si="2"/>
        <v>13.385776304418126</v>
      </c>
      <c r="Z9" s="562">
        <f t="shared" si="2"/>
        <v>13.542265908458953</v>
      </c>
      <c r="AA9" s="562">
        <f t="shared" si="2"/>
        <v>13.682862635409782</v>
      </c>
      <c r="AB9" s="562">
        <f t="shared" si="2"/>
        <v>13.822531721839798</v>
      </c>
      <c r="AC9" s="562">
        <f t="shared" si="2"/>
        <v>13.960985285987222</v>
      </c>
      <c r="AD9" s="562">
        <f t="shared" si="2"/>
        <v>14.099502949330791</v>
      </c>
      <c r="AE9" s="562">
        <f t="shared" si="2"/>
        <v>14.237006011834733</v>
      </c>
      <c r="AF9" s="562">
        <f t="shared" si="2"/>
        <v>14.377720780922077</v>
      </c>
      <c r="AG9" s="562">
        <f t="shared" si="2"/>
        <v>14.517270435329005</v>
      </c>
      <c r="AH9" s="562">
        <f t="shared" si="2"/>
        <v>14.661268796758506</v>
      </c>
      <c r="AI9" s="562">
        <f t="shared" si="2"/>
        <v>14.79808421718613</v>
      </c>
      <c r="AJ9" s="748">
        <f t="shared" si="2"/>
        <v>14.933776160070414</v>
      </c>
    </row>
    <row r="10" spans="1:36" ht="25.15" customHeight="1" x14ac:dyDescent="0.2">
      <c r="A10" s="171"/>
      <c r="B10" s="930"/>
      <c r="C10" s="744" t="s">
        <v>78</v>
      </c>
      <c r="D10" s="745" t="s">
        <v>207</v>
      </c>
      <c r="E10" s="746" t="s">
        <v>208</v>
      </c>
      <c r="F10" s="747" t="s">
        <v>75</v>
      </c>
      <c r="G10" s="747">
        <v>2</v>
      </c>
      <c r="H10" s="577">
        <f t="shared" ref="H10:AJ10" si="3">H6-H35</f>
        <v>11.960584005157719</v>
      </c>
      <c r="I10" s="663">
        <f t="shared" si="3"/>
        <v>11.584343606807693</v>
      </c>
      <c r="J10" s="663">
        <f t="shared" si="3"/>
        <v>11.229557128476781</v>
      </c>
      <c r="K10" s="663">
        <f t="shared" si="3"/>
        <v>10.882193494881671</v>
      </c>
      <c r="L10" s="562">
        <f t="shared" si="3"/>
        <v>10.52677770424015</v>
      </c>
      <c r="M10" s="562">
        <f t="shared" si="3"/>
        <v>10.188224112898698</v>
      </c>
      <c r="N10" s="562">
        <f t="shared" si="3"/>
        <v>9.8629091395066872</v>
      </c>
      <c r="O10" s="562">
        <f t="shared" si="3"/>
        <v>9.5511528231921012</v>
      </c>
      <c r="P10" s="562">
        <f t="shared" si="3"/>
        <v>9.2486340151722466</v>
      </c>
      <c r="Q10" s="562">
        <f t="shared" si="3"/>
        <v>8.9628093245292604</v>
      </c>
      <c r="R10" s="562">
        <f t="shared" si="3"/>
        <v>8.6854426537856604</v>
      </c>
      <c r="S10" s="562">
        <f t="shared" si="3"/>
        <v>8.4176932577310257</v>
      </c>
      <c r="T10" s="562">
        <f t="shared" si="3"/>
        <v>8.1584187608268781</v>
      </c>
      <c r="U10" s="562">
        <f t="shared" si="3"/>
        <v>7.9084137340005736</v>
      </c>
      <c r="V10" s="562">
        <f t="shared" si="3"/>
        <v>7.6603740672661305</v>
      </c>
      <c r="W10" s="562">
        <f t="shared" si="3"/>
        <v>7.4241044051912084</v>
      </c>
      <c r="X10" s="562">
        <f t="shared" si="3"/>
        <v>7.2000082044157381</v>
      </c>
      <c r="Y10" s="562">
        <f t="shared" si="3"/>
        <v>6.9829903051301887</v>
      </c>
      <c r="Z10" s="562">
        <f t="shared" si="3"/>
        <v>6.771976385798645</v>
      </c>
      <c r="AA10" s="562">
        <f t="shared" si="3"/>
        <v>6.5677075173499198</v>
      </c>
      <c r="AB10" s="562">
        <f t="shared" si="3"/>
        <v>6.3700623198625035</v>
      </c>
      <c r="AC10" s="562">
        <f t="shared" si="3"/>
        <v>6.1782817179972751</v>
      </c>
      <c r="AD10" s="562">
        <f t="shared" si="3"/>
        <v>5.9920960602222646</v>
      </c>
      <c r="AE10" s="562">
        <f t="shared" si="3"/>
        <v>5.8119548852719802</v>
      </c>
      <c r="AF10" s="562">
        <f t="shared" si="3"/>
        <v>5.6387366313951048</v>
      </c>
      <c r="AG10" s="562">
        <f t="shared" si="3"/>
        <v>5.4705461898988528</v>
      </c>
      <c r="AH10" s="562">
        <f t="shared" si="3"/>
        <v>5.308233402299444</v>
      </c>
      <c r="AI10" s="562">
        <f t="shared" si="3"/>
        <v>5.149985411111107</v>
      </c>
      <c r="AJ10" s="748">
        <f t="shared" si="3"/>
        <v>4.9965051670362364</v>
      </c>
    </row>
    <row r="11" spans="1:36" ht="25.15" customHeight="1" x14ac:dyDescent="0.2">
      <c r="A11" s="171"/>
      <c r="B11" s="930"/>
      <c r="C11" s="610" t="s">
        <v>209</v>
      </c>
      <c r="D11" s="739" t="s">
        <v>210</v>
      </c>
      <c r="E11" s="740" t="s">
        <v>124</v>
      </c>
      <c r="F11" s="749" t="s">
        <v>211</v>
      </c>
      <c r="G11" s="749">
        <v>1</v>
      </c>
      <c r="H11" s="750">
        <v>3.2310985199431097E-2</v>
      </c>
      <c r="I11" s="665">
        <v>6.4601097147897441E-2</v>
      </c>
      <c r="J11" s="665">
        <v>9.6870356065467442E-2</v>
      </c>
      <c r="K11" s="665">
        <v>0.12911878214595002</v>
      </c>
      <c r="L11" s="751">
        <v>0.16134639555717542</v>
      </c>
      <c r="M11" s="751">
        <v>0.1935532164409666</v>
      </c>
      <c r="N11" s="751">
        <v>0.22573926491314375</v>
      </c>
      <c r="O11" s="751">
        <v>0.25790456106352888</v>
      </c>
      <c r="P11" s="751">
        <v>0.2900491249561562</v>
      </c>
      <c r="Q11" s="751">
        <v>0.32217297662912908</v>
      </c>
      <c r="R11" s="751">
        <v>0.35427613609469183</v>
      </c>
      <c r="S11" s="751">
        <v>0.38635862333947496</v>
      </c>
      <c r="T11" s="751">
        <v>0.41842045832421804</v>
      </c>
      <c r="U11" s="751">
        <v>0.45046166098402801</v>
      </c>
      <c r="V11" s="751">
        <v>0.48248225122841681</v>
      </c>
      <c r="W11" s="751">
        <v>0.51448224894116934</v>
      </c>
      <c r="X11" s="751">
        <v>0.54646167398066536</v>
      </c>
      <c r="Y11" s="751">
        <v>0.57842054617953775</v>
      </c>
      <c r="Z11" s="751">
        <v>0.61035888534515192</v>
      </c>
      <c r="AA11" s="751">
        <v>0.64227671125936603</v>
      </c>
      <c r="AB11" s="751">
        <v>0.67417404367852729</v>
      </c>
      <c r="AC11" s="751">
        <v>0.70605090233376089</v>
      </c>
      <c r="AD11" s="751">
        <v>0.73790730693079976</v>
      </c>
      <c r="AE11" s="751">
        <v>0.76974327715010693</v>
      </c>
      <c r="AF11" s="751">
        <v>0.80155883264693395</v>
      </c>
      <c r="AG11" s="751">
        <v>0.83335399305126323</v>
      </c>
      <c r="AH11" s="751">
        <v>0.8651287779679665</v>
      </c>
      <c r="AI11" s="751">
        <v>0.89688320697682877</v>
      </c>
      <c r="AJ11" s="752">
        <v>0.9286172996325841</v>
      </c>
    </row>
    <row r="12" spans="1:36" ht="25.15" customHeight="1" thickBot="1" x14ac:dyDescent="0.25">
      <c r="A12" s="171"/>
      <c r="B12" s="930"/>
      <c r="C12" s="753" t="s">
        <v>212</v>
      </c>
      <c r="D12" s="754" t="s">
        <v>213</v>
      </c>
      <c r="E12" s="755"/>
      <c r="F12" s="756" t="s">
        <v>75</v>
      </c>
      <c r="G12" s="756">
        <v>1</v>
      </c>
      <c r="H12" s="757">
        <f>(H11/100)*SUM(H7:H10)</f>
        <v>1.0644868982540884E-2</v>
      </c>
      <c r="I12" s="758">
        <f>(I11/100)*SUM(I7:I10)</f>
        <v>2.1302423072043712E-2</v>
      </c>
      <c r="J12" s="758">
        <f>(J11/100)*SUM(J7:J10)</f>
        <v>3.1733774034932209E-2</v>
      </c>
      <c r="K12" s="758">
        <f>(K11/100)*SUM(K7:K10)</f>
        <v>4.2038494291401045E-2</v>
      </c>
      <c r="L12" s="759">
        <f t="shared" ref="L12:AJ12" si="4">(L11/100)*SUM(L7:L10)</f>
        <v>5.2150314358333193E-2</v>
      </c>
      <c r="M12" s="759">
        <f t="shared" si="4"/>
        <v>6.2150705205443781E-2</v>
      </c>
      <c r="N12" s="759">
        <f t="shared" si="4"/>
        <v>7.2053129171511354E-2</v>
      </c>
      <c r="O12" s="759">
        <f t="shared" si="4"/>
        <v>8.1877496793290275E-2</v>
      </c>
      <c r="P12" s="759">
        <f t="shared" si="4"/>
        <v>9.1628828636828252E-2</v>
      </c>
      <c r="Q12" s="759">
        <f t="shared" si="4"/>
        <v>0.10130724372742708</v>
      </c>
      <c r="R12" s="759">
        <f t="shared" si="4"/>
        <v>0.11093913127342248</v>
      </c>
      <c r="S12" s="759">
        <f t="shared" si="4"/>
        <v>0.12053571922174891</v>
      </c>
      <c r="T12" s="759">
        <f t="shared" si="4"/>
        <v>0.13010583382080559</v>
      </c>
      <c r="U12" s="759">
        <f t="shared" si="4"/>
        <v>0.1396645985250706</v>
      </c>
      <c r="V12" s="759">
        <f t="shared" si="4"/>
        <v>0.14888468364520002</v>
      </c>
      <c r="W12" s="759">
        <f t="shared" si="4"/>
        <v>0.1580607306256675</v>
      </c>
      <c r="X12" s="759">
        <f t="shared" si="4"/>
        <v>0.16728198508630882</v>
      </c>
      <c r="Y12" s="759">
        <f t="shared" si="4"/>
        <v>0.17646960854091373</v>
      </c>
      <c r="Z12" s="759">
        <f t="shared" si="4"/>
        <v>0.18562519397301525</v>
      </c>
      <c r="AA12" s="759">
        <f t="shared" si="4"/>
        <v>0.19466341501587353</v>
      </c>
      <c r="AB12" s="759">
        <f t="shared" si="4"/>
        <v>0.2036692678332058</v>
      </c>
      <c r="AC12" s="759">
        <f t="shared" si="4"/>
        <v>0.21265558567323095</v>
      </c>
      <c r="AD12" s="759">
        <f t="shared" si="4"/>
        <v>0.22162817092230694</v>
      </c>
      <c r="AE12" s="759">
        <f t="shared" si="4"/>
        <v>0.23058826751399525</v>
      </c>
      <c r="AF12" s="759">
        <f t="shared" si="4"/>
        <v>0.23958222973215396</v>
      </c>
      <c r="AG12" s="759">
        <f t="shared" si="4"/>
        <v>0.24856805130655613</v>
      </c>
      <c r="AH12" s="759">
        <f t="shared" si="4"/>
        <v>0.25759669246037142</v>
      </c>
      <c r="AI12" s="759">
        <f t="shared" si="4"/>
        <v>0.2665759772714571</v>
      </c>
      <c r="AJ12" s="760">
        <f t="shared" si="4"/>
        <v>0.27555736100256278</v>
      </c>
    </row>
    <row r="13" spans="1:36" ht="25.15" customHeight="1" x14ac:dyDescent="0.2">
      <c r="A13" s="171"/>
      <c r="B13" s="929" t="s">
        <v>214</v>
      </c>
      <c r="C13" s="761" t="s">
        <v>215</v>
      </c>
      <c r="D13" s="762" t="s">
        <v>216</v>
      </c>
      <c r="E13" s="763" t="s">
        <v>217</v>
      </c>
      <c r="F13" s="764" t="s">
        <v>218</v>
      </c>
      <c r="G13" s="764">
        <v>1</v>
      </c>
      <c r="H13" s="765">
        <f>ROUND((H9*1000000)/(H56*1000),1)</f>
        <v>124.8</v>
      </c>
      <c r="I13" s="766">
        <f>ROUND((I9*1000000)/(I56*1000),1)</f>
        <v>123.6</v>
      </c>
      <c r="J13" s="766">
        <f>ROUND((J9*1000000)/(J56*1000),1)</f>
        <v>122.6</v>
      </c>
      <c r="K13" s="766">
        <f>ROUND((K9*1000000)/(K56*1000),1)</f>
        <v>121.8</v>
      </c>
      <c r="L13" s="767">
        <f>ROUND((L9*1000000)/(L56*1000),1)</f>
        <v>120.7</v>
      </c>
      <c r="M13" s="767">
        <f t="shared" ref="M13:AJ13" si="5">ROUND((M9*1000000)/(M56*1000),1)</f>
        <v>119.8</v>
      </c>
      <c r="N13" s="767">
        <f t="shared" si="5"/>
        <v>119</v>
      </c>
      <c r="O13" s="767">
        <f t="shared" si="5"/>
        <v>118.3</v>
      </c>
      <c r="P13" s="767">
        <f t="shared" si="5"/>
        <v>117.7</v>
      </c>
      <c r="Q13" s="767">
        <f t="shared" si="5"/>
        <v>117.2</v>
      </c>
      <c r="R13" s="767">
        <f t="shared" si="5"/>
        <v>117</v>
      </c>
      <c r="S13" s="767">
        <f t="shared" si="5"/>
        <v>116.8</v>
      </c>
      <c r="T13" s="767">
        <f t="shared" si="5"/>
        <v>116.7</v>
      </c>
      <c r="U13" s="767">
        <f t="shared" si="5"/>
        <v>116.8</v>
      </c>
      <c r="V13" s="767">
        <f t="shared" si="5"/>
        <v>116.3</v>
      </c>
      <c r="W13" s="767">
        <f t="shared" si="5"/>
        <v>115.9</v>
      </c>
      <c r="X13" s="767">
        <f t="shared" si="5"/>
        <v>115.7</v>
      </c>
      <c r="Y13" s="767">
        <f t="shared" si="5"/>
        <v>115.5</v>
      </c>
      <c r="Z13" s="767">
        <f t="shared" si="5"/>
        <v>115.4</v>
      </c>
      <c r="AA13" s="767">
        <f t="shared" si="5"/>
        <v>115.1</v>
      </c>
      <c r="AB13" s="767">
        <f t="shared" si="5"/>
        <v>115</v>
      </c>
      <c r="AC13" s="767">
        <f t="shared" si="5"/>
        <v>114.8</v>
      </c>
      <c r="AD13" s="767">
        <f t="shared" si="5"/>
        <v>114.7</v>
      </c>
      <c r="AE13" s="767">
        <f t="shared" si="5"/>
        <v>114.7</v>
      </c>
      <c r="AF13" s="767">
        <f t="shared" si="5"/>
        <v>114.6</v>
      </c>
      <c r="AG13" s="767">
        <f t="shared" si="5"/>
        <v>114.6</v>
      </c>
      <c r="AH13" s="767">
        <f t="shared" si="5"/>
        <v>114.7</v>
      </c>
      <c r="AI13" s="767">
        <f t="shared" si="5"/>
        <v>114.7</v>
      </c>
      <c r="AJ13" s="768">
        <f t="shared" si="5"/>
        <v>114.7</v>
      </c>
    </row>
    <row r="14" spans="1:36" ht="25.15" customHeight="1" x14ac:dyDescent="0.2">
      <c r="A14" s="215"/>
      <c r="B14" s="930"/>
      <c r="C14" s="610" t="s">
        <v>219</v>
      </c>
      <c r="D14" s="739" t="s">
        <v>220</v>
      </c>
      <c r="E14" s="740" t="s">
        <v>124</v>
      </c>
      <c r="F14" s="749" t="s">
        <v>218</v>
      </c>
      <c r="G14" s="749">
        <v>1</v>
      </c>
      <c r="H14" s="750">
        <v>28.614888890259419</v>
      </c>
      <c r="I14" s="665">
        <v>26.79677304108144</v>
      </c>
      <c r="J14" s="665">
        <v>25.84360420260052</v>
      </c>
      <c r="K14" s="665">
        <v>24.968019175319473</v>
      </c>
      <c r="L14" s="769">
        <v>24.154929965686662</v>
      </c>
      <c r="M14" s="769">
        <v>23.412309438480865</v>
      </c>
      <c r="N14" s="769">
        <v>22.716472340197733</v>
      </c>
      <c r="O14" s="769">
        <v>22.061382342049932</v>
      </c>
      <c r="P14" s="769">
        <v>21.443941653203435</v>
      </c>
      <c r="Q14" s="769">
        <v>20.847470570441011</v>
      </c>
      <c r="R14" s="769">
        <v>20.299492188299027</v>
      </c>
      <c r="S14" s="769">
        <v>19.797350747498815</v>
      </c>
      <c r="T14" s="769">
        <v>19.305563649112067</v>
      </c>
      <c r="U14" s="769">
        <v>18.823571151245805</v>
      </c>
      <c r="V14" s="769">
        <v>18.795172422376517</v>
      </c>
      <c r="W14" s="769">
        <v>18.766827747772997</v>
      </c>
      <c r="X14" s="769">
        <v>18.753097388306436</v>
      </c>
      <c r="Y14" s="769">
        <v>18.738395237677647</v>
      </c>
      <c r="Z14" s="769">
        <v>18.738458576528135</v>
      </c>
      <c r="AA14" s="769">
        <v>18.706346556884409</v>
      </c>
      <c r="AB14" s="769">
        <v>18.689098193457333</v>
      </c>
      <c r="AC14" s="769">
        <v>18.671120625329763</v>
      </c>
      <c r="AD14" s="769">
        <v>18.668123426293018</v>
      </c>
      <c r="AE14" s="769">
        <v>18.648825724381076</v>
      </c>
      <c r="AF14" s="769">
        <v>18.644586157436468</v>
      </c>
      <c r="AG14" s="769">
        <v>18.639780094210522</v>
      </c>
      <c r="AH14" s="769">
        <v>18.634440672007219</v>
      </c>
      <c r="AI14" s="769">
        <v>18.644239755330549</v>
      </c>
      <c r="AJ14" s="770">
        <v>18.63791829274026</v>
      </c>
    </row>
    <row r="15" spans="1:36" ht="25.15" customHeight="1" x14ac:dyDescent="0.2">
      <c r="A15" s="215"/>
      <c r="B15" s="930"/>
      <c r="C15" s="610" t="s">
        <v>221</v>
      </c>
      <c r="D15" s="739" t="s">
        <v>222</v>
      </c>
      <c r="E15" s="740" t="s">
        <v>124</v>
      </c>
      <c r="F15" s="749" t="s">
        <v>218</v>
      </c>
      <c r="G15" s="749">
        <v>1</v>
      </c>
      <c r="H15" s="750">
        <v>52.22627090462327</v>
      </c>
      <c r="I15" s="665">
        <v>53.581755225416678</v>
      </c>
      <c r="J15" s="665">
        <v>54.025885344395988</v>
      </c>
      <c r="K15" s="665">
        <v>54.529030671422177</v>
      </c>
      <c r="L15" s="769">
        <v>55.037380935508523</v>
      </c>
      <c r="M15" s="769">
        <v>55.609043306764107</v>
      </c>
      <c r="N15" s="769">
        <v>56.201423489811127</v>
      </c>
      <c r="O15" s="769">
        <v>56.821269567475937</v>
      </c>
      <c r="P15" s="769">
        <v>57.471564402725079</v>
      </c>
      <c r="Q15" s="769">
        <v>58.099813071890338</v>
      </c>
      <c r="R15" s="769">
        <v>58.814069819504851</v>
      </c>
      <c r="S15" s="769">
        <v>59.616830181512675</v>
      </c>
      <c r="T15" s="769">
        <v>60.411241833601025</v>
      </c>
      <c r="U15" s="769">
        <v>61.197582397592093</v>
      </c>
      <c r="V15" s="769">
        <v>61.153784424720101</v>
      </c>
      <c r="W15" s="769">
        <v>61.106119776831129</v>
      </c>
      <c r="X15" s="769">
        <v>61.11014132070256</v>
      </c>
      <c r="Y15" s="769">
        <v>61.114837252185282</v>
      </c>
      <c r="Z15" s="769">
        <v>61.171308330426086</v>
      </c>
      <c r="AA15" s="769">
        <v>61.126074897199921</v>
      </c>
      <c r="AB15" s="769">
        <v>61.132610553850434</v>
      </c>
      <c r="AC15" s="769">
        <v>61.139659778104402</v>
      </c>
      <c r="AD15" s="769">
        <v>61.198532248556489</v>
      </c>
      <c r="AE15" s="769">
        <v>61.206566840139729</v>
      </c>
      <c r="AF15" s="769">
        <v>61.266470634380923</v>
      </c>
      <c r="AG15" s="769">
        <v>61.32687919797543</v>
      </c>
      <c r="AH15" s="769">
        <v>61.38777175520584</v>
      </c>
      <c r="AI15" s="769">
        <v>61.50072363890181</v>
      </c>
      <c r="AJ15" s="770">
        <v>61.56257977194533</v>
      </c>
    </row>
    <row r="16" spans="1:36" ht="25.15" customHeight="1" x14ac:dyDescent="0.2">
      <c r="A16" s="215"/>
      <c r="B16" s="930"/>
      <c r="C16" s="610" t="s">
        <v>223</v>
      </c>
      <c r="D16" s="739" t="s">
        <v>224</v>
      </c>
      <c r="E16" s="740" t="s">
        <v>124</v>
      </c>
      <c r="F16" s="749" t="s">
        <v>218</v>
      </c>
      <c r="G16" s="749">
        <v>1</v>
      </c>
      <c r="H16" s="750">
        <v>15.499240014642286</v>
      </c>
      <c r="I16" s="665">
        <v>15.176026133100708</v>
      </c>
      <c r="J16" s="665">
        <v>14.956110293606367</v>
      </c>
      <c r="K16" s="665">
        <v>14.760275450112783</v>
      </c>
      <c r="L16" s="769">
        <v>14.575479238818117</v>
      </c>
      <c r="M16" s="769">
        <v>14.414332514024665</v>
      </c>
      <c r="N16" s="769">
        <v>14.264712571462322</v>
      </c>
      <c r="O16" s="769">
        <v>14.126730597079678</v>
      </c>
      <c r="P16" s="769">
        <v>14.000347975479063</v>
      </c>
      <c r="Q16" s="769">
        <v>13.873527233606772</v>
      </c>
      <c r="R16" s="769">
        <v>13.769861430346214</v>
      </c>
      <c r="S16" s="769">
        <v>13.688888679257616</v>
      </c>
      <c r="T16" s="769">
        <v>13.607522978656835</v>
      </c>
      <c r="U16" s="769">
        <v>13.525865498968937</v>
      </c>
      <c r="V16" s="769">
        <v>13.412604484883316</v>
      </c>
      <c r="W16" s="769">
        <v>13.298744511311101</v>
      </c>
      <c r="X16" s="769">
        <v>13.195802296760103</v>
      </c>
      <c r="Y16" s="769">
        <v>13.092617187676149</v>
      </c>
      <c r="Z16" s="769">
        <v>13.000073816365994</v>
      </c>
      <c r="AA16" s="769">
        <v>12.885576838631135</v>
      </c>
      <c r="AB16" s="769">
        <v>12.781753781317612</v>
      </c>
      <c r="AC16" s="769">
        <v>12.677739687868648</v>
      </c>
      <c r="AD16" s="769">
        <v>12.584102133560387</v>
      </c>
      <c r="AE16" s="769">
        <v>12.479657604366796</v>
      </c>
      <c r="AF16" s="769">
        <v>12.385449753472052</v>
      </c>
      <c r="AG16" s="769">
        <v>12.290928772339507</v>
      </c>
      <c r="AH16" s="769">
        <v>12.196101327396207</v>
      </c>
      <c r="AI16" s="769">
        <v>12.11113388480045</v>
      </c>
      <c r="AJ16" s="770">
        <v>12.015631251524736</v>
      </c>
    </row>
    <row r="17" spans="1:36" ht="25.15" customHeight="1" x14ac:dyDescent="0.2">
      <c r="A17" s="215"/>
      <c r="B17" s="930"/>
      <c r="C17" s="610" t="s">
        <v>225</v>
      </c>
      <c r="D17" s="739" t="s">
        <v>226</v>
      </c>
      <c r="E17" s="740" t="s">
        <v>124</v>
      </c>
      <c r="F17" s="749" t="s">
        <v>218</v>
      </c>
      <c r="G17" s="749">
        <v>1</v>
      </c>
      <c r="H17" s="750">
        <v>12.180747988216979</v>
      </c>
      <c r="I17" s="665">
        <v>12.069738701079698</v>
      </c>
      <c r="J17" s="665">
        <v>11.963464175270069</v>
      </c>
      <c r="K17" s="665">
        <v>11.873147002468174</v>
      </c>
      <c r="L17" s="769">
        <v>11.787040339070215</v>
      </c>
      <c r="M17" s="769">
        <v>11.716914786622073</v>
      </c>
      <c r="N17" s="769">
        <v>11.653265047930361</v>
      </c>
      <c r="O17" s="769">
        <v>11.596969577631597</v>
      </c>
      <c r="P17" s="769">
        <v>11.54829717180283</v>
      </c>
      <c r="Q17" s="769">
        <v>11.496870276990737</v>
      </c>
      <c r="R17" s="769">
        <v>11.463409719090709</v>
      </c>
      <c r="S17" s="769">
        <v>11.447695591338491</v>
      </c>
      <c r="T17" s="769">
        <v>11.430643090904811</v>
      </c>
      <c r="U17" s="769">
        <v>11.412378197827087</v>
      </c>
      <c r="V17" s="769">
        <v>11.396666492058168</v>
      </c>
      <c r="W17" s="769">
        <v>11.380206537643172</v>
      </c>
      <c r="X17" s="769">
        <v>11.373178440938657</v>
      </c>
      <c r="Y17" s="769">
        <v>11.366090725622838</v>
      </c>
      <c r="Z17" s="769">
        <v>11.368453998202181</v>
      </c>
      <c r="AA17" s="769">
        <v>11.351756914496237</v>
      </c>
      <c r="AB17" s="769">
        <v>11.344530347907638</v>
      </c>
      <c r="AC17" s="769">
        <v>11.337262122959796</v>
      </c>
      <c r="AD17" s="769">
        <v>11.339468890618862</v>
      </c>
      <c r="AE17" s="769">
        <v>11.332129885540274</v>
      </c>
      <c r="AF17" s="769">
        <v>11.334275983413923</v>
      </c>
      <c r="AG17" s="769">
        <v>11.336396975998879</v>
      </c>
      <c r="AH17" s="769">
        <v>11.338495470761895</v>
      </c>
      <c r="AI17" s="769">
        <v>11.350095768278583</v>
      </c>
      <c r="AJ17" s="770">
        <v>11.352158040278271</v>
      </c>
    </row>
    <row r="18" spans="1:36" ht="25.15" customHeight="1" x14ac:dyDescent="0.2">
      <c r="A18" s="215"/>
      <c r="B18" s="930"/>
      <c r="C18" s="610" t="s">
        <v>227</v>
      </c>
      <c r="D18" s="739" t="s">
        <v>228</v>
      </c>
      <c r="E18" s="740" t="s">
        <v>124</v>
      </c>
      <c r="F18" s="749" t="s">
        <v>218</v>
      </c>
      <c r="G18" s="749">
        <v>1</v>
      </c>
      <c r="H18" s="750">
        <v>14.799022315672017</v>
      </c>
      <c r="I18" s="665">
        <v>14.511648354589402</v>
      </c>
      <c r="J18" s="665">
        <v>14.31418808739806</v>
      </c>
      <c r="K18" s="665">
        <v>14.13939727573519</v>
      </c>
      <c r="L18" s="769">
        <v>13.982113527038361</v>
      </c>
      <c r="M18" s="769">
        <v>13.850060501578358</v>
      </c>
      <c r="N18" s="769">
        <v>13.732205576979142</v>
      </c>
      <c r="O18" s="769">
        <v>13.626703564352079</v>
      </c>
      <c r="P18" s="769">
        <v>13.533259578060525</v>
      </c>
      <c r="Q18" s="769">
        <v>13.444579094318595</v>
      </c>
      <c r="R18" s="769">
        <v>13.377856395743921</v>
      </c>
      <c r="S18" s="769">
        <v>13.333644993288752</v>
      </c>
      <c r="T18" s="769">
        <v>13.289480602085176</v>
      </c>
      <c r="U18" s="769">
        <v>13.24537967010229</v>
      </c>
      <c r="V18" s="769">
        <v>13.208289026888032</v>
      </c>
      <c r="W18" s="769">
        <v>13.176383105805133</v>
      </c>
      <c r="X18" s="769">
        <v>13.15638776570443</v>
      </c>
      <c r="Y18" s="769">
        <v>13.137233523134546</v>
      </c>
      <c r="Z18" s="769">
        <v>13.129841703908099</v>
      </c>
      <c r="AA18" s="769">
        <v>13.101226293012552</v>
      </c>
      <c r="AB18" s="769">
        <v>13.08421342256883</v>
      </c>
      <c r="AC18" s="769">
        <v>13.067846281159273</v>
      </c>
      <c r="AD18" s="769">
        <v>13.063044149848759</v>
      </c>
      <c r="AE18" s="769">
        <v>13.047849257862117</v>
      </c>
      <c r="AF18" s="769">
        <v>13.044143397138543</v>
      </c>
      <c r="AG18" s="769">
        <v>13.040938169502805</v>
      </c>
      <c r="AH18" s="769">
        <v>13.038206414567282</v>
      </c>
      <c r="AI18" s="769">
        <v>13.04686842390425</v>
      </c>
      <c r="AJ18" s="770">
        <v>13.045008751035125</v>
      </c>
    </row>
    <row r="19" spans="1:36" ht="25.15" customHeight="1" x14ac:dyDescent="0.2">
      <c r="A19" s="215"/>
      <c r="B19" s="930"/>
      <c r="C19" s="610" t="s">
        <v>229</v>
      </c>
      <c r="D19" s="739" t="s">
        <v>230</v>
      </c>
      <c r="E19" s="740" t="s">
        <v>124</v>
      </c>
      <c r="F19" s="749" t="s">
        <v>218</v>
      </c>
      <c r="G19" s="749">
        <v>1</v>
      </c>
      <c r="H19" s="750">
        <v>1.4798298865860524</v>
      </c>
      <c r="I19" s="665">
        <v>1.5640585447321069</v>
      </c>
      <c r="J19" s="665">
        <v>1.5967478967290243</v>
      </c>
      <c r="K19" s="665">
        <v>1.6301304249422455</v>
      </c>
      <c r="L19" s="769">
        <v>1.6630559938781235</v>
      </c>
      <c r="M19" s="769">
        <v>1.697339452529961</v>
      </c>
      <c r="N19" s="769">
        <v>1.7319209736193251</v>
      </c>
      <c r="O19" s="769">
        <v>1.7669443514107936</v>
      </c>
      <c r="P19" s="769">
        <v>1.8025892187291177</v>
      </c>
      <c r="Q19" s="769">
        <v>1.8377397527525527</v>
      </c>
      <c r="R19" s="769">
        <v>1.875310447015307</v>
      </c>
      <c r="S19" s="769">
        <v>1.9155898071036883</v>
      </c>
      <c r="T19" s="769">
        <v>1.9555478456401152</v>
      </c>
      <c r="U19" s="769">
        <v>1.9952230842638023</v>
      </c>
      <c r="V19" s="769">
        <v>2.0334831490738612</v>
      </c>
      <c r="W19" s="769">
        <v>2.0717183206364616</v>
      </c>
      <c r="X19" s="769">
        <v>2.1113927875878407</v>
      </c>
      <c r="Y19" s="769">
        <v>2.1508260737035356</v>
      </c>
      <c r="Z19" s="769">
        <v>2.1918635745694965</v>
      </c>
      <c r="AA19" s="769">
        <v>2.2290184997757887</v>
      </c>
      <c r="AB19" s="769">
        <v>2.2677937008981921</v>
      </c>
      <c r="AC19" s="769">
        <v>2.3063715045781761</v>
      </c>
      <c r="AD19" s="769">
        <v>2.3467291511224961</v>
      </c>
      <c r="AE19" s="769">
        <v>2.3849706877100165</v>
      </c>
      <c r="AF19" s="769">
        <v>2.4250740741581174</v>
      </c>
      <c r="AG19" s="769">
        <v>2.4650767899728416</v>
      </c>
      <c r="AH19" s="769">
        <v>2.504984360061584</v>
      </c>
      <c r="AI19" s="769">
        <v>2.5469385287843425</v>
      </c>
      <c r="AJ19" s="770">
        <v>2.5867038924763386</v>
      </c>
    </row>
    <row r="20" spans="1:36" ht="25.15" customHeight="1" x14ac:dyDescent="0.2">
      <c r="A20" s="215"/>
      <c r="B20" s="930"/>
      <c r="C20" s="610" t="s">
        <v>819</v>
      </c>
      <c r="D20" s="739" t="s">
        <v>821</v>
      </c>
      <c r="E20" s="740" t="s">
        <v>124</v>
      </c>
      <c r="F20" s="749" t="s">
        <v>218</v>
      </c>
      <c r="G20" s="749">
        <v>1</v>
      </c>
      <c r="H20" s="750">
        <v>0</v>
      </c>
      <c r="I20" s="665">
        <v>-0.1</v>
      </c>
      <c r="J20" s="665">
        <v>-0.1</v>
      </c>
      <c r="K20" s="665">
        <v>-0.1</v>
      </c>
      <c r="L20" s="769">
        <v>-0.5</v>
      </c>
      <c r="M20" s="769">
        <v>-0.9</v>
      </c>
      <c r="N20" s="769">
        <v>-1.3</v>
      </c>
      <c r="O20" s="769">
        <v>-1.7</v>
      </c>
      <c r="P20" s="769">
        <v>-2.1</v>
      </c>
      <c r="Q20" s="769">
        <v>-2.4</v>
      </c>
      <c r="R20" s="769">
        <v>-2.6</v>
      </c>
      <c r="S20" s="769">
        <v>-3</v>
      </c>
      <c r="T20" s="769">
        <v>-3.3</v>
      </c>
      <c r="U20" s="769">
        <v>-3.4</v>
      </c>
      <c r="V20" s="769">
        <v>-3.7</v>
      </c>
      <c r="W20" s="769">
        <v>-3.9</v>
      </c>
      <c r="X20" s="769">
        <v>-4</v>
      </c>
      <c r="Y20" s="769">
        <v>-4.0999999999999996</v>
      </c>
      <c r="Z20" s="769">
        <v>-4.2</v>
      </c>
      <c r="AA20" s="769">
        <v>-4.3</v>
      </c>
      <c r="AB20" s="769">
        <v>-4.3</v>
      </c>
      <c r="AC20" s="769">
        <v>-4.4000000000000004</v>
      </c>
      <c r="AD20" s="769">
        <v>-4.5</v>
      </c>
      <c r="AE20" s="769">
        <v>-4.4000000000000004</v>
      </c>
      <c r="AF20" s="769">
        <v>-4.5</v>
      </c>
      <c r="AG20" s="769">
        <v>-4.5</v>
      </c>
      <c r="AH20" s="769">
        <v>-4.4000000000000004</v>
      </c>
      <c r="AI20" s="769">
        <v>-4.5</v>
      </c>
      <c r="AJ20" s="770">
        <v>-4.5</v>
      </c>
    </row>
    <row r="21" spans="1:36" ht="25.15" customHeight="1" x14ac:dyDescent="0.2">
      <c r="A21" s="214"/>
      <c r="B21" s="930"/>
      <c r="C21" s="744" t="s">
        <v>231</v>
      </c>
      <c r="D21" s="745" t="s">
        <v>232</v>
      </c>
      <c r="E21" s="746" t="s">
        <v>233</v>
      </c>
      <c r="F21" s="771" t="s">
        <v>218</v>
      </c>
      <c r="G21" s="771">
        <v>1</v>
      </c>
      <c r="H21" s="750">
        <f t="shared" ref="H21:AJ21" si="6">ROUND((H10*1000000)/(H57*1000),1)</f>
        <v>173.8</v>
      </c>
      <c r="I21" s="665">
        <f t="shared" si="6"/>
        <v>173.4</v>
      </c>
      <c r="J21" s="665">
        <f t="shared" si="6"/>
        <v>173.1</v>
      </c>
      <c r="K21" s="665">
        <f t="shared" si="6"/>
        <v>172.8</v>
      </c>
      <c r="L21" s="673">
        <f t="shared" si="6"/>
        <v>172.2</v>
      </c>
      <c r="M21" s="673">
        <f>ROUND((M10*1000000)/(M57*1000),1)</f>
        <v>171.6</v>
      </c>
      <c r="N21" s="673">
        <f t="shared" si="6"/>
        <v>171.1</v>
      </c>
      <c r="O21" s="673">
        <f t="shared" si="6"/>
        <v>170.6</v>
      </c>
      <c r="P21" s="673">
        <f t="shared" si="6"/>
        <v>170.1</v>
      </c>
      <c r="Q21" s="673">
        <f t="shared" si="6"/>
        <v>169.8</v>
      </c>
      <c r="R21" s="673">
        <f t="shared" si="6"/>
        <v>169.6</v>
      </c>
      <c r="S21" s="673">
        <f t="shared" si="6"/>
        <v>169.5</v>
      </c>
      <c r="T21" s="673">
        <f t="shared" si="6"/>
        <v>169.4</v>
      </c>
      <c r="U21" s="673">
        <f t="shared" si="6"/>
        <v>169.3</v>
      </c>
      <c r="V21" s="673">
        <f t="shared" si="6"/>
        <v>169.1</v>
      </c>
      <c r="W21" s="673">
        <f t="shared" si="6"/>
        <v>168.9</v>
      </c>
      <c r="X21" s="673">
        <f t="shared" si="6"/>
        <v>168.7</v>
      </c>
      <c r="Y21" s="673">
        <f t="shared" si="6"/>
        <v>168.6</v>
      </c>
      <c r="Z21" s="673">
        <f t="shared" si="6"/>
        <v>168.5</v>
      </c>
      <c r="AA21" s="673">
        <f t="shared" si="6"/>
        <v>168.4</v>
      </c>
      <c r="AB21" s="673">
        <f t="shared" si="6"/>
        <v>168.1</v>
      </c>
      <c r="AC21" s="673">
        <f t="shared" si="6"/>
        <v>167.9</v>
      </c>
      <c r="AD21" s="673">
        <f t="shared" si="6"/>
        <v>167.6</v>
      </c>
      <c r="AE21" s="673">
        <f t="shared" si="6"/>
        <v>167.4</v>
      </c>
      <c r="AF21" s="673">
        <f t="shared" si="6"/>
        <v>167.2</v>
      </c>
      <c r="AG21" s="673">
        <f t="shared" si="6"/>
        <v>167</v>
      </c>
      <c r="AH21" s="673">
        <f t="shared" si="6"/>
        <v>166.8</v>
      </c>
      <c r="AI21" s="673">
        <f t="shared" si="6"/>
        <v>166.6</v>
      </c>
      <c r="AJ21" s="772">
        <f t="shared" si="6"/>
        <v>166.4</v>
      </c>
    </row>
    <row r="22" spans="1:36" ht="25.15" customHeight="1" x14ac:dyDescent="0.2">
      <c r="A22" s="215"/>
      <c r="B22" s="930"/>
      <c r="C22" s="610" t="s">
        <v>234</v>
      </c>
      <c r="D22" s="739" t="s">
        <v>235</v>
      </c>
      <c r="E22" s="740" t="s">
        <v>124</v>
      </c>
      <c r="F22" s="749" t="s">
        <v>218</v>
      </c>
      <c r="G22" s="749">
        <v>1</v>
      </c>
      <c r="H22" s="750">
        <v>38.806724110499303</v>
      </c>
      <c r="I22" s="665">
        <v>36.752685982357974</v>
      </c>
      <c r="J22" s="665">
        <v>35.72967137919769</v>
      </c>
      <c r="K22" s="665">
        <v>34.689280215250584</v>
      </c>
      <c r="L22" s="751">
        <v>33.652690055338006</v>
      </c>
      <c r="M22" s="751">
        <v>32.63881651037682</v>
      </c>
      <c r="N22" s="751">
        <v>31.627611263867887</v>
      </c>
      <c r="O22" s="751">
        <v>30.619067457768985</v>
      </c>
      <c r="P22" s="751">
        <v>29.61321445266983</v>
      </c>
      <c r="Q22" s="751">
        <v>28.626657622257923</v>
      </c>
      <c r="R22" s="751">
        <v>27.673878840532137</v>
      </c>
      <c r="S22" s="751">
        <v>26.720400074498915</v>
      </c>
      <c r="T22" s="751">
        <v>25.766231943615544</v>
      </c>
      <c r="U22" s="751">
        <v>24.811371685861797</v>
      </c>
      <c r="V22" s="751">
        <v>24.777001865915413</v>
      </c>
      <c r="W22" s="751">
        <v>24.742521462112897</v>
      </c>
      <c r="X22" s="751">
        <v>24.722355627447001</v>
      </c>
      <c r="Y22" s="751">
        <v>24.68773400681313</v>
      </c>
      <c r="Z22" s="751">
        <v>24.653078366587494</v>
      </c>
      <c r="AA22" s="751">
        <v>24.632713917521336</v>
      </c>
      <c r="AB22" s="751">
        <v>24.569253918420898</v>
      </c>
      <c r="AC22" s="751">
        <v>24.520122223729221</v>
      </c>
      <c r="AD22" s="751">
        <v>24.470971132894555</v>
      </c>
      <c r="AE22" s="751">
        <v>24.421773039331345</v>
      </c>
      <c r="AF22" s="751">
        <v>24.37253359639605</v>
      </c>
      <c r="AG22" s="751">
        <v>24.308988373417936</v>
      </c>
      <c r="AH22" s="751">
        <v>24.259701720912588</v>
      </c>
      <c r="AI22" s="751">
        <v>24.210382807079721</v>
      </c>
      <c r="AJ22" s="752">
        <v>24.161024612096778</v>
      </c>
    </row>
    <row r="23" spans="1:36" ht="25.15" customHeight="1" x14ac:dyDescent="0.2">
      <c r="A23" s="215"/>
      <c r="B23" s="930"/>
      <c r="C23" s="610" t="s">
        <v>236</v>
      </c>
      <c r="D23" s="739" t="s">
        <v>237</v>
      </c>
      <c r="E23" s="740" t="s">
        <v>124</v>
      </c>
      <c r="F23" s="749" t="s">
        <v>218</v>
      </c>
      <c r="G23" s="749">
        <v>1</v>
      </c>
      <c r="H23" s="750">
        <v>73.30110882186159</v>
      </c>
      <c r="I23" s="665">
        <v>75.28804506500596</v>
      </c>
      <c r="J23" s="665">
        <v>76.276863075125505</v>
      </c>
      <c r="K23" s="665">
        <v>77.217947513157711</v>
      </c>
      <c r="L23" s="751">
        <v>78.154674170485649</v>
      </c>
      <c r="M23" s="751">
        <v>79.132896673060316</v>
      </c>
      <c r="N23" s="751">
        <v>80.107975772932562</v>
      </c>
      <c r="O23" s="751">
        <v>81.07987988747476</v>
      </c>
      <c r="P23" s="751">
        <v>82.048672673921786</v>
      </c>
      <c r="Q23" s="751">
        <v>83.062527407356313</v>
      </c>
      <c r="R23" s="751">
        <v>84.172456739047448</v>
      </c>
      <c r="S23" s="751">
        <v>85.282907185937233</v>
      </c>
      <c r="T23" s="751">
        <v>86.393884507247776</v>
      </c>
      <c r="U23" s="751">
        <v>87.505350017283448</v>
      </c>
      <c r="V23" s="751">
        <v>87.528558495166465</v>
      </c>
      <c r="W23" s="751">
        <v>87.551452514876246</v>
      </c>
      <c r="X23" s="751">
        <v>87.62515858164636</v>
      </c>
      <c r="Y23" s="751">
        <v>87.64778775111013</v>
      </c>
      <c r="Z23" s="751">
        <v>87.670371240221257</v>
      </c>
      <c r="AA23" s="751">
        <v>87.743936506251089</v>
      </c>
      <c r="AB23" s="751">
        <v>87.663980907749533</v>
      </c>
      <c r="AC23" s="751">
        <v>87.634967310757105</v>
      </c>
      <c r="AD23" s="751">
        <v>87.605787085861792</v>
      </c>
      <c r="AE23" s="751">
        <v>87.576340397341909</v>
      </c>
      <c r="AF23" s="751">
        <v>87.54664620876855</v>
      </c>
      <c r="AG23" s="751">
        <v>87.465378887096975</v>
      </c>
      <c r="AH23" s="751">
        <v>87.435227304866984</v>
      </c>
      <c r="AI23" s="751">
        <v>87.40485739712453</v>
      </c>
      <c r="AJ23" s="752">
        <v>87.374242669714661</v>
      </c>
    </row>
    <row r="24" spans="1:36" ht="25.15" customHeight="1" x14ac:dyDescent="0.2">
      <c r="A24" s="215"/>
      <c r="B24" s="930"/>
      <c r="C24" s="610" t="s">
        <v>238</v>
      </c>
      <c r="D24" s="739" t="s">
        <v>239</v>
      </c>
      <c r="E24" s="740" t="s">
        <v>124</v>
      </c>
      <c r="F24" s="749" t="s">
        <v>218</v>
      </c>
      <c r="G24" s="749">
        <v>1</v>
      </c>
      <c r="H24" s="750">
        <v>20.967232162009797</v>
      </c>
      <c r="I24" s="665">
        <v>20.659271680028937</v>
      </c>
      <c r="J24" s="665">
        <v>20.505785701782429</v>
      </c>
      <c r="K24" s="665">
        <v>20.340873184729858</v>
      </c>
      <c r="L24" s="751">
        <v>20.176437481447422</v>
      </c>
      <c r="M24" s="751">
        <v>20.024082416070772</v>
      </c>
      <c r="N24" s="751">
        <v>19.872050558646929</v>
      </c>
      <c r="O24" s="751">
        <v>19.720335657731454</v>
      </c>
      <c r="P24" s="751">
        <v>19.56895469737092</v>
      </c>
      <c r="Q24" s="751">
        <v>19.429176730826438</v>
      </c>
      <c r="R24" s="751">
        <v>19.312059759550962</v>
      </c>
      <c r="S24" s="751">
        <v>19.194816518716273</v>
      </c>
      <c r="T24" s="751">
        <v>19.077450791616279</v>
      </c>
      <c r="U24" s="751">
        <v>18.959956511646613</v>
      </c>
      <c r="V24" s="751">
        <v>18.813178599741445</v>
      </c>
      <c r="W24" s="751">
        <v>18.666253140354929</v>
      </c>
      <c r="X24" s="751">
        <v>18.529993434028768</v>
      </c>
      <c r="Y24" s="751">
        <v>18.382765473310609</v>
      </c>
      <c r="Z24" s="751">
        <v>18.235449516557431</v>
      </c>
      <c r="AA24" s="751">
        <v>18.098571019442399</v>
      </c>
      <c r="AB24" s="751">
        <v>17.930037505479969</v>
      </c>
      <c r="AC24" s="751">
        <v>17.772112223293206</v>
      </c>
      <c r="AD24" s="751">
        <v>17.614254078835032</v>
      </c>
      <c r="AE24" s="751">
        <v>17.456444039000832</v>
      </c>
      <c r="AF24" s="751">
        <v>17.29868723731364</v>
      </c>
      <c r="AG24" s="751">
        <v>17.13093234462583</v>
      </c>
      <c r="AH24" s="751">
        <v>16.973382200316195</v>
      </c>
      <c r="AI24" s="751">
        <v>16.815894639922242</v>
      </c>
      <c r="AJ24" s="752">
        <v>16.658465748130475</v>
      </c>
    </row>
    <row r="25" spans="1:36" ht="25.15" customHeight="1" x14ac:dyDescent="0.2">
      <c r="A25" s="215"/>
      <c r="B25" s="930"/>
      <c r="C25" s="610" t="s">
        <v>240</v>
      </c>
      <c r="D25" s="739" t="s">
        <v>241</v>
      </c>
      <c r="E25" s="740" t="s">
        <v>124</v>
      </c>
      <c r="F25" s="749" t="s">
        <v>218</v>
      </c>
      <c r="G25" s="749">
        <v>1</v>
      </c>
      <c r="H25" s="750">
        <v>16.617408656857389</v>
      </c>
      <c r="I25" s="665">
        <v>16.546959807372797</v>
      </c>
      <c r="J25" s="665">
        <v>16.511765640373579</v>
      </c>
      <c r="K25" s="665">
        <v>16.467074170932655</v>
      </c>
      <c r="L25" s="751">
        <v>16.422419154756788</v>
      </c>
      <c r="M25" s="751">
        <v>16.387296731734942</v>
      </c>
      <c r="N25" s="751">
        <v>16.352188279850211</v>
      </c>
      <c r="O25" s="751">
        <v>16.317088293269862</v>
      </c>
      <c r="P25" s="751">
        <v>16.28201047519639</v>
      </c>
      <c r="Q25" s="751">
        <v>16.256383436246658</v>
      </c>
      <c r="R25" s="751">
        <v>16.249671252636652</v>
      </c>
      <c r="S25" s="751">
        <v>16.242913546278732</v>
      </c>
      <c r="T25" s="751">
        <v>16.236112892404211</v>
      </c>
      <c r="U25" s="751">
        <v>16.229263492495871</v>
      </c>
      <c r="V25" s="751">
        <v>16.221447135641856</v>
      </c>
      <c r="W25" s="751">
        <v>16.213566116886735</v>
      </c>
      <c r="X25" s="751">
        <v>16.215081553475169</v>
      </c>
      <c r="Y25" s="751">
        <v>16.207131843161591</v>
      </c>
      <c r="Z25" s="751">
        <v>16.199167425062782</v>
      </c>
      <c r="AA25" s="751">
        <v>16.200609777416787</v>
      </c>
      <c r="AB25" s="751">
        <v>16.173707675762387</v>
      </c>
      <c r="AC25" s="751">
        <v>16.156219290699447</v>
      </c>
      <c r="AD25" s="751">
        <v>16.138708244964068</v>
      </c>
      <c r="AE25" s="751">
        <v>16.121156229901281</v>
      </c>
      <c r="AF25" s="751">
        <v>16.103566844419326</v>
      </c>
      <c r="AG25" s="751">
        <v>16.076506323049834</v>
      </c>
      <c r="AH25" s="751">
        <v>16.058856519652561</v>
      </c>
      <c r="AI25" s="751">
        <v>16.041174998203523</v>
      </c>
      <c r="AJ25" s="752">
        <v>16.023456990671122</v>
      </c>
    </row>
    <row r="26" spans="1:36" ht="25.15" customHeight="1" x14ac:dyDescent="0.2">
      <c r="A26" s="215"/>
      <c r="B26" s="930"/>
      <c r="C26" s="610" t="s">
        <v>242</v>
      </c>
      <c r="D26" s="739" t="s">
        <v>243</v>
      </c>
      <c r="E26" s="740" t="s">
        <v>124</v>
      </c>
      <c r="F26" s="749" t="s">
        <v>218</v>
      </c>
      <c r="G26" s="749">
        <v>1</v>
      </c>
      <c r="H26" s="750">
        <v>22.351031997150621</v>
      </c>
      <c r="I26" s="665">
        <v>22.289215691029121</v>
      </c>
      <c r="J26" s="665">
        <v>22.258279657747689</v>
      </c>
      <c r="K26" s="665">
        <v>22.214485677059393</v>
      </c>
      <c r="L26" s="751">
        <v>22.170675948453862</v>
      </c>
      <c r="M26" s="751">
        <v>22.139679978041233</v>
      </c>
      <c r="N26" s="751">
        <v>22.108656851613073</v>
      </c>
      <c r="O26" s="751">
        <v>22.077599059025896</v>
      </c>
      <c r="P26" s="751">
        <v>22.046525077629305</v>
      </c>
      <c r="Q26" s="751">
        <v>22.028211109351467</v>
      </c>
      <c r="R26" s="751">
        <v>22.035519521535409</v>
      </c>
      <c r="S26" s="751">
        <v>22.042777053476357</v>
      </c>
      <c r="T26" s="751">
        <v>22.04998708866821</v>
      </c>
      <c r="U26" s="751">
        <v>22.057141639974368</v>
      </c>
      <c r="V26" s="751">
        <v>22.062991712956332</v>
      </c>
      <c r="W26" s="751">
        <v>22.068762521659426</v>
      </c>
      <c r="X26" s="751">
        <v>22.087341330316885</v>
      </c>
      <c r="Y26" s="751">
        <v>22.093045379223135</v>
      </c>
      <c r="Z26" s="751">
        <v>22.098737913656173</v>
      </c>
      <c r="AA26" s="751">
        <v>22.117281231205123</v>
      </c>
      <c r="AB26" s="751">
        <v>22.097127126790827</v>
      </c>
      <c r="AC26" s="751">
        <v>22.089813779455827</v>
      </c>
      <c r="AD26" s="751">
        <v>22.082458430857422</v>
      </c>
      <c r="AE26" s="751">
        <v>22.075035915783968</v>
      </c>
      <c r="AF26" s="751">
        <v>22.067551014310894</v>
      </c>
      <c r="AG26" s="751">
        <v>22.047066268812969</v>
      </c>
      <c r="AH26" s="751">
        <v>22.039466073855912</v>
      </c>
      <c r="AI26" s="751">
        <v>22.031810846415119</v>
      </c>
      <c r="AJ26" s="752">
        <v>22.024093908209455</v>
      </c>
    </row>
    <row r="27" spans="1:36" ht="25.15" customHeight="1" x14ac:dyDescent="0.2">
      <c r="A27" s="215"/>
      <c r="B27" s="930"/>
      <c r="C27" s="610" t="s">
        <v>244</v>
      </c>
      <c r="D27" s="739" t="s">
        <v>245</v>
      </c>
      <c r="E27" s="740" t="s">
        <v>124</v>
      </c>
      <c r="F27" s="749" t="s">
        <v>218</v>
      </c>
      <c r="G27" s="749">
        <v>1</v>
      </c>
      <c r="H27" s="750">
        <v>1.7564942516213242</v>
      </c>
      <c r="I27" s="665">
        <v>1.8638217742052476</v>
      </c>
      <c r="J27" s="665">
        <v>1.9176345457731385</v>
      </c>
      <c r="K27" s="665">
        <v>1.9703392388698378</v>
      </c>
      <c r="L27" s="751">
        <v>2.0231031895183236</v>
      </c>
      <c r="M27" s="751">
        <v>2.0772276907159135</v>
      </c>
      <c r="N27" s="751">
        <v>2.1315172730893033</v>
      </c>
      <c r="O27" s="751">
        <v>2.186029644729103</v>
      </c>
      <c r="P27" s="751">
        <v>2.2406226232118511</v>
      </c>
      <c r="Q27" s="751">
        <v>2.2970436939612355</v>
      </c>
      <c r="R27" s="751">
        <v>2.3564138866974358</v>
      </c>
      <c r="S27" s="751">
        <v>2.4161856210925405</v>
      </c>
      <c r="T27" s="751">
        <v>2.4763327764480842</v>
      </c>
      <c r="U27" s="751">
        <v>2.5369166527379319</v>
      </c>
      <c r="V27" s="751">
        <v>2.5968221905785227</v>
      </c>
      <c r="W27" s="751">
        <v>2.6574442441098038</v>
      </c>
      <c r="X27" s="751">
        <v>2.7200694730857813</v>
      </c>
      <c r="Y27" s="751">
        <v>2.7815355463814577</v>
      </c>
      <c r="Z27" s="751">
        <v>2.8431955379148786</v>
      </c>
      <c r="AA27" s="751">
        <v>2.9068875481632777</v>
      </c>
      <c r="AB27" s="751">
        <v>2.9658928657964556</v>
      </c>
      <c r="AC27" s="751">
        <v>3.0267651720652191</v>
      </c>
      <c r="AD27" s="751">
        <v>3.0878210265871529</v>
      </c>
      <c r="AE27" s="751">
        <v>3.14925037864068</v>
      </c>
      <c r="AF27" s="751">
        <v>3.2110150987915711</v>
      </c>
      <c r="AG27" s="751">
        <v>3.2711278029964874</v>
      </c>
      <c r="AH27" s="751">
        <v>3.3333661803957901</v>
      </c>
      <c r="AI27" s="751">
        <v>3.3958793112549315</v>
      </c>
      <c r="AJ27" s="752">
        <v>3.458716071177546</v>
      </c>
    </row>
    <row r="28" spans="1:36" ht="25.15" customHeight="1" x14ac:dyDescent="0.2">
      <c r="A28" s="215"/>
      <c r="B28" s="930"/>
      <c r="C28" s="610" t="s">
        <v>820</v>
      </c>
      <c r="D28" s="739" t="s">
        <v>822</v>
      </c>
      <c r="E28" s="740" t="s">
        <v>124</v>
      </c>
      <c r="F28" s="749" t="s">
        <v>218</v>
      </c>
      <c r="G28" s="749">
        <v>1</v>
      </c>
      <c r="H28" s="750">
        <v>0</v>
      </c>
      <c r="I28" s="665">
        <v>0</v>
      </c>
      <c r="J28" s="665">
        <v>-0.1</v>
      </c>
      <c r="K28" s="665">
        <v>-0.1</v>
      </c>
      <c r="L28" s="751">
        <v>-0.4</v>
      </c>
      <c r="M28" s="751">
        <v>-0.8</v>
      </c>
      <c r="N28" s="751">
        <v>-1.1000000000000001</v>
      </c>
      <c r="O28" s="751">
        <v>-1.4</v>
      </c>
      <c r="P28" s="751">
        <v>-1.7</v>
      </c>
      <c r="Q28" s="751">
        <v>-1.9</v>
      </c>
      <c r="R28" s="751">
        <v>-2.2000000000000002</v>
      </c>
      <c r="S28" s="751">
        <v>-2.4</v>
      </c>
      <c r="T28" s="751">
        <v>-2.6</v>
      </c>
      <c r="U28" s="751">
        <v>-2.8</v>
      </c>
      <c r="V28" s="751">
        <v>-2.9</v>
      </c>
      <c r="W28" s="751">
        <v>-3</v>
      </c>
      <c r="X28" s="751">
        <v>-3.2</v>
      </c>
      <c r="Y28" s="751">
        <v>-3.2</v>
      </c>
      <c r="Z28" s="751">
        <v>-3.2</v>
      </c>
      <c r="AA28" s="751">
        <v>-3.3</v>
      </c>
      <c r="AB28" s="751">
        <v>-3.3</v>
      </c>
      <c r="AC28" s="751">
        <v>-3.3</v>
      </c>
      <c r="AD28" s="751">
        <v>-3.4</v>
      </c>
      <c r="AE28" s="751">
        <v>-3.4</v>
      </c>
      <c r="AF28" s="751">
        <v>-3.4</v>
      </c>
      <c r="AG28" s="751">
        <v>-3.3</v>
      </c>
      <c r="AH28" s="751">
        <v>-3.3</v>
      </c>
      <c r="AI28" s="751">
        <v>-3.3</v>
      </c>
      <c r="AJ28" s="752">
        <v>-3.3</v>
      </c>
    </row>
    <row r="29" spans="1:36" ht="25.15" customHeight="1" x14ac:dyDescent="0.2">
      <c r="A29" s="216"/>
      <c r="B29" s="930"/>
      <c r="C29" s="744" t="s">
        <v>246</v>
      </c>
      <c r="D29" s="745" t="s">
        <v>247</v>
      </c>
      <c r="E29" s="746" t="s">
        <v>248</v>
      </c>
      <c r="F29" s="771" t="s">
        <v>218</v>
      </c>
      <c r="G29" s="771">
        <v>1</v>
      </c>
      <c r="H29" s="750">
        <f t="shared" ref="H29:AJ29" si="7">((H9+H10)*1000000)/((H56+H57)*1000)</f>
        <v>147.44664272931377</v>
      </c>
      <c r="I29" s="665">
        <f t="shared" si="7"/>
        <v>145.84622973946961</v>
      </c>
      <c r="J29" s="665">
        <f t="shared" si="7"/>
        <v>144.42021080722233</v>
      </c>
      <c r="K29" s="665">
        <f t="shared" si="7"/>
        <v>143.07362442062325</v>
      </c>
      <c r="L29" s="673">
        <f t="shared" si="7"/>
        <v>141.46449678101595</v>
      </c>
      <c r="M29" s="673">
        <f t="shared" si="7"/>
        <v>139.98354707817256</v>
      </c>
      <c r="N29" s="673">
        <f t="shared" si="7"/>
        <v>138.6188443352286</v>
      </c>
      <c r="O29" s="673">
        <f t="shared" si="7"/>
        <v>137.37673804119169</v>
      </c>
      <c r="P29" s="673">
        <f t="shared" si="7"/>
        <v>136.22963852324699</v>
      </c>
      <c r="Q29" s="673">
        <f t="shared" si="7"/>
        <v>135.15689902524335</v>
      </c>
      <c r="R29" s="673">
        <f t="shared" si="7"/>
        <v>134.35972500565984</v>
      </c>
      <c r="S29" s="673">
        <f t="shared" si="7"/>
        <v>133.652251021875</v>
      </c>
      <c r="T29" s="673">
        <f t="shared" si="7"/>
        <v>133.02797706656941</v>
      </c>
      <c r="U29" s="673">
        <f t="shared" si="7"/>
        <v>132.4905543453024</v>
      </c>
      <c r="V29" s="673">
        <f t="shared" si="7"/>
        <v>131.5951748990698</v>
      </c>
      <c r="W29" s="673">
        <f t="shared" si="7"/>
        <v>130.76635769497571</v>
      </c>
      <c r="X29" s="673">
        <f t="shared" si="7"/>
        <v>130.10002190667271</v>
      </c>
      <c r="Y29" s="673">
        <f t="shared" si="7"/>
        <v>129.48191860338673</v>
      </c>
      <c r="Z29" s="673">
        <f t="shared" si="7"/>
        <v>128.90541275277224</v>
      </c>
      <c r="AA29" s="673">
        <f t="shared" si="7"/>
        <v>128.27936750150863</v>
      </c>
      <c r="AB29" s="673">
        <f t="shared" si="7"/>
        <v>127.69613229604843</v>
      </c>
      <c r="AC29" s="673">
        <f t="shared" si="7"/>
        <v>127.14960980951841</v>
      </c>
      <c r="AD29" s="673">
        <f t="shared" si="7"/>
        <v>126.64401385228416</v>
      </c>
      <c r="AE29" s="673">
        <f t="shared" si="7"/>
        <v>126.17385018931826</v>
      </c>
      <c r="AF29" s="673">
        <f t="shared" si="7"/>
        <v>125.76766730603734</v>
      </c>
      <c r="AG29" s="673">
        <f t="shared" si="7"/>
        <v>125.38583548562123</v>
      </c>
      <c r="AH29" s="673">
        <f t="shared" si="7"/>
        <v>125.0687396723456</v>
      </c>
      <c r="AI29" s="673">
        <f t="shared" si="7"/>
        <v>124.73201865536399</v>
      </c>
      <c r="AJ29" s="772">
        <f t="shared" si="7"/>
        <v>124.41800124317699</v>
      </c>
    </row>
    <row r="30" spans="1:36" ht="25.15" customHeight="1" x14ac:dyDescent="0.2">
      <c r="A30" s="216"/>
      <c r="B30" s="930"/>
      <c r="C30" s="610" t="s">
        <v>249</v>
      </c>
      <c r="D30" s="739" t="s">
        <v>250</v>
      </c>
      <c r="E30" s="740" t="s">
        <v>124</v>
      </c>
      <c r="F30" s="741" t="s">
        <v>75</v>
      </c>
      <c r="G30" s="741">
        <v>2</v>
      </c>
      <c r="H30" s="577">
        <v>9.6545811704475751E-2</v>
      </c>
      <c r="I30" s="663">
        <v>9.6545811704475751E-2</v>
      </c>
      <c r="J30" s="663">
        <v>9.6545811704475751E-2</v>
      </c>
      <c r="K30" s="663">
        <v>9.6545811704475751E-2</v>
      </c>
      <c r="L30" s="742">
        <v>9.6545811704475751E-2</v>
      </c>
      <c r="M30" s="742">
        <v>9.6545811704475751E-2</v>
      </c>
      <c r="N30" s="742">
        <v>9.6545811704475751E-2</v>
      </c>
      <c r="O30" s="742">
        <v>9.6545811704475751E-2</v>
      </c>
      <c r="P30" s="742">
        <v>9.6545811704475751E-2</v>
      </c>
      <c r="Q30" s="742">
        <v>9.6545811704475751E-2</v>
      </c>
      <c r="R30" s="742">
        <v>9.6545811704475751E-2</v>
      </c>
      <c r="S30" s="742">
        <v>9.6545811704475751E-2</v>
      </c>
      <c r="T30" s="742">
        <v>9.6545811704475751E-2</v>
      </c>
      <c r="U30" s="742">
        <v>9.6545811704475751E-2</v>
      </c>
      <c r="V30" s="742">
        <v>9.6545811704475751E-2</v>
      </c>
      <c r="W30" s="742">
        <v>9.6545811704475751E-2</v>
      </c>
      <c r="X30" s="742">
        <v>9.6545811704475751E-2</v>
      </c>
      <c r="Y30" s="742">
        <v>9.6545811704475751E-2</v>
      </c>
      <c r="Z30" s="742">
        <v>9.6545811704475751E-2</v>
      </c>
      <c r="AA30" s="742">
        <v>9.6545811704475751E-2</v>
      </c>
      <c r="AB30" s="742">
        <v>9.6545811704475751E-2</v>
      </c>
      <c r="AC30" s="742">
        <v>9.6545811704475751E-2</v>
      </c>
      <c r="AD30" s="742">
        <v>9.6545811704475751E-2</v>
      </c>
      <c r="AE30" s="742">
        <v>9.6545811704475751E-2</v>
      </c>
      <c r="AF30" s="742">
        <v>9.6545811704475751E-2</v>
      </c>
      <c r="AG30" s="742">
        <v>9.6545811704475751E-2</v>
      </c>
      <c r="AH30" s="742">
        <v>9.6545811704475751E-2</v>
      </c>
      <c r="AI30" s="742">
        <v>9.6545811704475751E-2</v>
      </c>
      <c r="AJ30" s="743">
        <v>9.6545811704475751E-2</v>
      </c>
    </row>
    <row r="31" spans="1:36" ht="25.15" customHeight="1" thickBot="1" x14ac:dyDescent="0.25">
      <c r="A31" s="216"/>
      <c r="B31" s="931"/>
      <c r="C31" s="773" t="s">
        <v>251</v>
      </c>
      <c r="D31" s="774" t="s">
        <v>252</v>
      </c>
      <c r="E31" s="775" t="s">
        <v>124</v>
      </c>
      <c r="F31" s="776" t="s">
        <v>75</v>
      </c>
      <c r="G31" s="776">
        <v>2</v>
      </c>
      <c r="H31" s="777">
        <v>0.13301028944731919</v>
      </c>
      <c r="I31" s="664">
        <v>0.13301028944731919</v>
      </c>
      <c r="J31" s="664">
        <v>0.13301028944731919</v>
      </c>
      <c r="K31" s="664">
        <v>0.13301028944731919</v>
      </c>
      <c r="L31" s="778">
        <v>0.13301028944731919</v>
      </c>
      <c r="M31" s="778">
        <v>0.13301028944731919</v>
      </c>
      <c r="N31" s="778">
        <v>0.13301028944731919</v>
      </c>
      <c r="O31" s="778">
        <v>0.13301028944731919</v>
      </c>
      <c r="P31" s="778">
        <v>0.13301028944731919</v>
      </c>
      <c r="Q31" s="778">
        <v>0.13301028944731919</v>
      </c>
      <c r="R31" s="778">
        <v>0.13301028944731919</v>
      </c>
      <c r="S31" s="778">
        <v>0.13301028944731919</v>
      </c>
      <c r="T31" s="778">
        <v>0.13301028944731919</v>
      </c>
      <c r="U31" s="778">
        <v>0.13301028944731919</v>
      </c>
      <c r="V31" s="778">
        <v>0.13301028944731919</v>
      </c>
      <c r="W31" s="778">
        <v>0.13301028944731919</v>
      </c>
      <c r="X31" s="778">
        <v>0.13301028944731919</v>
      </c>
      <c r="Y31" s="778">
        <v>0.13301028944731919</v>
      </c>
      <c r="Z31" s="778">
        <v>0.13301028944731919</v>
      </c>
      <c r="AA31" s="778">
        <v>0.13301028944731919</v>
      </c>
      <c r="AB31" s="778">
        <v>0.13301028944731919</v>
      </c>
      <c r="AC31" s="778">
        <v>0.13301028944731919</v>
      </c>
      <c r="AD31" s="778">
        <v>0.13301028944731919</v>
      </c>
      <c r="AE31" s="778">
        <v>0.13301028944731919</v>
      </c>
      <c r="AF31" s="778">
        <v>0.13301028944731919</v>
      </c>
      <c r="AG31" s="778">
        <v>0.13301028944731919</v>
      </c>
      <c r="AH31" s="778">
        <v>0.13301028944731919</v>
      </c>
      <c r="AI31" s="778">
        <v>0.13301028944731919</v>
      </c>
      <c r="AJ31" s="779">
        <v>0.13301028944731919</v>
      </c>
    </row>
    <row r="32" spans="1:36" ht="25.15" customHeight="1" x14ac:dyDescent="0.2">
      <c r="A32" s="216"/>
      <c r="B32" s="932" t="s">
        <v>253</v>
      </c>
      <c r="C32" s="732" t="s">
        <v>254</v>
      </c>
      <c r="D32" s="733" t="s">
        <v>255</v>
      </c>
      <c r="E32" s="734" t="s">
        <v>124</v>
      </c>
      <c r="F32" s="735" t="s">
        <v>75</v>
      </c>
      <c r="G32" s="735">
        <v>2</v>
      </c>
      <c r="H32" s="736">
        <v>3.9960100588817188E-2</v>
      </c>
      <c r="I32" s="667">
        <v>3.9960100588817188E-2</v>
      </c>
      <c r="J32" s="667">
        <v>3.9960100588817188E-2</v>
      </c>
      <c r="K32" s="667">
        <v>3.9960100588817188E-2</v>
      </c>
      <c r="L32" s="780">
        <v>3.9960100588817188E-2</v>
      </c>
      <c r="M32" s="780">
        <v>3.9960100588817188E-2</v>
      </c>
      <c r="N32" s="780">
        <v>3.9960100588817188E-2</v>
      </c>
      <c r="O32" s="780">
        <v>3.9960100588817188E-2</v>
      </c>
      <c r="P32" s="780">
        <v>3.9960100588817188E-2</v>
      </c>
      <c r="Q32" s="780">
        <v>3.9960100588817188E-2</v>
      </c>
      <c r="R32" s="780">
        <v>3.9960100588817188E-2</v>
      </c>
      <c r="S32" s="780">
        <v>3.9960100588817188E-2</v>
      </c>
      <c r="T32" s="780">
        <v>3.9960100588817188E-2</v>
      </c>
      <c r="U32" s="780">
        <v>3.9960100588817188E-2</v>
      </c>
      <c r="V32" s="780">
        <v>3.9960100588817188E-2</v>
      </c>
      <c r="W32" s="780">
        <v>3.9960100588817188E-2</v>
      </c>
      <c r="X32" s="780">
        <v>3.9960100588817188E-2</v>
      </c>
      <c r="Y32" s="780">
        <v>3.9960100588817188E-2</v>
      </c>
      <c r="Z32" s="780">
        <v>3.9960100588817188E-2</v>
      </c>
      <c r="AA32" s="780">
        <v>3.9960100588817188E-2</v>
      </c>
      <c r="AB32" s="780">
        <v>3.9960100588817188E-2</v>
      </c>
      <c r="AC32" s="780">
        <v>3.9960100588817188E-2</v>
      </c>
      <c r="AD32" s="780">
        <v>3.9960100588817188E-2</v>
      </c>
      <c r="AE32" s="780">
        <v>3.9960100588817188E-2</v>
      </c>
      <c r="AF32" s="780">
        <v>3.9960100588817188E-2</v>
      </c>
      <c r="AG32" s="780">
        <v>3.9960100588817188E-2</v>
      </c>
      <c r="AH32" s="780">
        <v>3.9960100588817188E-2</v>
      </c>
      <c r="AI32" s="780">
        <v>3.9960100588817188E-2</v>
      </c>
      <c r="AJ32" s="781">
        <v>3.9960100588817188E-2</v>
      </c>
    </row>
    <row r="33" spans="1:36" ht="25.15" customHeight="1" x14ac:dyDescent="0.2">
      <c r="A33" s="216"/>
      <c r="B33" s="933"/>
      <c r="C33" s="610" t="s">
        <v>256</v>
      </c>
      <c r="D33" s="739" t="s">
        <v>257</v>
      </c>
      <c r="E33" s="740" t="s">
        <v>124</v>
      </c>
      <c r="F33" s="741" t="s">
        <v>75</v>
      </c>
      <c r="G33" s="741">
        <v>2</v>
      </c>
      <c r="H33" s="577">
        <v>1.6465542316784869E-2</v>
      </c>
      <c r="I33" s="663">
        <v>1.6465542316784869E-2</v>
      </c>
      <c r="J33" s="663">
        <v>1.6465542316784869E-2</v>
      </c>
      <c r="K33" s="663">
        <v>1.6465542316784869E-2</v>
      </c>
      <c r="L33" s="742">
        <v>1.6465542316784869E-2</v>
      </c>
      <c r="M33" s="742">
        <v>1.6465542316784869E-2</v>
      </c>
      <c r="N33" s="742">
        <v>1.6465542316784869E-2</v>
      </c>
      <c r="O33" s="742">
        <v>1.6465542316784869E-2</v>
      </c>
      <c r="P33" s="742">
        <v>1.6465542316784869E-2</v>
      </c>
      <c r="Q33" s="742">
        <v>1.6465542316784869E-2</v>
      </c>
      <c r="R33" s="742">
        <v>1.6465542316784869E-2</v>
      </c>
      <c r="S33" s="742">
        <v>1.6465542316784869E-2</v>
      </c>
      <c r="T33" s="742">
        <v>1.6465542316784869E-2</v>
      </c>
      <c r="U33" s="742">
        <v>1.6465542316784869E-2</v>
      </c>
      <c r="V33" s="742">
        <v>1.6465542316784869E-2</v>
      </c>
      <c r="W33" s="742">
        <v>1.6465542316784869E-2</v>
      </c>
      <c r="X33" s="742">
        <v>1.6465542316784869E-2</v>
      </c>
      <c r="Y33" s="742">
        <v>1.6465542316784869E-2</v>
      </c>
      <c r="Z33" s="742">
        <v>1.6465542316784869E-2</v>
      </c>
      <c r="AA33" s="742">
        <v>1.6465542316784869E-2</v>
      </c>
      <c r="AB33" s="742">
        <v>1.6465542316784869E-2</v>
      </c>
      <c r="AC33" s="742">
        <v>1.6465542316784869E-2</v>
      </c>
      <c r="AD33" s="742">
        <v>1.6465542316784869E-2</v>
      </c>
      <c r="AE33" s="742">
        <v>1.6465542316784869E-2</v>
      </c>
      <c r="AF33" s="742">
        <v>1.6465542316784869E-2</v>
      </c>
      <c r="AG33" s="742">
        <v>1.6465542316784869E-2</v>
      </c>
      <c r="AH33" s="742">
        <v>1.6465542316784869E-2</v>
      </c>
      <c r="AI33" s="742">
        <v>1.6465542316784869E-2</v>
      </c>
      <c r="AJ33" s="743">
        <v>1.6465542316784869E-2</v>
      </c>
    </row>
    <row r="34" spans="1:36" ht="25.15" customHeight="1" x14ac:dyDescent="0.2">
      <c r="A34" s="216"/>
      <c r="B34" s="933"/>
      <c r="C34" s="610" t="s">
        <v>258</v>
      </c>
      <c r="D34" s="739" t="s">
        <v>259</v>
      </c>
      <c r="E34" s="740" t="s">
        <v>124</v>
      </c>
      <c r="F34" s="741" t="s">
        <v>75</v>
      </c>
      <c r="G34" s="741">
        <v>2</v>
      </c>
      <c r="H34" s="577">
        <v>0.80268554045720164</v>
      </c>
      <c r="I34" s="663">
        <v>0.82973134145885841</v>
      </c>
      <c r="J34" s="663">
        <v>0.85618357392441635</v>
      </c>
      <c r="K34" s="663">
        <v>0.88204132225347875</v>
      </c>
      <c r="L34" s="742">
        <v>0.90734351973196536</v>
      </c>
      <c r="M34" s="742">
        <v>0.93208803419354269</v>
      </c>
      <c r="N34" s="742">
        <v>0.95631262128830385</v>
      </c>
      <c r="O34" s="742">
        <v>0.98003457686698037</v>
      </c>
      <c r="P34" s="742">
        <v>1.0032500753445348</v>
      </c>
      <c r="Q34" s="742">
        <v>1.0252245287500052</v>
      </c>
      <c r="R34" s="742">
        <v>1.0467443505519056</v>
      </c>
      <c r="S34" s="742">
        <v>1.0678035209930048</v>
      </c>
      <c r="T34" s="742">
        <v>1.0884373488853938</v>
      </c>
      <c r="U34" s="742">
        <v>1.108659445190632</v>
      </c>
      <c r="V34" s="742">
        <v>1.1270028320310981</v>
      </c>
      <c r="W34" s="742">
        <v>1.1449610536062389</v>
      </c>
      <c r="X34" s="742">
        <v>1.1625464352045451</v>
      </c>
      <c r="Y34" s="742">
        <v>1.1797509979117236</v>
      </c>
      <c r="Z34" s="742">
        <v>1.1966068377258416</v>
      </c>
      <c r="AA34" s="742">
        <v>1.2116857673406627</v>
      </c>
      <c r="AB34" s="742">
        <v>1.2264385723487305</v>
      </c>
      <c r="AC34" s="742">
        <v>1.2408551207689165</v>
      </c>
      <c r="AD34" s="742">
        <v>1.2549667407805776</v>
      </c>
      <c r="AE34" s="742">
        <v>1.2687831900927871</v>
      </c>
      <c r="AF34" s="742">
        <v>1.2823139141679267</v>
      </c>
      <c r="AG34" s="742">
        <v>1.2955687143885772</v>
      </c>
      <c r="AH34" s="742">
        <v>1.3085358523495356</v>
      </c>
      <c r="AI34" s="742">
        <v>1.3212444430366652</v>
      </c>
      <c r="AJ34" s="743">
        <v>1.333703418137721</v>
      </c>
    </row>
    <row r="35" spans="1:36" ht="25.15" customHeight="1" x14ac:dyDescent="0.2">
      <c r="A35" s="216"/>
      <c r="B35" s="933"/>
      <c r="C35" s="610" t="s">
        <v>260</v>
      </c>
      <c r="D35" s="739" t="s">
        <v>261</v>
      </c>
      <c r="E35" s="740" t="s">
        <v>124</v>
      </c>
      <c r="F35" s="741" t="s">
        <v>75</v>
      </c>
      <c r="G35" s="741">
        <v>2</v>
      </c>
      <c r="H35" s="577">
        <v>1.4032104402951791</v>
      </c>
      <c r="I35" s="663">
        <v>1.3572893188772053</v>
      </c>
      <c r="J35" s="663">
        <v>1.3128885927110334</v>
      </c>
      <c r="K35" s="663">
        <v>1.2699086897821792</v>
      </c>
      <c r="L35" s="742">
        <v>1.2283550631134743</v>
      </c>
      <c r="M35" s="742">
        <v>1.1881311524981681</v>
      </c>
      <c r="N35" s="742">
        <v>1.1492453263889781</v>
      </c>
      <c r="O35" s="742">
        <v>1.1116547660817089</v>
      </c>
      <c r="P35" s="742">
        <v>1.0752671037042716</v>
      </c>
      <c r="Q35" s="742">
        <v>1.0400947658893391</v>
      </c>
      <c r="R35" s="742">
        <v>1.0060479428844848</v>
      </c>
      <c r="S35" s="742">
        <v>0.97314153758221156</v>
      </c>
      <c r="T35" s="742">
        <v>0.94128813724961136</v>
      </c>
      <c r="U35" s="742">
        <v>0.91050496509408085</v>
      </c>
      <c r="V35" s="742">
        <v>0.88070685444752728</v>
      </c>
      <c r="W35" s="742">
        <v>0.85186228334166336</v>
      </c>
      <c r="X35" s="742">
        <v>0.82399165787761353</v>
      </c>
      <c r="Y35" s="742">
        <v>0.79701289242841311</v>
      </c>
      <c r="Z35" s="742">
        <v>0.77094836684001367</v>
      </c>
      <c r="AA35" s="742">
        <v>0.74571790607044308</v>
      </c>
      <c r="AB35" s="742">
        <v>0.7212948200454985</v>
      </c>
      <c r="AC35" s="742">
        <v>0.69770419213977874</v>
      </c>
      <c r="AD35" s="742">
        <v>0.67486846432704195</v>
      </c>
      <c r="AE35" s="742">
        <v>0.65276347980431282</v>
      </c>
      <c r="AF35" s="742">
        <v>0.63141677415273723</v>
      </c>
      <c r="AG35" s="742">
        <v>0.61075316308201222</v>
      </c>
      <c r="AH35" s="742">
        <v>0.59075078756555022</v>
      </c>
      <c r="AI35" s="742">
        <v>0.57143940743204158</v>
      </c>
      <c r="AJ35" s="743">
        <v>0.55274599146280512</v>
      </c>
    </row>
    <row r="36" spans="1:36" ht="25.15" customHeight="1" x14ac:dyDescent="0.2">
      <c r="A36" s="216"/>
      <c r="B36" s="933"/>
      <c r="C36" s="610" t="s">
        <v>262</v>
      </c>
      <c r="D36" s="739" t="s">
        <v>263</v>
      </c>
      <c r="E36" s="740" t="s">
        <v>124</v>
      </c>
      <c r="F36" s="741" t="s">
        <v>75</v>
      </c>
      <c r="G36" s="741">
        <v>2</v>
      </c>
      <c r="H36" s="577">
        <v>0.11926311990716246</v>
      </c>
      <c r="I36" s="663">
        <v>0.11926311990716246</v>
      </c>
      <c r="J36" s="663">
        <v>0.11926311990716246</v>
      </c>
      <c r="K36" s="663">
        <v>0.11926311990716246</v>
      </c>
      <c r="L36" s="742">
        <v>0.11926311990716246</v>
      </c>
      <c r="M36" s="742">
        <v>0.11926311990716246</v>
      </c>
      <c r="N36" s="742">
        <v>0.11926311990716246</v>
      </c>
      <c r="O36" s="742">
        <v>0.11926311990716246</v>
      </c>
      <c r="P36" s="742">
        <v>0.11926311990716246</v>
      </c>
      <c r="Q36" s="742">
        <v>0.11926311990716246</v>
      </c>
      <c r="R36" s="742">
        <v>0.11926311990716246</v>
      </c>
      <c r="S36" s="742">
        <v>0.11926311990716246</v>
      </c>
      <c r="T36" s="742">
        <v>0.11926311990716246</v>
      </c>
      <c r="U36" s="742">
        <v>0.11926311990716246</v>
      </c>
      <c r="V36" s="742">
        <v>0.11926311990716246</v>
      </c>
      <c r="W36" s="742">
        <v>0.11926311990716246</v>
      </c>
      <c r="X36" s="742">
        <v>0.11926311990716246</v>
      </c>
      <c r="Y36" s="742">
        <v>0.11926311990716246</v>
      </c>
      <c r="Z36" s="742">
        <v>0.11926311990716246</v>
      </c>
      <c r="AA36" s="742">
        <v>0.11926311990716246</v>
      </c>
      <c r="AB36" s="742">
        <v>0.11926311990716246</v>
      </c>
      <c r="AC36" s="742">
        <v>0.11926311990716246</v>
      </c>
      <c r="AD36" s="742">
        <v>0.11926311990716246</v>
      </c>
      <c r="AE36" s="742">
        <v>0.11926311990716246</v>
      </c>
      <c r="AF36" s="742">
        <v>0.11926311990716246</v>
      </c>
      <c r="AG36" s="742">
        <v>0.11926311990716246</v>
      </c>
      <c r="AH36" s="742">
        <v>0.11926311990716246</v>
      </c>
      <c r="AI36" s="742">
        <v>0.11926311990716246</v>
      </c>
      <c r="AJ36" s="743">
        <v>0.11926311990716246</v>
      </c>
    </row>
    <row r="37" spans="1:36" ht="25.15" customHeight="1" x14ac:dyDescent="0.2">
      <c r="A37" s="216"/>
      <c r="B37" s="933"/>
      <c r="C37" s="610" t="s">
        <v>264</v>
      </c>
      <c r="D37" s="739" t="s">
        <v>265</v>
      </c>
      <c r="E37" s="740" t="s">
        <v>124</v>
      </c>
      <c r="F37" s="741" t="s">
        <v>75</v>
      </c>
      <c r="G37" s="741">
        <v>2</v>
      </c>
      <c r="H37" s="577">
        <v>3.9714298735351998</v>
      </c>
      <c r="I37" s="663">
        <v>4.4696028794465885</v>
      </c>
      <c r="J37" s="663">
        <v>4.4733763902761448</v>
      </c>
      <c r="K37" s="663">
        <v>4.4770184034035854</v>
      </c>
      <c r="L37" s="742">
        <v>4.4932698325938034</v>
      </c>
      <c r="M37" s="742">
        <v>4.5087492287475319</v>
      </c>
      <c r="N37" s="742">
        <v>4.5234104677619609</v>
      </c>
      <c r="O37" s="742">
        <v>4.5372790724905538</v>
      </c>
      <c r="P37" s="742">
        <v>4.5504512363904368</v>
      </c>
      <c r="Q37" s="742">
        <v>4.5636491207998988</v>
      </c>
      <c r="R37" s="742">
        <v>4.5761761220028525</v>
      </c>
      <c r="S37" s="742">
        <v>4.5880233568640261</v>
      </c>
      <c r="T37" s="742">
        <v>4.5992429293042374</v>
      </c>
      <c r="U37" s="742">
        <v>4.6098040051545297</v>
      </c>
      <c r="V37" s="742">
        <v>4.6212587289606173</v>
      </c>
      <c r="W37" s="742">
        <v>4.6321450784913409</v>
      </c>
      <c r="X37" s="742">
        <v>4.6424303223570842</v>
      </c>
      <c r="Y37" s="742">
        <v>4.6522045250991066</v>
      </c>
      <c r="Z37" s="742">
        <v>4.6614132108733877</v>
      </c>
      <c r="AA37" s="742">
        <v>4.6715647420281368</v>
      </c>
      <c r="AB37" s="742">
        <v>4.6812350230450139</v>
      </c>
      <c r="AC37" s="742">
        <v>4.6904091025305483</v>
      </c>
      <c r="AD37" s="742">
        <v>4.6991332103316239</v>
      </c>
      <c r="AE37" s="742">
        <v>4.7074217455421437</v>
      </c>
      <c r="AF37" s="742">
        <v>4.7152377271185788</v>
      </c>
      <c r="AG37" s="742">
        <v>4.7226465379686537</v>
      </c>
      <c r="AH37" s="742">
        <v>4.7296817755241571</v>
      </c>
      <c r="AI37" s="742">
        <v>4.7362845649705356</v>
      </c>
      <c r="AJ37" s="743">
        <v>4.7425190058387168</v>
      </c>
    </row>
    <row r="38" spans="1:36" ht="25.15" customHeight="1" x14ac:dyDescent="0.2">
      <c r="A38" s="216"/>
      <c r="B38" s="933"/>
      <c r="C38" s="744" t="s">
        <v>87</v>
      </c>
      <c r="D38" s="745" t="s">
        <v>266</v>
      </c>
      <c r="E38" s="782" t="s">
        <v>267</v>
      </c>
      <c r="F38" s="747" t="s">
        <v>75</v>
      </c>
      <c r="G38" s="747">
        <v>2</v>
      </c>
      <c r="H38" s="577">
        <f t="shared" ref="H38:AJ38" si="8">H32+H33+H34+H35+H36+H37</f>
        <v>6.353014617100345</v>
      </c>
      <c r="I38" s="663">
        <f t="shared" si="8"/>
        <v>6.8323123025954171</v>
      </c>
      <c r="J38" s="663">
        <f t="shared" si="8"/>
        <v>6.8181373197243591</v>
      </c>
      <c r="K38" s="663">
        <f t="shared" si="8"/>
        <v>6.8046571782520076</v>
      </c>
      <c r="L38" s="562">
        <f t="shared" si="8"/>
        <v>6.8046571782520076</v>
      </c>
      <c r="M38" s="562">
        <f t="shared" si="8"/>
        <v>6.8046571782520076</v>
      </c>
      <c r="N38" s="562">
        <f t="shared" si="8"/>
        <v>6.8046571782520076</v>
      </c>
      <c r="O38" s="562">
        <f t="shared" si="8"/>
        <v>6.8046571782520076</v>
      </c>
      <c r="P38" s="562">
        <f t="shared" si="8"/>
        <v>6.8046571782520076</v>
      </c>
      <c r="Q38" s="562">
        <f t="shared" si="8"/>
        <v>6.8046571782520076</v>
      </c>
      <c r="R38" s="562">
        <f t="shared" si="8"/>
        <v>6.8046571782520076</v>
      </c>
      <c r="S38" s="562">
        <f t="shared" si="8"/>
        <v>6.8046571782520076</v>
      </c>
      <c r="T38" s="562">
        <f t="shared" si="8"/>
        <v>6.8046571782520076</v>
      </c>
      <c r="U38" s="562">
        <f t="shared" si="8"/>
        <v>6.8046571782520076</v>
      </c>
      <c r="V38" s="562">
        <f t="shared" si="8"/>
        <v>6.8046571782520076</v>
      </c>
      <c r="W38" s="562">
        <f t="shared" si="8"/>
        <v>6.8046571782520076</v>
      </c>
      <c r="X38" s="562">
        <f t="shared" si="8"/>
        <v>6.8046571782520076</v>
      </c>
      <c r="Y38" s="562">
        <f t="shared" si="8"/>
        <v>6.8046571782520076</v>
      </c>
      <c r="Z38" s="562">
        <f t="shared" si="8"/>
        <v>6.8046571782520076</v>
      </c>
      <c r="AA38" s="562">
        <f t="shared" si="8"/>
        <v>6.8046571782520076</v>
      </c>
      <c r="AB38" s="562">
        <f t="shared" si="8"/>
        <v>6.8046571782520076</v>
      </c>
      <c r="AC38" s="562">
        <f t="shared" si="8"/>
        <v>6.8046571782520076</v>
      </c>
      <c r="AD38" s="562">
        <f t="shared" si="8"/>
        <v>6.8046571782520076</v>
      </c>
      <c r="AE38" s="562">
        <f t="shared" si="8"/>
        <v>6.8046571782520076</v>
      </c>
      <c r="AF38" s="562">
        <f t="shared" si="8"/>
        <v>6.8046571782520076</v>
      </c>
      <c r="AG38" s="562">
        <f t="shared" si="8"/>
        <v>6.8046571782520076</v>
      </c>
      <c r="AH38" s="562">
        <f t="shared" si="8"/>
        <v>6.8046571782520076</v>
      </c>
      <c r="AI38" s="562">
        <f t="shared" si="8"/>
        <v>6.8046571782520076</v>
      </c>
      <c r="AJ38" s="748">
        <f t="shared" si="8"/>
        <v>6.8046571782520076</v>
      </c>
    </row>
    <row r="39" spans="1:36" ht="25.15" customHeight="1" thickBot="1" x14ac:dyDescent="0.25">
      <c r="A39" s="216"/>
      <c r="B39" s="934"/>
      <c r="C39" s="783" t="s">
        <v>268</v>
      </c>
      <c r="D39" s="784" t="s">
        <v>266</v>
      </c>
      <c r="E39" s="785" t="s">
        <v>269</v>
      </c>
      <c r="F39" s="786" t="s">
        <v>270</v>
      </c>
      <c r="G39" s="786">
        <v>2</v>
      </c>
      <c r="H39" s="777">
        <f>(H38*1000000)/(H53*1000)</f>
        <v>89.025742792746115</v>
      </c>
      <c r="I39" s="664">
        <f t="shared" ref="I39:AJ39" si="9">(I38*1000000)/(I53*1000)</f>
        <v>95.206254071100346</v>
      </c>
      <c r="J39" s="664">
        <f t="shared" si="9"/>
        <v>94.478550839330381</v>
      </c>
      <c r="K39" s="664">
        <f t="shared" si="9"/>
        <v>93.769747255381077</v>
      </c>
      <c r="L39" s="787">
        <f t="shared" si="9"/>
        <v>93.252229001695625</v>
      </c>
      <c r="M39" s="787">
        <f t="shared" si="9"/>
        <v>92.741612711483498</v>
      </c>
      <c r="N39" s="787">
        <f t="shared" si="9"/>
        <v>92.235328890610489</v>
      </c>
      <c r="O39" s="787">
        <f t="shared" si="9"/>
        <v>91.733327098851319</v>
      </c>
      <c r="P39" s="787">
        <f t="shared" si="9"/>
        <v>91.23794178471087</v>
      </c>
      <c r="Q39" s="787">
        <f t="shared" si="9"/>
        <v>90.790820809313004</v>
      </c>
      <c r="R39" s="787">
        <f t="shared" si="9"/>
        <v>90.34806078782897</v>
      </c>
      <c r="S39" s="787">
        <f t="shared" si="9"/>
        <v>89.909577959622482</v>
      </c>
      <c r="T39" s="787">
        <f t="shared" si="9"/>
        <v>89.475330719267959</v>
      </c>
      <c r="U39" s="787">
        <f t="shared" si="9"/>
        <v>89.044112575028905</v>
      </c>
      <c r="V39" s="787">
        <f t="shared" si="9"/>
        <v>88.697918917561665</v>
      </c>
      <c r="W39" s="788">
        <f t="shared" si="9"/>
        <v>88.354406759991249</v>
      </c>
      <c r="X39" s="788">
        <f t="shared" si="9"/>
        <v>88.012426040712413</v>
      </c>
      <c r="Y39" s="788">
        <f t="shared" si="9"/>
        <v>87.674173566347108</v>
      </c>
      <c r="Z39" s="788">
        <f t="shared" si="9"/>
        <v>87.337409178116204</v>
      </c>
      <c r="AA39" s="788">
        <f t="shared" si="9"/>
        <v>87.079046321260719</v>
      </c>
      <c r="AB39" s="788">
        <f t="shared" si="9"/>
        <v>86.822207541749421</v>
      </c>
      <c r="AC39" s="788">
        <f t="shared" si="9"/>
        <v>86.566860603608291</v>
      </c>
      <c r="AD39" s="788">
        <f t="shared" si="9"/>
        <v>86.313011228397272</v>
      </c>
      <c r="AE39" s="788">
        <f t="shared" si="9"/>
        <v>86.060646280238544</v>
      </c>
      <c r="AF39" s="788">
        <f t="shared" si="9"/>
        <v>85.808689086868455</v>
      </c>
      <c r="AG39" s="788">
        <f t="shared" si="9"/>
        <v>85.558202882084885</v>
      </c>
      <c r="AH39" s="788">
        <f t="shared" si="9"/>
        <v>85.31020791459629</v>
      </c>
      <c r="AI39" s="788">
        <f t="shared" si="9"/>
        <v>85.062601172278647</v>
      </c>
      <c r="AJ39" s="789">
        <f t="shared" si="9"/>
        <v>84.816427591831427</v>
      </c>
    </row>
    <row r="40" spans="1:36" ht="25.15" customHeight="1" x14ac:dyDescent="0.2">
      <c r="A40" s="217"/>
      <c r="B40" s="929" t="s">
        <v>271</v>
      </c>
      <c r="C40" s="790" t="s">
        <v>272</v>
      </c>
      <c r="D40" s="791" t="s">
        <v>273</v>
      </c>
      <c r="E40" s="792" t="s">
        <v>274</v>
      </c>
      <c r="F40" s="793" t="s">
        <v>275</v>
      </c>
      <c r="G40" s="793">
        <v>2</v>
      </c>
      <c r="H40" s="736">
        <v>3.9960100588817187</v>
      </c>
      <c r="I40" s="667">
        <v>3.9960100588817187</v>
      </c>
      <c r="J40" s="667">
        <v>3.9960100588817187</v>
      </c>
      <c r="K40" s="667">
        <v>3.9960100588817187</v>
      </c>
      <c r="L40" s="780">
        <v>3.9960100588817187</v>
      </c>
      <c r="M40" s="780">
        <v>3.9960100588817187</v>
      </c>
      <c r="N40" s="780">
        <v>3.9960100588817187</v>
      </c>
      <c r="O40" s="780">
        <v>3.9960100588817187</v>
      </c>
      <c r="P40" s="780">
        <v>3.9960100588817187</v>
      </c>
      <c r="Q40" s="780">
        <v>3.9960100588817187</v>
      </c>
      <c r="R40" s="780">
        <v>3.9960100588817187</v>
      </c>
      <c r="S40" s="780">
        <v>3.9960100588817187</v>
      </c>
      <c r="T40" s="780">
        <v>3.9960100588817187</v>
      </c>
      <c r="U40" s="780">
        <v>3.9960100588817187</v>
      </c>
      <c r="V40" s="780">
        <v>3.9960100588817187</v>
      </c>
      <c r="W40" s="780">
        <v>3.9960100588817187</v>
      </c>
      <c r="X40" s="780">
        <v>3.9960100588817187</v>
      </c>
      <c r="Y40" s="780">
        <v>3.9960100588817187</v>
      </c>
      <c r="Z40" s="780">
        <v>3.9960100588817187</v>
      </c>
      <c r="AA40" s="780">
        <v>3.9960100588817187</v>
      </c>
      <c r="AB40" s="780">
        <v>3.9960100588817187</v>
      </c>
      <c r="AC40" s="780">
        <v>3.9960100588817187</v>
      </c>
      <c r="AD40" s="780">
        <v>3.9960100588817187</v>
      </c>
      <c r="AE40" s="780">
        <v>3.9960100588817187</v>
      </c>
      <c r="AF40" s="780">
        <v>3.9960100588817187</v>
      </c>
      <c r="AG40" s="780">
        <v>3.9960100588817187</v>
      </c>
      <c r="AH40" s="780">
        <v>3.9960100588817187</v>
      </c>
      <c r="AI40" s="780">
        <v>3.9960100588817187</v>
      </c>
      <c r="AJ40" s="781">
        <v>3.9960100588817187</v>
      </c>
    </row>
    <row r="41" spans="1:36" ht="25.15" customHeight="1" x14ac:dyDescent="0.2">
      <c r="A41" s="217"/>
      <c r="B41" s="935"/>
      <c r="C41" s="794" t="s">
        <v>276</v>
      </c>
      <c r="D41" s="795" t="s">
        <v>277</v>
      </c>
      <c r="E41" s="796" t="s">
        <v>274</v>
      </c>
      <c r="F41" s="797" t="s">
        <v>275</v>
      </c>
      <c r="G41" s="797">
        <v>2</v>
      </c>
      <c r="H41" s="577">
        <v>0.3178676122931442</v>
      </c>
      <c r="I41" s="663">
        <v>0.3178676122931442</v>
      </c>
      <c r="J41" s="663">
        <v>0.3178676122931442</v>
      </c>
      <c r="K41" s="663">
        <v>0.3178676122931442</v>
      </c>
      <c r="L41" s="742">
        <v>0.3178676122931442</v>
      </c>
      <c r="M41" s="742">
        <v>0.3178676122931442</v>
      </c>
      <c r="N41" s="742">
        <v>0.3178676122931442</v>
      </c>
      <c r="O41" s="742">
        <v>0.3178676122931442</v>
      </c>
      <c r="P41" s="742">
        <v>0.3178676122931442</v>
      </c>
      <c r="Q41" s="742">
        <v>0.3178676122931442</v>
      </c>
      <c r="R41" s="742">
        <v>0.3178676122931442</v>
      </c>
      <c r="S41" s="742">
        <v>0.3178676122931442</v>
      </c>
      <c r="T41" s="742">
        <v>0.3178676122931442</v>
      </c>
      <c r="U41" s="742">
        <v>0.3178676122931442</v>
      </c>
      <c r="V41" s="742">
        <v>0.3178676122931442</v>
      </c>
      <c r="W41" s="742">
        <v>0.3178676122931442</v>
      </c>
      <c r="X41" s="742">
        <v>0.3178676122931442</v>
      </c>
      <c r="Y41" s="742">
        <v>0.3178676122931442</v>
      </c>
      <c r="Z41" s="742">
        <v>0.3178676122931442</v>
      </c>
      <c r="AA41" s="742">
        <v>0.3178676122931442</v>
      </c>
      <c r="AB41" s="742">
        <v>0.3178676122931442</v>
      </c>
      <c r="AC41" s="742">
        <v>0.3178676122931442</v>
      </c>
      <c r="AD41" s="742">
        <v>0.3178676122931442</v>
      </c>
      <c r="AE41" s="742">
        <v>0.3178676122931442</v>
      </c>
      <c r="AF41" s="742">
        <v>0.3178676122931442</v>
      </c>
      <c r="AG41" s="742">
        <v>0.3178676122931442</v>
      </c>
      <c r="AH41" s="742">
        <v>0.3178676122931442</v>
      </c>
      <c r="AI41" s="742">
        <v>0.3178676122931442</v>
      </c>
      <c r="AJ41" s="743">
        <v>0.3178676122931442</v>
      </c>
    </row>
    <row r="42" spans="1:36" ht="25.15" customHeight="1" x14ac:dyDescent="0.2">
      <c r="A42" s="217"/>
      <c r="B42" s="935"/>
      <c r="C42" s="794" t="s">
        <v>278</v>
      </c>
      <c r="D42" s="795" t="s">
        <v>279</v>
      </c>
      <c r="E42" s="796" t="s">
        <v>280</v>
      </c>
      <c r="F42" s="797" t="s">
        <v>275</v>
      </c>
      <c r="G42" s="797">
        <v>2</v>
      </c>
      <c r="H42" s="577">
        <v>0.9226790552587073</v>
      </c>
      <c r="I42" s="663">
        <v>0.9226790552587073</v>
      </c>
      <c r="J42" s="663">
        <v>0.9226790552587073</v>
      </c>
      <c r="K42" s="663">
        <v>0.9226790552587073</v>
      </c>
      <c r="L42" s="742">
        <v>0.9226790552587073</v>
      </c>
      <c r="M42" s="742">
        <v>0.9226790552587073</v>
      </c>
      <c r="N42" s="742">
        <v>0.9226790552587073</v>
      </c>
      <c r="O42" s="742">
        <v>0.9226790552587073</v>
      </c>
      <c r="P42" s="742">
        <v>0.9226790552587073</v>
      </c>
      <c r="Q42" s="742">
        <v>0.9226790552587073</v>
      </c>
      <c r="R42" s="742">
        <v>0.9226790552587073</v>
      </c>
      <c r="S42" s="742">
        <v>0.9226790552587073</v>
      </c>
      <c r="T42" s="742">
        <v>0.9226790552587073</v>
      </c>
      <c r="U42" s="742">
        <v>0.9226790552587073</v>
      </c>
      <c r="V42" s="742">
        <v>0.9226790552587073</v>
      </c>
      <c r="W42" s="742">
        <v>0.9226790552587073</v>
      </c>
      <c r="X42" s="742">
        <v>0.9226790552587073</v>
      </c>
      <c r="Y42" s="742">
        <v>0.9226790552587073</v>
      </c>
      <c r="Z42" s="742">
        <v>0.9226790552587073</v>
      </c>
      <c r="AA42" s="742">
        <v>0.9226790552587073</v>
      </c>
      <c r="AB42" s="742">
        <v>0.9226790552587073</v>
      </c>
      <c r="AC42" s="742">
        <v>0.9226790552587073</v>
      </c>
      <c r="AD42" s="742">
        <v>0.9226790552587073</v>
      </c>
      <c r="AE42" s="742">
        <v>0.9226790552587073</v>
      </c>
      <c r="AF42" s="742">
        <v>0.9226790552587073</v>
      </c>
      <c r="AG42" s="742">
        <v>0.9226790552587073</v>
      </c>
      <c r="AH42" s="742">
        <v>0.9226790552587073</v>
      </c>
      <c r="AI42" s="742">
        <v>0.9226790552587073</v>
      </c>
      <c r="AJ42" s="743">
        <v>0.9226790552587073</v>
      </c>
    </row>
    <row r="43" spans="1:36" ht="25.15" customHeight="1" x14ac:dyDescent="0.25">
      <c r="A43" s="218"/>
      <c r="B43" s="935"/>
      <c r="C43" s="798" t="s">
        <v>281</v>
      </c>
      <c r="D43" s="799" t="s">
        <v>282</v>
      </c>
      <c r="E43" s="800" t="s">
        <v>283</v>
      </c>
      <c r="F43" s="771" t="s">
        <v>275</v>
      </c>
      <c r="G43" s="771">
        <v>2</v>
      </c>
      <c r="H43" s="577">
        <v>37.696675851540618</v>
      </c>
      <c r="I43" s="663">
        <f>H43+SUM(I44:I49)</f>
        <v>38.984910192183591</v>
      </c>
      <c r="J43" s="663">
        <f t="shared" ref="J43:AJ43" si="10">I43+SUM(J44:J49)</f>
        <v>40.244776272491137</v>
      </c>
      <c r="K43" s="663">
        <f t="shared" si="10"/>
        <v>41.476247395299474</v>
      </c>
      <c r="L43" s="562">
        <f t="shared" si="10"/>
        <v>42.681167226723183</v>
      </c>
      <c r="M43" s="562">
        <f>L43+SUM(M44:M49)</f>
        <v>43.859450926592068</v>
      </c>
      <c r="N43" s="562">
        <f t="shared" si="10"/>
        <v>45.012885878590488</v>
      </c>
      <c r="O43" s="562">
        <f t="shared" si="10"/>
        <v>46.142298698629567</v>
      </c>
      <c r="P43" s="562">
        <f t="shared" si="10"/>
        <v>47.24752361343748</v>
      </c>
      <c r="Q43" s="562">
        <f t="shared" si="10"/>
        <v>48.293820306316732</v>
      </c>
      <c r="R43" s="562">
        <f t="shared" si="10"/>
        <v>49.318388914059348</v>
      </c>
      <c r="S43" s="562">
        <f t="shared" si="10"/>
        <v>50.320958797915921</v>
      </c>
      <c r="T43" s="562">
        <f t="shared" si="10"/>
        <v>51.303200400504679</v>
      </c>
      <c r="U43" s="562">
        <f t="shared" si="10"/>
        <v>52.265764226826192</v>
      </c>
      <c r="V43" s="562">
        <f t="shared" si="10"/>
        <v>53.139285365685033</v>
      </c>
      <c r="W43" s="562">
        <f t="shared" si="10"/>
        <v>53.994398405302761</v>
      </c>
      <c r="X43" s="562">
        <f t="shared" si="10"/>
        <v>54.83169240485509</v>
      </c>
      <c r="Y43" s="562">
        <f t="shared" si="10"/>
        <v>55.650803092129593</v>
      </c>
      <c r="Z43" s="562">
        <f t="shared" si="10"/>
        <v>56.453247360593778</v>
      </c>
      <c r="AA43" s="562">
        <f t="shared" si="10"/>
        <v>57.171487041894693</v>
      </c>
      <c r="AB43" s="562">
        <f t="shared" si="10"/>
        <v>57.874140338164217</v>
      </c>
      <c r="AC43" s="562">
        <f t="shared" si="10"/>
        <v>58.560740076249573</v>
      </c>
      <c r="AD43" s="562">
        <f t="shared" si="10"/>
        <v>59.232766453466532</v>
      </c>
      <c r="AE43" s="562">
        <f t="shared" si="10"/>
        <v>59.890685817362879</v>
      </c>
      <c r="AF43" s="562">
        <f t="shared" si="10"/>
        <v>60.534949592364875</v>
      </c>
      <c r="AG43" s="562">
        <f t="shared" si="10"/>
        <v>61.166026213296405</v>
      </c>
      <c r="AH43" s="562">
        <f t="shared" si="10"/>
        <v>61.78337173161394</v>
      </c>
      <c r="AI43" s="562">
        <f t="shared" si="10"/>
        <v>62.388360570075747</v>
      </c>
      <c r="AJ43" s="748">
        <f t="shared" si="10"/>
        <v>62.981419598416466</v>
      </c>
    </row>
    <row r="44" spans="1:36" ht="25.15" customHeight="1" x14ac:dyDescent="0.2">
      <c r="A44" s="219"/>
      <c r="B44" s="935"/>
      <c r="C44" s="794" t="s">
        <v>284</v>
      </c>
      <c r="D44" s="801" t="s">
        <v>285</v>
      </c>
      <c r="E44" s="796" t="s">
        <v>286</v>
      </c>
      <c r="F44" s="797" t="s">
        <v>275</v>
      </c>
      <c r="G44" s="797">
        <v>2</v>
      </c>
      <c r="H44" s="577">
        <v>0.43394337935714655</v>
      </c>
      <c r="I44" s="663">
        <v>0.43394337935714655</v>
      </c>
      <c r="J44" s="663">
        <v>0.43394337935714655</v>
      </c>
      <c r="K44" s="663">
        <v>0.43394337935714655</v>
      </c>
      <c r="L44" s="742">
        <v>0.43394337935714372</v>
      </c>
      <c r="M44" s="742">
        <v>0.43394337935714372</v>
      </c>
      <c r="N44" s="742">
        <v>0.43394337935714372</v>
      </c>
      <c r="O44" s="742">
        <v>0.43394337935714372</v>
      </c>
      <c r="P44" s="742">
        <v>0.43394337935714372</v>
      </c>
      <c r="Q44" s="742">
        <v>0.39749402221762947</v>
      </c>
      <c r="R44" s="742">
        <v>0.39749402221762947</v>
      </c>
      <c r="S44" s="742">
        <v>0.39749402221762947</v>
      </c>
      <c r="T44" s="742">
        <v>0.39749402221762947</v>
      </c>
      <c r="U44" s="742">
        <v>0.39749402221762947</v>
      </c>
      <c r="V44" s="742">
        <v>0.32843390367615866</v>
      </c>
      <c r="W44" s="742">
        <v>0.32843390367615866</v>
      </c>
      <c r="X44" s="742">
        <v>0.32843390367615866</v>
      </c>
      <c r="Y44" s="742">
        <v>0.32843390367615866</v>
      </c>
      <c r="Z44" s="742">
        <v>0.32843390367615866</v>
      </c>
      <c r="AA44" s="742">
        <v>0.26033095394201478</v>
      </c>
      <c r="AB44" s="742">
        <v>0.26033095394201478</v>
      </c>
      <c r="AC44" s="742">
        <v>0.26033095394201478</v>
      </c>
      <c r="AD44" s="742">
        <v>0.26033095394201478</v>
      </c>
      <c r="AE44" s="742">
        <v>0.26033095394201478</v>
      </c>
      <c r="AF44" s="742">
        <v>0.26033095394201478</v>
      </c>
      <c r="AG44" s="742">
        <v>0.26033095394201478</v>
      </c>
      <c r="AH44" s="742">
        <v>0.26033095394201478</v>
      </c>
      <c r="AI44" s="742">
        <v>0.26033095394201478</v>
      </c>
      <c r="AJ44" s="743">
        <v>0.26033095394201478</v>
      </c>
    </row>
    <row r="45" spans="1:36" ht="25.15" customHeight="1" x14ac:dyDescent="0.2">
      <c r="A45" s="219"/>
      <c r="B45" s="935"/>
      <c r="C45" s="794" t="s">
        <v>287</v>
      </c>
      <c r="D45" s="801" t="s">
        <v>288</v>
      </c>
      <c r="E45" s="796" t="s">
        <v>289</v>
      </c>
      <c r="F45" s="797" t="s">
        <v>275</v>
      </c>
      <c r="G45" s="797">
        <v>2</v>
      </c>
      <c r="H45" s="577">
        <v>0.55834363185691516</v>
      </c>
      <c r="I45" s="663">
        <v>0.86684814844489821</v>
      </c>
      <c r="J45" s="663">
        <v>0.83847988810947049</v>
      </c>
      <c r="K45" s="663">
        <v>0.81105086808403615</v>
      </c>
      <c r="L45" s="742">
        <v>0.78449957669941561</v>
      </c>
      <c r="M45" s="742">
        <v>0.75882938261836252</v>
      </c>
      <c r="N45" s="742">
        <v>0.73398063474790309</v>
      </c>
      <c r="O45" s="742">
        <v>0.70995850278855788</v>
      </c>
      <c r="P45" s="742">
        <v>0.68673653503117138</v>
      </c>
      <c r="Q45" s="742">
        <v>0.66425767024202109</v>
      </c>
      <c r="R45" s="742">
        <v>0.64252958510538338</v>
      </c>
      <c r="S45" s="742">
        <v>0.62149679869311802</v>
      </c>
      <c r="T45" s="742">
        <v>0.60116851742530442</v>
      </c>
      <c r="U45" s="742">
        <v>0.58149074115806099</v>
      </c>
      <c r="V45" s="742">
        <v>0.56247410971062906</v>
      </c>
      <c r="W45" s="742">
        <v>0.54406601046951486</v>
      </c>
      <c r="X45" s="742">
        <v>0.52624697040411639</v>
      </c>
      <c r="Y45" s="742">
        <v>0.50902959560007011</v>
      </c>
      <c r="Z45" s="742">
        <v>0.49236317678975328</v>
      </c>
      <c r="AA45" s="742">
        <v>0.47626153936062615</v>
      </c>
      <c r="AB45" s="742">
        <v>0.46067515432923112</v>
      </c>
      <c r="AC45" s="742">
        <v>0.44558753361884074</v>
      </c>
      <c r="AD45" s="742">
        <v>0.4310141727504424</v>
      </c>
      <c r="AE45" s="742">
        <v>0.41690715942983281</v>
      </c>
      <c r="AF45" s="742">
        <v>0.40325157053548272</v>
      </c>
      <c r="AG45" s="742">
        <v>0.39006441646501139</v>
      </c>
      <c r="AH45" s="742">
        <v>0.37729925132479514</v>
      </c>
      <c r="AI45" s="742">
        <v>0.36494257146906572</v>
      </c>
      <c r="AJ45" s="743">
        <v>0.35301276134797932</v>
      </c>
    </row>
    <row r="46" spans="1:36" ht="25.15" customHeight="1" x14ac:dyDescent="0.2">
      <c r="A46" s="219"/>
      <c r="B46" s="935"/>
      <c r="C46" s="794" t="s">
        <v>290</v>
      </c>
      <c r="D46" s="795" t="s">
        <v>291</v>
      </c>
      <c r="E46" s="796" t="s">
        <v>292</v>
      </c>
      <c r="F46" s="797" t="s">
        <v>275</v>
      </c>
      <c r="G46" s="797">
        <v>2</v>
      </c>
      <c r="H46" s="577">
        <v>0</v>
      </c>
      <c r="I46" s="663">
        <v>0</v>
      </c>
      <c r="J46" s="663">
        <v>0</v>
      </c>
      <c r="K46" s="663">
        <v>0</v>
      </c>
      <c r="L46" s="742">
        <v>0</v>
      </c>
      <c r="M46" s="742">
        <v>0</v>
      </c>
      <c r="N46" s="742">
        <v>0</v>
      </c>
      <c r="O46" s="742">
        <v>0</v>
      </c>
      <c r="P46" s="742">
        <v>0</v>
      </c>
      <c r="Q46" s="742">
        <v>0</v>
      </c>
      <c r="R46" s="742">
        <v>0</v>
      </c>
      <c r="S46" s="742">
        <v>0</v>
      </c>
      <c r="T46" s="742">
        <v>0</v>
      </c>
      <c r="U46" s="742">
        <v>0</v>
      </c>
      <c r="V46" s="742">
        <v>0</v>
      </c>
      <c r="W46" s="742">
        <v>0</v>
      </c>
      <c r="X46" s="742">
        <v>0</v>
      </c>
      <c r="Y46" s="742">
        <v>0</v>
      </c>
      <c r="Z46" s="742">
        <v>0</v>
      </c>
      <c r="AA46" s="742">
        <v>0</v>
      </c>
      <c r="AB46" s="742">
        <v>0</v>
      </c>
      <c r="AC46" s="742">
        <v>0</v>
      </c>
      <c r="AD46" s="742">
        <v>0</v>
      </c>
      <c r="AE46" s="742">
        <v>0</v>
      </c>
      <c r="AF46" s="742">
        <v>0</v>
      </c>
      <c r="AG46" s="742">
        <v>0</v>
      </c>
      <c r="AH46" s="742">
        <v>0</v>
      </c>
      <c r="AI46" s="742">
        <v>0</v>
      </c>
      <c r="AJ46" s="743">
        <v>0</v>
      </c>
    </row>
    <row r="47" spans="1:36" ht="25.15" customHeight="1" x14ac:dyDescent="0.2">
      <c r="A47" s="219"/>
      <c r="B47" s="935"/>
      <c r="C47" s="794" t="s">
        <v>293</v>
      </c>
      <c r="D47" s="795" t="s">
        <v>294</v>
      </c>
      <c r="E47" s="796" t="s">
        <v>295</v>
      </c>
      <c r="F47" s="797" t="s">
        <v>275</v>
      </c>
      <c r="G47" s="797">
        <v>2</v>
      </c>
      <c r="H47" s="577">
        <v>0</v>
      </c>
      <c r="I47" s="663">
        <v>0</v>
      </c>
      <c r="J47" s="663">
        <v>0</v>
      </c>
      <c r="K47" s="663">
        <v>0</v>
      </c>
      <c r="L47" s="742">
        <v>0</v>
      </c>
      <c r="M47" s="742">
        <v>0</v>
      </c>
      <c r="N47" s="742">
        <v>0</v>
      </c>
      <c r="O47" s="742">
        <v>0</v>
      </c>
      <c r="P47" s="742">
        <v>0</v>
      </c>
      <c r="Q47" s="742">
        <v>0</v>
      </c>
      <c r="R47" s="742">
        <v>0</v>
      </c>
      <c r="S47" s="742">
        <v>0</v>
      </c>
      <c r="T47" s="742">
        <v>0</v>
      </c>
      <c r="U47" s="742">
        <v>0</v>
      </c>
      <c r="V47" s="742">
        <v>0</v>
      </c>
      <c r="W47" s="742">
        <v>0</v>
      </c>
      <c r="X47" s="742">
        <v>0</v>
      </c>
      <c r="Y47" s="742">
        <v>0</v>
      </c>
      <c r="Z47" s="742">
        <v>0</v>
      </c>
      <c r="AA47" s="742">
        <v>0</v>
      </c>
      <c r="AB47" s="742">
        <v>0</v>
      </c>
      <c r="AC47" s="742">
        <v>0</v>
      </c>
      <c r="AD47" s="742">
        <v>0</v>
      </c>
      <c r="AE47" s="742">
        <v>0</v>
      </c>
      <c r="AF47" s="742">
        <v>0</v>
      </c>
      <c r="AG47" s="742">
        <v>0</v>
      </c>
      <c r="AH47" s="742">
        <v>0</v>
      </c>
      <c r="AI47" s="742">
        <v>0</v>
      </c>
      <c r="AJ47" s="743">
        <v>0</v>
      </c>
    </row>
    <row r="48" spans="1:36" ht="25.15" customHeight="1" x14ac:dyDescent="0.2">
      <c r="A48" s="219"/>
      <c r="B48" s="935"/>
      <c r="C48" s="794" t="s">
        <v>296</v>
      </c>
      <c r="D48" s="795" t="s">
        <v>297</v>
      </c>
      <c r="E48" s="796" t="s">
        <v>298</v>
      </c>
      <c r="F48" s="797" t="s">
        <v>275</v>
      </c>
      <c r="G48" s="797">
        <v>2</v>
      </c>
      <c r="H48" s="577">
        <v>0</v>
      </c>
      <c r="I48" s="663">
        <v>0</v>
      </c>
      <c r="J48" s="663">
        <v>0</v>
      </c>
      <c r="K48" s="663">
        <v>0</v>
      </c>
      <c r="L48" s="742">
        <v>0</v>
      </c>
      <c r="M48" s="742">
        <v>0</v>
      </c>
      <c r="N48" s="742">
        <v>0</v>
      </c>
      <c r="O48" s="742">
        <v>0</v>
      </c>
      <c r="P48" s="742">
        <v>0</v>
      </c>
      <c r="Q48" s="742">
        <v>0</v>
      </c>
      <c r="R48" s="742">
        <v>0</v>
      </c>
      <c r="S48" s="742">
        <v>0</v>
      </c>
      <c r="T48" s="742">
        <v>0</v>
      </c>
      <c r="U48" s="742">
        <v>0</v>
      </c>
      <c r="V48" s="742">
        <v>0</v>
      </c>
      <c r="W48" s="742">
        <v>0</v>
      </c>
      <c r="X48" s="742">
        <v>0</v>
      </c>
      <c r="Y48" s="742">
        <v>0</v>
      </c>
      <c r="Z48" s="742">
        <v>0</v>
      </c>
      <c r="AA48" s="742">
        <v>0</v>
      </c>
      <c r="AB48" s="742">
        <v>0</v>
      </c>
      <c r="AC48" s="742">
        <v>0</v>
      </c>
      <c r="AD48" s="742">
        <v>0</v>
      </c>
      <c r="AE48" s="742">
        <v>0</v>
      </c>
      <c r="AF48" s="742">
        <v>0</v>
      </c>
      <c r="AG48" s="742">
        <v>0</v>
      </c>
      <c r="AH48" s="742">
        <v>0</v>
      </c>
      <c r="AI48" s="742">
        <v>0</v>
      </c>
      <c r="AJ48" s="743">
        <v>0</v>
      </c>
    </row>
    <row r="49" spans="1:36" ht="25.15" customHeight="1" x14ac:dyDescent="0.2">
      <c r="A49" s="219"/>
      <c r="B49" s="935"/>
      <c r="C49" s="794" t="s">
        <v>299</v>
      </c>
      <c r="D49" s="795" t="s">
        <v>300</v>
      </c>
      <c r="E49" s="796" t="s">
        <v>301</v>
      </c>
      <c r="F49" s="797" t="s">
        <v>275</v>
      </c>
      <c r="G49" s="797">
        <v>2</v>
      </c>
      <c r="H49" s="577">
        <v>-1.2557187159074154E-2</v>
      </c>
      <c r="I49" s="663">
        <v>-1.2557187159074154E-2</v>
      </c>
      <c r="J49" s="663">
        <v>-1.2557187159074154E-2</v>
      </c>
      <c r="K49" s="663">
        <v>-1.352312463284909E-2</v>
      </c>
      <c r="L49" s="742">
        <v>-1.352312463284909E-2</v>
      </c>
      <c r="M49" s="742">
        <v>-1.4489062106624024E-2</v>
      </c>
      <c r="N49" s="742">
        <v>-1.4489062106624024E-2</v>
      </c>
      <c r="O49" s="742">
        <v>-1.4489062106624024E-2</v>
      </c>
      <c r="P49" s="742">
        <v>-1.545499958039896E-2</v>
      </c>
      <c r="Q49" s="742">
        <v>-1.545499958039896E-2</v>
      </c>
      <c r="R49" s="742">
        <v>-1.545499958039896E-2</v>
      </c>
      <c r="S49" s="742">
        <v>-1.6420937054173895E-2</v>
      </c>
      <c r="T49" s="742">
        <v>-1.6420937054173895E-2</v>
      </c>
      <c r="U49" s="742">
        <v>-1.6420937054173895E-2</v>
      </c>
      <c r="V49" s="742">
        <v>-1.7386874527948827E-2</v>
      </c>
      <c r="W49" s="742">
        <v>-1.7386874527948827E-2</v>
      </c>
      <c r="X49" s="742">
        <v>-1.7386874527948827E-2</v>
      </c>
      <c r="Y49" s="742">
        <v>-1.8352812001723763E-2</v>
      </c>
      <c r="Z49" s="742">
        <v>-1.8352812001723763E-2</v>
      </c>
      <c r="AA49" s="742">
        <v>-1.8352812001723763E-2</v>
      </c>
      <c r="AB49" s="742">
        <v>-1.8352812001723763E-2</v>
      </c>
      <c r="AC49" s="742">
        <v>-1.9318749475498699E-2</v>
      </c>
      <c r="AD49" s="742">
        <v>-1.9318749475498699E-2</v>
      </c>
      <c r="AE49" s="742">
        <v>-1.9318749475498699E-2</v>
      </c>
      <c r="AF49" s="742">
        <v>-1.9318749475498699E-2</v>
      </c>
      <c r="AG49" s="742">
        <v>-1.9318749475498699E-2</v>
      </c>
      <c r="AH49" s="742">
        <v>-2.0284686949273635E-2</v>
      </c>
      <c r="AI49" s="742">
        <v>-2.0284686949273635E-2</v>
      </c>
      <c r="AJ49" s="743">
        <v>-2.0284686949273635E-2</v>
      </c>
    </row>
    <row r="50" spans="1:36" ht="25.15" customHeight="1" x14ac:dyDescent="0.2">
      <c r="A50" s="219"/>
      <c r="B50" s="935"/>
      <c r="C50" s="794" t="s">
        <v>302</v>
      </c>
      <c r="D50" s="795" t="s">
        <v>303</v>
      </c>
      <c r="E50" s="796" t="s">
        <v>280</v>
      </c>
      <c r="F50" s="797" t="s">
        <v>275</v>
      </c>
      <c r="G50" s="797">
        <v>2</v>
      </c>
      <c r="H50" s="577">
        <v>0.62302967058483305</v>
      </c>
      <c r="I50" s="663">
        <v>0.62302967058483305</v>
      </c>
      <c r="J50" s="663">
        <v>0.62302967058483305</v>
      </c>
      <c r="K50" s="663">
        <v>0.62302967058483305</v>
      </c>
      <c r="L50" s="742">
        <v>0.62302967058483305</v>
      </c>
      <c r="M50" s="742">
        <v>0.62302967058483305</v>
      </c>
      <c r="N50" s="742">
        <v>0.62302967058483305</v>
      </c>
      <c r="O50" s="742">
        <v>0.62302967058483305</v>
      </c>
      <c r="P50" s="742">
        <v>0.62302967058483305</v>
      </c>
      <c r="Q50" s="742">
        <v>0.62302967058483305</v>
      </c>
      <c r="R50" s="742">
        <v>0.62302967058483305</v>
      </c>
      <c r="S50" s="742">
        <v>0.62302967058483305</v>
      </c>
      <c r="T50" s="742">
        <v>0.62302967058483305</v>
      </c>
      <c r="U50" s="742">
        <v>0.62302967058483305</v>
      </c>
      <c r="V50" s="742">
        <v>0.62302967058483305</v>
      </c>
      <c r="W50" s="742">
        <v>0.62302967058483305</v>
      </c>
      <c r="X50" s="742">
        <v>0.62302967058483305</v>
      </c>
      <c r="Y50" s="742">
        <v>0.62302967058483305</v>
      </c>
      <c r="Z50" s="742">
        <v>0.62302967058483305</v>
      </c>
      <c r="AA50" s="742">
        <v>0.62302967058483305</v>
      </c>
      <c r="AB50" s="742">
        <v>0.62302967058483305</v>
      </c>
      <c r="AC50" s="742">
        <v>0.62302967058483305</v>
      </c>
      <c r="AD50" s="742">
        <v>0.62302967058483305</v>
      </c>
      <c r="AE50" s="742">
        <v>0.62302967058483305</v>
      </c>
      <c r="AF50" s="742">
        <v>0.62302967058483305</v>
      </c>
      <c r="AG50" s="742">
        <v>0.62302967058483305</v>
      </c>
      <c r="AH50" s="742">
        <v>0.62302967058483305</v>
      </c>
      <c r="AI50" s="742">
        <v>0.62302967058483305</v>
      </c>
      <c r="AJ50" s="743">
        <v>0.62302967058483305</v>
      </c>
    </row>
    <row r="51" spans="1:36" ht="25.15" customHeight="1" x14ac:dyDescent="0.2">
      <c r="A51" s="219"/>
      <c r="B51" s="935"/>
      <c r="C51" s="794" t="s">
        <v>304</v>
      </c>
      <c r="D51" s="795" t="s">
        <v>305</v>
      </c>
      <c r="E51" s="796" t="s">
        <v>306</v>
      </c>
      <c r="F51" s="797" t="s">
        <v>275</v>
      </c>
      <c r="G51" s="797">
        <v>2</v>
      </c>
      <c r="H51" s="577">
        <v>27.089004638903067</v>
      </c>
      <c r="I51" s="663">
        <v>26.202496503420953</v>
      </c>
      <c r="J51" s="663">
        <v>25.345339627626128</v>
      </c>
      <c r="K51" s="663">
        <v>24.515611771856737</v>
      </c>
      <c r="L51" s="742">
        <v>23.713418206823825</v>
      </c>
      <c r="M51" s="742">
        <v>22.936894835871971</v>
      </c>
      <c r="N51" s="742">
        <v>22.186203212142434</v>
      </c>
      <c r="O51" s="742">
        <v>21.460516719724104</v>
      </c>
      <c r="P51" s="742">
        <v>20.758052195063161</v>
      </c>
      <c r="Q51" s="742">
        <v>20.079049534543227</v>
      </c>
      <c r="R51" s="742">
        <v>19.421774959159933</v>
      </c>
      <c r="S51" s="742">
        <v>18.786516169540764</v>
      </c>
      <c r="T51" s="742">
        <v>18.171585661189408</v>
      </c>
      <c r="U51" s="742">
        <v>17.577315928457161</v>
      </c>
      <c r="V51" s="742">
        <v>17.002062827172338</v>
      </c>
      <c r="W51" s="742">
        <v>16.445217825128637</v>
      </c>
      <c r="X51" s="742">
        <v>15.90717486250219</v>
      </c>
      <c r="Y51" s="742">
        <v>15.386349274679791</v>
      </c>
      <c r="Z51" s="742">
        <v>14.883173105019567</v>
      </c>
      <c r="AA51" s="742">
        <v>14.396098572788473</v>
      </c>
      <c r="AB51" s="742">
        <v>13.924610425588773</v>
      </c>
      <c r="AC51" s="742">
        <v>13.469192898451325</v>
      </c>
      <c r="AD51" s="742">
        <v>13.028348732182277</v>
      </c>
      <c r="AE51" s="742">
        <v>12.601611579233836</v>
      </c>
      <c r="AF51" s="742">
        <v>12.189513014531606</v>
      </c>
      <c r="AG51" s="742">
        <v>11.790601603899848</v>
      </c>
      <c r="AH51" s="742">
        <v>11.404455358408304</v>
      </c>
      <c r="AI51" s="742">
        <v>11.031648792124352</v>
      </c>
      <c r="AJ51" s="743">
        <v>10.670772035961489</v>
      </c>
    </row>
    <row r="52" spans="1:36" ht="25.15" customHeight="1" x14ac:dyDescent="0.2">
      <c r="A52" s="219"/>
      <c r="B52" s="935"/>
      <c r="C52" s="794" t="s">
        <v>307</v>
      </c>
      <c r="D52" s="795" t="s">
        <v>308</v>
      </c>
      <c r="E52" s="796" t="s">
        <v>280</v>
      </c>
      <c r="F52" s="797" t="s">
        <v>275</v>
      </c>
      <c r="G52" s="797">
        <v>2</v>
      </c>
      <c r="H52" s="577">
        <v>0.71627886105587824</v>
      </c>
      <c r="I52" s="663">
        <v>0.71627886105587824</v>
      </c>
      <c r="J52" s="663">
        <v>0.71627886105587824</v>
      </c>
      <c r="K52" s="663">
        <v>0.71627886105587824</v>
      </c>
      <c r="L52" s="742">
        <v>0.71627886105587824</v>
      </c>
      <c r="M52" s="742">
        <v>0.71627886105587824</v>
      </c>
      <c r="N52" s="742">
        <v>0.71627886105587824</v>
      </c>
      <c r="O52" s="742">
        <v>0.71627886105587824</v>
      </c>
      <c r="P52" s="742">
        <v>0.71627886105587824</v>
      </c>
      <c r="Q52" s="742">
        <v>0.71627886105587824</v>
      </c>
      <c r="R52" s="742">
        <v>0.71627886105587824</v>
      </c>
      <c r="S52" s="742">
        <v>0.71627886105587824</v>
      </c>
      <c r="T52" s="742">
        <v>0.71627886105587824</v>
      </c>
      <c r="U52" s="742">
        <v>0.71627886105587824</v>
      </c>
      <c r="V52" s="742">
        <v>0.71627886105587824</v>
      </c>
      <c r="W52" s="742">
        <v>0.71627886105587824</v>
      </c>
      <c r="X52" s="742">
        <v>0.71627886105587824</v>
      </c>
      <c r="Y52" s="742">
        <v>0.71627886105587824</v>
      </c>
      <c r="Z52" s="742">
        <v>0.71627886105587824</v>
      </c>
      <c r="AA52" s="742">
        <v>0.71627886105587824</v>
      </c>
      <c r="AB52" s="742">
        <v>0.71627886105587824</v>
      </c>
      <c r="AC52" s="742">
        <v>0.71627886105587824</v>
      </c>
      <c r="AD52" s="742">
        <v>0.71627886105587824</v>
      </c>
      <c r="AE52" s="742">
        <v>0.71627886105587824</v>
      </c>
      <c r="AF52" s="742">
        <v>0.71627886105587824</v>
      </c>
      <c r="AG52" s="742">
        <v>0.71627886105587824</v>
      </c>
      <c r="AH52" s="742">
        <v>0.71627886105587824</v>
      </c>
      <c r="AI52" s="742">
        <v>0.71627886105587824</v>
      </c>
      <c r="AJ52" s="743">
        <v>0.71627886105587824</v>
      </c>
    </row>
    <row r="53" spans="1:36" ht="25.15" customHeight="1" thickBot="1" x14ac:dyDescent="0.25">
      <c r="A53" s="219"/>
      <c r="B53" s="936"/>
      <c r="C53" s="802" t="s">
        <v>309</v>
      </c>
      <c r="D53" s="803" t="s">
        <v>310</v>
      </c>
      <c r="E53" s="804" t="s">
        <v>311</v>
      </c>
      <c r="F53" s="805" t="s">
        <v>275</v>
      </c>
      <c r="G53" s="805">
        <v>2</v>
      </c>
      <c r="H53" s="777">
        <f>SUM(H40+H41+H42+H43+H50+H51+H52)</f>
        <v>71.361545748517969</v>
      </c>
      <c r="I53" s="664">
        <f t="shared" ref="I53:AJ53" si="11">SUM(I40+I41+I42+I43+I50+I51+I52)</f>
        <v>71.763271953678839</v>
      </c>
      <c r="J53" s="664">
        <f t="shared" si="11"/>
        <v>72.165981158191556</v>
      </c>
      <c r="K53" s="664">
        <f t="shared" si="11"/>
        <v>72.567724425230494</v>
      </c>
      <c r="L53" s="787">
        <f t="shared" si="11"/>
        <v>72.970450691621295</v>
      </c>
      <c r="M53" s="787">
        <f t="shared" si="11"/>
        <v>73.37221102053833</v>
      </c>
      <c r="N53" s="787">
        <f t="shared" si="11"/>
        <v>73.774954348807213</v>
      </c>
      <c r="O53" s="787">
        <f t="shared" si="11"/>
        <v>74.178680676427959</v>
      </c>
      <c r="P53" s="787">
        <f t="shared" si="11"/>
        <v>74.581441066574925</v>
      </c>
      <c r="Q53" s="787">
        <f t="shared" si="11"/>
        <v>74.94873509893425</v>
      </c>
      <c r="R53" s="787">
        <f t="shared" si="11"/>
        <v>75.316029131293561</v>
      </c>
      <c r="S53" s="787">
        <f t="shared" si="11"/>
        <v>75.683340225530969</v>
      </c>
      <c r="T53" s="787">
        <f t="shared" si="11"/>
        <v>76.050651319768377</v>
      </c>
      <c r="U53" s="787">
        <f t="shared" si="11"/>
        <v>76.418945413357648</v>
      </c>
      <c r="V53" s="787">
        <f t="shared" si="11"/>
        <v>76.717213450931666</v>
      </c>
      <c r="W53" s="787">
        <f t="shared" si="11"/>
        <v>77.015481488505685</v>
      </c>
      <c r="X53" s="787">
        <f t="shared" si="11"/>
        <v>77.314732525431566</v>
      </c>
      <c r="Y53" s="787">
        <f t="shared" si="11"/>
        <v>77.613017624883668</v>
      </c>
      <c r="Z53" s="787">
        <f t="shared" si="11"/>
        <v>77.912285723687631</v>
      </c>
      <c r="AA53" s="787">
        <f t="shared" si="11"/>
        <v>78.143450872757455</v>
      </c>
      <c r="AB53" s="787">
        <f t="shared" si="11"/>
        <v>78.374616021827279</v>
      </c>
      <c r="AC53" s="787">
        <f t="shared" si="11"/>
        <v>78.605798232775186</v>
      </c>
      <c r="AD53" s="787">
        <f t="shared" si="11"/>
        <v>78.836980443723093</v>
      </c>
      <c r="AE53" s="787">
        <f t="shared" si="11"/>
        <v>79.068162654670999</v>
      </c>
      <c r="AF53" s="787">
        <f t="shared" si="11"/>
        <v>79.300327864970768</v>
      </c>
      <c r="AG53" s="787">
        <f t="shared" si="11"/>
        <v>79.532493075270537</v>
      </c>
      <c r="AH53" s="787">
        <f t="shared" si="11"/>
        <v>79.763692348096527</v>
      </c>
      <c r="AI53" s="787">
        <f t="shared" si="11"/>
        <v>79.995874620274392</v>
      </c>
      <c r="AJ53" s="806">
        <f t="shared" si="11"/>
        <v>80.228056892452244</v>
      </c>
    </row>
    <row r="54" spans="1:36" ht="25.15" customHeight="1" x14ac:dyDescent="0.2">
      <c r="A54" s="219"/>
      <c r="B54" s="926" t="s">
        <v>312</v>
      </c>
      <c r="C54" s="790" t="s">
        <v>313</v>
      </c>
      <c r="D54" s="807" t="s">
        <v>314</v>
      </c>
      <c r="E54" s="792" t="s">
        <v>306</v>
      </c>
      <c r="F54" s="793" t="s">
        <v>275</v>
      </c>
      <c r="G54" s="793">
        <v>2</v>
      </c>
      <c r="H54" s="736">
        <v>0.49842150431585175</v>
      </c>
      <c r="I54" s="667">
        <v>0.49842150431585175</v>
      </c>
      <c r="J54" s="667">
        <v>0.49842150431585175</v>
      </c>
      <c r="K54" s="667">
        <v>0.49842150431585175</v>
      </c>
      <c r="L54" s="780">
        <v>0.49842150431585175</v>
      </c>
      <c r="M54" s="780">
        <v>0.49842150431585175</v>
      </c>
      <c r="N54" s="780">
        <v>0.49842150431585175</v>
      </c>
      <c r="O54" s="780">
        <v>0.49842150431585175</v>
      </c>
      <c r="P54" s="780">
        <v>0.49842150431585175</v>
      </c>
      <c r="Q54" s="780">
        <v>0.49842150431585175</v>
      </c>
      <c r="R54" s="780">
        <v>0.49842150431585175</v>
      </c>
      <c r="S54" s="780">
        <v>0.49842150431585175</v>
      </c>
      <c r="T54" s="780">
        <v>0.49842150431585175</v>
      </c>
      <c r="U54" s="780">
        <v>0.49842150431585175</v>
      </c>
      <c r="V54" s="780">
        <v>0.49842150431585175</v>
      </c>
      <c r="W54" s="780">
        <v>0.49842150431585175</v>
      </c>
      <c r="X54" s="780">
        <v>0.49842150431585175</v>
      </c>
      <c r="Y54" s="780">
        <v>0.49842150431585175</v>
      </c>
      <c r="Z54" s="780">
        <v>0.49842150431585175</v>
      </c>
      <c r="AA54" s="780">
        <v>0.49842150431585175</v>
      </c>
      <c r="AB54" s="780">
        <v>0.49842150431585175</v>
      </c>
      <c r="AC54" s="780">
        <v>0.49842150431585175</v>
      </c>
      <c r="AD54" s="780">
        <v>0.49842150431585175</v>
      </c>
      <c r="AE54" s="780">
        <v>0.49842150431585175</v>
      </c>
      <c r="AF54" s="780">
        <v>0.49842150431585175</v>
      </c>
      <c r="AG54" s="780">
        <v>0.49842150431585175</v>
      </c>
      <c r="AH54" s="780">
        <v>0.49842150431585175</v>
      </c>
      <c r="AI54" s="780">
        <v>0.49842150431585175</v>
      </c>
      <c r="AJ54" s="781">
        <v>0.49842150431585175</v>
      </c>
    </row>
    <row r="55" spans="1:36" ht="25.15" customHeight="1" x14ac:dyDescent="0.2">
      <c r="A55" s="219"/>
      <c r="B55" s="935"/>
      <c r="C55" s="794" t="s">
        <v>315</v>
      </c>
      <c r="D55" s="808" t="s">
        <v>316</v>
      </c>
      <c r="E55" s="796" t="s">
        <v>306</v>
      </c>
      <c r="F55" s="797" t="s">
        <v>275</v>
      </c>
      <c r="G55" s="797">
        <v>2</v>
      </c>
      <c r="H55" s="577">
        <v>0.42824956855791607</v>
      </c>
      <c r="I55" s="663">
        <v>0.42824956855791607</v>
      </c>
      <c r="J55" s="663">
        <v>0.42824956855791607</v>
      </c>
      <c r="K55" s="663">
        <v>0.42824956855791607</v>
      </c>
      <c r="L55" s="742">
        <v>0.42824956855791607</v>
      </c>
      <c r="M55" s="742">
        <v>0.42824956855791607</v>
      </c>
      <c r="N55" s="742">
        <v>0.42824956855791607</v>
      </c>
      <c r="O55" s="742">
        <v>0.42824956855791607</v>
      </c>
      <c r="P55" s="742">
        <v>0.42824956855791607</v>
      </c>
      <c r="Q55" s="742">
        <v>0.42824956855791607</v>
      </c>
      <c r="R55" s="742">
        <v>0.42824956855791607</v>
      </c>
      <c r="S55" s="742">
        <v>0.42824956855791607</v>
      </c>
      <c r="T55" s="742">
        <v>0.42824956855791607</v>
      </c>
      <c r="U55" s="742">
        <v>0.42824956855791607</v>
      </c>
      <c r="V55" s="742">
        <v>0.42824956855791607</v>
      </c>
      <c r="W55" s="742">
        <v>0.42824956855791607</v>
      </c>
      <c r="X55" s="742">
        <v>0.42824956855791607</v>
      </c>
      <c r="Y55" s="742">
        <v>0.42824956855791607</v>
      </c>
      <c r="Z55" s="742">
        <v>0.42824956855791607</v>
      </c>
      <c r="AA55" s="742">
        <v>0.42824956855791607</v>
      </c>
      <c r="AB55" s="742">
        <v>0.42824956855791607</v>
      </c>
      <c r="AC55" s="742">
        <v>0.42824956855791607</v>
      </c>
      <c r="AD55" s="742">
        <v>0.42824956855791607</v>
      </c>
      <c r="AE55" s="742">
        <v>0.42824956855791607</v>
      </c>
      <c r="AF55" s="742">
        <v>0.42824956855791607</v>
      </c>
      <c r="AG55" s="742">
        <v>0.42824956855791607</v>
      </c>
      <c r="AH55" s="742">
        <v>0.42824956855791607</v>
      </c>
      <c r="AI55" s="742">
        <v>0.42824956855791607</v>
      </c>
      <c r="AJ55" s="743">
        <v>0.42824956855791607</v>
      </c>
    </row>
    <row r="56" spans="1:36" ht="25.15" customHeight="1" x14ac:dyDescent="0.2">
      <c r="A56" s="191"/>
      <c r="B56" s="935"/>
      <c r="C56" s="794" t="s">
        <v>317</v>
      </c>
      <c r="D56" s="808" t="s">
        <v>318</v>
      </c>
      <c r="E56" s="796" t="s">
        <v>306</v>
      </c>
      <c r="F56" s="797" t="s">
        <v>275</v>
      </c>
      <c r="G56" s="797">
        <v>2</v>
      </c>
      <c r="H56" s="577">
        <v>80.293919563781529</v>
      </c>
      <c r="I56" s="663">
        <v>82.911914518707889</v>
      </c>
      <c r="J56" s="663">
        <v>85.470550044511114</v>
      </c>
      <c r="K56" s="663">
        <v>87.971666672346089</v>
      </c>
      <c r="L56" s="742">
        <v>90.416892784012205</v>
      </c>
      <c r="M56" s="742">
        <v>92.817332648597599</v>
      </c>
      <c r="N56" s="742">
        <v>95.164642658018067</v>
      </c>
      <c r="O56" s="742">
        <v>97.457835209810526</v>
      </c>
      <c r="P56" s="742">
        <v>99.695265122179009</v>
      </c>
      <c r="Q56" s="742">
        <v>101.8772969929568</v>
      </c>
      <c r="R56" s="742">
        <v>103.83637560374933</v>
      </c>
      <c r="S56" s="742">
        <v>105.73852808877075</v>
      </c>
      <c r="T56" s="742">
        <v>107.58442023485696</v>
      </c>
      <c r="U56" s="742">
        <v>109.37542160798466</v>
      </c>
      <c r="V56" s="742">
        <v>111.11324860869534</v>
      </c>
      <c r="W56" s="742">
        <v>112.75317117974998</v>
      </c>
      <c r="X56" s="742">
        <v>114.34572955409227</v>
      </c>
      <c r="Y56" s="742">
        <v>115.89226682541042</v>
      </c>
      <c r="Z56" s="742">
        <v>117.39462968599682</v>
      </c>
      <c r="AA56" s="742">
        <v>118.85465358477818</v>
      </c>
      <c r="AB56" s="742">
        <v>120.23802886969652</v>
      </c>
      <c r="AC56" s="742">
        <v>121.58415969346606</v>
      </c>
      <c r="AD56" s="742">
        <v>122.89565712825384</v>
      </c>
      <c r="AE56" s="742">
        <v>124.17459932631067</v>
      </c>
      <c r="AF56" s="742">
        <v>125.42510976283839</v>
      </c>
      <c r="AG56" s="742">
        <v>126.64806533854333</v>
      </c>
      <c r="AH56" s="742">
        <v>127.84431806753879</v>
      </c>
      <c r="AI56" s="742">
        <v>129.01469563256435</v>
      </c>
      <c r="AJ56" s="743">
        <v>130.15999765840024</v>
      </c>
    </row>
    <row r="57" spans="1:36" ht="25.15" customHeight="1" x14ac:dyDescent="0.2">
      <c r="A57" s="191"/>
      <c r="B57" s="935"/>
      <c r="C57" s="794" t="s">
        <v>319</v>
      </c>
      <c r="D57" s="795" t="s">
        <v>320</v>
      </c>
      <c r="E57" s="796" t="s">
        <v>306</v>
      </c>
      <c r="F57" s="797" t="s">
        <v>275</v>
      </c>
      <c r="G57" s="797">
        <v>2</v>
      </c>
      <c r="H57" s="577">
        <v>68.806071782813788</v>
      </c>
      <c r="I57" s="663">
        <v>66.803275668494948</v>
      </c>
      <c r="J57" s="663">
        <v>64.859748961592445</v>
      </c>
      <c r="K57" s="663">
        <v>62.973761795732486</v>
      </c>
      <c r="L57" s="742">
        <v>61.143492398693908</v>
      </c>
      <c r="M57" s="742">
        <v>59.373654792872259</v>
      </c>
      <c r="N57" s="742">
        <v>57.655206620784405</v>
      </c>
      <c r="O57" s="742">
        <v>55.985163248939067</v>
      </c>
      <c r="P57" s="742">
        <v>54.360538845662248</v>
      </c>
      <c r="Q57" s="742">
        <v>52.779819204925907</v>
      </c>
      <c r="R57" s="742">
        <v>51.196823778078311</v>
      </c>
      <c r="S57" s="742">
        <v>49.658081485266372</v>
      </c>
      <c r="T57" s="742">
        <v>48.16227558729917</v>
      </c>
      <c r="U57" s="742">
        <v>46.708474463383872</v>
      </c>
      <c r="V57" s="742">
        <v>45.295903661756761</v>
      </c>
      <c r="W57" s="742">
        <v>43.966946040136214</v>
      </c>
      <c r="X57" s="742">
        <v>42.674377172634216</v>
      </c>
      <c r="Y57" s="742">
        <v>41.417470543707843</v>
      </c>
      <c r="Z57" s="742">
        <v>40.195667419822122</v>
      </c>
      <c r="AA57" s="742">
        <v>39.008380410314949</v>
      </c>
      <c r="AB57" s="742">
        <v>37.892007480097909</v>
      </c>
      <c r="AC57" s="742">
        <v>36.80615730518565</v>
      </c>
      <c r="AD57" s="742">
        <v>35.750601770233217</v>
      </c>
      <c r="AE57" s="742">
        <v>34.724894245646894</v>
      </c>
      <c r="AF57" s="742">
        <v>33.729129486984398</v>
      </c>
      <c r="AG57" s="742">
        <v>32.762417893591675</v>
      </c>
      <c r="AH57" s="742">
        <v>31.823895199612863</v>
      </c>
      <c r="AI57" s="742">
        <v>30.912721908989127</v>
      </c>
      <c r="AJ57" s="743">
        <v>30.028087087894551</v>
      </c>
    </row>
    <row r="58" spans="1:36" ht="25.15" customHeight="1" thickBot="1" x14ac:dyDescent="0.25">
      <c r="A58" s="191"/>
      <c r="B58" s="935"/>
      <c r="C58" s="809" t="s">
        <v>321</v>
      </c>
      <c r="D58" s="810" t="s">
        <v>322</v>
      </c>
      <c r="E58" s="811" t="s">
        <v>323</v>
      </c>
      <c r="F58" s="812" t="s">
        <v>275</v>
      </c>
      <c r="G58" s="812">
        <v>2</v>
      </c>
      <c r="H58" s="813">
        <f>SUM(H54:H57)</f>
        <v>150.02666241946909</v>
      </c>
      <c r="I58" s="666">
        <f t="shared" ref="I58:AJ58" si="12">SUM(I54:I57)</f>
        <v>150.64186126007661</v>
      </c>
      <c r="J58" s="666">
        <f t="shared" si="12"/>
        <v>151.25697007897733</v>
      </c>
      <c r="K58" s="666">
        <f t="shared" si="12"/>
        <v>151.87209954095235</v>
      </c>
      <c r="L58" s="724">
        <f>SUM(L54:L57)</f>
        <v>152.48705625557989</v>
      </c>
      <c r="M58" s="724">
        <f>SUM(M54:M57)</f>
        <v>153.11765851434365</v>
      </c>
      <c r="N58" s="724">
        <f t="shared" si="12"/>
        <v>153.74652035167625</v>
      </c>
      <c r="O58" s="724">
        <f t="shared" si="12"/>
        <v>154.36966953162337</v>
      </c>
      <c r="P58" s="724">
        <f t="shared" si="12"/>
        <v>154.98247504071503</v>
      </c>
      <c r="Q58" s="724">
        <f t="shared" si="12"/>
        <v>155.58378727075649</v>
      </c>
      <c r="R58" s="724">
        <f t="shared" si="12"/>
        <v>155.95987045470142</v>
      </c>
      <c r="S58" s="724">
        <f t="shared" si="12"/>
        <v>156.32328064691089</v>
      </c>
      <c r="T58" s="724">
        <f t="shared" si="12"/>
        <v>156.67336689502991</v>
      </c>
      <c r="U58" s="724">
        <f t="shared" si="12"/>
        <v>157.01056714424232</v>
      </c>
      <c r="V58" s="724">
        <f t="shared" si="12"/>
        <v>157.33582334332587</v>
      </c>
      <c r="W58" s="724">
        <f t="shared" si="12"/>
        <v>157.64678829275996</v>
      </c>
      <c r="X58" s="724">
        <f t="shared" si="12"/>
        <v>157.94677779960026</v>
      </c>
      <c r="Y58" s="724">
        <f t="shared" si="12"/>
        <v>158.23640844199204</v>
      </c>
      <c r="Z58" s="724">
        <f t="shared" si="12"/>
        <v>158.51696817869271</v>
      </c>
      <c r="AA58" s="724">
        <f t="shared" si="12"/>
        <v>158.78970506796691</v>
      </c>
      <c r="AB58" s="724">
        <f t="shared" si="12"/>
        <v>159.05670742266821</v>
      </c>
      <c r="AC58" s="724">
        <f t="shared" si="12"/>
        <v>159.31698807152549</v>
      </c>
      <c r="AD58" s="724">
        <f t="shared" si="12"/>
        <v>159.57292997136085</v>
      </c>
      <c r="AE58" s="724">
        <f t="shared" si="12"/>
        <v>159.82616464483135</v>
      </c>
      <c r="AF58" s="724">
        <f t="shared" si="12"/>
        <v>160.08091032269655</v>
      </c>
      <c r="AG58" s="724">
        <f t="shared" si="12"/>
        <v>160.33715430500877</v>
      </c>
      <c r="AH58" s="724">
        <f t="shared" si="12"/>
        <v>160.59488434002543</v>
      </c>
      <c r="AI58" s="724">
        <f t="shared" si="12"/>
        <v>160.85408861442727</v>
      </c>
      <c r="AJ58" s="814">
        <f t="shared" si="12"/>
        <v>161.11475581916858</v>
      </c>
    </row>
    <row r="59" spans="1:36" ht="25.15" customHeight="1" x14ac:dyDescent="0.2">
      <c r="A59" s="191"/>
      <c r="B59" s="924" t="s">
        <v>324</v>
      </c>
      <c r="C59" s="815" t="s">
        <v>325</v>
      </c>
      <c r="D59" s="816" t="s">
        <v>326</v>
      </c>
      <c r="E59" s="817" t="s">
        <v>327</v>
      </c>
      <c r="F59" s="764" t="s">
        <v>328</v>
      </c>
      <c r="G59" s="818">
        <v>1</v>
      </c>
      <c r="H59" s="819">
        <f>H56/H43</f>
        <v>2.1300000000000003</v>
      </c>
      <c r="I59" s="668">
        <f t="shared" ref="I59:AJ59" si="13">I56/I43</f>
        <v>2.1267694118051756</v>
      </c>
      <c r="J59" s="668">
        <f t="shared" si="13"/>
        <v>2.1237675534783267</v>
      </c>
      <c r="K59" s="668">
        <f t="shared" si="13"/>
        <v>2.1210131628811717</v>
      </c>
      <c r="L59" s="820">
        <f t="shared" si="13"/>
        <v>2.1184259629947779</v>
      </c>
      <c r="M59" s="820">
        <f t="shared" si="13"/>
        <v>2.1162447474307591</v>
      </c>
      <c r="N59" s="820">
        <f t="shared" si="13"/>
        <v>2.1141644398161392</v>
      </c>
      <c r="O59" s="820">
        <f t="shared" si="13"/>
        <v>2.1121148698364487</v>
      </c>
      <c r="P59" s="820">
        <f t="shared" si="13"/>
        <v>2.1100632900435246</v>
      </c>
      <c r="Q59" s="820">
        <f t="shared" si="13"/>
        <v>2.1095307090383875</v>
      </c>
      <c r="R59" s="820">
        <f t="shared" si="13"/>
        <v>2.105429189600887</v>
      </c>
      <c r="S59" s="820">
        <f t="shared" si="13"/>
        <v>2.1012820624783086</v>
      </c>
      <c r="T59" s="820">
        <f t="shared" si="13"/>
        <v>2.0970313624683468</v>
      </c>
      <c r="U59" s="820">
        <f t="shared" si="13"/>
        <v>2.0926781273743642</v>
      </c>
      <c r="V59" s="820">
        <f t="shared" si="13"/>
        <v>2.0909812362747222</v>
      </c>
      <c r="W59" s="820">
        <f t="shared" si="13"/>
        <v>2.0882383082293323</v>
      </c>
      <c r="X59" s="820">
        <f t="shared" si="13"/>
        <v>2.0853948608736994</v>
      </c>
      <c r="Y59" s="820">
        <f t="shared" si="13"/>
        <v>2.0824904652957374</v>
      </c>
      <c r="Z59" s="820">
        <f t="shared" si="13"/>
        <v>2.0795018032557349</v>
      </c>
      <c r="AA59" s="820">
        <f t="shared" si="13"/>
        <v>2.0789148530924635</v>
      </c>
      <c r="AB59" s="820">
        <f t="shared" si="13"/>
        <v>2.0775777949725742</v>
      </c>
      <c r="AC59" s="820">
        <f t="shared" si="13"/>
        <v>2.0762059962896</v>
      </c>
      <c r="AD59" s="820">
        <f t="shared" si="13"/>
        <v>2.0747917831054052</v>
      </c>
      <c r="AE59" s="820">
        <f t="shared" si="13"/>
        <v>2.0733541055946847</v>
      </c>
      <c r="AF59" s="820">
        <f t="shared" si="13"/>
        <v>2.0719453903478255</v>
      </c>
      <c r="AG59" s="820">
        <f t="shared" si="13"/>
        <v>2.0705622578275698</v>
      </c>
      <c r="AH59" s="820">
        <f t="shared" si="13"/>
        <v>2.0692350463307934</v>
      </c>
      <c r="AI59" s="820">
        <f t="shared" si="13"/>
        <v>2.067928928628485</v>
      </c>
      <c r="AJ59" s="821">
        <f t="shared" si="13"/>
        <v>2.0666412171768966</v>
      </c>
    </row>
    <row r="60" spans="1:36" ht="25.15" customHeight="1" thickBot="1" x14ac:dyDescent="0.25">
      <c r="A60" s="191"/>
      <c r="B60" s="925"/>
      <c r="C60" s="809" t="s">
        <v>329</v>
      </c>
      <c r="D60" s="810" t="s">
        <v>330</v>
      </c>
      <c r="E60" s="811" t="s">
        <v>331</v>
      </c>
      <c r="F60" s="822" t="s">
        <v>328</v>
      </c>
      <c r="G60" s="812">
        <v>1</v>
      </c>
      <c r="H60" s="823">
        <f>H57/H51</f>
        <v>2.54</v>
      </c>
      <c r="I60" s="669">
        <f t="shared" ref="I60:AJ60" si="14">I57/I51</f>
        <v>2.5495004134347745</v>
      </c>
      <c r="J60" s="669">
        <f t="shared" si="14"/>
        <v>2.5590404356190226</v>
      </c>
      <c r="K60" s="669">
        <f t="shared" si="14"/>
        <v>2.5687207964365251</v>
      </c>
      <c r="L60" s="672">
        <f>L57/L51</f>
        <v>2.5784343642663514</v>
      </c>
      <c r="M60" s="672">
        <f t="shared" si="14"/>
        <v>2.5885655062609132</v>
      </c>
      <c r="N60" s="672">
        <f t="shared" si="14"/>
        <v>2.5986964091823475</v>
      </c>
      <c r="O60" s="672">
        <f t="shared" si="14"/>
        <v>2.6087518758336219</v>
      </c>
      <c r="P60" s="672">
        <f t="shared" si="14"/>
        <v>2.6187687715030741</v>
      </c>
      <c r="Q60" s="672">
        <f t="shared" si="14"/>
        <v>2.6286014740949533</v>
      </c>
      <c r="R60" s="672">
        <f t="shared" si="14"/>
        <v>2.6360527750802842</v>
      </c>
      <c r="S60" s="672">
        <f t="shared" si="14"/>
        <v>2.6432831418620744</v>
      </c>
      <c r="T60" s="672">
        <f t="shared" si="14"/>
        <v>2.6504167817431266</v>
      </c>
      <c r="U60" s="672">
        <f t="shared" si="14"/>
        <v>2.6573155226597605</v>
      </c>
      <c r="V60" s="672">
        <f t="shared" si="14"/>
        <v>2.6641416469397941</v>
      </c>
      <c r="W60" s="672">
        <f t="shared" si="14"/>
        <v>2.6735399012443484</v>
      </c>
      <c r="X60" s="672">
        <f t="shared" si="14"/>
        <v>2.6827125207022187</v>
      </c>
      <c r="Y60" s="672">
        <f t="shared" si="14"/>
        <v>2.6918322081681585</v>
      </c>
      <c r="Z60" s="672">
        <f t="shared" si="14"/>
        <v>2.7007458111379181</v>
      </c>
      <c r="AA60" s="672">
        <f t="shared" si="14"/>
        <v>2.709649438219925</v>
      </c>
      <c r="AB60" s="672">
        <f t="shared" si="14"/>
        <v>2.7212256804301744</v>
      </c>
      <c r="AC60" s="672">
        <f t="shared" si="14"/>
        <v>2.7326178771571077</v>
      </c>
      <c r="AD60" s="672">
        <f t="shared" si="14"/>
        <v>2.7440623908019166</v>
      </c>
      <c r="AE60" s="672">
        <f t="shared" si="14"/>
        <v>2.7555915390115624</v>
      </c>
      <c r="AF60" s="672">
        <f t="shared" si="14"/>
        <v>2.7670612801983601</v>
      </c>
      <c r="AG60" s="672">
        <f t="shared" si="14"/>
        <v>2.7786892470995888</v>
      </c>
      <c r="AH60" s="672">
        <f t="shared" si="14"/>
        <v>2.790479176732422</v>
      </c>
      <c r="AI60" s="672">
        <f t="shared" si="14"/>
        <v>2.8021851031967362</v>
      </c>
      <c r="AJ60" s="824">
        <f t="shared" si="14"/>
        <v>2.8140500974715907</v>
      </c>
    </row>
    <row r="61" spans="1:36" ht="25.15" customHeight="1" x14ac:dyDescent="0.2">
      <c r="A61" s="191"/>
      <c r="B61" s="926" t="s">
        <v>332</v>
      </c>
      <c r="C61" s="825" t="s">
        <v>333</v>
      </c>
      <c r="D61" s="826" t="s">
        <v>334</v>
      </c>
      <c r="E61" s="827" t="s">
        <v>335</v>
      </c>
      <c r="F61" s="828" t="s">
        <v>211</v>
      </c>
      <c r="G61" s="828">
        <v>0</v>
      </c>
      <c r="H61" s="829">
        <f>H43/(H43+H51)</f>
        <v>0.58186740597871978</v>
      </c>
      <c r="I61" s="670">
        <f t="shared" ref="I61:AJ61" si="15">I43/(I43+I51)</f>
        <v>0.59804358185662054</v>
      </c>
      <c r="J61" s="670">
        <f t="shared" si="15"/>
        <v>0.61357989264384249</v>
      </c>
      <c r="K61" s="670">
        <f t="shared" si="15"/>
        <v>0.62850551444900005</v>
      </c>
      <c r="L61" s="830">
        <f t="shared" si="15"/>
        <v>0.64284108332059542</v>
      </c>
      <c r="M61" s="830">
        <f t="shared" si="15"/>
        <v>0.65661452622815064</v>
      </c>
      <c r="N61" s="830">
        <f t="shared" si="15"/>
        <v>0.66984369115202758</v>
      </c>
      <c r="O61" s="830">
        <f t="shared" si="15"/>
        <v>0.68254995613839875</v>
      </c>
      <c r="P61" s="830">
        <f t="shared" si="15"/>
        <v>0.69475955540003798</v>
      </c>
      <c r="Q61" s="830">
        <f t="shared" si="15"/>
        <v>0.70633016310010299</v>
      </c>
      <c r="R61" s="830">
        <f t="shared" si="15"/>
        <v>0.71746103202517209</v>
      </c>
      <c r="S61" s="830">
        <f t="shared" si="15"/>
        <v>0.72815507760358056</v>
      </c>
      <c r="T61" s="830">
        <f t="shared" si="15"/>
        <v>0.73844344558250363</v>
      </c>
      <c r="U61" s="830">
        <f t="shared" si="15"/>
        <v>0.74833131801493846</v>
      </c>
      <c r="V61" s="830">
        <f t="shared" si="15"/>
        <v>0.7576028510255568</v>
      </c>
      <c r="W61" s="830">
        <f t="shared" si="15"/>
        <v>0.76653453404216654</v>
      </c>
      <c r="X61" s="830">
        <f t="shared" si="15"/>
        <v>0.77512822190973063</v>
      </c>
      <c r="Y61" s="830">
        <f t="shared" si="15"/>
        <v>0.78340419397401495</v>
      </c>
      <c r="Z61" s="830">
        <f t="shared" si="15"/>
        <v>0.79136641552972542</v>
      </c>
      <c r="AA61" s="830">
        <f t="shared" si="15"/>
        <v>0.79884610541011603</v>
      </c>
      <c r="AB61" s="830">
        <f t="shared" si="15"/>
        <v>0.80606054732893073</v>
      </c>
      <c r="AC61" s="830">
        <f t="shared" si="15"/>
        <v>0.81300561666242122</v>
      </c>
      <c r="AD61" s="830">
        <f t="shared" si="15"/>
        <v>0.81970457141838116</v>
      </c>
      <c r="AE61" s="830">
        <f t="shared" si="15"/>
        <v>0.8261661992819469</v>
      </c>
      <c r="AF61" s="830">
        <f t="shared" si="15"/>
        <v>0.83238771965328118</v>
      </c>
      <c r="AG61" s="830">
        <f t="shared" si="15"/>
        <v>0.83838888999306604</v>
      </c>
      <c r="AH61" s="830">
        <f t="shared" si="15"/>
        <v>0.84417551645056177</v>
      </c>
      <c r="AI61" s="830">
        <f t="shared" si="15"/>
        <v>0.84974601763257274</v>
      </c>
      <c r="AJ61" s="831">
        <f t="shared" si="15"/>
        <v>0.8551194228009803</v>
      </c>
    </row>
    <row r="62" spans="1:36" ht="25.15" customHeight="1" thickBot="1" x14ac:dyDescent="0.25">
      <c r="A62" s="191"/>
      <c r="B62" s="927"/>
      <c r="C62" s="809" t="s">
        <v>336</v>
      </c>
      <c r="D62" s="832" t="s">
        <v>337</v>
      </c>
      <c r="E62" s="811" t="s">
        <v>338</v>
      </c>
      <c r="F62" s="812" t="s">
        <v>211</v>
      </c>
      <c r="G62" s="822">
        <v>0</v>
      </c>
      <c r="H62" s="833">
        <f>H43/(H43+H50+H51+H52)</f>
        <v>0.57008214910932831</v>
      </c>
      <c r="I62" s="671">
        <f t="shared" ref="I62:AJ62" si="16">I43/(I43+I50+I51+I52)</f>
        <v>0.58600383408405177</v>
      </c>
      <c r="J62" s="671">
        <f t="shared" si="16"/>
        <v>0.60130169374943865</v>
      </c>
      <c r="K62" s="671">
        <f t="shared" si="16"/>
        <v>0.61600368466564659</v>
      </c>
      <c r="L62" s="834">
        <f>L43/(L43+L50+L51+L52)</f>
        <v>0.63013012729874129</v>
      </c>
      <c r="M62" s="834">
        <f t="shared" si="16"/>
        <v>0.64370778237887827</v>
      </c>
      <c r="N62" s="834">
        <f t="shared" si="16"/>
        <v>0.65675427847902457</v>
      </c>
      <c r="O62" s="834">
        <f t="shared" si="16"/>
        <v>0.66929035624283684</v>
      </c>
      <c r="P62" s="834">
        <f t="shared" si="16"/>
        <v>0.68134115534298345</v>
      </c>
      <c r="Q62" s="834">
        <f t="shared" si="16"/>
        <v>0.69276016664209095</v>
      </c>
      <c r="R62" s="834">
        <f t="shared" si="16"/>
        <v>0.70374943220376085</v>
      </c>
      <c r="S62" s="834">
        <f t="shared" si="16"/>
        <v>0.71431165907753125</v>
      </c>
      <c r="T62" s="834">
        <f t="shared" si="16"/>
        <v>0.72447724842242722</v>
      </c>
      <c r="U62" s="834">
        <f t="shared" si="16"/>
        <v>0.73425133928425212</v>
      </c>
      <c r="V62" s="834">
        <f t="shared" si="16"/>
        <v>0.74340790642838284</v>
      </c>
      <c r="W62" s="834">
        <f t="shared" si="16"/>
        <v>0.75223192022281915</v>
      </c>
      <c r="X62" s="834">
        <f t="shared" si="16"/>
        <v>0.76072530689126205</v>
      </c>
      <c r="Y62" s="834">
        <f t="shared" si="16"/>
        <v>0.76890749286860083</v>
      </c>
      <c r="Z62" s="834">
        <f t="shared" si="16"/>
        <v>0.7767826775115908</v>
      </c>
      <c r="AA62" s="834">
        <f t="shared" si="16"/>
        <v>0.78417120508729554</v>
      </c>
      <c r="AB62" s="834">
        <f t="shared" si="16"/>
        <v>0.79129991820563905</v>
      </c>
      <c r="AC62" s="834">
        <f t="shared" si="16"/>
        <v>0.79816471962829172</v>
      </c>
      <c r="AD62" s="834">
        <f t="shared" si="16"/>
        <v>0.80478838927597263</v>
      </c>
      <c r="AE62" s="834">
        <f t="shared" si="16"/>
        <v>0.81117950861823596</v>
      </c>
      <c r="AF62" s="834">
        <f t="shared" si="16"/>
        <v>0.81733550238933295</v>
      </c>
      <c r="AG62" s="834">
        <f t="shared" si="16"/>
        <v>0.82327552783112468</v>
      </c>
      <c r="AH62" s="834">
        <f t="shared" si="16"/>
        <v>0.82900504918446416</v>
      </c>
      <c r="AI62" s="834">
        <f t="shared" si="16"/>
        <v>0.83452287056267704</v>
      </c>
      <c r="AJ62" s="835">
        <f t="shared" si="16"/>
        <v>0.83984744216326002</v>
      </c>
    </row>
    <row r="63" spans="1:36" x14ac:dyDescent="0.2">
      <c r="A63" s="220"/>
      <c r="B63" s="221"/>
      <c r="C63" s="221"/>
      <c r="D63" s="222"/>
      <c r="E63" s="223"/>
      <c r="F63" s="221"/>
      <c r="G63" s="221"/>
      <c r="H63" s="221"/>
      <c r="I63" s="221"/>
      <c r="J63" s="221"/>
      <c r="K63" s="221"/>
      <c r="L63" s="221"/>
      <c r="M63" s="221"/>
      <c r="N63" s="221"/>
      <c r="O63" s="221"/>
      <c r="P63" s="221"/>
      <c r="Q63" s="221"/>
      <c r="R63" s="221"/>
      <c r="S63" s="221"/>
      <c r="T63" s="221"/>
      <c r="U63" s="221"/>
      <c r="V63" s="221"/>
      <c r="W63" s="221"/>
      <c r="X63" s="221"/>
      <c r="Y63" s="221"/>
      <c r="Z63" s="221"/>
      <c r="AA63" s="221"/>
      <c r="AB63" s="221"/>
      <c r="AC63" s="221"/>
      <c r="AD63" s="221"/>
      <c r="AE63" s="221"/>
      <c r="AF63" s="221"/>
      <c r="AG63" s="221"/>
      <c r="AH63" s="221"/>
      <c r="AI63" s="221"/>
      <c r="AJ63" s="221"/>
    </row>
    <row r="64" spans="1:36" x14ac:dyDescent="0.2">
      <c r="A64" s="224"/>
      <c r="B64" s="225"/>
      <c r="C64" s="225"/>
      <c r="D64" s="155" t="str">
        <f>'TITLE PAGE'!B9</f>
        <v>Company:</v>
      </c>
      <c r="E64" s="157" t="str">
        <f>'TITLE PAGE'!D9</f>
        <v>Hafren Dyfrdwy</v>
      </c>
      <c r="F64" s="225"/>
      <c r="G64" s="225"/>
      <c r="H64" s="225"/>
      <c r="I64" s="225"/>
      <c r="J64" s="225"/>
      <c r="K64" s="225"/>
      <c r="L64" s="225"/>
      <c r="M64" s="225"/>
      <c r="N64" s="225"/>
      <c r="O64" s="225"/>
      <c r="P64" s="225"/>
      <c r="Q64" s="225"/>
      <c r="R64" s="225"/>
      <c r="S64" s="225"/>
      <c r="T64" s="225"/>
      <c r="U64" s="225"/>
      <c r="V64" s="225"/>
      <c r="W64" s="225"/>
      <c r="X64" s="225"/>
      <c r="Y64" s="225"/>
      <c r="Z64" s="225"/>
      <c r="AA64" s="225"/>
      <c r="AB64" s="225"/>
      <c r="AC64" s="225"/>
      <c r="AD64" s="225"/>
      <c r="AE64" s="225"/>
      <c r="AF64" s="225"/>
      <c r="AG64" s="225"/>
      <c r="AH64" s="225"/>
      <c r="AI64" s="225"/>
      <c r="AJ64" s="225"/>
    </row>
    <row r="65" spans="1:36" x14ac:dyDescent="0.2">
      <c r="A65" s="220"/>
      <c r="B65" s="221"/>
      <c r="C65" s="221"/>
      <c r="D65" s="159" t="str">
        <f>'TITLE PAGE'!B10</f>
        <v>Resource Zone Name:</v>
      </c>
      <c r="E65" s="161" t="str">
        <f>'TITLE PAGE'!D10</f>
        <v xml:space="preserve">Wrexham </v>
      </c>
      <c r="F65" s="221"/>
      <c r="G65" s="221"/>
      <c r="H65" s="221"/>
      <c r="I65" s="221"/>
      <c r="J65" s="221"/>
      <c r="K65" s="221"/>
      <c r="L65" s="221"/>
      <c r="M65" s="221"/>
      <c r="N65" s="221"/>
      <c r="O65" s="221"/>
      <c r="P65" s="221"/>
      <c r="Q65" s="221"/>
      <c r="R65" s="221"/>
      <c r="S65" s="221"/>
      <c r="T65" s="221"/>
      <c r="U65" s="221"/>
      <c r="V65" s="221"/>
      <c r="W65" s="221"/>
      <c r="X65" s="221"/>
      <c r="Y65" s="221"/>
      <c r="Z65" s="221"/>
      <c r="AA65" s="221"/>
      <c r="AB65" s="221"/>
      <c r="AC65" s="221"/>
      <c r="AD65" s="221"/>
      <c r="AE65" s="221"/>
      <c r="AF65" s="221"/>
      <c r="AG65" s="221"/>
      <c r="AH65" s="221"/>
      <c r="AI65" s="221"/>
      <c r="AJ65" s="221"/>
    </row>
    <row r="66" spans="1:36" x14ac:dyDescent="0.2">
      <c r="A66" s="220"/>
      <c r="B66" s="221"/>
      <c r="C66" s="221"/>
      <c r="D66" s="159" t="str">
        <f>'TITLE PAGE'!B11</f>
        <v>Resource Zone Number:</v>
      </c>
      <c r="E66" s="164">
        <f>'TITLE PAGE'!D11</f>
        <v>2</v>
      </c>
      <c r="F66" s="221"/>
      <c r="G66" s="221"/>
      <c r="H66" s="221"/>
      <c r="I66" s="221"/>
      <c r="J66" s="221"/>
      <c r="K66" s="221"/>
      <c r="L66" s="221"/>
      <c r="M66" s="221"/>
      <c r="N66" s="221"/>
      <c r="O66" s="221"/>
      <c r="P66" s="221"/>
      <c r="Q66" s="221"/>
      <c r="R66" s="221"/>
      <c r="S66" s="221"/>
      <c r="T66" s="221"/>
      <c r="U66" s="221"/>
      <c r="V66" s="221"/>
      <c r="W66" s="221"/>
      <c r="X66" s="221"/>
      <c r="Y66" s="221"/>
      <c r="Z66" s="221"/>
      <c r="AA66" s="221"/>
      <c r="AB66" s="221"/>
      <c r="AC66" s="221"/>
      <c r="AD66" s="221"/>
      <c r="AE66" s="221"/>
      <c r="AF66" s="221"/>
      <c r="AG66" s="221"/>
      <c r="AH66" s="221"/>
      <c r="AI66" s="221"/>
      <c r="AJ66" s="221"/>
    </row>
    <row r="67" spans="1:36" x14ac:dyDescent="0.2">
      <c r="A67" s="220"/>
      <c r="B67" s="221"/>
      <c r="C67" s="221"/>
      <c r="D67" s="159" t="str">
        <f>'TITLE PAGE'!B12</f>
        <v xml:space="preserve">Planning Scenario Name:                                                                     </v>
      </c>
      <c r="E67" s="161" t="str">
        <f>'TITLE PAGE'!D12</f>
        <v>Dry Year Annual Average</v>
      </c>
      <c r="F67" s="221"/>
      <c r="G67" s="221"/>
      <c r="H67" s="221"/>
      <c r="I67" s="221"/>
      <c r="J67" s="221"/>
      <c r="K67" s="221"/>
      <c r="L67" s="221"/>
      <c r="M67" s="221"/>
      <c r="N67" s="221"/>
      <c r="O67" s="221"/>
      <c r="P67" s="221"/>
      <c r="Q67" s="221"/>
      <c r="R67" s="221"/>
      <c r="S67" s="221"/>
      <c r="T67" s="221"/>
      <c r="U67" s="221"/>
      <c r="V67" s="221"/>
      <c r="W67" s="221"/>
      <c r="X67" s="221"/>
      <c r="Y67" s="221"/>
      <c r="Z67" s="221"/>
      <c r="AA67" s="221"/>
      <c r="AB67" s="221"/>
      <c r="AC67" s="221"/>
      <c r="AD67" s="221"/>
      <c r="AE67" s="221"/>
      <c r="AF67" s="221"/>
      <c r="AG67" s="221"/>
      <c r="AH67" s="221"/>
      <c r="AI67" s="221"/>
      <c r="AJ67" s="221"/>
    </row>
    <row r="68" spans="1:36" x14ac:dyDescent="0.2">
      <c r="A68" s="220"/>
      <c r="B68" s="221"/>
      <c r="C68" s="221"/>
      <c r="D68" s="167" t="str">
        <f>'TITLE PAGE'!B13</f>
        <v xml:space="preserve">Chosen Level of Service:  </v>
      </c>
      <c r="E68" s="195" t="str">
        <f>'TITLE PAGE'!D13</f>
        <v>1 in 40 TUBs</v>
      </c>
      <c r="F68" s="221"/>
      <c r="G68" s="221"/>
      <c r="H68" s="221"/>
      <c r="I68" s="221"/>
      <c r="J68" s="221"/>
      <c r="K68" s="221"/>
      <c r="L68" s="221"/>
      <c r="M68" s="221"/>
      <c r="N68" s="221"/>
      <c r="O68" s="221"/>
      <c r="P68" s="221"/>
      <c r="Q68" s="221"/>
      <c r="R68" s="221"/>
      <c r="S68" s="221"/>
      <c r="T68" s="221"/>
      <c r="U68" s="221"/>
      <c r="V68" s="221"/>
      <c r="W68" s="221"/>
      <c r="X68" s="221"/>
      <c r="Y68" s="221"/>
      <c r="Z68" s="221"/>
      <c r="AA68" s="221"/>
      <c r="AB68" s="221"/>
      <c r="AC68" s="221"/>
      <c r="AD68" s="221"/>
      <c r="AE68" s="221"/>
      <c r="AF68" s="221"/>
      <c r="AG68" s="221"/>
      <c r="AH68" s="221"/>
      <c r="AI68" s="221"/>
      <c r="AJ68" s="221"/>
    </row>
    <row r="69" spans="1:36" ht="18" x14ac:dyDescent="0.25">
      <c r="A69" s="220"/>
      <c r="B69" s="221"/>
      <c r="C69" s="221"/>
      <c r="D69" s="226"/>
      <c r="E69" s="223"/>
      <c r="F69" s="221"/>
      <c r="G69" s="221"/>
      <c r="H69" s="221"/>
      <c r="I69" s="221"/>
      <c r="J69" s="221"/>
      <c r="K69" s="221"/>
      <c r="L69" s="221"/>
      <c r="M69" s="221"/>
      <c r="N69" s="221"/>
      <c r="O69" s="221"/>
      <c r="P69" s="221"/>
      <c r="Q69" s="221"/>
      <c r="R69" s="221"/>
      <c r="S69" s="221"/>
      <c r="T69" s="221"/>
      <c r="U69" s="221"/>
      <c r="V69" s="221"/>
      <c r="W69" s="221"/>
      <c r="X69" s="221"/>
      <c r="Y69" s="221"/>
      <c r="Z69" s="221"/>
      <c r="AA69" s="221"/>
      <c r="AB69" s="221"/>
      <c r="AC69" s="221"/>
      <c r="AD69" s="221"/>
      <c r="AE69" s="221"/>
      <c r="AF69" s="221"/>
      <c r="AG69" s="221"/>
      <c r="AH69" s="221"/>
      <c r="AI69" s="221"/>
      <c r="AJ69" s="221"/>
    </row>
  </sheetData>
  <sheetProtection algorithmName="SHA-512" hashValue="U5tgwA4/uoaDtxKqwB8DX+X7PPeUCdmHOPNchCaSCt12XBOGE1O1J5B4myIJmouU7GmdiJnqn4bYDjimK0n7hw==" saltValue="QgPCMr93UsNOdKUtPY1QWA==" spinCount="100000" sheet="1" objects="1" scenarios="1" selectLockedCells="1" selectUnlockedCells="1"/>
  <mergeCells count="8">
    <mergeCell ref="B59:B60"/>
    <mergeCell ref="B61:B62"/>
    <mergeCell ref="I1:K1"/>
    <mergeCell ref="B3:B12"/>
    <mergeCell ref="B13:B31"/>
    <mergeCell ref="B32:B39"/>
    <mergeCell ref="B40:B53"/>
    <mergeCell ref="B54:B58"/>
  </mergeCells>
  <conditionalFormatting sqref="H60:AJ60">
    <cfRule type="cellIs" dxfId="9" priority="4" stopIfTrue="1" operator="equal">
      <formula>""</formula>
    </cfRule>
  </conditionalFormatting>
  <conditionalFormatting sqref="D60">
    <cfRule type="cellIs" dxfId="8" priority="3" stopIfTrue="1" operator="notEqual">
      <formula>"Unmeasured Household - Occupancy Rate"</formula>
    </cfRule>
  </conditionalFormatting>
  <conditionalFormatting sqref="F60">
    <cfRule type="cellIs" dxfId="7" priority="2" stopIfTrue="1" operator="notEqual">
      <formula>"h/prop"</formula>
    </cfRule>
  </conditionalFormatting>
  <conditionalFormatting sqref="E60">
    <cfRule type="cellIs" dxfId="6" priority="1" stopIfTrue="1" operator="notEqual">
      <formula>"52BL/46BL"</formula>
    </cfRule>
  </conditionalFormatting>
  <pageMargins left="0.7" right="0.7" top="0.75" bottom="0.75" header="0.3" footer="0.3"/>
  <pageSetup paperSize="9" orientation="portrait" verticalDpi="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21"/>
  <sheetViews>
    <sheetView zoomScale="80" zoomScaleNormal="80" workbookViewId="0">
      <selection activeCell="F39" sqref="F39"/>
    </sheetView>
  </sheetViews>
  <sheetFormatPr defaultColWidth="8.88671875" defaultRowHeight="15" x14ac:dyDescent="0.2"/>
  <cols>
    <col min="1" max="1" width="1.33203125" customWidth="1"/>
    <col min="2" max="2" width="7.88671875" customWidth="1"/>
    <col min="3" max="3" width="8.33203125" customWidth="1"/>
    <col min="4" max="4" width="35.88671875" customWidth="1"/>
    <col min="5" max="5" width="39.77734375" customWidth="1"/>
    <col min="6" max="7" width="9.33203125" customWidth="1"/>
    <col min="8" max="8" width="15.88671875" customWidth="1"/>
    <col min="9" max="36" width="11.44140625" customWidth="1"/>
    <col min="257" max="257" width="1.33203125" customWidth="1"/>
    <col min="258" max="258" width="7.88671875" customWidth="1"/>
    <col min="259" max="259" width="8.33203125" customWidth="1"/>
    <col min="260" max="260" width="54.33203125" customWidth="1"/>
    <col min="261" max="261" width="39.77734375" customWidth="1"/>
    <col min="262" max="263" width="9.33203125" customWidth="1"/>
    <col min="264" max="264" width="15.88671875" customWidth="1"/>
    <col min="265" max="292" width="11.44140625" customWidth="1"/>
    <col min="513" max="513" width="1.33203125" customWidth="1"/>
    <col min="514" max="514" width="7.88671875" customWidth="1"/>
    <col min="515" max="515" width="8.33203125" customWidth="1"/>
    <col min="516" max="516" width="54.33203125" customWidth="1"/>
    <col min="517" max="517" width="39.77734375" customWidth="1"/>
    <col min="518" max="519" width="9.33203125" customWidth="1"/>
    <col min="520" max="520" width="15.88671875" customWidth="1"/>
    <col min="521" max="548" width="11.44140625" customWidth="1"/>
    <col min="769" max="769" width="1.33203125" customWidth="1"/>
    <col min="770" max="770" width="7.88671875" customWidth="1"/>
    <col min="771" max="771" width="8.33203125" customWidth="1"/>
    <col min="772" max="772" width="54.33203125" customWidth="1"/>
    <col min="773" max="773" width="39.77734375" customWidth="1"/>
    <col min="774" max="775" width="9.33203125" customWidth="1"/>
    <col min="776" max="776" width="15.88671875" customWidth="1"/>
    <col min="777" max="804" width="11.44140625" customWidth="1"/>
    <col min="1025" max="1025" width="1.33203125" customWidth="1"/>
    <col min="1026" max="1026" width="7.88671875" customWidth="1"/>
    <col min="1027" max="1027" width="8.33203125" customWidth="1"/>
    <col min="1028" max="1028" width="54.33203125" customWidth="1"/>
    <col min="1029" max="1029" width="39.77734375" customWidth="1"/>
    <col min="1030" max="1031" width="9.33203125" customWidth="1"/>
    <col min="1032" max="1032" width="15.88671875" customWidth="1"/>
    <col min="1033" max="1060" width="11.44140625" customWidth="1"/>
    <col min="1281" max="1281" width="1.33203125" customWidth="1"/>
    <col min="1282" max="1282" width="7.88671875" customWidth="1"/>
    <col min="1283" max="1283" width="8.33203125" customWidth="1"/>
    <col min="1284" max="1284" width="54.33203125" customWidth="1"/>
    <col min="1285" max="1285" width="39.77734375" customWidth="1"/>
    <col min="1286" max="1287" width="9.33203125" customWidth="1"/>
    <col min="1288" max="1288" width="15.88671875" customWidth="1"/>
    <col min="1289" max="1316" width="11.44140625" customWidth="1"/>
    <col min="1537" max="1537" width="1.33203125" customWidth="1"/>
    <col min="1538" max="1538" width="7.88671875" customWidth="1"/>
    <col min="1539" max="1539" width="8.33203125" customWidth="1"/>
    <col min="1540" max="1540" width="54.33203125" customWidth="1"/>
    <col min="1541" max="1541" width="39.77734375" customWidth="1"/>
    <col min="1542" max="1543" width="9.33203125" customWidth="1"/>
    <col min="1544" max="1544" width="15.88671875" customWidth="1"/>
    <col min="1545" max="1572" width="11.44140625" customWidth="1"/>
    <col min="1793" max="1793" width="1.33203125" customWidth="1"/>
    <col min="1794" max="1794" width="7.88671875" customWidth="1"/>
    <col min="1795" max="1795" width="8.33203125" customWidth="1"/>
    <col min="1796" max="1796" width="54.33203125" customWidth="1"/>
    <col min="1797" max="1797" width="39.77734375" customWidth="1"/>
    <col min="1798" max="1799" width="9.33203125" customWidth="1"/>
    <col min="1800" max="1800" width="15.88671875" customWidth="1"/>
    <col min="1801" max="1828" width="11.44140625" customWidth="1"/>
    <col min="2049" max="2049" width="1.33203125" customWidth="1"/>
    <col min="2050" max="2050" width="7.88671875" customWidth="1"/>
    <col min="2051" max="2051" width="8.33203125" customWidth="1"/>
    <col min="2052" max="2052" width="54.33203125" customWidth="1"/>
    <col min="2053" max="2053" width="39.77734375" customWidth="1"/>
    <col min="2054" max="2055" width="9.33203125" customWidth="1"/>
    <col min="2056" max="2056" width="15.88671875" customWidth="1"/>
    <col min="2057" max="2084" width="11.44140625" customWidth="1"/>
    <col min="2305" max="2305" width="1.33203125" customWidth="1"/>
    <col min="2306" max="2306" width="7.88671875" customWidth="1"/>
    <col min="2307" max="2307" width="8.33203125" customWidth="1"/>
    <col min="2308" max="2308" width="54.33203125" customWidth="1"/>
    <col min="2309" max="2309" width="39.77734375" customWidth="1"/>
    <col min="2310" max="2311" width="9.33203125" customWidth="1"/>
    <col min="2312" max="2312" width="15.88671875" customWidth="1"/>
    <col min="2313" max="2340" width="11.44140625" customWidth="1"/>
    <col min="2561" max="2561" width="1.33203125" customWidth="1"/>
    <col min="2562" max="2562" width="7.88671875" customWidth="1"/>
    <col min="2563" max="2563" width="8.33203125" customWidth="1"/>
    <col min="2564" max="2564" width="54.33203125" customWidth="1"/>
    <col min="2565" max="2565" width="39.77734375" customWidth="1"/>
    <col min="2566" max="2567" width="9.33203125" customWidth="1"/>
    <col min="2568" max="2568" width="15.88671875" customWidth="1"/>
    <col min="2569" max="2596" width="11.44140625" customWidth="1"/>
    <col min="2817" max="2817" width="1.33203125" customWidth="1"/>
    <col min="2818" max="2818" width="7.88671875" customWidth="1"/>
    <col min="2819" max="2819" width="8.33203125" customWidth="1"/>
    <col min="2820" max="2820" width="54.33203125" customWidth="1"/>
    <col min="2821" max="2821" width="39.77734375" customWidth="1"/>
    <col min="2822" max="2823" width="9.33203125" customWidth="1"/>
    <col min="2824" max="2824" width="15.88671875" customWidth="1"/>
    <col min="2825" max="2852" width="11.44140625" customWidth="1"/>
    <col min="3073" max="3073" width="1.33203125" customWidth="1"/>
    <col min="3074" max="3074" width="7.88671875" customWidth="1"/>
    <col min="3075" max="3075" width="8.33203125" customWidth="1"/>
    <col min="3076" max="3076" width="54.33203125" customWidth="1"/>
    <col min="3077" max="3077" width="39.77734375" customWidth="1"/>
    <col min="3078" max="3079" width="9.33203125" customWidth="1"/>
    <col min="3080" max="3080" width="15.88671875" customWidth="1"/>
    <col min="3081" max="3108" width="11.44140625" customWidth="1"/>
    <col min="3329" max="3329" width="1.33203125" customWidth="1"/>
    <col min="3330" max="3330" width="7.88671875" customWidth="1"/>
    <col min="3331" max="3331" width="8.33203125" customWidth="1"/>
    <col min="3332" max="3332" width="54.33203125" customWidth="1"/>
    <col min="3333" max="3333" width="39.77734375" customWidth="1"/>
    <col min="3334" max="3335" width="9.33203125" customWidth="1"/>
    <col min="3336" max="3336" width="15.88671875" customWidth="1"/>
    <col min="3337" max="3364" width="11.44140625" customWidth="1"/>
    <col min="3585" max="3585" width="1.33203125" customWidth="1"/>
    <col min="3586" max="3586" width="7.88671875" customWidth="1"/>
    <col min="3587" max="3587" width="8.33203125" customWidth="1"/>
    <col min="3588" max="3588" width="54.33203125" customWidth="1"/>
    <col min="3589" max="3589" width="39.77734375" customWidth="1"/>
    <col min="3590" max="3591" width="9.33203125" customWidth="1"/>
    <col min="3592" max="3592" width="15.88671875" customWidth="1"/>
    <col min="3593" max="3620" width="11.44140625" customWidth="1"/>
    <col min="3841" max="3841" width="1.33203125" customWidth="1"/>
    <col min="3842" max="3842" width="7.88671875" customWidth="1"/>
    <col min="3843" max="3843" width="8.33203125" customWidth="1"/>
    <col min="3844" max="3844" width="54.33203125" customWidth="1"/>
    <col min="3845" max="3845" width="39.77734375" customWidth="1"/>
    <col min="3846" max="3847" width="9.33203125" customWidth="1"/>
    <col min="3848" max="3848" width="15.88671875" customWidth="1"/>
    <col min="3849" max="3876" width="11.44140625" customWidth="1"/>
    <col min="4097" max="4097" width="1.33203125" customWidth="1"/>
    <col min="4098" max="4098" width="7.88671875" customWidth="1"/>
    <col min="4099" max="4099" width="8.33203125" customWidth="1"/>
    <col min="4100" max="4100" width="54.33203125" customWidth="1"/>
    <col min="4101" max="4101" width="39.77734375" customWidth="1"/>
    <col min="4102" max="4103" width="9.33203125" customWidth="1"/>
    <col min="4104" max="4104" width="15.88671875" customWidth="1"/>
    <col min="4105" max="4132" width="11.44140625" customWidth="1"/>
    <col min="4353" max="4353" width="1.33203125" customWidth="1"/>
    <col min="4354" max="4354" width="7.88671875" customWidth="1"/>
    <col min="4355" max="4355" width="8.33203125" customWidth="1"/>
    <col min="4356" max="4356" width="54.33203125" customWidth="1"/>
    <col min="4357" max="4357" width="39.77734375" customWidth="1"/>
    <col min="4358" max="4359" width="9.33203125" customWidth="1"/>
    <col min="4360" max="4360" width="15.88671875" customWidth="1"/>
    <col min="4361" max="4388" width="11.44140625" customWidth="1"/>
    <col min="4609" max="4609" width="1.33203125" customWidth="1"/>
    <col min="4610" max="4610" width="7.88671875" customWidth="1"/>
    <col min="4611" max="4611" width="8.33203125" customWidth="1"/>
    <col min="4612" max="4612" width="54.33203125" customWidth="1"/>
    <col min="4613" max="4613" width="39.77734375" customWidth="1"/>
    <col min="4614" max="4615" width="9.33203125" customWidth="1"/>
    <col min="4616" max="4616" width="15.88671875" customWidth="1"/>
    <col min="4617" max="4644" width="11.44140625" customWidth="1"/>
    <col min="4865" max="4865" width="1.33203125" customWidth="1"/>
    <col min="4866" max="4866" width="7.88671875" customWidth="1"/>
    <col min="4867" max="4867" width="8.33203125" customWidth="1"/>
    <col min="4868" max="4868" width="54.33203125" customWidth="1"/>
    <col min="4869" max="4869" width="39.77734375" customWidth="1"/>
    <col min="4870" max="4871" width="9.33203125" customWidth="1"/>
    <col min="4872" max="4872" width="15.88671875" customWidth="1"/>
    <col min="4873" max="4900" width="11.44140625" customWidth="1"/>
    <col min="5121" max="5121" width="1.33203125" customWidth="1"/>
    <col min="5122" max="5122" width="7.88671875" customWidth="1"/>
    <col min="5123" max="5123" width="8.33203125" customWidth="1"/>
    <col min="5124" max="5124" width="54.33203125" customWidth="1"/>
    <col min="5125" max="5125" width="39.77734375" customWidth="1"/>
    <col min="5126" max="5127" width="9.33203125" customWidth="1"/>
    <col min="5128" max="5128" width="15.88671875" customWidth="1"/>
    <col min="5129" max="5156" width="11.44140625" customWidth="1"/>
    <col min="5377" max="5377" width="1.33203125" customWidth="1"/>
    <col min="5378" max="5378" width="7.88671875" customWidth="1"/>
    <col min="5379" max="5379" width="8.33203125" customWidth="1"/>
    <col min="5380" max="5380" width="54.33203125" customWidth="1"/>
    <col min="5381" max="5381" width="39.77734375" customWidth="1"/>
    <col min="5382" max="5383" width="9.33203125" customWidth="1"/>
    <col min="5384" max="5384" width="15.88671875" customWidth="1"/>
    <col min="5385" max="5412" width="11.44140625" customWidth="1"/>
    <col min="5633" max="5633" width="1.33203125" customWidth="1"/>
    <col min="5634" max="5634" width="7.88671875" customWidth="1"/>
    <col min="5635" max="5635" width="8.33203125" customWidth="1"/>
    <col min="5636" max="5636" width="54.33203125" customWidth="1"/>
    <col min="5637" max="5637" width="39.77734375" customWidth="1"/>
    <col min="5638" max="5639" width="9.33203125" customWidth="1"/>
    <col min="5640" max="5640" width="15.88671875" customWidth="1"/>
    <col min="5641" max="5668" width="11.44140625" customWidth="1"/>
    <col min="5889" max="5889" width="1.33203125" customWidth="1"/>
    <col min="5890" max="5890" width="7.88671875" customWidth="1"/>
    <col min="5891" max="5891" width="8.33203125" customWidth="1"/>
    <col min="5892" max="5892" width="54.33203125" customWidth="1"/>
    <col min="5893" max="5893" width="39.77734375" customWidth="1"/>
    <col min="5894" max="5895" width="9.33203125" customWidth="1"/>
    <col min="5896" max="5896" width="15.88671875" customWidth="1"/>
    <col min="5897" max="5924" width="11.44140625" customWidth="1"/>
    <col min="6145" max="6145" width="1.33203125" customWidth="1"/>
    <col min="6146" max="6146" width="7.88671875" customWidth="1"/>
    <col min="6147" max="6147" width="8.33203125" customWidth="1"/>
    <col min="6148" max="6148" width="54.33203125" customWidth="1"/>
    <col min="6149" max="6149" width="39.77734375" customWidth="1"/>
    <col min="6150" max="6151" width="9.33203125" customWidth="1"/>
    <col min="6152" max="6152" width="15.88671875" customWidth="1"/>
    <col min="6153" max="6180" width="11.44140625" customWidth="1"/>
    <col min="6401" max="6401" width="1.33203125" customWidth="1"/>
    <col min="6402" max="6402" width="7.88671875" customWidth="1"/>
    <col min="6403" max="6403" width="8.33203125" customWidth="1"/>
    <col min="6404" max="6404" width="54.33203125" customWidth="1"/>
    <col min="6405" max="6405" width="39.77734375" customWidth="1"/>
    <col min="6406" max="6407" width="9.33203125" customWidth="1"/>
    <col min="6408" max="6408" width="15.88671875" customWidth="1"/>
    <col min="6409" max="6436" width="11.44140625" customWidth="1"/>
    <col min="6657" max="6657" width="1.33203125" customWidth="1"/>
    <col min="6658" max="6658" width="7.88671875" customWidth="1"/>
    <col min="6659" max="6659" width="8.33203125" customWidth="1"/>
    <col min="6660" max="6660" width="54.33203125" customWidth="1"/>
    <col min="6661" max="6661" width="39.77734375" customWidth="1"/>
    <col min="6662" max="6663" width="9.33203125" customWidth="1"/>
    <col min="6664" max="6664" width="15.88671875" customWidth="1"/>
    <col min="6665" max="6692" width="11.44140625" customWidth="1"/>
    <col min="6913" max="6913" width="1.33203125" customWidth="1"/>
    <col min="6914" max="6914" width="7.88671875" customWidth="1"/>
    <col min="6915" max="6915" width="8.33203125" customWidth="1"/>
    <col min="6916" max="6916" width="54.33203125" customWidth="1"/>
    <col min="6917" max="6917" width="39.77734375" customWidth="1"/>
    <col min="6918" max="6919" width="9.33203125" customWidth="1"/>
    <col min="6920" max="6920" width="15.88671875" customWidth="1"/>
    <col min="6921" max="6948" width="11.44140625" customWidth="1"/>
    <col min="7169" max="7169" width="1.33203125" customWidth="1"/>
    <col min="7170" max="7170" width="7.88671875" customWidth="1"/>
    <col min="7171" max="7171" width="8.33203125" customWidth="1"/>
    <col min="7172" max="7172" width="54.33203125" customWidth="1"/>
    <col min="7173" max="7173" width="39.77734375" customWidth="1"/>
    <col min="7174" max="7175" width="9.33203125" customWidth="1"/>
    <col min="7176" max="7176" width="15.88671875" customWidth="1"/>
    <col min="7177" max="7204" width="11.44140625" customWidth="1"/>
    <col min="7425" max="7425" width="1.33203125" customWidth="1"/>
    <col min="7426" max="7426" width="7.88671875" customWidth="1"/>
    <col min="7427" max="7427" width="8.33203125" customWidth="1"/>
    <col min="7428" max="7428" width="54.33203125" customWidth="1"/>
    <col min="7429" max="7429" width="39.77734375" customWidth="1"/>
    <col min="7430" max="7431" width="9.33203125" customWidth="1"/>
    <col min="7432" max="7432" width="15.88671875" customWidth="1"/>
    <col min="7433" max="7460" width="11.44140625" customWidth="1"/>
    <col min="7681" max="7681" width="1.33203125" customWidth="1"/>
    <col min="7682" max="7682" width="7.88671875" customWidth="1"/>
    <col min="7683" max="7683" width="8.33203125" customWidth="1"/>
    <col min="7684" max="7684" width="54.33203125" customWidth="1"/>
    <col min="7685" max="7685" width="39.77734375" customWidth="1"/>
    <col min="7686" max="7687" width="9.33203125" customWidth="1"/>
    <col min="7688" max="7688" width="15.88671875" customWidth="1"/>
    <col min="7689" max="7716" width="11.44140625" customWidth="1"/>
    <col min="7937" max="7937" width="1.33203125" customWidth="1"/>
    <col min="7938" max="7938" width="7.88671875" customWidth="1"/>
    <col min="7939" max="7939" width="8.33203125" customWidth="1"/>
    <col min="7940" max="7940" width="54.33203125" customWidth="1"/>
    <col min="7941" max="7941" width="39.77734375" customWidth="1"/>
    <col min="7942" max="7943" width="9.33203125" customWidth="1"/>
    <col min="7944" max="7944" width="15.88671875" customWidth="1"/>
    <col min="7945" max="7972" width="11.44140625" customWidth="1"/>
    <col min="8193" max="8193" width="1.33203125" customWidth="1"/>
    <col min="8194" max="8194" width="7.88671875" customWidth="1"/>
    <col min="8195" max="8195" width="8.33203125" customWidth="1"/>
    <col min="8196" max="8196" width="54.33203125" customWidth="1"/>
    <col min="8197" max="8197" width="39.77734375" customWidth="1"/>
    <col min="8198" max="8199" width="9.33203125" customWidth="1"/>
    <col min="8200" max="8200" width="15.88671875" customWidth="1"/>
    <col min="8201" max="8228" width="11.44140625" customWidth="1"/>
    <col min="8449" max="8449" width="1.33203125" customWidth="1"/>
    <col min="8450" max="8450" width="7.88671875" customWidth="1"/>
    <col min="8451" max="8451" width="8.33203125" customWidth="1"/>
    <col min="8452" max="8452" width="54.33203125" customWidth="1"/>
    <col min="8453" max="8453" width="39.77734375" customWidth="1"/>
    <col min="8454" max="8455" width="9.33203125" customWidth="1"/>
    <col min="8456" max="8456" width="15.88671875" customWidth="1"/>
    <col min="8457" max="8484" width="11.44140625" customWidth="1"/>
    <col min="8705" max="8705" width="1.33203125" customWidth="1"/>
    <col min="8706" max="8706" width="7.88671875" customWidth="1"/>
    <col min="8707" max="8707" width="8.33203125" customWidth="1"/>
    <col min="8708" max="8708" width="54.33203125" customWidth="1"/>
    <col min="8709" max="8709" width="39.77734375" customWidth="1"/>
    <col min="8710" max="8711" width="9.33203125" customWidth="1"/>
    <col min="8712" max="8712" width="15.88671875" customWidth="1"/>
    <col min="8713" max="8740" width="11.44140625" customWidth="1"/>
    <col min="8961" max="8961" width="1.33203125" customWidth="1"/>
    <col min="8962" max="8962" width="7.88671875" customWidth="1"/>
    <col min="8963" max="8963" width="8.33203125" customWidth="1"/>
    <col min="8964" max="8964" width="54.33203125" customWidth="1"/>
    <col min="8965" max="8965" width="39.77734375" customWidth="1"/>
    <col min="8966" max="8967" width="9.33203125" customWidth="1"/>
    <col min="8968" max="8968" width="15.88671875" customWidth="1"/>
    <col min="8969" max="8996" width="11.44140625" customWidth="1"/>
    <col min="9217" max="9217" width="1.33203125" customWidth="1"/>
    <col min="9218" max="9218" width="7.88671875" customWidth="1"/>
    <col min="9219" max="9219" width="8.33203125" customWidth="1"/>
    <col min="9220" max="9220" width="54.33203125" customWidth="1"/>
    <col min="9221" max="9221" width="39.77734375" customWidth="1"/>
    <col min="9222" max="9223" width="9.33203125" customWidth="1"/>
    <col min="9224" max="9224" width="15.88671875" customWidth="1"/>
    <col min="9225" max="9252" width="11.44140625" customWidth="1"/>
    <col min="9473" max="9473" width="1.33203125" customWidth="1"/>
    <col min="9474" max="9474" width="7.88671875" customWidth="1"/>
    <col min="9475" max="9475" width="8.33203125" customWidth="1"/>
    <col min="9476" max="9476" width="54.33203125" customWidth="1"/>
    <col min="9477" max="9477" width="39.77734375" customWidth="1"/>
    <col min="9478" max="9479" width="9.33203125" customWidth="1"/>
    <col min="9480" max="9480" width="15.88671875" customWidth="1"/>
    <col min="9481" max="9508" width="11.44140625" customWidth="1"/>
    <col min="9729" max="9729" width="1.33203125" customWidth="1"/>
    <col min="9730" max="9730" width="7.88671875" customWidth="1"/>
    <col min="9731" max="9731" width="8.33203125" customWidth="1"/>
    <col min="9732" max="9732" width="54.33203125" customWidth="1"/>
    <col min="9733" max="9733" width="39.77734375" customWidth="1"/>
    <col min="9734" max="9735" width="9.33203125" customWidth="1"/>
    <col min="9736" max="9736" width="15.88671875" customWidth="1"/>
    <col min="9737" max="9764" width="11.44140625" customWidth="1"/>
    <col min="9985" max="9985" width="1.33203125" customWidth="1"/>
    <col min="9986" max="9986" width="7.88671875" customWidth="1"/>
    <col min="9987" max="9987" width="8.33203125" customWidth="1"/>
    <col min="9988" max="9988" width="54.33203125" customWidth="1"/>
    <col min="9989" max="9989" width="39.77734375" customWidth="1"/>
    <col min="9990" max="9991" width="9.33203125" customWidth="1"/>
    <col min="9992" max="9992" width="15.88671875" customWidth="1"/>
    <col min="9993" max="10020" width="11.44140625" customWidth="1"/>
    <col min="10241" max="10241" width="1.33203125" customWidth="1"/>
    <col min="10242" max="10242" width="7.88671875" customWidth="1"/>
    <col min="10243" max="10243" width="8.33203125" customWidth="1"/>
    <col min="10244" max="10244" width="54.33203125" customWidth="1"/>
    <col min="10245" max="10245" width="39.77734375" customWidth="1"/>
    <col min="10246" max="10247" width="9.33203125" customWidth="1"/>
    <col min="10248" max="10248" width="15.88671875" customWidth="1"/>
    <col min="10249" max="10276" width="11.44140625" customWidth="1"/>
    <col min="10497" max="10497" width="1.33203125" customWidth="1"/>
    <col min="10498" max="10498" width="7.88671875" customWidth="1"/>
    <col min="10499" max="10499" width="8.33203125" customWidth="1"/>
    <col min="10500" max="10500" width="54.33203125" customWidth="1"/>
    <col min="10501" max="10501" width="39.77734375" customWidth="1"/>
    <col min="10502" max="10503" width="9.33203125" customWidth="1"/>
    <col min="10504" max="10504" width="15.88671875" customWidth="1"/>
    <col min="10505" max="10532" width="11.44140625" customWidth="1"/>
    <col min="10753" max="10753" width="1.33203125" customWidth="1"/>
    <col min="10754" max="10754" width="7.88671875" customWidth="1"/>
    <col min="10755" max="10755" width="8.33203125" customWidth="1"/>
    <col min="10756" max="10756" width="54.33203125" customWidth="1"/>
    <col min="10757" max="10757" width="39.77734375" customWidth="1"/>
    <col min="10758" max="10759" width="9.33203125" customWidth="1"/>
    <col min="10760" max="10760" width="15.88671875" customWidth="1"/>
    <col min="10761" max="10788" width="11.44140625" customWidth="1"/>
    <col min="11009" max="11009" width="1.33203125" customWidth="1"/>
    <col min="11010" max="11010" width="7.88671875" customWidth="1"/>
    <col min="11011" max="11011" width="8.33203125" customWidth="1"/>
    <col min="11012" max="11012" width="54.33203125" customWidth="1"/>
    <col min="11013" max="11013" width="39.77734375" customWidth="1"/>
    <col min="11014" max="11015" width="9.33203125" customWidth="1"/>
    <col min="11016" max="11016" width="15.88671875" customWidth="1"/>
    <col min="11017" max="11044" width="11.44140625" customWidth="1"/>
    <col min="11265" max="11265" width="1.33203125" customWidth="1"/>
    <col min="11266" max="11266" width="7.88671875" customWidth="1"/>
    <col min="11267" max="11267" width="8.33203125" customWidth="1"/>
    <col min="11268" max="11268" width="54.33203125" customWidth="1"/>
    <col min="11269" max="11269" width="39.77734375" customWidth="1"/>
    <col min="11270" max="11271" width="9.33203125" customWidth="1"/>
    <col min="11272" max="11272" width="15.88671875" customWidth="1"/>
    <col min="11273" max="11300" width="11.44140625" customWidth="1"/>
    <col min="11521" max="11521" width="1.33203125" customWidth="1"/>
    <col min="11522" max="11522" width="7.88671875" customWidth="1"/>
    <col min="11523" max="11523" width="8.33203125" customWidth="1"/>
    <col min="11524" max="11524" width="54.33203125" customWidth="1"/>
    <col min="11525" max="11525" width="39.77734375" customWidth="1"/>
    <col min="11526" max="11527" width="9.33203125" customWidth="1"/>
    <col min="11528" max="11528" width="15.88671875" customWidth="1"/>
    <col min="11529" max="11556" width="11.44140625" customWidth="1"/>
    <col min="11777" max="11777" width="1.33203125" customWidth="1"/>
    <col min="11778" max="11778" width="7.88671875" customWidth="1"/>
    <col min="11779" max="11779" width="8.33203125" customWidth="1"/>
    <col min="11780" max="11780" width="54.33203125" customWidth="1"/>
    <col min="11781" max="11781" width="39.77734375" customWidth="1"/>
    <col min="11782" max="11783" width="9.33203125" customWidth="1"/>
    <col min="11784" max="11784" width="15.88671875" customWidth="1"/>
    <col min="11785" max="11812" width="11.44140625" customWidth="1"/>
    <col min="12033" max="12033" width="1.33203125" customWidth="1"/>
    <col min="12034" max="12034" width="7.88671875" customWidth="1"/>
    <col min="12035" max="12035" width="8.33203125" customWidth="1"/>
    <col min="12036" max="12036" width="54.33203125" customWidth="1"/>
    <col min="12037" max="12037" width="39.77734375" customWidth="1"/>
    <col min="12038" max="12039" width="9.33203125" customWidth="1"/>
    <col min="12040" max="12040" width="15.88671875" customWidth="1"/>
    <col min="12041" max="12068" width="11.44140625" customWidth="1"/>
    <col min="12289" max="12289" width="1.33203125" customWidth="1"/>
    <col min="12290" max="12290" width="7.88671875" customWidth="1"/>
    <col min="12291" max="12291" width="8.33203125" customWidth="1"/>
    <col min="12292" max="12292" width="54.33203125" customWidth="1"/>
    <col min="12293" max="12293" width="39.77734375" customWidth="1"/>
    <col min="12294" max="12295" width="9.33203125" customWidth="1"/>
    <col min="12296" max="12296" width="15.88671875" customWidth="1"/>
    <col min="12297" max="12324" width="11.44140625" customWidth="1"/>
    <col min="12545" max="12545" width="1.33203125" customWidth="1"/>
    <col min="12546" max="12546" width="7.88671875" customWidth="1"/>
    <col min="12547" max="12547" width="8.33203125" customWidth="1"/>
    <col min="12548" max="12548" width="54.33203125" customWidth="1"/>
    <col min="12549" max="12549" width="39.77734375" customWidth="1"/>
    <col min="12550" max="12551" width="9.33203125" customWidth="1"/>
    <col min="12552" max="12552" width="15.88671875" customWidth="1"/>
    <col min="12553" max="12580" width="11.44140625" customWidth="1"/>
    <col min="12801" max="12801" width="1.33203125" customWidth="1"/>
    <col min="12802" max="12802" width="7.88671875" customWidth="1"/>
    <col min="12803" max="12803" width="8.33203125" customWidth="1"/>
    <col min="12804" max="12804" width="54.33203125" customWidth="1"/>
    <col min="12805" max="12805" width="39.77734375" customWidth="1"/>
    <col min="12806" max="12807" width="9.33203125" customWidth="1"/>
    <col min="12808" max="12808" width="15.88671875" customWidth="1"/>
    <col min="12809" max="12836" width="11.44140625" customWidth="1"/>
    <col min="13057" max="13057" width="1.33203125" customWidth="1"/>
    <col min="13058" max="13058" width="7.88671875" customWidth="1"/>
    <col min="13059" max="13059" width="8.33203125" customWidth="1"/>
    <col min="13060" max="13060" width="54.33203125" customWidth="1"/>
    <col min="13061" max="13061" width="39.77734375" customWidth="1"/>
    <col min="13062" max="13063" width="9.33203125" customWidth="1"/>
    <col min="13064" max="13064" width="15.88671875" customWidth="1"/>
    <col min="13065" max="13092" width="11.44140625" customWidth="1"/>
    <col min="13313" max="13313" width="1.33203125" customWidth="1"/>
    <col min="13314" max="13314" width="7.88671875" customWidth="1"/>
    <col min="13315" max="13315" width="8.33203125" customWidth="1"/>
    <col min="13316" max="13316" width="54.33203125" customWidth="1"/>
    <col min="13317" max="13317" width="39.77734375" customWidth="1"/>
    <col min="13318" max="13319" width="9.33203125" customWidth="1"/>
    <col min="13320" max="13320" width="15.88671875" customWidth="1"/>
    <col min="13321" max="13348" width="11.44140625" customWidth="1"/>
    <col min="13569" max="13569" width="1.33203125" customWidth="1"/>
    <col min="13570" max="13570" width="7.88671875" customWidth="1"/>
    <col min="13571" max="13571" width="8.33203125" customWidth="1"/>
    <col min="13572" max="13572" width="54.33203125" customWidth="1"/>
    <col min="13573" max="13573" width="39.77734375" customWidth="1"/>
    <col min="13574" max="13575" width="9.33203125" customWidth="1"/>
    <col min="13576" max="13576" width="15.88671875" customWidth="1"/>
    <col min="13577" max="13604" width="11.44140625" customWidth="1"/>
    <col min="13825" max="13825" width="1.33203125" customWidth="1"/>
    <col min="13826" max="13826" width="7.88671875" customWidth="1"/>
    <col min="13827" max="13827" width="8.33203125" customWidth="1"/>
    <col min="13828" max="13828" width="54.33203125" customWidth="1"/>
    <col min="13829" max="13829" width="39.77734375" customWidth="1"/>
    <col min="13830" max="13831" width="9.33203125" customWidth="1"/>
    <col min="13832" max="13832" width="15.88671875" customWidth="1"/>
    <col min="13833" max="13860" width="11.44140625" customWidth="1"/>
    <col min="14081" max="14081" width="1.33203125" customWidth="1"/>
    <col min="14082" max="14082" width="7.88671875" customWidth="1"/>
    <col min="14083" max="14083" width="8.33203125" customWidth="1"/>
    <col min="14084" max="14084" width="54.33203125" customWidth="1"/>
    <col min="14085" max="14085" width="39.77734375" customWidth="1"/>
    <col min="14086" max="14087" width="9.33203125" customWidth="1"/>
    <col min="14088" max="14088" width="15.88671875" customWidth="1"/>
    <col min="14089" max="14116" width="11.44140625" customWidth="1"/>
    <col min="14337" max="14337" width="1.33203125" customWidth="1"/>
    <col min="14338" max="14338" width="7.88671875" customWidth="1"/>
    <col min="14339" max="14339" width="8.33203125" customWidth="1"/>
    <col min="14340" max="14340" width="54.33203125" customWidth="1"/>
    <col min="14341" max="14341" width="39.77734375" customWidth="1"/>
    <col min="14342" max="14343" width="9.33203125" customWidth="1"/>
    <col min="14344" max="14344" width="15.88671875" customWidth="1"/>
    <col min="14345" max="14372" width="11.44140625" customWidth="1"/>
    <col min="14593" max="14593" width="1.33203125" customWidth="1"/>
    <col min="14594" max="14594" width="7.88671875" customWidth="1"/>
    <col min="14595" max="14595" width="8.33203125" customWidth="1"/>
    <col min="14596" max="14596" width="54.33203125" customWidth="1"/>
    <col min="14597" max="14597" width="39.77734375" customWidth="1"/>
    <col min="14598" max="14599" width="9.33203125" customWidth="1"/>
    <col min="14600" max="14600" width="15.88671875" customWidth="1"/>
    <col min="14601" max="14628" width="11.44140625" customWidth="1"/>
    <col min="14849" max="14849" width="1.33203125" customWidth="1"/>
    <col min="14850" max="14850" width="7.88671875" customWidth="1"/>
    <col min="14851" max="14851" width="8.33203125" customWidth="1"/>
    <col min="14852" max="14852" width="54.33203125" customWidth="1"/>
    <col min="14853" max="14853" width="39.77734375" customWidth="1"/>
    <col min="14854" max="14855" width="9.33203125" customWidth="1"/>
    <col min="14856" max="14856" width="15.88671875" customWidth="1"/>
    <col min="14857" max="14884" width="11.44140625" customWidth="1"/>
    <col min="15105" max="15105" width="1.33203125" customWidth="1"/>
    <col min="15106" max="15106" width="7.88671875" customWidth="1"/>
    <col min="15107" max="15107" width="8.33203125" customWidth="1"/>
    <col min="15108" max="15108" width="54.33203125" customWidth="1"/>
    <col min="15109" max="15109" width="39.77734375" customWidth="1"/>
    <col min="15110" max="15111" width="9.33203125" customWidth="1"/>
    <col min="15112" max="15112" width="15.88671875" customWidth="1"/>
    <col min="15113" max="15140" width="11.44140625" customWidth="1"/>
    <col min="15361" max="15361" width="1.33203125" customWidth="1"/>
    <col min="15362" max="15362" width="7.88671875" customWidth="1"/>
    <col min="15363" max="15363" width="8.33203125" customWidth="1"/>
    <col min="15364" max="15364" width="54.33203125" customWidth="1"/>
    <col min="15365" max="15365" width="39.77734375" customWidth="1"/>
    <col min="15366" max="15367" width="9.33203125" customWidth="1"/>
    <col min="15368" max="15368" width="15.88671875" customWidth="1"/>
    <col min="15369" max="15396" width="11.44140625" customWidth="1"/>
    <col min="15617" max="15617" width="1.33203125" customWidth="1"/>
    <col min="15618" max="15618" width="7.88671875" customWidth="1"/>
    <col min="15619" max="15619" width="8.33203125" customWidth="1"/>
    <col min="15620" max="15620" width="54.33203125" customWidth="1"/>
    <col min="15621" max="15621" width="39.77734375" customWidth="1"/>
    <col min="15622" max="15623" width="9.33203125" customWidth="1"/>
    <col min="15624" max="15624" width="15.88671875" customWidth="1"/>
    <col min="15625" max="15652" width="11.44140625" customWidth="1"/>
    <col min="15873" max="15873" width="1.33203125" customWidth="1"/>
    <col min="15874" max="15874" width="7.88671875" customWidth="1"/>
    <col min="15875" max="15875" width="8.33203125" customWidth="1"/>
    <col min="15876" max="15876" width="54.33203125" customWidth="1"/>
    <col min="15877" max="15877" width="39.77734375" customWidth="1"/>
    <col min="15878" max="15879" width="9.33203125" customWidth="1"/>
    <col min="15880" max="15880" width="15.88671875" customWidth="1"/>
    <col min="15881" max="15908" width="11.44140625" customWidth="1"/>
    <col min="16129" max="16129" width="1.33203125" customWidth="1"/>
    <col min="16130" max="16130" width="7.88671875" customWidth="1"/>
    <col min="16131" max="16131" width="8.33203125" customWidth="1"/>
    <col min="16132" max="16132" width="54.33203125" customWidth="1"/>
    <col min="16133" max="16133" width="39.77734375" customWidth="1"/>
    <col min="16134" max="16135" width="9.33203125" customWidth="1"/>
    <col min="16136" max="16136" width="15.88671875" customWidth="1"/>
    <col min="16137" max="16164" width="11.44140625" customWidth="1"/>
  </cols>
  <sheetData>
    <row r="1" spans="1:36" ht="18.75" thickBot="1" x14ac:dyDescent="0.25">
      <c r="A1" s="134"/>
      <c r="B1" s="177"/>
      <c r="C1" s="178" t="s">
        <v>339</v>
      </c>
      <c r="D1" s="179"/>
      <c r="E1" s="180"/>
      <c r="F1" s="181"/>
      <c r="G1" s="181"/>
      <c r="H1" s="182"/>
      <c r="I1" s="917"/>
      <c r="J1" s="918"/>
      <c r="K1" s="183"/>
      <c r="L1" s="184"/>
      <c r="M1" s="182"/>
      <c r="N1" s="181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183"/>
    </row>
    <row r="2" spans="1:36" ht="32.25" thickBot="1" x14ac:dyDescent="0.25">
      <c r="A2" s="186"/>
      <c r="B2" s="187"/>
      <c r="C2" s="276" t="s">
        <v>112</v>
      </c>
      <c r="D2" s="188" t="s">
        <v>141</v>
      </c>
      <c r="E2" s="719" t="s">
        <v>113</v>
      </c>
      <c r="F2" s="188" t="s">
        <v>142</v>
      </c>
      <c r="G2" s="188" t="s">
        <v>189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</row>
    <row r="3" spans="1:36" x14ac:dyDescent="0.2">
      <c r="A3" s="150"/>
      <c r="B3" s="937" t="s">
        <v>340</v>
      </c>
      <c r="C3" s="761" t="s">
        <v>341</v>
      </c>
      <c r="D3" s="836" t="s">
        <v>342</v>
      </c>
      <c r="E3" s="836" t="s">
        <v>343</v>
      </c>
      <c r="F3" s="837" t="s">
        <v>75</v>
      </c>
      <c r="G3" s="837">
        <v>2</v>
      </c>
      <c r="H3" s="736">
        <f>SUM('3. BL Demand'!H3:H6,'3. BL Demand'!H30:H31,'3. BL Demand'!H36:H37)</f>
        <v>39.527616859179801</v>
      </c>
      <c r="I3" s="335">
        <f>SUM('3. BL Demand'!I3:I6,'3. BL Demand'!I30:I31,'3. BL Demand'!I36:I37)</f>
        <v>40.037195468663839</v>
      </c>
      <c r="J3" s="335">
        <f>SUM('3. BL Demand'!J3:J6,'3. BL Demand'!J30:J31,'3. BL Demand'!J36:J37)</f>
        <v>39.806707967581978</v>
      </c>
      <c r="K3" s="335">
        <f>SUM('3. BL Demand'!K3:K6,'3. BL Demand'!K30:K31,'3. BL Demand'!K36:K37)</f>
        <v>39.592214209030473</v>
      </c>
      <c r="L3" s="838">
        <f>SUM('3. BL Demand'!L3:L6,'3. BL Demand'!L30:L31,'3. BL Demand'!L36:L37)</f>
        <v>39.356171373505113</v>
      </c>
      <c r="M3" s="838">
        <f>SUM('3. BL Demand'!M3:M6,'3. BL Demand'!M30:M31,'3. BL Demand'!M36:M37)</f>
        <v>39.144609762739762</v>
      </c>
      <c r="N3" s="838">
        <f>SUM('3. BL Demand'!N3:N6,'3. BL Demand'!N30:N31,'3. BL Demand'!N36:N37)</f>
        <v>38.952953335208797</v>
      </c>
      <c r="O3" s="838">
        <f>SUM('3. BL Demand'!O3:O6,'3. BL Demand'!O30:O31,'3. BL Demand'!O36:O37)</f>
        <v>38.78142102774666</v>
      </c>
      <c r="P3" s="838">
        <f>SUM('3. BL Demand'!P3:P6,'3. BL Demand'!P30:P31,'3. BL Demand'!P36:P37)</f>
        <v>38.625009717999802</v>
      </c>
      <c r="Q3" s="838">
        <f>SUM('3. BL Demand'!Q3:Q6,'3. BL Demand'!Q30:Q31,'3. BL Demand'!Q36:Q37)</f>
        <v>38.479198140454827</v>
      </c>
      <c r="R3" s="838">
        <f>SUM('3. BL Demand'!R3:R6,'3. BL Demand'!R30:R31,'3. BL Demand'!R36:R37)</f>
        <v>38.348524340922879</v>
      </c>
      <c r="S3" s="838">
        <f>SUM('3. BL Demand'!S3:S6,'3. BL Demand'!S30:S31,'3. BL Demand'!S36:S37)</f>
        <v>38.232098337566434</v>
      </c>
      <c r="T3" s="838">
        <f>SUM('3. BL Demand'!T3:T6,'3. BL Demand'!T30:T31,'3. BL Demand'!T36:T37)</f>
        <v>38.128733452217993</v>
      </c>
      <c r="U3" s="838">
        <f>SUM('3. BL Demand'!U3:U6,'3. BL Demand'!U30:U31,'3. BL Demand'!U36:U37)</f>
        <v>38.038982524354623</v>
      </c>
      <c r="V3" s="838">
        <f>SUM('3. BL Demand'!V3:V6,'3. BL Demand'!V30:V31,'3. BL Demand'!V36:V37)</f>
        <v>37.892277646773657</v>
      </c>
      <c r="W3" s="838">
        <f>SUM('3. BL Demand'!W3:W6,'3. BL Demand'!W30:W31,'3. BL Demand'!W36:W37)</f>
        <v>37.75650368902717</v>
      </c>
      <c r="X3" s="838">
        <f>SUM('3. BL Demand'!X3:X6,'3. BL Demand'!X30:X31,'3. BL Demand'!X36:X37)</f>
        <v>37.646055436192917</v>
      </c>
      <c r="Y3" s="838">
        <f>SUM('3. BL Demand'!Y3:Y6,'3. BL Demand'!Y30:Y31,'3. BL Demand'!Y36:Y37)</f>
        <v>37.543089512534493</v>
      </c>
      <c r="Z3" s="838">
        <f>SUM('3. BL Demand'!Z3:Z6,'3. BL Demand'!Z30:Z31,'3. BL Demand'!Z36:Z37)</f>
        <v>37.446680178783168</v>
      </c>
      <c r="AA3" s="838">
        <f>SUM('3. BL Demand'!AA3:AA6,'3. BL Demand'!AA30:AA31,'3. BL Demand'!AA36:AA37)</f>
        <v>37.342554155438457</v>
      </c>
      <c r="AB3" s="838">
        <f>SUM('3. BL Demand'!AB3:AB6,'3. BL Demand'!AB30:AB31,'3. BL Demand'!AB36:AB37)</f>
        <v>37.244404511613752</v>
      </c>
      <c r="AC3" s="838">
        <f>SUM('3. BL Demand'!AC3:AC6,'3. BL Demand'!AC30:AC31,'3. BL Demand'!AC36:AC37)</f>
        <v>37.153229482106056</v>
      </c>
      <c r="AD3" s="838">
        <f>SUM('3. BL Demand'!AD3:AD6,'3. BL Demand'!AD30:AD31,'3. BL Demand'!AD36:AD37)</f>
        <v>37.068903116550381</v>
      </c>
      <c r="AE3" s="838">
        <f>SUM('3. BL Demand'!AE3:AE6,'3. BL Demand'!AE30:AE31,'3. BL Demand'!AE36:AE37)</f>
        <v>36.990729219071881</v>
      </c>
      <c r="AF3" s="838">
        <f>SUM('3. BL Demand'!AF3:AF6,'3. BL Demand'!AF30:AF31,'3. BL Demand'!AF36:AF37)</f>
        <v>36.923751011899071</v>
      </c>
      <c r="AG3" s="838">
        <f>SUM('3. BL Demand'!AG3:AG6,'3. BL Demand'!AG30:AG31,'3. BL Demand'!AG36:AG37)</f>
        <v>36.861639964724262</v>
      </c>
      <c r="AH3" s="838">
        <f>SUM('3. BL Demand'!AH3:AH6,'3. BL Demand'!AH30:AH31,'3. BL Demand'!AH36:AH37)</f>
        <v>36.809744855803352</v>
      </c>
      <c r="AI3" s="838">
        <f>SUM('3. BL Demand'!AI3:AI6,'3. BL Demand'!AI30:AI31,'3. BL Demand'!AI36:AI37)</f>
        <v>36.756698347445024</v>
      </c>
      <c r="AJ3" s="839">
        <f>SUM('3. BL Demand'!AJ3:AJ6,'3. BL Demand'!AJ30:AJ31,'3. BL Demand'!AJ36:AJ37)</f>
        <v>36.708155506367433</v>
      </c>
    </row>
    <row r="4" spans="1:36" x14ac:dyDescent="0.2">
      <c r="A4" s="150"/>
      <c r="B4" s="938"/>
      <c r="C4" s="744" t="s">
        <v>344</v>
      </c>
      <c r="D4" s="840" t="s">
        <v>345</v>
      </c>
      <c r="E4" s="841" t="s">
        <v>346</v>
      </c>
      <c r="F4" s="747" t="s">
        <v>75</v>
      </c>
      <c r="G4" s="747">
        <v>2</v>
      </c>
      <c r="H4" s="577">
        <f>('2. BL Supply'!H18+'2. BL Supply'!H19)-('2. BL Supply'!H25+'2. BL Supply'!H26)</f>
        <v>50.38</v>
      </c>
      <c r="I4" s="334">
        <f>('2. BL Supply'!I18+'2. BL Supply'!I19)-('2. BL Supply'!I25+'2. BL Supply'!I26)</f>
        <v>50.353566666666673</v>
      </c>
      <c r="J4" s="334">
        <f>('2. BL Supply'!J18+'2. BL Supply'!J19)-('2. BL Supply'!J25+'2. BL Supply'!J26)</f>
        <v>50.320233333333334</v>
      </c>
      <c r="K4" s="334">
        <f>('2. BL Supply'!K18+'2. BL Supply'!K19)-('2. BL Supply'!K25+'2. BL Supply'!K26)</f>
        <v>50.286900000000003</v>
      </c>
      <c r="L4" s="562">
        <f>('2. BL Supply'!L18+'2. BL Supply'!L19)-('2. BL Supply'!L25+'2. BL Supply'!L26)</f>
        <v>50.253566666666671</v>
      </c>
      <c r="M4" s="562">
        <f>('2. BL Supply'!M18+'2. BL Supply'!M19)-('2. BL Supply'!M25+'2. BL Supply'!M26)</f>
        <v>50.22023333333334</v>
      </c>
      <c r="N4" s="562">
        <f>('2. BL Supply'!N18+'2. BL Supply'!N19)-('2. BL Supply'!N25+'2. BL Supply'!N26)</f>
        <v>50.186900000000001</v>
      </c>
      <c r="O4" s="562">
        <f>('2. BL Supply'!O18+'2. BL Supply'!O19)-('2. BL Supply'!O25+'2. BL Supply'!O26)</f>
        <v>50.15356666666667</v>
      </c>
      <c r="P4" s="562">
        <f>('2. BL Supply'!P18+'2. BL Supply'!P19)-('2. BL Supply'!P25+'2. BL Supply'!P26)</f>
        <v>50.120233333333339</v>
      </c>
      <c r="Q4" s="562">
        <f>('2. BL Supply'!Q18+'2. BL Supply'!Q19)-('2. BL Supply'!Q25+'2. BL Supply'!Q26)</f>
        <v>50.086900000000007</v>
      </c>
      <c r="R4" s="562">
        <f>('2. BL Supply'!R18+'2. BL Supply'!R19)-('2. BL Supply'!R25+'2. BL Supply'!R26)</f>
        <v>50.053566666666669</v>
      </c>
      <c r="S4" s="562">
        <f>('2. BL Supply'!S18+'2. BL Supply'!S19)-('2. BL Supply'!S25+'2. BL Supply'!S26)</f>
        <v>50.020233333333337</v>
      </c>
      <c r="T4" s="562">
        <f>('2. BL Supply'!T18+'2. BL Supply'!T19)-('2. BL Supply'!T25+'2. BL Supply'!T26)</f>
        <v>49.986900000000006</v>
      </c>
      <c r="U4" s="562">
        <f>('2. BL Supply'!U18+'2. BL Supply'!U19)-('2. BL Supply'!U25+'2. BL Supply'!U26)</f>
        <v>49.953566666666674</v>
      </c>
      <c r="V4" s="562">
        <f>('2. BL Supply'!V18+'2. BL Supply'!V19)-('2. BL Supply'!V25+'2. BL Supply'!V26)</f>
        <v>49.928566666666669</v>
      </c>
      <c r="W4" s="562">
        <f>('2. BL Supply'!W18+'2. BL Supply'!W19)-('2. BL Supply'!W25+'2. BL Supply'!W26)</f>
        <v>49.920233333333336</v>
      </c>
      <c r="X4" s="562">
        <f>('2. BL Supply'!X18+'2. BL Supply'!X19)-('2. BL Supply'!X25+'2. BL Supply'!X26)</f>
        <v>49.911900000000003</v>
      </c>
      <c r="Y4" s="562">
        <f>('2. BL Supply'!Y18+'2. BL Supply'!Y19)-('2. BL Supply'!Y25+'2. BL Supply'!Y26)</f>
        <v>49.90356666666667</v>
      </c>
      <c r="Z4" s="562">
        <f>('2. BL Supply'!Z18+'2. BL Supply'!Z19)-('2. BL Supply'!Z25+'2. BL Supply'!Z26)</f>
        <v>49.895233333333337</v>
      </c>
      <c r="AA4" s="562">
        <f>('2. BL Supply'!AA18+'2. BL Supply'!AA19)-('2. BL Supply'!AA25+'2. BL Supply'!AA26)</f>
        <v>49.886900000000004</v>
      </c>
      <c r="AB4" s="562">
        <f>('2. BL Supply'!AB18+'2. BL Supply'!AB19)-('2. BL Supply'!AB25+'2. BL Supply'!AB26)</f>
        <v>49.878566666666671</v>
      </c>
      <c r="AC4" s="562">
        <f>('2. BL Supply'!AC18+'2. BL Supply'!AC19)-('2. BL Supply'!AC25+'2. BL Supply'!AC26)</f>
        <v>49.870233333333339</v>
      </c>
      <c r="AD4" s="562">
        <f>('2. BL Supply'!AD18+'2. BL Supply'!AD19)-('2. BL Supply'!AD25+'2. BL Supply'!AD26)</f>
        <v>49.861900000000006</v>
      </c>
      <c r="AE4" s="562">
        <f>('2. BL Supply'!AE18+'2. BL Supply'!AE19)-('2. BL Supply'!AE25+'2. BL Supply'!AE26)</f>
        <v>49.853566666666673</v>
      </c>
      <c r="AF4" s="562">
        <f>('2. BL Supply'!AF18+'2. BL Supply'!AF19)-('2. BL Supply'!AF25+'2. BL Supply'!AF26)</f>
        <v>49.84523333333334</v>
      </c>
      <c r="AG4" s="562">
        <f>('2. BL Supply'!AG18+'2. BL Supply'!AG19)-('2. BL Supply'!AG25+'2. BL Supply'!AG26)</f>
        <v>49.836900000000007</v>
      </c>
      <c r="AH4" s="562">
        <f>('2. BL Supply'!AH18+'2. BL Supply'!AH19)-('2. BL Supply'!AH25+'2. BL Supply'!AH26)</f>
        <v>49.828566666666674</v>
      </c>
      <c r="AI4" s="562">
        <f>('2. BL Supply'!AI18+'2. BL Supply'!AI19)-('2. BL Supply'!AI25+'2. BL Supply'!AI26)</f>
        <v>49.820233333333334</v>
      </c>
      <c r="AJ4" s="748">
        <f>('2. BL Supply'!AJ18+'2. BL Supply'!AJ19)-('2. BL Supply'!AJ25+'2. BL Supply'!AJ26)</f>
        <v>49.811900000000001</v>
      </c>
    </row>
    <row r="5" spans="1:36" x14ac:dyDescent="0.2">
      <c r="A5" s="150"/>
      <c r="B5" s="938"/>
      <c r="C5" s="744" t="s">
        <v>73</v>
      </c>
      <c r="D5" s="840" t="s">
        <v>347</v>
      </c>
      <c r="E5" s="841" t="s">
        <v>348</v>
      </c>
      <c r="F5" s="747" t="s">
        <v>75</v>
      </c>
      <c r="G5" s="747">
        <v>2</v>
      </c>
      <c r="H5" s="577">
        <f>H4+('2. BL Supply'!H4+'2. BL Supply'!H7)-('2. BL Supply'!H10+'2. BL Supply'!H14)</f>
        <v>46.715600000000002</v>
      </c>
      <c r="I5" s="334">
        <f>I4+('2. BL Supply'!I4+'2. BL Supply'!I7)-('2. BL Supply'!I10+'2. BL Supply'!I14)</f>
        <v>46.299166666666672</v>
      </c>
      <c r="J5" s="334">
        <f>J4+('2. BL Supply'!J4+'2. BL Supply'!J7)-('2. BL Supply'!J10+'2. BL Supply'!J14)</f>
        <v>46.265833333333333</v>
      </c>
      <c r="K5" s="334">
        <f>K4+('2. BL Supply'!K4+'2. BL Supply'!K7)-('2. BL Supply'!K10+'2. BL Supply'!K14)</f>
        <v>46.232500000000002</v>
      </c>
      <c r="L5" s="562">
        <f>L4+('2. BL Supply'!L4+'2. BL Supply'!L7)-('2. BL Supply'!L10+'2. BL Supply'!L14)</f>
        <v>46.19916666666667</v>
      </c>
      <c r="M5" s="562">
        <f>M4+('2. BL Supply'!M4+'2. BL Supply'!M7)-('2. BL Supply'!M10+'2. BL Supply'!M14)</f>
        <v>46.165833333333339</v>
      </c>
      <c r="N5" s="562">
        <f>N4+('2. BL Supply'!N4+'2. BL Supply'!N7)-('2. BL Supply'!N10+'2. BL Supply'!N14)</f>
        <v>46.1325</v>
      </c>
      <c r="O5" s="562">
        <f>O4+('2. BL Supply'!O4+'2. BL Supply'!O7)-('2. BL Supply'!O10+'2. BL Supply'!O14)</f>
        <v>46.099166666666669</v>
      </c>
      <c r="P5" s="562">
        <f>P4+('2. BL Supply'!P4+'2. BL Supply'!P7)-('2. BL Supply'!P10+'2. BL Supply'!P14)</f>
        <v>46.065833333333337</v>
      </c>
      <c r="Q5" s="562">
        <f>Q4+('2. BL Supply'!Q4+'2. BL Supply'!Q7)-('2. BL Supply'!Q10+'2. BL Supply'!Q14)</f>
        <v>46.032500000000006</v>
      </c>
      <c r="R5" s="562">
        <f>R4+('2. BL Supply'!R4+'2. BL Supply'!R7)-('2. BL Supply'!R10+'2. BL Supply'!R14)</f>
        <v>45.999166666666667</v>
      </c>
      <c r="S5" s="562">
        <f>S4+('2. BL Supply'!S4+'2. BL Supply'!S7)-('2. BL Supply'!S10+'2. BL Supply'!S14)</f>
        <v>45.965833333333336</v>
      </c>
      <c r="T5" s="562">
        <f>T4+('2. BL Supply'!T4+'2. BL Supply'!T7)-('2. BL Supply'!T10+'2. BL Supply'!T14)</f>
        <v>45.932500000000005</v>
      </c>
      <c r="U5" s="562">
        <f>U4+('2. BL Supply'!U4+'2. BL Supply'!U7)-('2. BL Supply'!U10+'2. BL Supply'!U14)</f>
        <v>45.899166666666673</v>
      </c>
      <c r="V5" s="562">
        <f>V4+('2. BL Supply'!V4+'2. BL Supply'!V7)-('2. BL Supply'!V10+'2. BL Supply'!V14)</f>
        <v>45.874166666666667</v>
      </c>
      <c r="W5" s="562">
        <f>W4+('2. BL Supply'!W4+'2. BL Supply'!W7)-('2. BL Supply'!W10+'2. BL Supply'!W14)</f>
        <v>45.865833333333335</v>
      </c>
      <c r="X5" s="562">
        <f>X4+('2. BL Supply'!X4+'2. BL Supply'!X7)-('2. BL Supply'!X10+'2. BL Supply'!X14)</f>
        <v>45.857500000000002</v>
      </c>
      <c r="Y5" s="562">
        <f>Y4+('2. BL Supply'!Y4+'2. BL Supply'!Y7)-('2. BL Supply'!Y10+'2. BL Supply'!Y14)</f>
        <v>45.849166666666669</v>
      </c>
      <c r="Z5" s="562">
        <f>Z4+('2. BL Supply'!Z4+'2. BL Supply'!Z7)-('2. BL Supply'!Z10+'2. BL Supply'!Z14)</f>
        <v>45.840833333333336</v>
      </c>
      <c r="AA5" s="562">
        <f>AA4+('2. BL Supply'!AA4+'2. BL Supply'!AA7)-('2. BL Supply'!AA10+'2. BL Supply'!AA14)</f>
        <v>45.832500000000003</v>
      </c>
      <c r="AB5" s="562">
        <f>AB4+('2. BL Supply'!AB4+'2. BL Supply'!AB7)-('2. BL Supply'!AB10+'2. BL Supply'!AB14)</f>
        <v>45.82416666666667</v>
      </c>
      <c r="AC5" s="562">
        <f>AC4+('2. BL Supply'!AC4+'2. BL Supply'!AC7)-('2. BL Supply'!AC10+'2. BL Supply'!AC14)</f>
        <v>45.815833333333337</v>
      </c>
      <c r="AD5" s="562">
        <f>AD4+('2. BL Supply'!AD4+'2. BL Supply'!AD7)-('2. BL Supply'!AD10+'2. BL Supply'!AD14)</f>
        <v>45.807500000000005</v>
      </c>
      <c r="AE5" s="562">
        <f>AE4+('2. BL Supply'!AE4+'2. BL Supply'!AE7)-('2. BL Supply'!AE10+'2. BL Supply'!AE14)</f>
        <v>45.799166666666672</v>
      </c>
      <c r="AF5" s="562">
        <f>AF4+('2. BL Supply'!AF4+'2. BL Supply'!AF7)-('2. BL Supply'!AF10+'2. BL Supply'!AF14)</f>
        <v>45.790833333333339</v>
      </c>
      <c r="AG5" s="562">
        <f>AG4+('2. BL Supply'!AG4+'2. BL Supply'!AG7)-('2. BL Supply'!AG10+'2. BL Supply'!AG14)</f>
        <v>45.782500000000006</v>
      </c>
      <c r="AH5" s="562">
        <f>AH4+('2. BL Supply'!AH4+'2. BL Supply'!AH7)-('2. BL Supply'!AH10+'2. BL Supply'!AH14)</f>
        <v>45.774166666666673</v>
      </c>
      <c r="AI5" s="562">
        <f>AI4+('2. BL Supply'!AI4+'2. BL Supply'!AI7)-('2. BL Supply'!AI10+'2. BL Supply'!AI14)</f>
        <v>45.765833333333333</v>
      </c>
      <c r="AJ5" s="748">
        <f>AJ4+('2. BL Supply'!AJ4+'2. BL Supply'!AJ7)-('2. BL Supply'!AJ10+'2. BL Supply'!AJ14)</f>
        <v>45.7575</v>
      </c>
    </row>
    <row r="6" spans="1:36" x14ac:dyDescent="0.2">
      <c r="A6" s="150"/>
      <c r="B6" s="938"/>
      <c r="C6" s="610" t="s">
        <v>349</v>
      </c>
      <c r="D6" s="842" t="s">
        <v>350</v>
      </c>
      <c r="E6" s="843" t="s">
        <v>124</v>
      </c>
      <c r="F6" s="741" t="s">
        <v>75</v>
      </c>
      <c r="G6" s="741">
        <v>2</v>
      </c>
      <c r="H6" s="577">
        <v>0</v>
      </c>
      <c r="I6" s="334">
        <v>8.0000000000000002E-3</v>
      </c>
      <c r="J6" s="334">
        <v>1.6E-2</v>
      </c>
      <c r="K6" s="334">
        <v>2.4E-2</v>
      </c>
      <c r="L6" s="742">
        <v>3.2000000000000001E-2</v>
      </c>
      <c r="M6" s="742">
        <v>0.04</v>
      </c>
      <c r="N6" s="742">
        <v>4.8000000000000001E-2</v>
      </c>
      <c r="O6" s="742">
        <v>5.6000000000000001E-2</v>
      </c>
      <c r="P6" s="742">
        <v>6.4000000000000001E-2</v>
      </c>
      <c r="Q6" s="742">
        <v>7.2000000000000008E-2</v>
      </c>
      <c r="R6" s="742">
        <v>8.0000000000000016E-2</v>
      </c>
      <c r="S6" s="742">
        <v>8.8000000000000023E-2</v>
      </c>
      <c r="T6" s="742">
        <v>9.600000000000003E-2</v>
      </c>
      <c r="U6" s="742">
        <v>0.10400000000000004</v>
      </c>
      <c r="V6" s="742">
        <v>0.11200000000000004</v>
      </c>
      <c r="W6" s="742">
        <v>0.12000000000000005</v>
      </c>
      <c r="X6" s="742">
        <v>0.12800000000000006</v>
      </c>
      <c r="Y6" s="742">
        <v>0.13600000000000007</v>
      </c>
      <c r="Z6" s="742">
        <v>0.14400000000000007</v>
      </c>
      <c r="AA6" s="742">
        <v>0.15200000000000008</v>
      </c>
      <c r="AB6" s="742">
        <v>0.16000000000000009</v>
      </c>
      <c r="AC6" s="742">
        <v>0.16800000000000009</v>
      </c>
      <c r="AD6" s="742">
        <v>0.1760000000000001</v>
      </c>
      <c r="AE6" s="742">
        <v>0.18400000000000011</v>
      </c>
      <c r="AF6" s="742">
        <v>0.19200000000000012</v>
      </c>
      <c r="AG6" s="742">
        <v>0.20000000000000012</v>
      </c>
      <c r="AH6" s="742">
        <v>0.20800000000000013</v>
      </c>
      <c r="AI6" s="742">
        <v>0.21600000000000014</v>
      </c>
      <c r="AJ6" s="743">
        <v>0.22400000000000014</v>
      </c>
    </row>
    <row r="7" spans="1:36" x14ac:dyDescent="0.2">
      <c r="A7" s="150"/>
      <c r="B7" s="938"/>
      <c r="C7" s="610" t="s">
        <v>351</v>
      </c>
      <c r="D7" s="842" t="s">
        <v>352</v>
      </c>
      <c r="E7" s="843" t="s">
        <v>124</v>
      </c>
      <c r="F7" s="741" t="s">
        <v>75</v>
      </c>
      <c r="G7" s="741">
        <v>2</v>
      </c>
      <c r="H7" s="577">
        <v>2.2400000000000002</v>
      </c>
      <c r="I7" s="334">
        <v>2.2393000000000001</v>
      </c>
      <c r="J7" s="334">
        <v>2.2385999999999999</v>
      </c>
      <c r="K7" s="334">
        <v>2.2378999999999998</v>
      </c>
      <c r="L7" s="742">
        <v>2.2371999999999996</v>
      </c>
      <c r="M7" s="742">
        <v>2.2364999999999995</v>
      </c>
      <c r="N7" s="742">
        <v>2.2357999999999993</v>
      </c>
      <c r="O7" s="742">
        <v>2.2350999999999992</v>
      </c>
      <c r="P7" s="742">
        <v>2.2343999999999991</v>
      </c>
      <c r="Q7" s="742">
        <v>2.2336999999999989</v>
      </c>
      <c r="R7" s="742">
        <v>2.2329999999999988</v>
      </c>
      <c r="S7" s="742">
        <v>2.2322999999999986</v>
      </c>
      <c r="T7" s="742">
        <v>2.2315999999999985</v>
      </c>
      <c r="U7" s="742">
        <v>2.2308999999999983</v>
      </c>
      <c r="V7" s="742">
        <v>2.2301999999999982</v>
      </c>
      <c r="W7" s="742">
        <v>2.229499999999998</v>
      </c>
      <c r="X7" s="742">
        <v>2.2287999999999979</v>
      </c>
      <c r="Y7" s="742">
        <v>2.2280999999999977</v>
      </c>
      <c r="Z7" s="742">
        <v>2.2273999999999976</v>
      </c>
      <c r="AA7" s="742">
        <v>2.2266999999999975</v>
      </c>
      <c r="AB7" s="742">
        <v>2.2259999999999973</v>
      </c>
      <c r="AC7" s="742">
        <v>2.2252999999999972</v>
      </c>
      <c r="AD7" s="742">
        <v>2.224599999999997</v>
      </c>
      <c r="AE7" s="742">
        <v>2.2238999999999969</v>
      </c>
      <c r="AF7" s="742">
        <v>2.2231999999999967</v>
      </c>
      <c r="AG7" s="742">
        <v>2.2224999999999966</v>
      </c>
      <c r="AH7" s="742">
        <v>2.2217999999999964</v>
      </c>
      <c r="AI7" s="742">
        <v>2.2210999999999963</v>
      </c>
      <c r="AJ7" s="743">
        <v>2.2203999999999962</v>
      </c>
    </row>
    <row r="8" spans="1:36" x14ac:dyDescent="0.2">
      <c r="A8" s="150"/>
      <c r="B8" s="938"/>
      <c r="C8" s="744" t="s">
        <v>96</v>
      </c>
      <c r="D8" s="840" t="s">
        <v>353</v>
      </c>
      <c r="E8" s="841" t="s">
        <v>354</v>
      </c>
      <c r="F8" s="747" t="s">
        <v>75</v>
      </c>
      <c r="G8" s="747">
        <v>2</v>
      </c>
      <c r="H8" s="577">
        <f>H6+H7</f>
        <v>2.2400000000000002</v>
      </c>
      <c r="I8" s="334">
        <f>I6+I7</f>
        <v>2.2473000000000001</v>
      </c>
      <c r="J8" s="334">
        <f>J6+J7</f>
        <v>2.2545999999999999</v>
      </c>
      <c r="K8" s="334">
        <f>K6+K7</f>
        <v>2.2618999999999998</v>
      </c>
      <c r="L8" s="562">
        <f t="shared" ref="L8:AJ8" si="0">L6+L7</f>
        <v>2.2691999999999997</v>
      </c>
      <c r="M8" s="562">
        <f t="shared" si="0"/>
        <v>2.2764999999999995</v>
      </c>
      <c r="N8" s="562">
        <f t="shared" si="0"/>
        <v>2.2837999999999994</v>
      </c>
      <c r="O8" s="562">
        <f t="shared" si="0"/>
        <v>2.2910999999999992</v>
      </c>
      <c r="P8" s="562">
        <f t="shared" si="0"/>
        <v>2.2983999999999991</v>
      </c>
      <c r="Q8" s="562">
        <f t="shared" si="0"/>
        <v>2.305699999999999</v>
      </c>
      <c r="R8" s="562">
        <f t="shared" si="0"/>
        <v>2.3129999999999988</v>
      </c>
      <c r="S8" s="562">
        <f t="shared" si="0"/>
        <v>2.3202999999999987</v>
      </c>
      <c r="T8" s="562">
        <f t="shared" si="0"/>
        <v>2.3275999999999986</v>
      </c>
      <c r="U8" s="562">
        <f t="shared" si="0"/>
        <v>2.3348999999999984</v>
      </c>
      <c r="V8" s="562">
        <f t="shared" si="0"/>
        <v>2.3421999999999983</v>
      </c>
      <c r="W8" s="562">
        <f t="shared" si="0"/>
        <v>2.3494999999999981</v>
      </c>
      <c r="X8" s="562">
        <f t="shared" si="0"/>
        <v>2.356799999999998</v>
      </c>
      <c r="Y8" s="562">
        <f t="shared" si="0"/>
        <v>2.3640999999999979</v>
      </c>
      <c r="Z8" s="562">
        <f t="shared" si="0"/>
        <v>2.3713999999999977</v>
      </c>
      <c r="AA8" s="562">
        <f t="shared" si="0"/>
        <v>2.3786999999999976</v>
      </c>
      <c r="AB8" s="562">
        <f t="shared" si="0"/>
        <v>2.3859999999999975</v>
      </c>
      <c r="AC8" s="562">
        <f t="shared" si="0"/>
        <v>2.3932999999999973</v>
      </c>
      <c r="AD8" s="562">
        <f t="shared" si="0"/>
        <v>2.4005999999999972</v>
      </c>
      <c r="AE8" s="562">
        <f t="shared" si="0"/>
        <v>2.407899999999997</v>
      </c>
      <c r="AF8" s="562">
        <f t="shared" si="0"/>
        <v>2.4151999999999969</v>
      </c>
      <c r="AG8" s="562">
        <f t="shared" si="0"/>
        <v>2.4224999999999968</v>
      </c>
      <c r="AH8" s="562">
        <f t="shared" si="0"/>
        <v>2.4297999999999966</v>
      </c>
      <c r="AI8" s="562">
        <f t="shared" si="0"/>
        <v>2.4370999999999965</v>
      </c>
      <c r="AJ8" s="748">
        <f t="shared" si="0"/>
        <v>2.4443999999999964</v>
      </c>
    </row>
    <row r="9" spans="1:36" x14ac:dyDescent="0.2">
      <c r="A9" s="150"/>
      <c r="B9" s="938"/>
      <c r="C9" s="744" t="s">
        <v>99</v>
      </c>
      <c r="D9" s="840" t="s">
        <v>355</v>
      </c>
      <c r="E9" s="841" t="s">
        <v>356</v>
      </c>
      <c r="F9" s="747" t="s">
        <v>75</v>
      </c>
      <c r="G9" s="747">
        <v>2</v>
      </c>
      <c r="H9" s="577">
        <f>H5-H3</f>
        <v>7.1879831408202008</v>
      </c>
      <c r="I9" s="334">
        <f t="shared" ref="I9:P9" si="1">I5-I3</f>
        <v>6.2619711980028328</v>
      </c>
      <c r="J9" s="334">
        <f t="shared" si="1"/>
        <v>6.4591253657513548</v>
      </c>
      <c r="K9" s="334">
        <f t="shared" si="1"/>
        <v>6.6402857909695285</v>
      </c>
      <c r="L9" s="562">
        <f t="shared" si="1"/>
        <v>6.8429952931615574</v>
      </c>
      <c r="M9" s="562">
        <f t="shared" si="1"/>
        <v>7.0212235705935768</v>
      </c>
      <c r="N9" s="562">
        <f t="shared" si="1"/>
        <v>7.1795466647912036</v>
      </c>
      <c r="O9" s="562">
        <f t="shared" si="1"/>
        <v>7.3177456389200088</v>
      </c>
      <c r="P9" s="562">
        <f t="shared" si="1"/>
        <v>7.4408236153335352</v>
      </c>
      <c r="Q9" s="562">
        <f>'4. BL SDB'!Q5-'4. BL SDB'!Q3</f>
        <v>7.5533018595451793</v>
      </c>
      <c r="R9" s="562">
        <f>'4. BL SDB'!R5-'4. BL SDB'!R3</f>
        <v>7.6506423257437888</v>
      </c>
      <c r="S9" s="562">
        <f>'4. BL SDB'!S5-'4. BL SDB'!S3</f>
        <v>7.7337349957669019</v>
      </c>
      <c r="T9" s="562">
        <f>'4. BL SDB'!T5-'4. BL SDB'!T3</f>
        <v>7.8037665477820113</v>
      </c>
      <c r="U9" s="562">
        <f>'4. BL SDB'!U5-'4. BL SDB'!U3</f>
        <v>7.8601841423120504</v>
      </c>
      <c r="V9" s="562">
        <f>'4. BL SDB'!V5-'4. BL SDB'!V3</f>
        <v>7.9818890198930106</v>
      </c>
      <c r="W9" s="562">
        <f>'4. BL SDB'!W5-'4. BL SDB'!W3</f>
        <v>8.1093296443061647</v>
      </c>
      <c r="X9" s="562">
        <f>'4. BL SDB'!X5-'4. BL SDB'!X3</f>
        <v>8.2114445638070848</v>
      </c>
      <c r="Y9" s="562">
        <f>'4. BL SDB'!Y5-'4. BL SDB'!Y3</f>
        <v>8.3060771541321756</v>
      </c>
      <c r="Z9" s="562">
        <f>'4. BL SDB'!Z5-'4. BL SDB'!Z3</f>
        <v>8.3941531545501675</v>
      </c>
      <c r="AA9" s="562">
        <f>'4. BL SDB'!AA5-'4. BL SDB'!AA3</f>
        <v>8.4899458445615466</v>
      </c>
      <c r="AB9" s="562">
        <f>'4. BL SDB'!AB5-'4. BL SDB'!AB3</f>
        <v>8.5797621550529186</v>
      </c>
      <c r="AC9" s="562">
        <f>'4. BL SDB'!AC5-'4. BL SDB'!AC3</f>
        <v>8.6626038512272814</v>
      </c>
      <c r="AD9" s="562">
        <f>'4. BL SDB'!AD5-'4. BL SDB'!AD3</f>
        <v>8.7385968834496239</v>
      </c>
      <c r="AE9" s="562">
        <f>'4. BL SDB'!AE5-'4. BL SDB'!AE3</f>
        <v>8.8084374475947911</v>
      </c>
      <c r="AF9" s="562">
        <f>'4. BL SDB'!AF5-'4. BL SDB'!AF3</f>
        <v>8.8670823214342676</v>
      </c>
      <c r="AG9" s="562">
        <f>'4. BL SDB'!AG5-'4. BL SDB'!AG3</f>
        <v>8.9208600352757443</v>
      </c>
      <c r="AH9" s="562">
        <f>'4. BL SDB'!AH5-'4. BL SDB'!AH3</f>
        <v>8.9644218108633211</v>
      </c>
      <c r="AI9" s="562">
        <f>'4. BL SDB'!AI5-'4. BL SDB'!AI3</f>
        <v>9.0091349858883092</v>
      </c>
      <c r="AJ9" s="748">
        <f>'4. BL SDB'!AJ5-'4. BL SDB'!AJ3</f>
        <v>9.0493444936325673</v>
      </c>
    </row>
    <row r="10" spans="1:36" ht="15.75" thickBot="1" x14ac:dyDescent="0.25">
      <c r="A10" s="150"/>
      <c r="B10" s="939"/>
      <c r="C10" s="844" t="s">
        <v>357</v>
      </c>
      <c r="D10" s="845" t="s">
        <v>358</v>
      </c>
      <c r="E10" s="846" t="s">
        <v>359</v>
      </c>
      <c r="F10" s="847" t="s">
        <v>75</v>
      </c>
      <c r="G10" s="847">
        <v>2</v>
      </c>
      <c r="H10" s="813">
        <f>H9-H8</f>
        <v>4.9479831408202006</v>
      </c>
      <c r="I10" s="287">
        <f>I9-I8</f>
        <v>4.0146711980028327</v>
      </c>
      <c r="J10" s="287">
        <f>J9-J8</f>
        <v>4.2045253657513548</v>
      </c>
      <c r="K10" s="287">
        <f>K9-K8</f>
        <v>4.3783857909695287</v>
      </c>
      <c r="L10" s="724">
        <f>L9-L8</f>
        <v>4.5737952931615578</v>
      </c>
      <c r="M10" s="724">
        <f t="shared" ref="M10:AJ10" si="2">M9-M8</f>
        <v>4.7447235705935773</v>
      </c>
      <c r="N10" s="724">
        <f t="shared" si="2"/>
        <v>4.8957466647912042</v>
      </c>
      <c r="O10" s="724">
        <f t="shared" si="2"/>
        <v>5.0266456389200096</v>
      </c>
      <c r="P10" s="724">
        <f t="shared" si="2"/>
        <v>5.1424236153335361</v>
      </c>
      <c r="Q10" s="724">
        <f t="shared" si="2"/>
        <v>5.2476018595451803</v>
      </c>
      <c r="R10" s="724">
        <f t="shared" si="2"/>
        <v>5.3376423257437899</v>
      </c>
      <c r="S10" s="724">
        <f t="shared" si="2"/>
        <v>5.4134349957669032</v>
      </c>
      <c r="T10" s="724">
        <f t="shared" si="2"/>
        <v>5.4761665477820127</v>
      </c>
      <c r="U10" s="724">
        <f t="shared" si="2"/>
        <v>5.525284142312052</v>
      </c>
      <c r="V10" s="724">
        <f t="shared" si="2"/>
        <v>5.6396890198930123</v>
      </c>
      <c r="W10" s="724">
        <f t="shared" si="2"/>
        <v>5.7598296443061665</v>
      </c>
      <c r="X10" s="724">
        <f t="shared" si="2"/>
        <v>5.8546445638070868</v>
      </c>
      <c r="Y10" s="724">
        <f t="shared" si="2"/>
        <v>5.9419771541321778</v>
      </c>
      <c r="Z10" s="724">
        <f t="shared" si="2"/>
        <v>6.0227531545501698</v>
      </c>
      <c r="AA10" s="724">
        <f t="shared" si="2"/>
        <v>6.111245844561549</v>
      </c>
      <c r="AB10" s="724">
        <f t="shared" si="2"/>
        <v>6.1937621550529212</v>
      </c>
      <c r="AC10" s="724">
        <f t="shared" si="2"/>
        <v>6.2693038512272841</v>
      </c>
      <c r="AD10" s="724">
        <f t="shared" si="2"/>
        <v>6.3379968834496268</v>
      </c>
      <c r="AE10" s="724">
        <f t="shared" si="2"/>
        <v>6.400537447594794</v>
      </c>
      <c r="AF10" s="724">
        <f t="shared" si="2"/>
        <v>6.4518823214342707</v>
      </c>
      <c r="AG10" s="724">
        <f t="shared" si="2"/>
        <v>6.4983600352757476</v>
      </c>
      <c r="AH10" s="724">
        <f t="shared" si="2"/>
        <v>6.5346218108633245</v>
      </c>
      <c r="AI10" s="724">
        <f t="shared" si="2"/>
        <v>6.5720349858883127</v>
      </c>
      <c r="AJ10" s="814">
        <f t="shared" si="2"/>
        <v>6.604944493632571</v>
      </c>
    </row>
    <row r="11" spans="1:36" ht="15.75" x14ac:dyDescent="0.25">
      <c r="A11" s="171"/>
      <c r="B11" s="196"/>
      <c r="C11" s="173"/>
      <c r="D11" s="197"/>
      <c r="E11" s="198"/>
      <c r="F11" s="197"/>
      <c r="G11" s="197"/>
      <c r="H11" s="199"/>
      <c r="I11" s="200"/>
      <c r="J11" s="201"/>
      <c r="K11" s="173"/>
      <c r="L11" s="201"/>
      <c r="M11" s="202"/>
      <c r="N11" s="173"/>
      <c r="O11" s="173"/>
      <c r="P11" s="173"/>
      <c r="Q11" s="173"/>
      <c r="R11" s="173"/>
      <c r="S11" s="173"/>
      <c r="T11" s="173"/>
      <c r="U11" s="173"/>
      <c r="V11" s="173"/>
      <c r="W11" s="173"/>
      <c r="X11" s="173"/>
      <c r="Y11" s="173"/>
      <c r="Z11" s="173"/>
      <c r="AA11" s="173"/>
      <c r="AB11" s="173"/>
      <c r="AC11" s="173"/>
      <c r="AD11" s="173"/>
      <c r="AE11" s="173"/>
      <c r="AF11" s="173"/>
      <c r="AG11" s="173"/>
      <c r="AH11" s="173"/>
      <c r="AI11" s="173"/>
      <c r="AJ11" s="173"/>
    </row>
    <row r="12" spans="1:36" ht="15.75" x14ac:dyDescent="0.25">
      <c r="A12" s="171"/>
      <c r="B12" s="196"/>
      <c r="C12" s="173"/>
      <c r="D12" s="173"/>
      <c r="E12" s="203"/>
      <c r="F12" s="173"/>
      <c r="G12" s="173"/>
      <c r="H12" s="173"/>
      <c r="I12" s="176"/>
      <c r="J12" s="173"/>
      <c r="K12" s="173"/>
      <c r="L12" s="173"/>
      <c r="M12" s="173"/>
      <c r="N12" s="173"/>
      <c r="O12" s="173"/>
      <c r="P12" s="173"/>
      <c r="Q12" s="173"/>
      <c r="R12" s="173"/>
      <c r="S12" s="173"/>
      <c r="T12" s="173"/>
      <c r="U12" s="173"/>
      <c r="V12" s="173"/>
      <c r="W12" s="173"/>
      <c r="X12" s="173"/>
      <c r="Y12" s="173"/>
      <c r="Z12" s="173"/>
      <c r="AA12" s="173"/>
      <c r="AB12" s="173"/>
      <c r="AC12" s="173"/>
      <c r="AD12" s="173"/>
      <c r="AE12" s="173"/>
      <c r="AF12" s="173"/>
      <c r="AG12" s="173"/>
      <c r="AH12" s="173"/>
      <c r="AI12" s="173"/>
      <c r="AJ12" s="173"/>
    </row>
    <row r="13" spans="1:36" ht="15.75" x14ac:dyDescent="0.25">
      <c r="A13" s="171"/>
      <c r="B13" s="196"/>
      <c r="C13" s="197"/>
      <c r="D13" s="155" t="str">
        <f>'TITLE PAGE'!B9</f>
        <v>Company:</v>
      </c>
      <c r="E13" s="326" t="str">
        <f>'TITLE PAGE'!D9</f>
        <v>Hafren Dyfrdwy</v>
      </c>
      <c r="F13" s="197"/>
      <c r="G13" s="197"/>
      <c r="H13" s="197"/>
      <c r="I13" s="197"/>
      <c r="J13" s="197"/>
      <c r="K13" s="173"/>
      <c r="L13" s="197"/>
      <c r="M13" s="197"/>
      <c r="N13" s="197"/>
      <c r="O13" s="197"/>
      <c r="P13" s="173"/>
      <c r="Q13" s="173"/>
      <c r="R13" s="173"/>
      <c r="S13" s="173"/>
      <c r="T13" s="173"/>
      <c r="U13" s="173"/>
      <c r="V13" s="173"/>
      <c r="W13" s="173"/>
      <c r="X13" s="173"/>
      <c r="Y13" s="173"/>
      <c r="Z13" s="173"/>
      <c r="AA13" s="173"/>
      <c r="AB13" s="173"/>
      <c r="AC13" s="173"/>
      <c r="AD13" s="173"/>
      <c r="AE13" s="173"/>
      <c r="AF13" s="173"/>
      <c r="AG13" s="173"/>
      <c r="AH13" s="173"/>
      <c r="AI13" s="173"/>
      <c r="AJ13" s="173"/>
    </row>
    <row r="14" spans="1:36" ht="15.75" x14ac:dyDescent="0.25">
      <c r="A14" s="171"/>
      <c r="B14" s="196"/>
      <c r="C14" s="197"/>
      <c r="D14" s="159" t="str">
        <f>'TITLE PAGE'!B10</f>
        <v>Resource Zone Name:</v>
      </c>
      <c r="E14" s="327" t="str">
        <f>'TITLE PAGE'!D10</f>
        <v xml:space="preserve">Wrexham </v>
      </c>
      <c r="F14" s="197"/>
      <c r="G14" s="197"/>
      <c r="H14" s="197"/>
      <c r="I14" s="197"/>
      <c r="J14" s="197"/>
      <c r="K14" s="173"/>
      <c r="L14" s="197"/>
      <c r="M14" s="197"/>
      <c r="N14" s="197"/>
      <c r="O14" s="197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3"/>
      <c r="AC14" s="173"/>
      <c r="AD14" s="173"/>
      <c r="AE14" s="173"/>
      <c r="AF14" s="173"/>
      <c r="AG14" s="173"/>
      <c r="AH14" s="173"/>
      <c r="AI14" s="173"/>
      <c r="AJ14" s="173"/>
    </row>
    <row r="15" spans="1:36" x14ac:dyDescent="0.2">
      <c r="A15" s="171"/>
      <c r="B15" s="204"/>
      <c r="C15" s="197"/>
      <c r="D15" s="159" t="str">
        <f>'TITLE PAGE'!B11</f>
        <v>Resource Zone Number:</v>
      </c>
      <c r="E15" s="328">
        <f>'TITLE PAGE'!D11</f>
        <v>2</v>
      </c>
      <c r="F15" s="197"/>
      <c r="G15" s="197"/>
      <c r="H15" s="197"/>
      <c r="I15" s="197"/>
      <c r="J15" s="197"/>
      <c r="K15" s="173"/>
      <c r="L15" s="197"/>
      <c r="M15" s="197"/>
      <c r="N15" s="197"/>
      <c r="O15" s="197"/>
      <c r="P15" s="173"/>
      <c r="Q15" s="173"/>
      <c r="R15" s="173"/>
      <c r="S15" s="173"/>
      <c r="T15" s="173"/>
      <c r="U15" s="173"/>
      <c r="V15" s="173"/>
      <c r="W15" s="173"/>
      <c r="X15" s="173"/>
      <c r="Y15" s="173"/>
      <c r="Z15" s="173"/>
      <c r="AA15" s="173"/>
      <c r="AB15" s="173"/>
      <c r="AC15" s="173"/>
      <c r="AD15" s="173"/>
      <c r="AE15" s="173"/>
      <c r="AF15" s="173"/>
      <c r="AG15" s="173"/>
      <c r="AH15" s="173"/>
      <c r="AI15" s="173"/>
      <c r="AJ15" s="173"/>
    </row>
    <row r="16" spans="1:36" ht="15.75" x14ac:dyDescent="0.25">
      <c r="A16" s="171"/>
      <c r="B16" s="196"/>
      <c r="C16" s="197"/>
      <c r="D16" s="159" t="str">
        <f>'TITLE PAGE'!B12</f>
        <v xml:space="preserve">Planning Scenario Name:                                                                     </v>
      </c>
      <c r="E16" s="327" t="str">
        <f>'TITLE PAGE'!D12</f>
        <v>Dry Year Annual Average</v>
      </c>
      <c r="F16" s="197"/>
      <c r="G16" s="197"/>
      <c r="H16" s="197"/>
      <c r="I16" s="197"/>
      <c r="J16" s="197"/>
      <c r="K16" s="173"/>
      <c r="L16" s="197"/>
      <c r="M16" s="197"/>
      <c r="N16" s="197"/>
      <c r="O16" s="197"/>
      <c r="P16" s="173"/>
      <c r="Q16" s="173"/>
      <c r="R16" s="173"/>
      <c r="S16" s="173"/>
      <c r="T16" s="173"/>
      <c r="U16" s="173"/>
      <c r="V16" s="173"/>
      <c r="W16" s="173"/>
      <c r="X16" s="173"/>
      <c r="Y16" s="173"/>
      <c r="Z16" s="173"/>
      <c r="AA16" s="173"/>
      <c r="AB16" s="173"/>
      <c r="AC16" s="173"/>
      <c r="AD16" s="173"/>
      <c r="AE16" s="173"/>
      <c r="AF16" s="173"/>
      <c r="AG16" s="173"/>
      <c r="AH16" s="173"/>
      <c r="AI16" s="173"/>
      <c r="AJ16" s="173"/>
    </row>
    <row r="17" spans="1:36" ht="15.75" x14ac:dyDescent="0.25">
      <c r="A17" s="171"/>
      <c r="B17" s="196"/>
      <c r="C17" s="197"/>
      <c r="D17" s="167" t="str">
        <f>'TITLE PAGE'!B13</f>
        <v xml:space="preserve">Chosen Level of Service:  </v>
      </c>
      <c r="E17" s="205" t="str">
        <f>'TITLE PAGE'!D13</f>
        <v>1 in 40 TUBs</v>
      </c>
      <c r="F17" s="197"/>
      <c r="G17" s="197"/>
      <c r="H17" s="197"/>
      <c r="I17" s="197"/>
      <c r="J17" s="197"/>
      <c r="K17" s="173"/>
      <c r="L17" s="197"/>
      <c r="M17" s="197"/>
      <c r="N17" s="197"/>
      <c r="O17" s="197"/>
      <c r="P17" s="173"/>
      <c r="Q17" s="173"/>
      <c r="R17" s="173"/>
      <c r="S17" s="173"/>
      <c r="T17" s="173"/>
      <c r="U17" s="173"/>
      <c r="V17" s="173"/>
      <c r="W17" s="173"/>
      <c r="X17" s="173"/>
      <c r="Y17" s="173"/>
      <c r="Z17" s="173"/>
      <c r="AA17" s="173"/>
      <c r="AB17" s="173"/>
      <c r="AC17" s="173"/>
      <c r="AD17" s="173"/>
      <c r="AE17" s="173"/>
      <c r="AF17" s="173"/>
      <c r="AG17" s="173"/>
      <c r="AH17" s="173"/>
      <c r="AI17" s="173"/>
      <c r="AJ17" s="173"/>
    </row>
    <row r="18" spans="1:36" ht="15.75" x14ac:dyDescent="0.25">
      <c r="A18" s="171"/>
      <c r="B18" s="196"/>
      <c r="C18" s="197"/>
      <c r="D18" s="197"/>
      <c r="E18" s="206"/>
      <c r="F18" s="197"/>
      <c r="G18" s="197"/>
      <c r="H18" s="197"/>
      <c r="I18" s="197"/>
      <c r="J18" s="197"/>
      <c r="K18" s="173"/>
      <c r="L18" s="197"/>
      <c r="M18" s="197"/>
      <c r="N18" s="197"/>
      <c r="O18" s="197"/>
      <c r="P18" s="173"/>
      <c r="Q18" s="173"/>
      <c r="R18" s="173"/>
      <c r="S18" s="173"/>
      <c r="T18" s="173"/>
      <c r="U18" s="173"/>
      <c r="V18" s="173"/>
      <c r="W18" s="173"/>
      <c r="X18" s="173"/>
      <c r="Y18" s="173"/>
      <c r="Z18" s="173"/>
      <c r="AA18" s="173"/>
      <c r="AB18" s="173"/>
      <c r="AC18" s="173"/>
      <c r="AD18" s="173"/>
      <c r="AE18" s="173"/>
      <c r="AF18" s="173"/>
      <c r="AG18" s="173"/>
      <c r="AH18" s="173"/>
      <c r="AI18" s="173"/>
      <c r="AJ18" s="173"/>
    </row>
    <row r="19" spans="1:36" ht="15.75" x14ac:dyDescent="0.25">
      <c r="A19" s="171"/>
      <c r="B19" s="196"/>
      <c r="C19" s="197"/>
      <c r="D19" s="197"/>
      <c r="E19" s="227"/>
      <c r="F19" s="197"/>
      <c r="G19" s="197"/>
      <c r="H19" s="197"/>
      <c r="I19" s="197"/>
      <c r="J19" s="197"/>
      <c r="K19" s="173"/>
      <c r="L19" s="197"/>
      <c r="M19" s="197"/>
      <c r="N19" s="197"/>
      <c r="O19" s="197"/>
      <c r="P19" s="173"/>
      <c r="Q19" s="173"/>
      <c r="R19" s="173"/>
      <c r="S19" s="173"/>
      <c r="T19" s="173"/>
      <c r="U19" s="173"/>
      <c r="V19" s="173"/>
      <c r="W19" s="173"/>
      <c r="X19" s="173"/>
      <c r="Y19" s="173"/>
      <c r="Z19" s="173"/>
      <c r="AA19" s="173"/>
      <c r="AB19" s="173"/>
      <c r="AC19" s="173"/>
      <c r="AD19" s="173"/>
      <c r="AE19" s="173"/>
      <c r="AF19" s="173"/>
      <c r="AG19" s="173"/>
      <c r="AH19" s="173"/>
      <c r="AI19" s="173"/>
      <c r="AJ19" s="173"/>
    </row>
    <row r="20" spans="1:36" ht="18" x14ac:dyDescent="0.25">
      <c r="A20" s="171"/>
      <c r="B20" s="196"/>
      <c r="C20" s="197"/>
      <c r="D20" s="175"/>
      <c r="E20" s="227"/>
      <c r="F20" s="197"/>
      <c r="G20" s="197"/>
      <c r="H20" s="197"/>
      <c r="I20" s="197"/>
      <c r="J20" s="197"/>
      <c r="K20" s="173"/>
      <c r="L20" s="197"/>
      <c r="M20" s="197"/>
      <c r="N20" s="197"/>
      <c r="O20" s="197"/>
      <c r="P20" s="173"/>
      <c r="Q20" s="173"/>
      <c r="R20" s="173"/>
      <c r="S20" s="173"/>
      <c r="T20" s="173"/>
      <c r="U20" s="173"/>
      <c r="V20" s="173"/>
      <c r="W20" s="173"/>
      <c r="X20" s="173"/>
      <c r="Y20" s="173"/>
      <c r="Z20" s="173"/>
      <c r="AA20" s="173"/>
      <c r="AB20" s="173"/>
      <c r="AC20" s="173"/>
      <c r="AD20" s="173"/>
      <c r="AE20" s="173"/>
      <c r="AF20" s="173"/>
      <c r="AG20" s="173"/>
      <c r="AH20" s="173"/>
      <c r="AI20" s="173"/>
      <c r="AJ20" s="173"/>
    </row>
    <row r="21" spans="1:36" ht="15.75" x14ac:dyDescent="0.25">
      <c r="A21" s="171"/>
      <c r="B21" s="196"/>
      <c r="C21" s="197"/>
      <c r="D21" s="197"/>
      <c r="E21" s="227"/>
      <c r="F21" s="197"/>
      <c r="G21" s="197"/>
      <c r="H21" s="197"/>
      <c r="I21" s="197"/>
      <c r="J21" s="197"/>
      <c r="K21" s="173"/>
      <c r="L21" s="197"/>
      <c r="M21" s="197"/>
      <c r="N21" s="197"/>
      <c r="O21" s="197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  <c r="AA21" s="173"/>
      <c r="AB21" s="173"/>
      <c r="AC21" s="173"/>
      <c r="AD21" s="173"/>
      <c r="AE21" s="173"/>
      <c r="AF21" s="173"/>
      <c r="AG21" s="173"/>
      <c r="AH21" s="173"/>
      <c r="AI21" s="173"/>
      <c r="AJ21" s="173"/>
    </row>
  </sheetData>
  <sheetProtection algorithmName="SHA-512" hashValue="XHykYn86Du2kjeYV9Z9eETQ2ZTqA5A6A9ty8xJutqhyyyaAcJGLAO/DaYF4Vn3r8GgVO+gG08ZpHfectBZgXzw==" saltValue="WnGmEZ5F7z8TxthzytOJmw==" spinCount="100000" sheet="1" objects="1" scenarios="1" selectLockedCells="1" selectUnlockedCells="1"/>
  <mergeCells count="2">
    <mergeCell ref="I1:J1"/>
    <mergeCell ref="B3:B10"/>
  </mergeCells>
  <pageMargins left="0.7" right="0.7" top="0.75" bottom="0.75" header="0.3" footer="0.3"/>
  <pageSetup paperSize="9" orientation="portrait" verticalDpi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DX141"/>
  <sheetViews>
    <sheetView zoomScale="80" zoomScaleNormal="80" workbookViewId="0">
      <selection activeCell="U58" sqref="U1:DW1048576"/>
    </sheetView>
  </sheetViews>
  <sheetFormatPr defaultColWidth="8.88671875" defaultRowHeight="15" x14ac:dyDescent="0.2"/>
  <cols>
    <col min="1" max="2" width="8.88671875" style="446"/>
    <col min="3" max="3" width="91.88671875" style="446" bestFit="1" customWidth="1"/>
    <col min="4" max="20" width="8.88671875" style="446"/>
    <col min="21" max="21" width="19.33203125" style="446" hidden="1" customWidth="1"/>
    <col min="22" max="23" width="8.88671875" style="446" hidden="1" customWidth="1"/>
    <col min="24" max="24" width="11.44140625" style="446" hidden="1" customWidth="1"/>
    <col min="25" max="127" width="8.88671875" style="446" hidden="1" customWidth="1"/>
    <col min="128" max="16384" width="8.88671875" style="446"/>
  </cols>
  <sheetData>
    <row r="1" spans="2:128" ht="18" customHeight="1" x14ac:dyDescent="0.25">
      <c r="B1" s="439" t="s">
        <v>360</v>
      </c>
      <c r="C1" s="440"/>
      <c r="D1" s="440"/>
      <c r="E1" s="440"/>
      <c r="F1" s="440"/>
      <c r="G1" s="440"/>
      <c r="H1" s="440"/>
      <c r="I1" s="440"/>
      <c r="J1" s="440"/>
      <c r="K1" s="440"/>
      <c r="L1" s="440"/>
      <c r="M1" s="440"/>
      <c r="N1" s="440"/>
      <c r="O1" s="440"/>
      <c r="P1" s="440"/>
      <c r="Q1" s="440"/>
      <c r="R1" s="441"/>
      <c r="S1" s="441"/>
      <c r="T1" s="441"/>
      <c r="U1" s="442" t="s">
        <v>361</v>
      </c>
      <c r="V1" s="443"/>
      <c r="W1" s="444"/>
      <c r="X1" s="522"/>
      <c r="Y1" s="523">
        <v>3.5000000000000003E-2</v>
      </c>
      <c r="Z1" s="523">
        <v>3.5000000000000003E-2</v>
      </c>
      <c r="AA1" s="523">
        <v>3.5000000000000003E-2</v>
      </c>
      <c r="AB1" s="523">
        <v>3.5000000000000003E-2</v>
      </c>
      <c r="AC1" s="523">
        <v>3.5000000000000003E-2</v>
      </c>
      <c r="AD1" s="523">
        <v>3.5000000000000003E-2</v>
      </c>
      <c r="AE1" s="523">
        <v>3.5000000000000003E-2</v>
      </c>
      <c r="AF1" s="523">
        <v>3.5000000000000003E-2</v>
      </c>
      <c r="AG1" s="523">
        <v>3.5000000000000003E-2</v>
      </c>
      <c r="AH1" s="523">
        <v>3.5000000000000003E-2</v>
      </c>
      <c r="AI1" s="523">
        <v>3.5000000000000003E-2</v>
      </c>
      <c r="AJ1" s="523">
        <v>3.5000000000000003E-2</v>
      </c>
      <c r="AK1" s="523">
        <v>3.5000000000000003E-2</v>
      </c>
      <c r="AL1" s="523">
        <v>3.5000000000000003E-2</v>
      </c>
      <c r="AM1" s="523">
        <v>3.5000000000000003E-2</v>
      </c>
      <c r="AN1" s="523">
        <v>3.5000000000000003E-2</v>
      </c>
      <c r="AO1" s="523">
        <v>3.5000000000000003E-2</v>
      </c>
      <c r="AP1" s="523">
        <v>3.5000000000000003E-2</v>
      </c>
      <c r="AQ1" s="523">
        <v>3.5000000000000003E-2</v>
      </c>
      <c r="AR1" s="523">
        <v>3.5000000000000003E-2</v>
      </c>
      <c r="AS1" s="523">
        <v>3.5000000000000003E-2</v>
      </c>
      <c r="AT1" s="523">
        <v>3.5000000000000003E-2</v>
      </c>
      <c r="AU1" s="523">
        <v>3.5000000000000003E-2</v>
      </c>
      <c r="AV1" s="523">
        <v>3.5000000000000003E-2</v>
      </c>
      <c r="AW1" s="523">
        <v>3.5000000000000003E-2</v>
      </c>
      <c r="AX1" s="523">
        <v>3.5000000000000003E-2</v>
      </c>
      <c r="AY1" s="523">
        <v>3.5000000000000003E-2</v>
      </c>
      <c r="AZ1" s="523">
        <v>3.5000000000000003E-2</v>
      </c>
      <c r="BA1" s="523">
        <v>3.5000000000000003E-2</v>
      </c>
      <c r="BB1" s="523">
        <v>0.03</v>
      </c>
      <c r="BC1" s="523">
        <v>0.03</v>
      </c>
      <c r="BD1" s="523">
        <v>0.03</v>
      </c>
      <c r="BE1" s="523">
        <v>0.03</v>
      </c>
      <c r="BF1" s="523">
        <v>0.03</v>
      </c>
      <c r="BG1" s="523">
        <v>0.03</v>
      </c>
      <c r="BH1" s="523">
        <v>0.03</v>
      </c>
      <c r="BI1" s="523">
        <v>0.03</v>
      </c>
      <c r="BJ1" s="523">
        <v>0.03</v>
      </c>
      <c r="BK1" s="523">
        <v>0.03</v>
      </c>
      <c r="BL1" s="523">
        <v>0.03</v>
      </c>
      <c r="BM1" s="523">
        <v>0.03</v>
      </c>
      <c r="BN1" s="523">
        <v>0.03</v>
      </c>
      <c r="BO1" s="523">
        <v>0.03</v>
      </c>
      <c r="BP1" s="523">
        <v>0.03</v>
      </c>
      <c r="BQ1" s="523">
        <v>0.03</v>
      </c>
      <c r="BR1" s="523">
        <v>0.03</v>
      </c>
      <c r="BS1" s="523">
        <v>0.03</v>
      </c>
      <c r="BT1" s="523">
        <v>0.03</v>
      </c>
      <c r="BU1" s="523">
        <v>0.03</v>
      </c>
      <c r="BV1" s="523">
        <v>0.03</v>
      </c>
      <c r="BW1" s="523">
        <v>0.03</v>
      </c>
      <c r="BX1" s="523">
        <v>0.03</v>
      </c>
      <c r="BY1" s="523">
        <v>0.03</v>
      </c>
      <c r="BZ1" s="523">
        <v>0.03</v>
      </c>
      <c r="CA1" s="523">
        <v>0.03</v>
      </c>
      <c r="CB1" s="523">
        <v>0.03</v>
      </c>
      <c r="CC1" s="523">
        <v>0.03</v>
      </c>
      <c r="CD1" s="523">
        <v>0.03</v>
      </c>
      <c r="CE1" s="523">
        <v>0.03</v>
      </c>
      <c r="CF1" s="523">
        <v>0.03</v>
      </c>
      <c r="CG1" s="523">
        <v>0.03</v>
      </c>
      <c r="CH1" s="523">
        <v>0.03</v>
      </c>
      <c r="CI1" s="523">
        <v>0.03</v>
      </c>
      <c r="CJ1" s="523">
        <v>0.03</v>
      </c>
      <c r="CK1" s="523">
        <v>0.03</v>
      </c>
      <c r="CL1" s="523">
        <v>0.03</v>
      </c>
      <c r="CM1" s="523">
        <v>0.03</v>
      </c>
      <c r="CN1" s="523">
        <v>0.03</v>
      </c>
      <c r="CO1" s="523">
        <v>0.03</v>
      </c>
      <c r="CP1" s="523">
        <v>0.03</v>
      </c>
      <c r="CQ1" s="523">
        <v>0.03</v>
      </c>
      <c r="CR1" s="523">
        <v>0.03</v>
      </c>
      <c r="CS1" s="523">
        <v>0.03</v>
      </c>
      <c r="CT1" s="523">
        <v>0.03</v>
      </c>
      <c r="CU1" s="523">
        <v>2.5000000000000001E-2</v>
      </c>
      <c r="CV1" s="523">
        <v>2.5000000000000001E-2</v>
      </c>
      <c r="CW1" s="523">
        <v>2.5000000000000001E-2</v>
      </c>
      <c r="CX1" s="523">
        <v>2.5000000000000001E-2</v>
      </c>
      <c r="CY1" s="523">
        <v>2.5000000000000001E-2</v>
      </c>
      <c r="CZ1" s="445">
        <v>2.5000000000000001E-2</v>
      </c>
      <c r="DA1" s="445">
        <v>2.5000000000000001E-2</v>
      </c>
      <c r="DB1" s="445">
        <v>2.5000000000000001E-2</v>
      </c>
      <c r="DC1" s="445">
        <v>2.5000000000000001E-2</v>
      </c>
      <c r="DD1" s="445">
        <v>2.5000000000000001E-2</v>
      </c>
      <c r="DE1" s="445">
        <v>2.5000000000000001E-2</v>
      </c>
      <c r="DF1" s="445">
        <v>2.5000000000000001E-2</v>
      </c>
      <c r="DG1" s="445">
        <v>2.5000000000000001E-2</v>
      </c>
      <c r="DH1" s="445">
        <v>2.5000000000000001E-2</v>
      </c>
      <c r="DI1" s="445">
        <v>2.5000000000000001E-2</v>
      </c>
      <c r="DJ1" s="445">
        <v>2.5000000000000001E-2</v>
      </c>
      <c r="DK1" s="445">
        <v>2.5000000000000001E-2</v>
      </c>
      <c r="DL1" s="445">
        <v>2.5000000000000001E-2</v>
      </c>
      <c r="DM1" s="445">
        <v>2.5000000000000001E-2</v>
      </c>
      <c r="DN1" s="445">
        <v>2.5000000000000001E-2</v>
      </c>
      <c r="DO1" s="445">
        <v>2.5000000000000001E-2</v>
      </c>
      <c r="DP1" s="445">
        <v>2.5000000000000001E-2</v>
      </c>
      <c r="DQ1" s="445">
        <v>2.5000000000000001E-2</v>
      </c>
      <c r="DR1" s="445">
        <v>2.5000000000000001E-2</v>
      </c>
      <c r="DS1" s="445">
        <v>2.5000000000000001E-2</v>
      </c>
      <c r="DT1" s="445">
        <v>2.5000000000000001E-2</v>
      </c>
      <c r="DU1" s="445">
        <v>2.5000000000000001E-2</v>
      </c>
      <c r="DV1" s="445">
        <v>2.5000000000000001E-2</v>
      </c>
      <c r="DW1" s="445">
        <v>2.5000000000000001E-2</v>
      </c>
      <c r="DX1" s="441"/>
    </row>
    <row r="2" spans="2:128" ht="18" customHeight="1" x14ac:dyDescent="0.25">
      <c r="B2" s="447" t="s">
        <v>362</v>
      </c>
      <c r="C2" s="440"/>
      <c r="D2" s="440"/>
      <c r="E2" s="440"/>
      <c r="F2" s="440"/>
      <c r="G2" s="440"/>
      <c r="H2" s="440"/>
      <c r="I2" s="440"/>
      <c r="J2" s="440"/>
      <c r="K2" s="440"/>
      <c r="L2" s="440"/>
      <c r="M2" s="440"/>
      <c r="N2" s="440"/>
      <c r="O2" s="440"/>
      <c r="P2" s="440"/>
      <c r="Q2" s="440"/>
      <c r="R2" s="441"/>
      <c r="S2" s="441"/>
      <c r="T2" s="441"/>
      <c r="U2" s="442" t="s">
        <v>363</v>
      </c>
      <c r="V2" s="536">
        <v>80</v>
      </c>
      <c r="W2" s="940"/>
      <c r="X2" s="524">
        <v>1</v>
      </c>
      <c r="Y2" s="524">
        <f>IF(Y3&gt;$V2,0,X2/(1+Y1))</f>
        <v>0.96618357487922713</v>
      </c>
      <c r="Z2" s="524">
        <f t="shared" ref="Z2:CK2" si="0">IF(Z3&gt;$V2,0,Y2/(1+Z1))</f>
        <v>0.93351070036640305</v>
      </c>
      <c r="AA2" s="524">
        <f t="shared" si="0"/>
        <v>0.90194270566802237</v>
      </c>
      <c r="AB2" s="524">
        <f t="shared" si="0"/>
        <v>0.87144222769857238</v>
      </c>
      <c r="AC2" s="524">
        <f t="shared" si="0"/>
        <v>0.84197316685852408</v>
      </c>
      <c r="AD2" s="524">
        <f t="shared" si="0"/>
        <v>0.81350064430775282</v>
      </c>
      <c r="AE2" s="524">
        <f t="shared" si="0"/>
        <v>0.78599096068381924</v>
      </c>
      <c r="AF2" s="524">
        <f t="shared" si="0"/>
        <v>0.75941155621625056</v>
      </c>
      <c r="AG2" s="524">
        <f t="shared" si="0"/>
        <v>0.73373097218961414</v>
      </c>
      <c r="AH2" s="524">
        <f t="shared" si="0"/>
        <v>0.70891881370977217</v>
      </c>
      <c r="AI2" s="524">
        <f t="shared" si="0"/>
        <v>0.68494571372924851</v>
      </c>
      <c r="AJ2" s="524">
        <f t="shared" si="0"/>
        <v>0.66178329828912907</v>
      </c>
      <c r="AK2" s="524">
        <f t="shared" si="0"/>
        <v>0.63940415293635666</v>
      </c>
      <c r="AL2" s="524">
        <f t="shared" si="0"/>
        <v>0.61778179027667313</v>
      </c>
      <c r="AM2" s="524">
        <f t="shared" si="0"/>
        <v>0.59689061862480497</v>
      </c>
      <c r="AN2" s="524">
        <f t="shared" si="0"/>
        <v>0.57670591171478747</v>
      </c>
      <c r="AO2" s="524">
        <f t="shared" si="0"/>
        <v>0.55720377943457733</v>
      </c>
      <c r="AP2" s="524">
        <f t="shared" si="0"/>
        <v>0.53836113955031628</v>
      </c>
      <c r="AQ2" s="524">
        <f t="shared" si="0"/>
        <v>0.520155690386779</v>
      </c>
      <c r="AR2" s="524">
        <f t="shared" si="0"/>
        <v>0.50256588443167061</v>
      </c>
      <c r="AS2" s="524">
        <f t="shared" si="0"/>
        <v>0.48557090283253201</v>
      </c>
      <c r="AT2" s="524">
        <f t="shared" si="0"/>
        <v>0.46915063075606961</v>
      </c>
      <c r="AU2" s="524">
        <f t="shared" si="0"/>
        <v>0.45328563358074364</v>
      </c>
      <c r="AV2" s="524">
        <f t="shared" si="0"/>
        <v>0.43795713389443836</v>
      </c>
      <c r="AW2" s="524">
        <f t="shared" si="0"/>
        <v>0.42314698926998878</v>
      </c>
      <c r="AX2" s="524">
        <f t="shared" si="0"/>
        <v>0.40883767079225974</v>
      </c>
      <c r="AY2" s="524">
        <f t="shared" si="0"/>
        <v>0.39501224231136212</v>
      </c>
      <c r="AZ2" s="524">
        <f t="shared" si="0"/>
        <v>0.38165434039745133</v>
      </c>
      <c r="BA2" s="524">
        <f t="shared" si="0"/>
        <v>0.36874815497338298</v>
      </c>
      <c r="BB2" s="524">
        <f t="shared" si="0"/>
        <v>0.35800791744988636</v>
      </c>
      <c r="BC2" s="524">
        <f t="shared" si="0"/>
        <v>0.34758050237853044</v>
      </c>
      <c r="BD2" s="524">
        <f t="shared" si="0"/>
        <v>0.33745679842575771</v>
      </c>
      <c r="BE2" s="524">
        <f t="shared" si="0"/>
        <v>0.32762795963665797</v>
      </c>
      <c r="BF2" s="524">
        <f t="shared" si="0"/>
        <v>0.31808539770549316</v>
      </c>
      <c r="BG2" s="524">
        <f t="shared" si="0"/>
        <v>0.30882077447135259</v>
      </c>
      <c r="BH2" s="524">
        <f t="shared" si="0"/>
        <v>0.29982599463238113</v>
      </c>
      <c r="BI2" s="524">
        <f t="shared" si="0"/>
        <v>0.29109319867221467</v>
      </c>
      <c r="BJ2" s="524">
        <f t="shared" si="0"/>
        <v>0.2826147559924414</v>
      </c>
      <c r="BK2" s="524">
        <f t="shared" si="0"/>
        <v>0.27438325824508875</v>
      </c>
      <c r="BL2" s="524">
        <f t="shared" si="0"/>
        <v>0.26639151285930945</v>
      </c>
      <c r="BM2" s="524">
        <f t="shared" si="0"/>
        <v>0.25863253675661113</v>
      </c>
      <c r="BN2" s="524">
        <f t="shared" si="0"/>
        <v>0.25109955024913699</v>
      </c>
      <c r="BO2" s="524">
        <f t="shared" si="0"/>
        <v>0.24378597111566697</v>
      </c>
      <c r="BP2" s="524">
        <f t="shared" si="0"/>
        <v>0.23668540885016209</v>
      </c>
      <c r="BQ2" s="524">
        <f t="shared" si="0"/>
        <v>0.22979165907782728</v>
      </c>
      <c r="BR2" s="524">
        <f t="shared" si="0"/>
        <v>0.22309869813381289</v>
      </c>
      <c r="BS2" s="524">
        <f t="shared" si="0"/>
        <v>0.21660067779981834</v>
      </c>
      <c r="BT2" s="524">
        <f t="shared" si="0"/>
        <v>0.21029192019399839</v>
      </c>
      <c r="BU2" s="524">
        <f t="shared" si="0"/>
        <v>0.20416691280970717</v>
      </c>
      <c r="BV2" s="524">
        <f t="shared" si="0"/>
        <v>0.19822030369874483</v>
      </c>
      <c r="BW2" s="524">
        <f t="shared" si="0"/>
        <v>0.19244689679489788</v>
      </c>
      <c r="BX2" s="524">
        <f t="shared" si="0"/>
        <v>0.18684164737368725</v>
      </c>
      <c r="BY2" s="524">
        <f t="shared" si="0"/>
        <v>0.18139965764435656</v>
      </c>
      <c r="BZ2" s="524">
        <f t="shared" si="0"/>
        <v>0.17611617247024908</v>
      </c>
      <c r="CA2" s="524">
        <f t="shared" si="0"/>
        <v>0.17098657521383406</v>
      </c>
      <c r="CB2" s="524">
        <f t="shared" si="0"/>
        <v>0.1660063837027515</v>
      </c>
      <c r="CC2" s="524">
        <f t="shared" si="0"/>
        <v>0.16117124631335097</v>
      </c>
      <c r="CD2" s="524">
        <f t="shared" si="0"/>
        <v>0.15647693816830191</v>
      </c>
      <c r="CE2" s="524">
        <f t="shared" si="0"/>
        <v>0.1519193574449533</v>
      </c>
      <c r="CF2" s="524">
        <f t="shared" si="0"/>
        <v>0.1474945217912168</v>
      </c>
      <c r="CG2" s="524">
        <f t="shared" si="0"/>
        <v>0.14319856484584156</v>
      </c>
      <c r="CH2" s="524">
        <f t="shared" si="0"/>
        <v>0.13902773286004036</v>
      </c>
      <c r="CI2" s="524">
        <f t="shared" si="0"/>
        <v>0.13497838141751492</v>
      </c>
      <c r="CJ2" s="524">
        <f t="shared" si="0"/>
        <v>0.13104697225001449</v>
      </c>
      <c r="CK2" s="524">
        <f t="shared" si="0"/>
        <v>0.12723007014564514</v>
      </c>
      <c r="CL2" s="524">
        <f t="shared" ref="CL2:CY2" si="1">IF(CL3&gt;$V2,0,CK2/(1+CL1))</f>
        <v>0.12352433994722828</v>
      </c>
      <c r="CM2" s="524">
        <f t="shared" si="1"/>
        <v>0.11992654363808571</v>
      </c>
      <c r="CN2" s="524">
        <f t="shared" si="1"/>
        <v>0.11643353751270456</v>
      </c>
      <c r="CO2" s="524">
        <f t="shared" si="1"/>
        <v>0.11304226942981026</v>
      </c>
      <c r="CP2" s="524">
        <f t="shared" si="1"/>
        <v>0.10974977614544684</v>
      </c>
      <c r="CQ2" s="524">
        <f t="shared" si="1"/>
        <v>0.10655318072373479</v>
      </c>
      <c r="CR2" s="524">
        <f t="shared" si="1"/>
        <v>0.10344969002304348</v>
      </c>
      <c r="CS2" s="524">
        <f t="shared" si="1"/>
        <v>0.10043659225538201</v>
      </c>
      <c r="CT2" s="524">
        <f t="shared" si="1"/>
        <v>9.7511254616875737E-2</v>
      </c>
      <c r="CU2" s="524">
        <f t="shared" si="1"/>
        <v>9.5132931333537313E-2</v>
      </c>
      <c r="CV2" s="524">
        <f t="shared" si="1"/>
        <v>9.2812615935158368E-2</v>
      </c>
      <c r="CW2" s="524">
        <f t="shared" si="1"/>
        <v>9.0548893595276458E-2</v>
      </c>
      <c r="CX2" s="524">
        <f t="shared" si="1"/>
        <v>8.834038399539168E-2</v>
      </c>
      <c r="CY2" s="524">
        <f t="shared" si="1"/>
        <v>8.6185740483308959E-2</v>
      </c>
      <c r="CZ2" s="448" t="s">
        <v>364</v>
      </c>
      <c r="DA2" s="441"/>
      <c r="DB2" s="441"/>
      <c r="DC2" s="441"/>
      <c r="DD2" s="441"/>
      <c r="DE2" s="441"/>
      <c r="DF2" s="441"/>
      <c r="DG2" s="441"/>
      <c r="DH2" s="441"/>
      <c r="DI2" s="441"/>
      <c r="DJ2" s="441"/>
      <c r="DK2" s="441"/>
      <c r="DL2" s="441"/>
      <c r="DM2" s="441"/>
      <c r="DN2" s="441"/>
      <c r="DO2" s="441"/>
      <c r="DP2" s="441"/>
      <c r="DQ2" s="441"/>
      <c r="DR2" s="441"/>
      <c r="DS2" s="441"/>
      <c r="DT2" s="441"/>
      <c r="DU2" s="441"/>
      <c r="DV2" s="441"/>
      <c r="DW2" s="441"/>
      <c r="DX2" s="441"/>
    </row>
    <row r="3" spans="2:128" ht="15.75" thickBot="1" x14ac:dyDescent="0.25">
      <c r="B3" s="449"/>
      <c r="C3" s="450"/>
      <c r="D3" s="451"/>
      <c r="E3" s="451"/>
      <c r="F3" s="451"/>
      <c r="G3" s="451"/>
      <c r="H3" s="452"/>
      <c r="I3" s="451"/>
      <c r="J3" s="451"/>
      <c r="K3" s="451"/>
      <c r="L3" s="452"/>
      <c r="M3" s="452"/>
      <c r="N3" s="452"/>
      <c r="O3" s="452"/>
      <c r="P3" s="452"/>
      <c r="Q3" s="452"/>
      <c r="R3" s="452"/>
      <c r="S3" s="453"/>
      <c r="T3" s="453"/>
      <c r="U3" s="452"/>
      <c r="V3" s="454"/>
      <c r="W3" s="941"/>
      <c r="X3" s="525">
        <v>1</v>
      </c>
      <c r="Y3" s="525">
        <f>X3+1</f>
        <v>2</v>
      </c>
      <c r="Z3" s="525">
        <f t="shared" ref="Z3:CK3" si="2">Y3+1</f>
        <v>3</v>
      </c>
      <c r="AA3" s="525">
        <f t="shared" si="2"/>
        <v>4</v>
      </c>
      <c r="AB3" s="525">
        <f t="shared" si="2"/>
        <v>5</v>
      </c>
      <c r="AC3" s="525">
        <f t="shared" si="2"/>
        <v>6</v>
      </c>
      <c r="AD3" s="525">
        <f t="shared" si="2"/>
        <v>7</v>
      </c>
      <c r="AE3" s="525">
        <f t="shared" si="2"/>
        <v>8</v>
      </c>
      <c r="AF3" s="525">
        <f t="shared" si="2"/>
        <v>9</v>
      </c>
      <c r="AG3" s="525">
        <f t="shared" si="2"/>
        <v>10</v>
      </c>
      <c r="AH3" s="525">
        <f t="shared" si="2"/>
        <v>11</v>
      </c>
      <c r="AI3" s="525">
        <f t="shared" si="2"/>
        <v>12</v>
      </c>
      <c r="AJ3" s="525">
        <f t="shared" si="2"/>
        <v>13</v>
      </c>
      <c r="AK3" s="525">
        <f t="shared" si="2"/>
        <v>14</v>
      </c>
      <c r="AL3" s="525">
        <f t="shared" si="2"/>
        <v>15</v>
      </c>
      <c r="AM3" s="525">
        <f t="shared" si="2"/>
        <v>16</v>
      </c>
      <c r="AN3" s="525">
        <f t="shared" si="2"/>
        <v>17</v>
      </c>
      <c r="AO3" s="525">
        <f t="shared" si="2"/>
        <v>18</v>
      </c>
      <c r="AP3" s="525">
        <f t="shared" si="2"/>
        <v>19</v>
      </c>
      <c r="AQ3" s="525">
        <f t="shared" si="2"/>
        <v>20</v>
      </c>
      <c r="AR3" s="525">
        <f t="shared" si="2"/>
        <v>21</v>
      </c>
      <c r="AS3" s="525">
        <f t="shared" si="2"/>
        <v>22</v>
      </c>
      <c r="AT3" s="525">
        <f t="shared" si="2"/>
        <v>23</v>
      </c>
      <c r="AU3" s="525">
        <f t="shared" si="2"/>
        <v>24</v>
      </c>
      <c r="AV3" s="525">
        <f t="shared" si="2"/>
        <v>25</v>
      </c>
      <c r="AW3" s="525">
        <f t="shared" si="2"/>
        <v>26</v>
      </c>
      <c r="AX3" s="525">
        <f t="shared" si="2"/>
        <v>27</v>
      </c>
      <c r="AY3" s="525">
        <f t="shared" si="2"/>
        <v>28</v>
      </c>
      <c r="AZ3" s="525">
        <f t="shared" si="2"/>
        <v>29</v>
      </c>
      <c r="BA3" s="525">
        <f t="shared" si="2"/>
        <v>30</v>
      </c>
      <c r="BB3" s="525">
        <f t="shared" si="2"/>
        <v>31</v>
      </c>
      <c r="BC3" s="525">
        <f t="shared" si="2"/>
        <v>32</v>
      </c>
      <c r="BD3" s="525">
        <f t="shared" si="2"/>
        <v>33</v>
      </c>
      <c r="BE3" s="525">
        <f t="shared" si="2"/>
        <v>34</v>
      </c>
      <c r="BF3" s="525">
        <f t="shared" si="2"/>
        <v>35</v>
      </c>
      <c r="BG3" s="525">
        <f t="shared" si="2"/>
        <v>36</v>
      </c>
      <c r="BH3" s="525">
        <f t="shared" si="2"/>
        <v>37</v>
      </c>
      <c r="BI3" s="525">
        <f t="shared" si="2"/>
        <v>38</v>
      </c>
      <c r="BJ3" s="525">
        <f t="shared" si="2"/>
        <v>39</v>
      </c>
      <c r="BK3" s="525">
        <f t="shared" si="2"/>
        <v>40</v>
      </c>
      <c r="BL3" s="525">
        <f t="shared" si="2"/>
        <v>41</v>
      </c>
      <c r="BM3" s="525">
        <f t="shared" si="2"/>
        <v>42</v>
      </c>
      <c r="BN3" s="525">
        <f t="shared" si="2"/>
        <v>43</v>
      </c>
      <c r="BO3" s="525">
        <f t="shared" si="2"/>
        <v>44</v>
      </c>
      <c r="BP3" s="525">
        <f t="shared" si="2"/>
        <v>45</v>
      </c>
      <c r="BQ3" s="525">
        <f t="shared" si="2"/>
        <v>46</v>
      </c>
      <c r="BR3" s="525">
        <f t="shared" si="2"/>
        <v>47</v>
      </c>
      <c r="BS3" s="525">
        <f t="shared" si="2"/>
        <v>48</v>
      </c>
      <c r="BT3" s="525">
        <f t="shared" si="2"/>
        <v>49</v>
      </c>
      <c r="BU3" s="525">
        <f t="shared" si="2"/>
        <v>50</v>
      </c>
      <c r="BV3" s="525">
        <f t="shared" si="2"/>
        <v>51</v>
      </c>
      <c r="BW3" s="525">
        <f t="shared" si="2"/>
        <v>52</v>
      </c>
      <c r="BX3" s="525">
        <f t="shared" si="2"/>
        <v>53</v>
      </c>
      <c r="BY3" s="525">
        <f t="shared" si="2"/>
        <v>54</v>
      </c>
      <c r="BZ3" s="525">
        <f t="shared" si="2"/>
        <v>55</v>
      </c>
      <c r="CA3" s="525">
        <f t="shared" si="2"/>
        <v>56</v>
      </c>
      <c r="CB3" s="525">
        <f t="shared" si="2"/>
        <v>57</v>
      </c>
      <c r="CC3" s="525">
        <f t="shared" si="2"/>
        <v>58</v>
      </c>
      <c r="CD3" s="525">
        <f t="shared" si="2"/>
        <v>59</v>
      </c>
      <c r="CE3" s="525">
        <f t="shared" si="2"/>
        <v>60</v>
      </c>
      <c r="CF3" s="525">
        <f t="shared" si="2"/>
        <v>61</v>
      </c>
      <c r="CG3" s="525">
        <f t="shared" si="2"/>
        <v>62</v>
      </c>
      <c r="CH3" s="525">
        <f t="shared" si="2"/>
        <v>63</v>
      </c>
      <c r="CI3" s="525">
        <f t="shared" si="2"/>
        <v>64</v>
      </c>
      <c r="CJ3" s="525">
        <f t="shared" si="2"/>
        <v>65</v>
      </c>
      <c r="CK3" s="525">
        <f t="shared" si="2"/>
        <v>66</v>
      </c>
      <c r="CL3" s="525">
        <f t="shared" ref="CL3:DW3" si="3">CK3+1</f>
        <v>67</v>
      </c>
      <c r="CM3" s="525">
        <f t="shared" si="3"/>
        <v>68</v>
      </c>
      <c r="CN3" s="525">
        <f t="shared" si="3"/>
        <v>69</v>
      </c>
      <c r="CO3" s="525">
        <f t="shared" si="3"/>
        <v>70</v>
      </c>
      <c r="CP3" s="525">
        <f t="shared" si="3"/>
        <v>71</v>
      </c>
      <c r="CQ3" s="525">
        <f t="shared" si="3"/>
        <v>72</v>
      </c>
      <c r="CR3" s="525">
        <f t="shared" si="3"/>
        <v>73</v>
      </c>
      <c r="CS3" s="525">
        <f t="shared" si="3"/>
        <v>74</v>
      </c>
      <c r="CT3" s="525">
        <f t="shared" si="3"/>
        <v>75</v>
      </c>
      <c r="CU3" s="525">
        <f t="shared" si="3"/>
        <v>76</v>
      </c>
      <c r="CV3" s="525">
        <f t="shared" si="3"/>
        <v>77</v>
      </c>
      <c r="CW3" s="525">
        <f t="shared" si="3"/>
        <v>78</v>
      </c>
      <c r="CX3" s="525">
        <f t="shared" si="3"/>
        <v>79</v>
      </c>
      <c r="CY3" s="525">
        <f t="shared" si="3"/>
        <v>80</v>
      </c>
      <c r="CZ3" s="455">
        <f t="shared" si="3"/>
        <v>81</v>
      </c>
      <c r="DA3" s="455">
        <f t="shared" si="3"/>
        <v>82</v>
      </c>
      <c r="DB3" s="455">
        <f t="shared" si="3"/>
        <v>83</v>
      </c>
      <c r="DC3" s="455">
        <f t="shared" si="3"/>
        <v>84</v>
      </c>
      <c r="DD3" s="455">
        <f t="shared" si="3"/>
        <v>85</v>
      </c>
      <c r="DE3" s="455">
        <f t="shared" si="3"/>
        <v>86</v>
      </c>
      <c r="DF3" s="455">
        <f t="shared" si="3"/>
        <v>87</v>
      </c>
      <c r="DG3" s="455">
        <f t="shared" si="3"/>
        <v>88</v>
      </c>
      <c r="DH3" s="455">
        <f t="shared" si="3"/>
        <v>89</v>
      </c>
      <c r="DI3" s="455">
        <f t="shared" si="3"/>
        <v>90</v>
      </c>
      <c r="DJ3" s="455">
        <f t="shared" si="3"/>
        <v>91</v>
      </c>
      <c r="DK3" s="455">
        <f t="shared" si="3"/>
        <v>92</v>
      </c>
      <c r="DL3" s="455">
        <f t="shared" si="3"/>
        <v>93</v>
      </c>
      <c r="DM3" s="455">
        <f t="shared" si="3"/>
        <v>94</v>
      </c>
      <c r="DN3" s="455">
        <f t="shared" si="3"/>
        <v>95</v>
      </c>
      <c r="DO3" s="455">
        <f t="shared" si="3"/>
        <v>96</v>
      </c>
      <c r="DP3" s="455">
        <f t="shared" si="3"/>
        <v>97</v>
      </c>
      <c r="DQ3" s="455">
        <f t="shared" si="3"/>
        <v>98</v>
      </c>
      <c r="DR3" s="455">
        <f t="shared" si="3"/>
        <v>99</v>
      </c>
      <c r="DS3" s="455">
        <f t="shared" si="3"/>
        <v>100</v>
      </c>
      <c r="DT3" s="455">
        <f t="shared" si="3"/>
        <v>101</v>
      </c>
      <c r="DU3" s="455">
        <f t="shared" si="3"/>
        <v>102</v>
      </c>
      <c r="DV3" s="455">
        <f t="shared" si="3"/>
        <v>103</v>
      </c>
      <c r="DW3" s="455">
        <f t="shared" si="3"/>
        <v>104</v>
      </c>
      <c r="DX3" s="441"/>
    </row>
    <row r="4" spans="2:128" s="535" customFormat="1" ht="51.75" thickBot="1" x14ac:dyDescent="0.25">
      <c r="B4" s="529" t="s">
        <v>112</v>
      </c>
      <c r="C4" s="456" t="s">
        <v>365</v>
      </c>
      <c r="D4" s="457" t="s">
        <v>366</v>
      </c>
      <c r="E4" s="458" t="s">
        <v>367</v>
      </c>
      <c r="F4" s="459" t="s">
        <v>368</v>
      </c>
      <c r="G4" s="459" t="s">
        <v>369</v>
      </c>
      <c r="H4" s="459" t="s">
        <v>370</v>
      </c>
      <c r="I4" s="459" t="s">
        <v>371</v>
      </c>
      <c r="J4" s="459" t="s">
        <v>372</v>
      </c>
      <c r="K4" s="459" t="s">
        <v>373</v>
      </c>
      <c r="L4" s="460" t="s">
        <v>374</v>
      </c>
      <c r="M4" s="460" t="s">
        <v>375</v>
      </c>
      <c r="N4" s="460" t="s">
        <v>376</v>
      </c>
      <c r="O4" s="460" t="s">
        <v>377</v>
      </c>
      <c r="P4" s="460" t="s">
        <v>378</v>
      </c>
      <c r="Q4" s="460" t="s">
        <v>379</v>
      </c>
      <c r="R4" s="461" t="s">
        <v>380</v>
      </c>
      <c r="S4" s="462" t="s">
        <v>381</v>
      </c>
      <c r="T4" s="463" t="s">
        <v>382</v>
      </c>
      <c r="U4" s="464" t="s">
        <v>383</v>
      </c>
      <c r="V4" s="465" t="s">
        <v>113</v>
      </c>
      <c r="W4" s="526" t="s">
        <v>142</v>
      </c>
      <c r="X4" s="527" t="s">
        <v>384</v>
      </c>
      <c r="Y4" s="528" t="s">
        <v>385</v>
      </c>
      <c r="Z4" s="528" t="s">
        <v>386</v>
      </c>
      <c r="AA4" s="528" t="s">
        <v>387</v>
      </c>
      <c r="AB4" s="528" t="s">
        <v>388</v>
      </c>
      <c r="AC4" s="528" t="s">
        <v>389</v>
      </c>
      <c r="AD4" s="528" t="s">
        <v>390</v>
      </c>
      <c r="AE4" s="528" t="s">
        <v>391</v>
      </c>
      <c r="AF4" s="528" t="s">
        <v>392</v>
      </c>
      <c r="AG4" s="528" t="s">
        <v>393</v>
      </c>
      <c r="AH4" s="528" t="s">
        <v>394</v>
      </c>
      <c r="AI4" s="528" t="s">
        <v>395</v>
      </c>
      <c r="AJ4" s="528" t="s">
        <v>396</v>
      </c>
      <c r="AK4" s="528" t="s">
        <v>397</v>
      </c>
      <c r="AL4" s="528" t="s">
        <v>398</v>
      </c>
      <c r="AM4" s="528" t="s">
        <v>399</v>
      </c>
      <c r="AN4" s="528" t="s">
        <v>400</v>
      </c>
      <c r="AO4" s="528" t="s">
        <v>401</v>
      </c>
      <c r="AP4" s="528" t="s">
        <v>402</v>
      </c>
      <c r="AQ4" s="528" t="s">
        <v>403</v>
      </c>
      <c r="AR4" s="528" t="s">
        <v>404</v>
      </c>
      <c r="AS4" s="528" t="s">
        <v>405</v>
      </c>
      <c r="AT4" s="528" t="s">
        <v>406</v>
      </c>
      <c r="AU4" s="528" t="s">
        <v>407</v>
      </c>
      <c r="AV4" s="528" t="s">
        <v>408</v>
      </c>
      <c r="AW4" s="528" t="s">
        <v>409</v>
      </c>
      <c r="AX4" s="528" t="s">
        <v>410</v>
      </c>
      <c r="AY4" s="528" t="s">
        <v>411</v>
      </c>
      <c r="AZ4" s="528" t="s">
        <v>412</v>
      </c>
      <c r="BA4" s="528" t="s">
        <v>413</v>
      </c>
      <c r="BB4" s="528" t="s">
        <v>414</v>
      </c>
      <c r="BC4" s="528" t="s">
        <v>415</v>
      </c>
      <c r="BD4" s="528" t="s">
        <v>416</v>
      </c>
      <c r="BE4" s="528" t="s">
        <v>417</v>
      </c>
      <c r="BF4" s="528" t="s">
        <v>418</v>
      </c>
      <c r="BG4" s="528" t="s">
        <v>419</v>
      </c>
      <c r="BH4" s="528" t="s">
        <v>420</v>
      </c>
      <c r="BI4" s="528" t="s">
        <v>421</v>
      </c>
      <c r="BJ4" s="528" t="s">
        <v>422</v>
      </c>
      <c r="BK4" s="528" t="s">
        <v>423</v>
      </c>
      <c r="BL4" s="528" t="s">
        <v>424</v>
      </c>
      <c r="BM4" s="528" t="s">
        <v>425</v>
      </c>
      <c r="BN4" s="528" t="s">
        <v>426</v>
      </c>
      <c r="BO4" s="528" t="s">
        <v>427</v>
      </c>
      <c r="BP4" s="528" t="s">
        <v>428</v>
      </c>
      <c r="BQ4" s="528" t="s">
        <v>429</v>
      </c>
      <c r="BR4" s="528" t="s">
        <v>430</v>
      </c>
      <c r="BS4" s="528" t="s">
        <v>431</v>
      </c>
      <c r="BT4" s="528" t="s">
        <v>432</v>
      </c>
      <c r="BU4" s="528" t="s">
        <v>433</v>
      </c>
      <c r="BV4" s="528" t="s">
        <v>434</v>
      </c>
      <c r="BW4" s="528" t="s">
        <v>435</v>
      </c>
      <c r="BX4" s="528" t="s">
        <v>436</v>
      </c>
      <c r="BY4" s="528" t="s">
        <v>437</v>
      </c>
      <c r="BZ4" s="528" t="s">
        <v>438</v>
      </c>
      <c r="CA4" s="528" t="s">
        <v>439</v>
      </c>
      <c r="CB4" s="528" t="s">
        <v>440</v>
      </c>
      <c r="CC4" s="528" t="s">
        <v>441</v>
      </c>
      <c r="CD4" s="528" t="s">
        <v>442</v>
      </c>
      <c r="CE4" s="530" t="s">
        <v>443</v>
      </c>
      <c r="CF4" s="528" t="s">
        <v>444</v>
      </c>
      <c r="CG4" s="528" t="s">
        <v>445</v>
      </c>
      <c r="CH4" s="528" t="s">
        <v>446</v>
      </c>
      <c r="CI4" s="528" t="s">
        <v>447</v>
      </c>
      <c r="CJ4" s="528" t="s">
        <v>448</v>
      </c>
      <c r="CK4" s="528" t="s">
        <v>449</v>
      </c>
      <c r="CL4" s="528" t="s">
        <v>450</v>
      </c>
      <c r="CM4" s="528" t="s">
        <v>451</v>
      </c>
      <c r="CN4" s="528" t="s">
        <v>452</v>
      </c>
      <c r="CO4" s="528" t="s">
        <v>453</v>
      </c>
      <c r="CP4" s="528" t="s">
        <v>454</v>
      </c>
      <c r="CQ4" s="528" t="s">
        <v>455</v>
      </c>
      <c r="CR4" s="528" t="s">
        <v>456</v>
      </c>
      <c r="CS4" s="528" t="s">
        <v>457</v>
      </c>
      <c r="CT4" s="528" t="s">
        <v>458</v>
      </c>
      <c r="CU4" s="528" t="s">
        <v>459</v>
      </c>
      <c r="CV4" s="528" t="s">
        <v>460</v>
      </c>
      <c r="CW4" s="528" t="s">
        <v>461</v>
      </c>
      <c r="CX4" s="528" t="s">
        <v>462</v>
      </c>
      <c r="CY4" s="531" t="s">
        <v>463</v>
      </c>
      <c r="CZ4" s="532" t="s">
        <v>464</v>
      </c>
      <c r="DA4" s="532" t="s">
        <v>465</v>
      </c>
      <c r="DB4" s="532" t="s">
        <v>466</v>
      </c>
      <c r="DC4" s="532" t="s">
        <v>467</v>
      </c>
      <c r="DD4" s="532" t="s">
        <v>468</v>
      </c>
      <c r="DE4" s="532" t="s">
        <v>469</v>
      </c>
      <c r="DF4" s="532" t="s">
        <v>470</v>
      </c>
      <c r="DG4" s="532" t="s">
        <v>471</v>
      </c>
      <c r="DH4" s="532" t="s">
        <v>472</v>
      </c>
      <c r="DI4" s="532" t="s">
        <v>473</v>
      </c>
      <c r="DJ4" s="532" t="s">
        <v>474</v>
      </c>
      <c r="DK4" s="532" t="s">
        <v>475</v>
      </c>
      <c r="DL4" s="532" t="s">
        <v>476</v>
      </c>
      <c r="DM4" s="532" t="s">
        <v>477</v>
      </c>
      <c r="DN4" s="532" t="s">
        <v>478</v>
      </c>
      <c r="DO4" s="532" t="s">
        <v>479</v>
      </c>
      <c r="DP4" s="532" t="s">
        <v>480</v>
      </c>
      <c r="DQ4" s="532" t="s">
        <v>481</v>
      </c>
      <c r="DR4" s="532" t="s">
        <v>482</v>
      </c>
      <c r="DS4" s="532" t="s">
        <v>483</v>
      </c>
      <c r="DT4" s="532" t="s">
        <v>484</v>
      </c>
      <c r="DU4" s="532" t="s">
        <v>485</v>
      </c>
      <c r="DV4" s="532" t="s">
        <v>486</v>
      </c>
      <c r="DW4" s="533" t="s">
        <v>487</v>
      </c>
      <c r="DX4" s="534"/>
    </row>
    <row r="5" spans="2:128" x14ac:dyDescent="0.2">
      <c r="B5" s="466" t="s">
        <v>488</v>
      </c>
      <c r="C5" s="467" t="s">
        <v>489</v>
      </c>
      <c r="D5" s="468"/>
      <c r="E5" s="469"/>
      <c r="F5" s="470"/>
      <c r="G5" s="470"/>
      <c r="H5" s="470"/>
      <c r="I5" s="470"/>
      <c r="J5" s="470"/>
      <c r="K5" s="470"/>
      <c r="L5" s="470"/>
      <c r="M5" s="470"/>
      <c r="N5" s="470"/>
      <c r="O5" s="470"/>
      <c r="P5" s="470"/>
      <c r="Q5" s="470"/>
      <c r="R5" s="471"/>
      <c r="S5" s="472"/>
      <c r="T5" s="473"/>
      <c r="U5" s="474"/>
      <c r="V5" s="469"/>
      <c r="W5" s="469"/>
      <c r="X5" s="475"/>
      <c r="Y5" s="475"/>
      <c r="Z5" s="475"/>
      <c r="AA5" s="475"/>
      <c r="AB5" s="475"/>
      <c r="AC5" s="476"/>
      <c r="AD5" s="476"/>
      <c r="AE5" s="476"/>
      <c r="AF5" s="476"/>
      <c r="AG5" s="476"/>
      <c r="AH5" s="476"/>
      <c r="AI5" s="476"/>
      <c r="AJ5" s="476"/>
      <c r="AK5" s="477"/>
      <c r="AL5" s="477"/>
      <c r="AM5" s="477"/>
      <c r="AN5" s="477"/>
      <c r="AO5" s="477"/>
      <c r="AP5" s="477"/>
      <c r="AQ5" s="477"/>
      <c r="AR5" s="477"/>
      <c r="AS5" s="477"/>
      <c r="AT5" s="477"/>
      <c r="AU5" s="477"/>
      <c r="AV5" s="477"/>
      <c r="AW5" s="477"/>
      <c r="AX5" s="477"/>
      <c r="AY5" s="477"/>
      <c r="AZ5" s="477"/>
      <c r="BA5" s="477"/>
      <c r="BB5" s="477"/>
      <c r="BC5" s="477"/>
      <c r="BD5" s="477"/>
      <c r="BE5" s="477"/>
      <c r="BF5" s="477"/>
      <c r="BG5" s="477"/>
      <c r="BH5" s="477"/>
      <c r="BI5" s="477"/>
      <c r="BJ5" s="477"/>
      <c r="BK5" s="477"/>
      <c r="BL5" s="477"/>
      <c r="BM5" s="477"/>
      <c r="BN5" s="477"/>
      <c r="BO5" s="477"/>
      <c r="BP5" s="477"/>
      <c r="BQ5" s="477"/>
      <c r="BR5" s="477"/>
      <c r="BS5" s="477"/>
      <c r="BT5" s="477"/>
      <c r="BU5" s="477"/>
      <c r="BV5" s="477"/>
      <c r="BW5" s="477"/>
      <c r="BX5" s="477"/>
      <c r="BY5" s="477"/>
      <c r="BZ5" s="477"/>
      <c r="CA5" s="477"/>
      <c r="CB5" s="477"/>
      <c r="CC5" s="477"/>
      <c r="CD5" s="477"/>
      <c r="CE5" s="477"/>
      <c r="CF5" s="477"/>
      <c r="CG5" s="477"/>
      <c r="CH5" s="478"/>
      <c r="CI5" s="477"/>
      <c r="CJ5" s="477"/>
      <c r="CK5" s="477"/>
      <c r="CL5" s="477"/>
      <c r="CM5" s="477"/>
      <c r="CN5" s="477"/>
      <c r="CO5" s="477"/>
      <c r="CP5" s="477"/>
      <c r="CQ5" s="477"/>
      <c r="CR5" s="477"/>
      <c r="CS5" s="477"/>
      <c r="CT5" s="477"/>
      <c r="CU5" s="477"/>
      <c r="CV5" s="477"/>
      <c r="CW5" s="477"/>
      <c r="CX5" s="477"/>
      <c r="CY5" s="479"/>
      <c r="CZ5" s="480"/>
      <c r="DA5" s="481"/>
      <c r="DB5" s="481"/>
      <c r="DC5" s="481"/>
      <c r="DD5" s="481"/>
      <c r="DE5" s="481"/>
      <c r="DF5" s="481"/>
      <c r="DG5" s="481"/>
      <c r="DH5" s="481"/>
      <c r="DI5" s="481"/>
      <c r="DJ5" s="481"/>
      <c r="DK5" s="481"/>
      <c r="DL5" s="481"/>
      <c r="DM5" s="481"/>
      <c r="DN5" s="481"/>
      <c r="DO5" s="481"/>
      <c r="DP5" s="481"/>
      <c r="DQ5" s="481"/>
      <c r="DR5" s="481"/>
      <c r="DS5" s="481"/>
      <c r="DT5" s="481"/>
      <c r="DU5" s="481"/>
      <c r="DV5" s="481"/>
      <c r="DW5" s="482"/>
      <c r="DX5" s="481"/>
    </row>
    <row r="6" spans="2:128" ht="25.5" x14ac:dyDescent="0.2">
      <c r="B6" s="483" t="s">
        <v>490</v>
      </c>
      <c r="C6" s="484" t="s">
        <v>491</v>
      </c>
      <c r="D6" s="485"/>
      <c r="E6" s="475"/>
      <c r="F6" s="486"/>
      <c r="G6" s="486"/>
      <c r="H6" s="487"/>
      <c r="I6" s="487"/>
      <c r="J6" s="487"/>
      <c r="K6" s="487"/>
      <c r="L6" s="487"/>
      <c r="M6" s="487"/>
      <c r="N6" s="487"/>
      <c r="O6" s="487"/>
      <c r="P6" s="487"/>
      <c r="Q6" s="487"/>
      <c r="R6" s="488"/>
      <c r="S6" s="472"/>
      <c r="T6" s="473"/>
      <c r="U6" s="489" t="s">
        <v>492</v>
      </c>
      <c r="V6" s="475"/>
      <c r="W6" s="475"/>
      <c r="X6" s="475">
        <f t="shared" ref="X6:BC6" si="4">SUMIF($C:$C,"58.1x",X:X)</f>
        <v>0</v>
      </c>
      <c r="Y6" s="475">
        <f t="shared" si="4"/>
        <v>0</v>
      </c>
      <c r="Z6" s="475">
        <f t="shared" si="4"/>
        <v>0</v>
      </c>
      <c r="AA6" s="475">
        <f t="shared" si="4"/>
        <v>0</v>
      </c>
      <c r="AB6" s="475">
        <f t="shared" si="4"/>
        <v>0</v>
      </c>
      <c r="AC6" s="475">
        <f t="shared" si="4"/>
        <v>0</v>
      </c>
      <c r="AD6" s="475">
        <f t="shared" si="4"/>
        <v>0</v>
      </c>
      <c r="AE6" s="475">
        <f t="shared" si="4"/>
        <v>0</v>
      </c>
      <c r="AF6" s="475">
        <f t="shared" si="4"/>
        <v>0</v>
      </c>
      <c r="AG6" s="475">
        <f t="shared" si="4"/>
        <v>0</v>
      </c>
      <c r="AH6" s="475">
        <f t="shared" si="4"/>
        <v>0</v>
      </c>
      <c r="AI6" s="475">
        <f t="shared" si="4"/>
        <v>0</v>
      </c>
      <c r="AJ6" s="475">
        <f t="shared" si="4"/>
        <v>0</v>
      </c>
      <c r="AK6" s="475">
        <f t="shared" si="4"/>
        <v>0</v>
      </c>
      <c r="AL6" s="475">
        <f t="shared" si="4"/>
        <v>0</v>
      </c>
      <c r="AM6" s="475">
        <f t="shared" si="4"/>
        <v>0</v>
      </c>
      <c r="AN6" s="475">
        <f t="shared" si="4"/>
        <v>0</v>
      </c>
      <c r="AO6" s="475">
        <f t="shared" si="4"/>
        <v>0</v>
      </c>
      <c r="AP6" s="475">
        <f t="shared" si="4"/>
        <v>0</v>
      </c>
      <c r="AQ6" s="475">
        <f t="shared" si="4"/>
        <v>0</v>
      </c>
      <c r="AR6" s="475">
        <f t="shared" si="4"/>
        <v>0</v>
      </c>
      <c r="AS6" s="475">
        <f t="shared" si="4"/>
        <v>0</v>
      </c>
      <c r="AT6" s="475">
        <f t="shared" si="4"/>
        <v>0</v>
      </c>
      <c r="AU6" s="475">
        <f t="shared" si="4"/>
        <v>0</v>
      </c>
      <c r="AV6" s="475">
        <f t="shared" si="4"/>
        <v>0</v>
      </c>
      <c r="AW6" s="475">
        <f t="shared" si="4"/>
        <v>0</v>
      </c>
      <c r="AX6" s="475">
        <f t="shared" si="4"/>
        <v>0</v>
      </c>
      <c r="AY6" s="475">
        <f t="shared" si="4"/>
        <v>0</v>
      </c>
      <c r="AZ6" s="475">
        <f t="shared" si="4"/>
        <v>0</v>
      </c>
      <c r="BA6" s="475">
        <f t="shared" si="4"/>
        <v>0</v>
      </c>
      <c r="BB6" s="475">
        <f t="shared" si="4"/>
        <v>0</v>
      </c>
      <c r="BC6" s="475">
        <f t="shared" si="4"/>
        <v>0</v>
      </c>
      <c r="BD6" s="475">
        <f t="shared" ref="BD6:CI6" si="5">SUMIF($C:$C,"58.1x",BD:BD)</f>
        <v>0</v>
      </c>
      <c r="BE6" s="475">
        <f t="shared" si="5"/>
        <v>0</v>
      </c>
      <c r="BF6" s="475">
        <f t="shared" si="5"/>
        <v>0</v>
      </c>
      <c r="BG6" s="475">
        <f t="shared" si="5"/>
        <v>0</v>
      </c>
      <c r="BH6" s="475">
        <f t="shared" si="5"/>
        <v>0</v>
      </c>
      <c r="BI6" s="475">
        <f t="shared" si="5"/>
        <v>0</v>
      </c>
      <c r="BJ6" s="475">
        <f t="shared" si="5"/>
        <v>0</v>
      </c>
      <c r="BK6" s="475">
        <f t="shared" si="5"/>
        <v>0</v>
      </c>
      <c r="BL6" s="475">
        <f t="shared" si="5"/>
        <v>0</v>
      </c>
      <c r="BM6" s="475">
        <f t="shared" si="5"/>
        <v>0</v>
      </c>
      <c r="BN6" s="475">
        <f t="shared" si="5"/>
        <v>0</v>
      </c>
      <c r="BO6" s="475">
        <f t="shared" si="5"/>
        <v>0</v>
      </c>
      <c r="BP6" s="475">
        <f t="shared" si="5"/>
        <v>0</v>
      </c>
      <c r="BQ6" s="475">
        <f t="shared" si="5"/>
        <v>0</v>
      </c>
      <c r="BR6" s="475">
        <f t="shared" si="5"/>
        <v>0</v>
      </c>
      <c r="BS6" s="475">
        <f t="shared" si="5"/>
        <v>0</v>
      </c>
      <c r="BT6" s="475">
        <f t="shared" si="5"/>
        <v>0</v>
      </c>
      <c r="BU6" s="475">
        <f t="shared" si="5"/>
        <v>0</v>
      </c>
      <c r="BV6" s="475">
        <f t="shared" si="5"/>
        <v>0</v>
      </c>
      <c r="BW6" s="475">
        <f t="shared" si="5"/>
        <v>0</v>
      </c>
      <c r="BX6" s="475">
        <f t="shared" si="5"/>
        <v>0</v>
      </c>
      <c r="BY6" s="475">
        <f t="shared" si="5"/>
        <v>0</v>
      </c>
      <c r="BZ6" s="475">
        <f t="shared" si="5"/>
        <v>0</v>
      </c>
      <c r="CA6" s="475">
        <f t="shared" si="5"/>
        <v>0</v>
      </c>
      <c r="CB6" s="475">
        <f t="shared" si="5"/>
        <v>0</v>
      </c>
      <c r="CC6" s="475">
        <f t="shared" si="5"/>
        <v>0</v>
      </c>
      <c r="CD6" s="475">
        <f t="shared" si="5"/>
        <v>0</v>
      </c>
      <c r="CE6" s="475">
        <f t="shared" si="5"/>
        <v>0</v>
      </c>
      <c r="CF6" s="475">
        <f t="shared" si="5"/>
        <v>0</v>
      </c>
      <c r="CG6" s="475">
        <f t="shared" si="5"/>
        <v>0</v>
      </c>
      <c r="CH6" s="475">
        <f t="shared" si="5"/>
        <v>0</v>
      </c>
      <c r="CI6" s="475">
        <f t="shared" si="5"/>
        <v>0</v>
      </c>
      <c r="CJ6" s="475">
        <f t="shared" ref="CJ6:DO6" si="6">SUMIF($C:$C,"58.1x",CJ:CJ)</f>
        <v>0</v>
      </c>
      <c r="CK6" s="475">
        <f t="shared" si="6"/>
        <v>0</v>
      </c>
      <c r="CL6" s="475">
        <f t="shared" si="6"/>
        <v>0</v>
      </c>
      <c r="CM6" s="475">
        <f t="shared" si="6"/>
        <v>0</v>
      </c>
      <c r="CN6" s="475">
        <f t="shared" si="6"/>
        <v>0</v>
      </c>
      <c r="CO6" s="475">
        <f t="shared" si="6"/>
        <v>0</v>
      </c>
      <c r="CP6" s="475">
        <f t="shared" si="6"/>
        <v>0</v>
      </c>
      <c r="CQ6" s="475">
        <f t="shared" si="6"/>
        <v>0</v>
      </c>
      <c r="CR6" s="475">
        <f t="shared" si="6"/>
        <v>0</v>
      </c>
      <c r="CS6" s="475">
        <f t="shared" si="6"/>
        <v>0</v>
      </c>
      <c r="CT6" s="475">
        <f t="shared" si="6"/>
        <v>0</v>
      </c>
      <c r="CU6" s="475">
        <f t="shared" si="6"/>
        <v>0</v>
      </c>
      <c r="CV6" s="475">
        <f t="shared" si="6"/>
        <v>0</v>
      </c>
      <c r="CW6" s="475">
        <f t="shared" si="6"/>
        <v>0</v>
      </c>
      <c r="CX6" s="475">
        <f t="shared" si="6"/>
        <v>0</v>
      </c>
      <c r="CY6" s="490">
        <f t="shared" si="6"/>
        <v>0</v>
      </c>
      <c r="CZ6" s="491">
        <f t="shared" si="6"/>
        <v>0</v>
      </c>
      <c r="DA6" s="491">
        <f t="shared" si="6"/>
        <v>0</v>
      </c>
      <c r="DB6" s="491">
        <f t="shared" si="6"/>
        <v>0</v>
      </c>
      <c r="DC6" s="491">
        <f t="shared" si="6"/>
        <v>0</v>
      </c>
      <c r="DD6" s="491">
        <f t="shared" si="6"/>
        <v>0</v>
      </c>
      <c r="DE6" s="491">
        <f t="shared" si="6"/>
        <v>0</v>
      </c>
      <c r="DF6" s="491">
        <f t="shared" si="6"/>
        <v>0</v>
      </c>
      <c r="DG6" s="491">
        <f t="shared" si="6"/>
        <v>0</v>
      </c>
      <c r="DH6" s="491">
        <f t="shared" si="6"/>
        <v>0</v>
      </c>
      <c r="DI6" s="491">
        <f t="shared" si="6"/>
        <v>0</v>
      </c>
      <c r="DJ6" s="491">
        <f t="shared" si="6"/>
        <v>0</v>
      </c>
      <c r="DK6" s="491">
        <f t="shared" si="6"/>
        <v>0</v>
      </c>
      <c r="DL6" s="491">
        <f t="shared" si="6"/>
        <v>0</v>
      </c>
      <c r="DM6" s="491">
        <f t="shared" si="6"/>
        <v>0</v>
      </c>
      <c r="DN6" s="491">
        <f t="shared" si="6"/>
        <v>0</v>
      </c>
      <c r="DO6" s="491">
        <f t="shared" si="6"/>
        <v>0</v>
      </c>
      <c r="DP6" s="491">
        <f t="shared" ref="DP6:DW6" si="7">SUMIF($C:$C,"58.1x",DP:DP)</f>
        <v>0</v>
      </c>
      <c r="DQ6" s="491">
        <f t="shared" si="7"/>
        <v>0</v>
      </c>
      <c r="DR6" s="491">
        <f t="shared" si="7"/>
        <v>0</v>
      </c>
      <c r="DS6" s="491">
        <f t="shared" si="7"/>
        <v>0</v>
      </c>
      <c r="DT6" s="491">
        <f t="shared" si="7"/>
        <v>0</v>
      </c>
      <c r="DU6" s="491">
        <f t="shared" si="7"/>
        <v>0</v>
      </c>
      <c r="DV6" s="491">
        <f t="shared" si="7"/>
        <v>0</v>
      </c>
      <c r="DW6" s="492">
        <f t="shared" si="7"/>
        <v>0</v>
      </c>
      <c r="DX6" s="481"/>
    </row>
    <row r="7" spans="2:128" x14ac:dyDescent="0.2">
      <c r="B7" s="483" t="s">
        <v>509</v>
      </c>
      <c r="C7" s="484" t="s">
        <v>510</v>
      </c>
      <c r="D7" s="476"/>
      <c r="E7" s="477"/>
      <c r="F7" s="477"/>
      <c r="G7" s="477"/>
      <c r="H7" s="477"/>
      <c r="I7" s="477"/>
      <c r="J7" s="477"/>
      <c r="K7" s="477"/>
      <c r="L7" s="477"/>
      <c r="M7" s="477"/>
      <c r="N7" s="477"/>
      <c r="O7" s="477"/>
      <c r="P7" s="477"/>
      <c r="Q7" s="477"/>
      <c r="R7" s="479"/>
      <c r="S7" s="494"/>
      <c r="T7" s="479"/>
      <c r="U7" s="494"/>
      <c r="V7" s="477"/>
      <c r="W7" s="477"/>
      <c r="X7" s="475">
        <f t="shared" ref="X7:BC7" si="8">SUMIF($C:$C,"58.2x",X:X)</f>
        <v>0</v>
      </c>
      <c r="Y7" s="475">
        <f t="shared" si="8"/>
        <v>0</v>
      </c>
      <c r="Z7" s="475">
        <f t="shared" si="8"/>
        <v>0</v>
      </c>
      <c r="AA7" s="475">
        <f t="shared" si="8"/>
        <v>0</v>
      </c>
      <c r="AB7" s="475">
        <f t="shared" si="8"/>
        <v>0</v>
      </c>
      <c r="AC7" s="475">
        <f t="shared" si="8"/>
        <v>0</v>
      </c>
      <c r="AD7" s="475">
        <f t="shared" si="8"/>
        <v>0</v>
      </c>
      <c r="AE7" s="475">
        <f t="shared" si="8"/>
        <v>0</v>
      </c>
      <c r="AF7" s="475">
        <f t="shared" si="8"/>
        <v>0</v>
      </c>
      <c r="AG7" s="475">
        <f t="shared" si="8"/>
        <v>0</v>
      </c>
      <c r="AH7" s="475">
        <f t="shared" si="8"/>
        <v>0</v>
      </c>
      <c r="AI7" s="475">
        <f t="shared" si="8"/>
        <v>0</v>
      </c>
      <c r="AJ7" s="475">
        <f t="shared" si="8"/>
        <v>0</v>
      </c>
      <c r="AK7" s="475">
        <f t="shared" si="8"/>
        <v>0</v>
      </c>
      <c r="AL7" s="475">
        <f t="shared" si="8"/>
        <v>0</v>
      </c>
      <c r="AM7" s="475">
        <f t="shared" si="8"/>
        <v>0</v>
      </c>
      <c r="AN7" s="475">
        <f t="shared" si="8"/>
        <v>0</v>
      </c>
      <c r="AO7" s="475">
        <f t="shared" si="8"/>
        <v>0</v>
      </c>
      <c r="AP7" s="475">
        <f t="shared" si="8"/>
        <v>0</v>
      </c>
      <c r="AQ7" s="475">
        <f t="shared" si="8"/>
        <v>0</v>
      </c>
      <c r="AR7" s="475">
        <f t="shared" si="8"/>
        <v>0</v>
      </c>
      <c r="AS7" s="475">
        <f t="shared" si="8"/>
        <v>0</v>
      </c>
      <c r="AT7" s="475">
        <f t="shared" si="8"/>
        <v>0</v>
      </c>
      <c r="AU7" s="475">
        <f t="shared" si="8"/>
        <v>0</v>
      </c>
      <c r="AV7" s="475">
        <f t="shared" si="8"/>
        <v>0</v>
      </c>
      <c r="AW7" s="475">
        <f t="shared" si="8"/>
        <v>0</v>
      </c>
      <c r="AX7" s="475">
        <f t="shared" si="8"/>
        <v>0</v>
      </c>
      <c r="AY7" s="475">
        <f t="shared" si="8"/>
        <v>0</v>
      </c>
      <c r="AZ7" s="475">
        <f t="shared" si="8"/>
        <v>0</v>
      </c>
      <c r="BA7" s="475">
        <f t="shared" si="8"/>
        <v>0</v>
      </c>
      <c r="BB7" s="475">
        <f t="shared" si="8"/>
        <v>0</v>
      </c>
      <c r="BC7" s="475">
        <f t="shared" si="8"/>
        <v>0</v>
      </c>
      <c r="BD7" s="475">
        <f t="shared" ref="BD7:CI7" si="9">SUMIF($C:$C,"58.2x",BD:BD)</f>
        <v>0</v>
      </c>
      <c r="BE7" s="475">
        <f t="shared" si="9"/>
        <v>0</v>
      </c>
      <c r="BF7" s="475">
        <f t="shared" si="9"/>
        <v>0</v>
      </c>
      <c r="BG7" s="475">
        <f t="shared" si="9"/>
        <v>0</v>
      </c>
      <c r="BH7" s="475">
        <f t="shared" si="9"/>
        <v>0</v>
      </c>
      <c r="BI7" s="475">
        <f t="shared" si="9"/>
        <v>0</v>
      </c>
      <c r="BJ7" s="475">
        <f t="shared" si="9"/>
        <v>0</v>
      </c>
      <c r="BK7" s="475">
        <f t="shared" si="9"/>
        <v>0</v>
      </c>
      <c r="BL7" s="475">
        <f t="shared" si="9"/>
        <v>0</v>
      </c>
      <c r="BM7" s="475">
        <f t="shared" si="9"/>
        <v>0</v>
      </c>
      <c r="BN7" s="475">
        <f t="shared" si="9"/>
        <v>0</v>
      </c>
      <c r="BO7" s="475">
        <f t="shared" si="9"/>
        <v>0</v>
      </c>
      <c r="BP7" s="475">
        <f t="shared" si="9"/>
        <v>0</v>
      </c>
      <c r="BQ7" s="475">
        <f t="shared" si="9"/>
        <v>0</v>
      </c>
      <c r="BR7" s="475">
        <f t="shared" si="9"/>
        <v>0</v>
      </c>
      <c r="BS7" s="475">
        <f t="shared" si="9"/>
        <v>0</v>
      </c>
      <c r="BT7" s="475">
        <f t="shared" si="9"/>
        <v>0</v>
      </c>
      <c r="BU7" s="475">
        <f t="shared" si="9"/>
        <v>0</v>
      </c>
      <c r="BV7" s="475">
        <f t="shared" si="9"/>
        <v>0</v>
      </c>
      <c r="BW7" s="475">
        <f t="shared" si="9"/>
        <v>0</v>
      </c>
      <c r="BX7" s="475">
        <f t="shared" si="9"/>
        <v>0</v>
      </c>
      <c r="BY7" s="475">
        <f t="shared" si="9"/>
        <v>0</v>
      </c>
      <c r="BZ7" s="475">
        <f t="shared" si="9"/>
        <v>0</v>
      </c>
      <c r="CA7" s="475">
        <f t="shared" si="9"/>
        <v>0</v>
      </c>
      <c r="CB7" s="475">
        <f t="shared" si="9"/>
        <v>0</v>
      </c>
      <c r="CC7" s="475">
        <f t="shared" si="9"/>
        <v>0</v>
      </c>
      <c r="CD7" s="475">
        <f t="shared" si="9"/>
        <v>0</v>
      </c>
      <c r="CE7" s="475">
        <f t="shared" si="9"/>
        <v>0</v>
      </c>
      <c r="CF7" s="475">
        <f t="shared" si="9"/>
        <v>0</v>
      </c>
      <c r="CG7" s="475">
        <f t="shared" si="9"/>
        <v>0</v>
      </c>
      <c r="CH7" s="475">
        <f t="shared" si="9"/>
        <v>0</v>
      </c>
      <c r="CI7" s="475">
        <f t="shared" si="9"/>
        <v>0</v>
      </c>
      <c r="CJ7" s="475">
        <f t="shared" ref="CJ7:DO7" si="10">SUMIF($C:$C,"58.2x",CJ:CJ)</f>
        <v>0</v>
      </c>
      <c r="CK7" s="475">
        <f t="shared" si="10"/>
        <v>0</v>
      </c>
      <c r="CL7" s="475">
        <f t="shared" si="10"/>
        <v>0</v>
      </c>
      <c r="CM7" s="475">
        <f t="shared" si="10"/>
        <v>0</v>
      </c>
      <c r="CN7" s="475">
        <f t="shared" si="10"/>
        <v>0</v>
      </c>
      <c r="CO7" s="475">
        <f t="shared" si="10"/>
        <v>0</v>
      </c>
      <c r="CP7" s="475">
        <f t="shared" si="10"/>
        <v>0</v>
      </c>
      <c r="CQ7" s="475">
        <f t="shared" si="10"/>
        <v>0</v>
      </c>
      <c r="CR7" s="475">
        <f t="shared" si="10"/>
        <v>0</v>
      </c>
      <c r="CS7" s="475">
        <f t="shared" si="10"/>
        <v>0</v>
      </c>
      <c r="CT7" s="475">
        <f t="shared" si="10"/>
        <v>0</v>
      </c>
      <c r="CU7" s="475">
        <f t="shared" si="10"/>
        <v>0</v>
      </c>
      <c r="CV7" s="475">
        <f t="shared" si="10"/>
        <v>0</v>
      </c>
      <c r="CW7" s="475">
        <f t="shared" si="10"/>
        <v>0</v>
      </c>
      <c r="CX7" s="475">
        <f t="shared" si="10"/>
        <v>0</v>
      </c>
      <c r="CY7" s="490">
        <f t="shared" si="10"/>
        <v>0</v>
      </c>
      <c r="CZ7" s="491">
        <f t="shared" si="10"/>
        <v>0</v>
      </c>
      <c r="DA7" s="491">
        <f t="shared" si="10"/>
        <v>0</v>
      </c>
      <c r="DB7" s="491">
        <f t="shared" si="10"/>
        <v>0</v>
      </c>
      <c r="DC7" s="491">
        <f t="shared" si="10"/>
        <v>0</v>
      </c>
      <c r="DD7" s="491">
        <f t="shared" si="10"/>
        <v>0</v>
      </c>
      <c r="DE7" s="491">
        <f t="shared" si="10"/>
        <v>0</v>
      </c>
      <c r="DF7" s="491">
        <f t="shared" si="10"/>
        <v>0</v>
      </c>
      <c r="DG7" s="491">
        <f t="shared" si="10"/>
        <v>0</v>
      </c>
      <c r="DH7" s="491">
        <f t="shared" si="10"/>
        <v>0</v>
      </c>
      <c r="DI7" s="491">
        <f t="shared" si="10"/>
        <v>0</v>
      </c>
      <c r="DJ7" s="491">
        <f t="shared" si="10"/>
        <v>0</v>
      </c>
      <c r="DK7" s="491">
        <f t="shared" si="10"/>
        <v>0</v>
      </c>
      <c r="DL7" s="491">
        <f t="shared" si="10"/>
        <v>0</v>
      </c>
      <c r="DM7" s="491">
        <f t="shared" si="10"/>
        <v>0</v>
      </c>
      <c r="DN7" s="491">
        <f t="shared" si="10"/>
        <v>0</v>
      </c>
      <c r="DO7" s="491">
        <f t="shared" si="10"/>
        <v>0</v>
      </c>
      <c r="DP7" s="491">
        <f t="shared" ref="DP7:DW7" si="11">SUMIF($C:$C,"58.2x",DP:DP)</f>
        <v>0</v>
      </c>
      <c r="DQ7" s="491">
        <f t="shared" si="11"/>
        <v>0</v>
      </c>
      <c r="DR7" s="491">
        <f t="shared" si="11"/>
        <v>0</v>
      </c>
      <c r="DS7" s="491">
        <f t="shared" si="11"/>
        <v>0</v>
      </c>
      <c r="DT7" s="491">
        <f t="shared" si="11"/>
        <v>0</v>
      </c>
      <c r="DU7" s="491">
        <f t="shared" si="11"/>
        <v>0</v>
      </c>
      <c r="DV7" s="491">
        <f t="shared" si="11"/>
        <v>0</v>
      </c>
      <c r="DW7" s="495">
        <f t="shared" si="11"/>
        <v>0</v>
      </c>
      <c r="DX7" s="481"/>
    </row>
    <row r="8" spans="2:128" x14ac:dyDescent="0.2">
      <c r="B8" s="483" t="s">
        <v>511</v>
      </c>
      <c r="C8" s="484" t="s">
        <v>512</v>
      </c>
      <c r="D8" s="476"/>
      <c r="E8" s="477"/>
      <c r="F8" s="477"/>
      <c r="G8" s="477"/>
      <c r="H8" s="477"/>
      <c r="I8" s="477"/>
      <c r="J8" s="477"/>
      <c r="K8" s="477"/>
      <c r="L8" s="477"/>
      <c r="M8" s="477"/>
      <c r="N8" s="477"/>
      <c r="O8" s="477"/>
      <c r="P8" s="477"/>
      <c r="Q8" s="477"/>
      <c r="R8" s="479"/>
      <c r="S8" s="494"/>
      <c r="T8" s="479"/>
      <c r="U8" s="494"/>
      <c r="V8" s="477"/>
      <c r="W8" s="477"/>
      <c r="X8" s="475">
        <f t="shared" ref="X8:BC8" si="12">SUMIF($C:$C,"58.3x",X:X)</f>
        <v>0</v>
      </c>
      <c r="Y8" s="475">
        <f t="shared" si="12"/>
        <v>0</v>
      </c>
      <c r="Z8" s="475">
        <f t="shared" si="12"/>
        <v>0</v>
      </c>
      <c r="AA8" s="475">
        <f t="shared" si="12"/>
        <v>0</v>
      </c>
      <c r="AB8" s="475">
        <f t="shared" si="12"/>
        <v>0</v>
      </c>
      <c r="AC8" s="475">
        <f t="shared" si="12"/>
        <v>0</v>
      </c>
      <c r="AD8" s="475">
        <f t="shared" si="12"/>
        <v>0</v>
      </c>
      <c r="AE8" s="475">
        <f t="shared" si="12"/>
        <v>0</v>
      </c>
      <c r="AF8" s="475">
        <f t="shared" si="12"/>
        <v>0</v>
      </c>
      <c r="AG8" s="475">
        <f t="shared" si="12"/>
        <v>0</v>
      </c>
      <c r="AH8" s="475">
        <f t="shared" si="12"/>
        <v>0</v>
      </c>
      <c r="AI8" s="475">
        <f t="shared" si="12"/>
        <v>0</v>
      </c>
      <c r="AJ8" s="475">
        <f t="shared" si="12"/>
        <v>0</v>
      </c>
      <c r="AK8" s="475">
        <f t="shared" si="12"/>
        <v>0</v>
      </c>
      <c r="AL8" s="475">
        <f t="shared" si="12"/>
        <v>0</v>
      </c>
      <c r="AM8" s="475">
        <f t="shared" si="12"/>
        <v>0</v>
      </c>
      <c r="AN8" s="475">
        <f t="shared" si="12"/>
        <v>0</v>
      </c>
      <c r="AO8" s="475">
        <f t="shared" si="12"/>
        <v>0</v>
      </c>
      <c r="AP8" s="475">
        <f t="shared" si="12"/>
        <v>0</v>
      </c>
      <c r="AQ8" s="475">
        <f t="shared" si="12"/>
        <v>0</v>
      </c>
      <c r="AR8" s="475">
        <f t="shared" si="12"/>
        <v>0</v>
      </c>
      <c r="AS8" s="475">
        <f t="shared" si="12"/>
        <v>0</v>
      </c>
      <c r="AT8" s="475">
        <f t="shared" si="12"/>
        <v>0</v>
      </c>
      <c r="AU8" s="475">
        <f t="shared" si="12"/>
        <v>0</v>
      </c>
      <c r="AV8" s="475">
        <f t="shared" si="12"/>
        <v>0</v>
      </c>
      <c r="AW8" s="475">
        <f t="shared" si="12"/>
        <v>0</v>
      </c>
      <c r="AX8" s="475">
        <f t="shared" si="12"/>
        <v>0</v>
      </c>
      <c r="AY8" s="475">
        <f t="shared" si="12"/>
        <v>0</v>
      </c>
      <c r="AZ8" s="475">
        <f t="shared" si="12"/>
        <v>0</v>
      </c>
      <c r="BA8" s="475">
        <f t="shared" si="12"/>
        <v>0</v>
      </c>
      <c r="BB8" s="475">
        <f t="shared" si="12"/>
        <v>0</v>
      </c>
      <c r="BC8" s="475">
        <f t="shared" si="12"/>
        <v>0</v>
      </c>
      <c r="BD8" s="475">
        <f t="shared" ref="BD8:CI8" si="13">SUMIF($C:$C,"58.3x",BD:BD)</f>
        <v>0</v>
      </c>
      <c r="BE8" s="475">
        <f t="shared" si="13"/>
        <v>0</v>
      </c>
      <c r="BF8" s="475">
        <f t="shared" si="13"/>
        <v>0</v>
      </c>
      <c r="BG8" s="475">
        <f t="shared" si="13"/>
        <v>0</v>
      </c>
      <c r="BH8" s="475">
        <f t="shared" si="13"/>
        <v>0</v>
      </c>
      <c r="BI8" s="475">
        <f t="shared" si="13"/>
        <v>0</v>
      </c>
      <c r="BJ8" s="475">
        <f t="shared" si="13"/>
        <v>0</v>
      </c>
      <c r="BK8" s="475">
        <f t="shared" si="13"/>
        <v>0</v>
      </c>
      <c r="BL8" s="475">
        <f t="shared" si="13"/>
        <v>0</v>
      </c>
      <c r="BM8" s="475">
        <f t="shared" si="13"/>
        <v>0</v>
      </c>
      <c r="BN8" s="475">
        <f t="shared" si="13"/>
        <v>0</v>
      </c>
      <c r="BO8" s="475">
        <f t="shared" si="13"/>
        <v>0</v>
      </c>
      <c r="BP8" s="475">
        <f t="shared" si="13"/>
        <v>0</v>
      </c>
      <c r="BQ8" s="475">
        <f t="shared" si="13"/>
        <v>0</v>
      </c>
      <c r="BR8" s="475">
        <f t="shared" si="13"/>
        <v>0</v>
      </c>
      <c r="BS8" s="475">
        <f t="shared" si="13"/>
        <v>0</v>
      </c>
      <c r="BT8" s="475">
        <f t="shared" si="13"/>
        <v>0</v>
      </c>
      <c r="BU8" s="475">
        <f t="shared" si="13"/>
        <v>0</v>
      </c>
      <c r="BV8" s="475">
        <f t="shared" si="13"/>
        <v>0</v>
      </c>
      <c r="BW8" s="475">
        <f t="shared" si="13"/>
        <v>0</v>
      </c>
      <c r="BX8" s="475">
        <f t="shared" si="13"/>
        <v>0</v>
      </c>
      <c r="BY8" s="475">
        <f t="shared" si="13"/>
        <v>0</v>
      </c>
      <c r="BZ8" s="475">
        <f t="shared" si="13"/>
        <v>0</v>
      </c>
      <c r="CA8" s="475">
        <f t="shared" si="13"/>
        <v>0</v>
      </c>
      <c r="CB8" s="475">
        <f t="shared" si="13"/>
        <v>0</v>
      </c>
      <c r="CC8" s="475">
        <f t="shared" si="13"/>
        <v>0</v>
      </c>
      <c r="CD8" s="475">
        <f t="shared" si="13"/>
        <v>0</v>
      </c>
      <c r="CE8" s="475">
        <f t="shared" si="13"/>
        <v>0</v>
      </c>
      <c r="CF8" s="475">
        <f t="shared" si="13"/>
        <v>0</v>
      </c>
      <c r="CG8" s="475">
        <f t="shared" si="13"/>
        <v>0</v>
      </c>
      <c r="CH8" s="475">
        <f t="shared" si="13"/>
        <v>0</v>
      </c>
      <c r="CI8" s="475">
        <f t="shared" si="13"/>
        <v>0</v>
      </c>
      <c r="CJ8" s="475">
        <f t="shared" ref="CJ8:DO8" si="14">SUMIF($C:$C,"58.3x",CJ:CJ)</f>
        <v>0</v>
      </c>
      <c r="CK8" s="475">
        <f t="shared" si="14"/>
        <v>0</v>
      </c>
      <c r="CL8" s="475">
        <f t="shared" si="14"/>
        <v>0</v>
      </c>
      <c r="CM8" s="475">
        <f t="shared" si="14"/>
        <v>0</v>
      </c>
      <c r="CN8" s="475">
        <f t="shared" si="14"/>
        <v>0</v>
      </c>
      <c r="CO8" s="475">
        <f t="shared" si="14"/>
        <v>0</v>
      </c>
      <c r="CP8" s="475">
        <f t="shared" si="14"/>
        <v>0</v>
      </c>
      <c r="CQ8" s="475">
        <f t="shared" si="14"/>
        <v>0</v>
      </c>
      <c r="CR8" s="475">
        <f t="shared" si="14"/>
        <v>0</v>
      </c>
      <c r="CS8" s="475">
        <f t="shared" si="14"/>
        <v>0</v>
      </c>
      <c r="CT8" s="475">
        <f t="shared" si="14"/>
        <v>0</v>
      </c>
      <c r="CU8" s="475">
        <f t="shared" si="14"/>
        <v>0</v>
      </c>
      <c r="CV8" s="475">
        <f t="shared" si="14"/>
        <v>0</v>
      </c>
      <c r="CW8" s="475">
        <f t="shared" si="14"/>
        <v>0</v>
      </c>
      <c r="CX8" s="475">
        <f t="shared" si="14"/>
        <v>0</v>
      </c>
      <c r="CY8" s="490">
        <f t="shared" si="14"/>
        <v>0</v>
      </c>
      <c r="CZ8" s="491">
        <f t="shared" si="14"/>
        <v>0</v>
      </c>
      <c r="DA8" s="491">
        <f t="shared" si="14"/>
        <v>0</v>
      </c>
      <c r="DB8" s="491">
        <f t="shared" si="14"/>
        <v>0</v>
      </c>
      <c r="DC8" s="491">
        <f t="shared" si="14"/>
        <v>0</v>
      </c>
      <c r="DD8" s="491">
        <f t="shared" si="14"/>
        <v>0</v>
      </c>
      <c r="DE8" s="491">
        <f t="shared" si="14"/>
        <v>0</v>
      </c>
      <c r="DF8" s="491">
        <f t="shared" si="14"/>
        <v>0</v>
      </c>
      <c r="DG8" s="491">
        <f t="shared" si="14"/>
        <v>0</v>
      </c>
      <c r="DH8" s="491">
        <f t="shared" si="14"/>
        <v>0</v>
      </c>
      <c r="DI8" s="491">
        <f t="shared" si="14"/>
        <v>0</v>
      </c>
      <c r="DJ8" s="491">
        <f t="shared" si="14"/>
        <v>0</v>
      </c>
      <c r="DK8" s="491">
        <f t="shared" si="14"/>
        <v>0</v>
      </c>
      <c r="DL8" s="491">
        <f t="shared" si="14"/>
        <v>0</v>
      </c>
      <c r="DM8" s="491">
        <f t="shared" si="14"/>
        <v>0</v>
      </c>
      <c r="DN8" s="491">
        <f t="shared" si="14"/>
        <v>0</v>
      </c>
      <c r="DO8" s="491">
        <f t="shared" si="14"/>
        <v>0</v>
      </c>
      <c r="DP8" s="491">
        <f t="shared" ref="DP8:DW8" si="15">SUMIF($C:$C,"58.3x",DP:DP)</f>
        <v>0</v>
      </c>
      <c r="DQ8" s="491">
        <f t="shared" si="15"/>
        <v>0</v>
      </c>
      <c r="DR8" s="491">
        <f t="shared" si="15"/>
        <v>0</v>
      </c>
      <c r="DS8" s="491">
        <f t="shared" si="15"/>
        <v>0</v>
      </c>
      <c r="DT8" s="491">
        <f t="shared" si="15"/>
        <v>0</v>
      </c>
      <c r="DU8" s="491">
        <f t="shared" si="15"/>
        <v>0</v>
      </c>
      <c r="DV8" s="491">
        <f t="shared" si="15"/>
        <v>0</v>
      </c>
      <c r="DW8" s="495">
        <f t="shared" si="15"/>
        <v>0</v>
      </c>
      <c r="DX8" s="481"/>
    </row>
    <row r="9" spans="2:128" x14ac:dyDescent="0.2">
      <c r="B9" s="483" t="s">
        <v>513</v>
      </c>
      <c r="C9" s="484" t="s">
        <v>514</v>
      </c>
      <c r="D9" s="476"/>
      <c r="E9" s="477"/>
      <c r="F9" s="477"/>
      <c r="G9" s="477"/>
      <c r="H9" s="477"/>
      <c r="I9" s="477"/>
      <c r="J9" s="477"/>
      <c r="K9" s="477"/>
      <c r="L9" s="477"/>
      <c r="M9" s="477"/>
      <c r="N9" s="477"/>
      <c r="O9" s="477"/>
      <c r="P9" s="477"/>
      <c r="Q9" s="477"/>
      <c r="R9" s="479"/>
      <c r="S9" s="494"/>
      <c r="T9" s="479"/>
      <c r="U9" s="494"/>
      <c r="V9" s="477"/>
      <c r="W9" s="477"/>
      <c r="X9" s="475">
        <f t="shared" ref="X9:BC9" si="16">SUMIF($C:$C,"58.4x",X:X)</f>
        <v>0</v>
      </c>
      <c r="Y9" s="475">
        <f t="shared" si="16"/>
        <v>0</v>
      </c>
      <c r="Z9" s="475">
        <f t="shared" si="16"/>
        <v>0</v>
      </c>
      <c r="AA9" s="475">
        <f t="shared" si="16"/>
        <v>0</v>
      </c>
      <c r="AB9" s="475">
        <f t="shared" si="16"/>
        <v>0</v>
      </c>
      <c r="AC9" s="475">
        <f t="shared" si="16"/>
        <v>0</v>
      </c>
      <c r="AD9" s="475">
        <f t="shared" si="16"/>
        <v>0</v>
      </c>
      <c r="AE9" s="475">
        <f t="shared" si="16"/>
        <v>0</v>
      </c>
      <c r="AF9" s="475">
        <f t="shared" si="16"/>
        <v>0</v>
      </c>
      <c r="AG9" s="475">
        <f t="shared" si="16"/>
        <v>0</v>
      </c>
      <c r="AH9" s="475">
        <f t="shared" si="16"/>
        <v>0</v>
      </c>
      <c r="AI9" s="475">
        <f t="shared" si="16"/>
        <v>0</v>
      </c>
      <c r="AJ9" s="475">
        <f t="shared" si="16"/>
        <v>0</v>
      </c>
      <c r="AK9" s="475">
        <f t="shared" si="16"/>
        <v>0</v>
      </c>
      <c r="AL9" s="475">
        <f t="shared" si="16"/>
        <v>0</v>
      </c>
      <c r="AM9" s="475">
        <f t="shared" si="16"/>
        <v>0</v>
      </c>
      <c r="AN9" s="475">
        <f t="shared" si="16"/>
        <v>0</v>
      </c>
      <c r="AO9" s="475">
        <f t="shared" si="16"/>
        <v>0</v>
      </c>
      <c r="AP9" s="475">
        <f t="shared" si="16"/>
        <v>0</v>
      </c>
      <c r="AQ9" s="475">
        <f t="shared" si="16"/>
        <v>0</v>
      </c>
      <c r="AR9" s="475">
        <f t="shared" si="16"/>
        <v>0</v>
      </c>
      <c r="AS9" s="475">
        <f t="shared" si="16"/>
        <v>0</v>
      </c>
      <c r="AT9" s="475">
        <f t="shared" si="16"/>
        <v>0</v>
      </c>
      <c r="AU9" s="475">
        <f t="shared" si="16"/>
        <v>0</v>
      </c>
      <c r="AV9" s="475">
        <f t="shared" si="16"/>
        <v>0</v>
      </c>
      <c r="AW9" s="475">
        <f t="shared" si="16"/>
        <v>0</v>
      </c>
      <c r="AX9" s="475">
        <f t="shared" si="16"/>
        <v>0</v>
      </c>
      <c r="AY9" s="475">
        <f t="shared" si="16"/>
        <v>0</v>
      </c>
      <c r="AZ9" s="475">
        <f t="shared" si="16"/>
        <v>0</v>
      </c>
      <c r="BA9" s="475">
        <f t="shared" si="16"/>
        <v>0</v>
      </c>
      <c r="BB9" s="475">
        <f t="shared" si="16"/>
        <v>0</v>
      </c>
      <c r="BC9" s="475">
        <f t="shared" si="16"/>
        <v>0</v>
      </c>
      <c r="BD9" s="475">
        <f t="shared" ref="BD9:CI9" si="17">SUMIF($C:$C,"58.4x",BD:BD)</f>
        <v>0</v>
      </c>
      <c r="BE9" s="475">
        <f t="shared" si="17"/>
        <v>0</v>
      </c>
      <c r="BF9" s="475">
        <f t="shared" si="17"/>
        <v>0</v>
      </c>
      <c r="BG9" s="475">
        <f t="shared" si="17"/>
        <v>0</v>
      </c>
      <c r="BH9" s="475">
        <f t="shared" si="17"/>
        <v>0</v>
      </c>
      <c r="BI9" s="475">
        <f t="shared" si="17"/>
        <v>0</v>
      </c>
      <c r="BJ9" s="475">
        <f t="shared" si="17"/>
        <v>0</v>
      </c>
      <c r="BK9" s="475">
        <f t="shared" si="17"/>
        <v>0</v>
      </c>
      <c r="BL9" s="475">
        <f t="shared" si="17"/>
        <v>0</v>
      </c>
      <c r="BM9" s="475">
        <f t="shared" si="17"/>
        <v>0</v>
      </c>
      <c r="BN9" s="475">
        <f t="shared" si="17"/>
        <v>0</v>
      </c>
      <c r="BO9" s="475">
        <f t="shared" si="17"/>
        <v>0</v>
      </c>
      <c r="BP9" s="475">
        <f t="shared" si="17"/>
        <v>0</v>
      </c>
      <c r="BQ9" s="475">
        <f t="shared" si="17"/>
        <v>0</v>
      </c>
      <c r="BR9" s="475">
        <f t="shared" si="17"/>
        <v>0</v>
      </c>
      <c r="BS9" s="475">
        <f t="shared" si="17"/>
        <v>0</v>
      </c>
      <c r="BT9" s="475">
        <f t="shared" si="17"/>
        <v>0</v>
      </c>
      <c r="BU9" s="475">
        <f t="shared" si="17"/>
        <v>0</v>
      </c>
      <c r="BV9" s="475">
        <f t="shared" si="17"/>
        <v>0</v>
      </c>
      <c r="BW9" s="475">
        <f t="shared" si="17"/>
        <v>0</v>
      </c>
      <c r="BX9" s="475">
        <f t="shared" si="17"/>
        <v>0</v>
      </c>
      <c r="BY9" s="475">
        <f t="shared" si="17"/>
        <v>0</v>
      </c>
      <c r="BZ9" s="475">
        <f t="shared" si="17"/>
        <v>0</v>
      </c>
      <c r="CA9" s="475">
        <f t="shared" si="17"/>
        <v>0</v>
      </c>
      <c r="CB9" s="475">
        <f t="shared" si="17"/>
        <v>0</v>
      </c>
      <c r="CC9" s="475">
        <f t="shared" si="17"/>
        <v>0</v>
      </c>
      <c r="CD9" s="475">
        <f t="shared" si="17"/>
        <v>0</v>
      </c>
      <c r="CE9" s="475">
        <f t="shared" si="17"/>
        <v>0</v>
      </c>
      <c r="CF9" s="475">
        <f t="shared" si="17"/>
        <v>0</v>
      </c>
      <c r="CG9" s="475">
        <f t="shared" si="17"/>
        <v>0</v>
      </c>
      <c r="CH9" s="475">
        <f t="shared" si="17"/>
        <v>0</v>
      </c>
      <c r="CI9" s="475">
        <f t="shared" si="17"/>
        <v>0</v>
      </c>
      <c r="CJ9" s="475">
        <f t="shared" ref="CJ9:DO9" si="18">SUMIF($C:$C,"58.4x",CJ:CJ)</f>
        <v>0</v>
      </c>
      <c r="CK9" s="475">
        <f t="shared" si="18"/>
        <v>0</v>
      </c>
      <c r="CL9" s="475">
        <f t="shared" si="18"/>
        <v>0</v>
      </c>
      <c r="CM9" s="475">
        <f t="shared" si="18"/>
        <v>0</v>
      </c>
      <c r="CN9" s="475">
        <f t="shared" si="18"/>
        <v>0</v>
      </c>
      <c r="CO9" s="475">
        <f t="shared" si="18"/>
        <v>0</v>
      </c>
      <c r="CP9" s="475">
        <f t="shared" si="18"/>
        <v>0</v>
      </c>
      <c r="CQ9" s="475">
        <f t="shared" si="18"/>
        <v>0</v>
      </c>
      <c r="CR9" s="475">
        <f t="shared" si="18"/>
        <v>0</v>
      </c>
      <c r="CS9" s="475">
        <f t="shared" si="18"/>
        <v>0</v>
      </c>
      <c r="CT9" s="475">
        <f t="shared" si="18"/>
        <v>0</v>
      </c>
      <c r="CU9" s="475">
        <f t="shared" si="18"/>
        <v>0</v>
      </c>
      <c r="CV9" s="475">
        <f t="shared" si="18"/>
        <v>0</v>
      </c>
      <c r="CW9" s="475">
        <f t="shared" si="18"/>
        <v>0</v>
      </c>
      <c r="CX9" s="475">
        <f t="shared" si="18"/>
        <v>0</v>
      </c>
      <c r="CY9" s="490">
        <f t="shared" si="18"/>
        <v>0</v>
      </c>
      <c r="CZ9" s="491">
        <f t="shared" si="18"/>
        <v>0</v>
      </c>
      <c r="DA9" s="491">
        <f t="shared" si="18"/>
        <v>0</v>
      </c>
      <c r="DB9" s="491">
        <f t="shared" si="18"/>
        <v>0</v>
      </c>
      <c r="DC9" s="491">
        <f t="shared" si="18"/>
        <v>0</v>
      </c>
      <c r="DD9" s="491">
        <f t="shared" si="18"/>
        <v>0</v>
      </c>
      <c r="DE9" s="491">
        <f t="shared" si="18"/>
        <v>0</v>
      </c>
      <c r="DF9" s="491">
        <f t="shared" si="18"/>
        <v>0</v>
      </c>
      <c r="DG9" s="491">
        <f t="shared" si="18"/>
        <v>0</v>
      </c>
      <c r="DH9" s="491">
        <f t="shared" si="18"/>
        <v>0</v>
      </c>
      <c r="DI9" s="491">
        <f t="shared" si="18"/>
        <v>0</v>
      </c>
      <c r="DJ9" s="491">
        <f t="shared" si="18"/>
        <v>0</v>
      </c>
      <c r="DK9" s="491">
        <f t="shared" si="18"/>
        <v>0</v>
      </c>
      <c r="DL9" s="491">
        <f t="shared" si="18"/>
        <v>0</v>
      </c>
      <c r="DM9" s="491">
        <f t="shared" si="18"/>
        <v>0</v>
      </c>
      <c r="DN9" s="491">
        <f t="shared" si="18"/>
        <v>0</v>
      </c>
      <c r="DO9" s="491">
        <f t="shared" si="18"/>
        <v>0</v>
      </c>
      <c r="DP9" s="491">
        <f t="shared" ref="DP9:DW9" si="19">SUMIF($C:$C,"58.4x",DP:DP)</f>
        <v>0</v>
      </c>
      <c r="DQ9" s="491">
        <f t="shared" si="19"/>
        <v>0</v>
      </c>
      <c r="DR9" s="491">
        <f t="shared" si="19"/>
        <v>0</v>
      </c>
      <c r="DS9" s="491">
        <f t="shared" si="19"/>
        <v>0</v>
      </c>
      <c r="DT9" s="491">
        <f t="shared" si="19"/>
        <v>0</v>
      </c>
      <c r="DU9" s="491">
        <f t="shared" si="19"/>
        <v>0</v>
      </c>
      <c r="DV9" s="491">
        <f t="shared" si="19"/>
        <v>0</v>
      </c>
      <c r="DW9" s="495">
        <f t="shared" si="19"/>
        <v>0</v>
      </c>
      <c r="DX9" s="481"/>
    </row>
    <row r="10" spans="2:128" x14ac:dyDescent="0.2">
      <c r="B10" s="483" t="s">
        <v>515</v>
      </c>
      <c r="C10" s="484" t="s">
        <v>516</v>
      </c>
      <c r="D10" s="476"/>
      <c r="E10" s="477"/>
      <c r="F10" s="477"/>
      <c r="G10" s="477"/>
      <c r="H10" s="477"/>
      <c r="I10" s="477"/>
      <c r="J10" s="477"/>
      <c r="K10" s="477"/>
      <c r="L10" s="477"/>
      <c r="M10" s="477"/>
      <c r="N10" s="477"/>
      <c r="O10" s="477"/>
      <c r="P10" s="477"/>
      <c r="Q10" s="477"/>
      <c r="R10" s="479"/>
      <c r="S10" s="494"/>
      <c r="T10" s="479"/>
      <c r="U10" s="494"/>
      <c r="V10" s="477"/>
      <c r="W10" s="477"/>
      <c r="X10" s="475">
        <f t="shared" ref="X10:BC10" si="20">SUMIF($C:$C,"58.5x",X:X)</f>
        <v>0</v>
      </c>
      <c r="Y10" s="475">
        <f t="shared" si="20"/>
        <v>0</v>
      </c>
      <c r="Z10" s="475">
        <f t="shared" si="20"/>
        <v>0</v>
      </c>
      <c r="AA10" s="475">
        <f t="shared" si="20"/>
        <v>0</v>
      </c>
      <c r="AB10" s="475">
        <f t="shared" si="20"/>
        <v>0</v>
      </c>
      <c r="AC10" s="475">
        <f t="shared" si="20"/>
        <v>0</v>
      </c>
      <c r="AD10" s="475">
        <f t="shared" si="20"/>
        <v>0</v>
      </c>
      <c r="AE10" s="475">
        <f t="shared" si="20"/>
        <v>0</v>
      </c>
      <c r="AF10" s="475">
        <f t="shared" si="20"/>
        <v>0</v>
      </c>
      <c r="AG10" s="475">
        <f t="shared" si="20"/>
        <v>0</v>
      </c>
      <c r="AH10" s="475">
        <f t="shared" si="20"/>
        <v>0</v>
      </c>
      <c r="AI10" s="475">
        <f t="shared" si="20"/>
        <v>0</v>
      </c>
      <c r="AJ10" s="475">
        <f t="shared" si="20"/>
        <v>0</v>
      </c>
      <c r="AK10" s="475">
        <f t="shared" si="20"/>
        <v>0</v>
      </c>
      <c r="AL10" s="475">
        <f t="shared" si="20"/>
        <v>0</v>
      </c>
      <c r="AM10" s="475">
        <f t="shared" si="20"/>
        <v>0</v>
      </c>
      <c r="AN10" s="475">
        <f t="shared" si="20"/>
        <v>0</v>
      </c>
      <c r="AO10" s="475">
        <f t="shared" si="20"/>
        <v>0</v>
      </c>
      <c r="AP10" s="475">
        <f t="shared" si="20"/>
        <v>0</v>
      </c>
      <c r="AQ10" s="475">
        <f t="shared" si="20"/>
        <v>0</v>
      </c>
      <c r="AR10" s="475">
        <f t="shared" si="20"/>
        <v>0</v>
      </c>
      <c r="AS10" s="475">
        <f t="shared" si="20"/>
        <v>0</v>
      </c>
      <c r="AT10" s="475">
        <f t="shared" si="20"/>
        <v>0</v>
      </c>
      <c r="AU10" s="475">
        <f t="shared" si="20"/>
        <v>0</v>
      </c>
      <c r="AV10" s="475">
        <f t="shared" si="20"/>
        <v>0</v>
      </c>
      <c r="AW10" s="475">
        <f t="shared" si="20"/>
        <v>0</v>
      </c>
      <c r="AX10" s="475">
        <f t="shared" si="20"/>
        <v>0</v>
      </c>
      <c r="AY10" s="475">
        <f t="shared" si="20"/>
        <v>0</v>
      </c>
      <c r="AZ10" s="475">
        <f t="shared" si="20"/>
        <v>0</v>
      </c>
      <c r="BA10" s="475">
        <f t="shared" si="20"/>
        <v>0</v>
      </c>
      <c r="BB10" s="475">
        <f t="shared" si="20"/>
        <v>0</v>
      </c>
      <c r="BC10" s="475">
        <f t="shared" si="20"/>
        <v>0</v>
      </c>
      <c r="BD10" s="475">
        <f t="shared" ref="BD10:CI10" si="21">SUMIF($C:$C,"58.5x",BD:BD)</f>
        <v>0</v>
      </c>
      <c r="BE10" s="475">
        <f t="shared" si="21"/>
        <v>0</v>
      </c>
      <c r="BF10" s="475">
        <f t="shared" si="21"/>
        <v>0</v>
      </c>
      <c r="BG10" s="475">
        <f t="shared" si="21"/>
        <v>0</v>
      </c>
      <c r="BH10" s="475">
        <f t="shared" si="21"/>
        <v>0</v>
      </c>
      <c r="BI10" s="475">
        <f t="shared" si="21"/>
        <v>0</v>
      </c>
      <c r="BJ10" s="475">
        <f t="shared" si="21"/>
        <v>0</v>
      </c>
      <c r="BK10" s="475">
        <f t="shared" si="21"/>
        <v>0</v>
      </c>
      <c r="BL10" s="475">
        <f t="shared" si="21"/>
        <v>0</v>
      </c>
      <c r="BM10" s="475">
        <f t="shared" si="21"/>
        <v>0</v>
      </c>
      <c r="BN10" s="475">
        <f t="shared" si="21"/>
        <v>0</v>
      </c>
      <c r="BO10" s="475">
        <f t="shared" si="21"/>
        <v>0</v>
      </c>
      <c r="BP10" s="475">
        <f t="shared" si="21"/>
        <v>0</v>
      </c>
      <c r="BQ10" s="475">
        <f t="shared" si="21"/>
        <v>0</v>
      </c>
      <c r="BR10" s="475">
        <f t="shared" si="21"/>
        <v>0</v>
      </c>
      <c r="BS10" s="475">
        <f t="shared" si="21"/>
        <v>0</v>
      </c>
      <c r="BT10" s="475">
        <f t="shared" si="21"/>
        <v>0</v>
      </c>
      <c r="BU10" s="475">
        <f t="shared" si="21"/>
        <v>0</v>
      </c>
      <c r="BV10" s="475">
        <f t="shared" si="21"/>
        <v>0</v>
      </c>
      <c r="BW10" s="475">
        <f t="shared" si="21"/>
        <v>0</v>
      </c>
      <c r="BX10" s="475">
        <f t="shared" si="21"/>
        <v>0</v>
      </c>
      <c r="BY10" s="475">
        <f t="shared" si="21"/>
        <v>0</v>
      </c>
      <c r="BZ10" s="475">
        <f t="shared" si="21"/>
        <v>0</v>
      </c>
      <c r="CA10" s="475">
        <f t="shared" si="21"/>
        <v>0</v>
      </c>
      <c r="CB10" s="475">
        <f t="shared" si="21"/>
        <v>0</v>
      </c>
      <c r="CC10" s="475">
        <f t="shared" si="21"/>
        <v>0</v>
      </c>
      <c r="CD10" s="475">
        <f t="shared" si="21"/>
        <v>0</v>
      </c>
      <c r="CE10" s="475">
        <f t="shared" si="21"/>
        <v>0</v>
      </c>
      <c r="CF10" s="475">
        <f t="shared" si="21"/>
        <v>0</v>
      </c>
      <c r="CG10" s="475">
        <f t="shared" si="21"/>
        <v>0</v>
      </c>
      <c r="CH10" s="475">
        <f t="shared" si="21"/>
        <v>0</v>
      </c>
      <c r="CI10" s="475">
        <f t="shared" si="21"/>
        <v>0</v>
      </c>
      <c r="CJ10" s="475">
        <f t="shared" ref="CJ10:DO10" si="22">SUMIF($C:$C,"58.5x",CJ:CJ)</f>
        <v>0</v>
      </c>
      <c r="CK10" s="475">
        <f t="shared" si="22"/>
        <v>0</v>
      </c>
      <c r="CL10" s="475">
        <f t="shared" si="22"/>
        <v>0</v>
      </c>
      <c r="CM10" s="475">
        <f t="shared" si="22"/>
        <v>0</v>
      </c>
      <c r="CN10" s="475">
        <f t="shared" si="22"/>
        <v>0</v>
      </c>
      <c r="CO10" s="475">
        <f t="shared" si="22"/>
        <v>0</v>
      </c>
      <c r="CP10" s="475">
        <f t="shared" si="22"/>
        <v>0</v>
      </c>
      <c r="CQ10" s="475">
        <f t="shared" si="22"/>
        <v>0</v>
      </c>
      <c r="CR10" s="475">
        <f t="shared" si="22"/>
        <v>0</v>
      </c>
      <c r="CS10" s="475">
        <f t="shared" si="22"/>
        <v>0</v>
      </c>
      <c r="CT10" s="475">
        <f t="shared" si="22"/>
        <v>0</v>
      </c>
      <c r="CU10" s="475">
        <f t="shared" si="22"/>
        <v>0</v>
      </c>
      <c r="CV10" s="475">
        <f t="shared" si="22"/>
        <v>0</v>
      </c>
      <c r="CW10" s="475">
        <f t="shared" si="22"/>
        <v>0</v>
      </c>
      <c r="CX10" s="475">
        <f t="shared" si="22"/>
        <v>0</v>
      </c>
      <c r="CY10" s="490">
        <f t="shared" si="22"/>
        <v>0</v>
      </c>
      <c r="CZ10" s="491">
        <f t="shared" si="22"/>
        <v>0</v>
      </c>
      <c r="DA10" s="491">
        <f t="shared" si="22"/>
        <v>0</v>
      </c>
      <c r="DB10" s="491">
        <f t="shared" si="22"/>
        <v>0</v>
      </c>
      <c r="DC10" s="491">
        <f t="shared" si="22"/>
        <v>0</v>
      </c>
      <c r="DD10" s="491">
        <f t="shared" si="22"/>
        <v>0</v>
      </c>
      <c r="DE10" s="491">
        <f t="shared" si="22"/>
        <v>0</v>
      </c>
      <c r="DF10" s="491">
        <f t="shared" si="22"/>
        <v>0</v>
      </c>
      <c r="DG10" s="491">
        <f t="shared" si="22"/>
        <v>0</v>
      </c>
      <c r="DH10" s="491">
        <f t="shared" si="22"/>
        <v>0</v>
      </c>
      <c r="DI10" s="491">
        <f t="shared" si="22"/>
        <v>0</v>
      </c>
      <c r="DJ10" s="491">
        <f t="shared" si="22"/>
        <v>0</v>
      </c>
      <c r="DK10" s="491">
        <f t="shared" si="22"/>
        <v>0</v>
      </c>
      <c r="DL10" s="491">
        <f t="shared" si="22"/>
        <v>0</v>
      </c>
      <c r="DM10" s="491">
        <f t="shared" si="22"/>
        <v>0</v>
      </c>
      <c r="DN10" s="491">
        <f t="shared" si="22"/>
        <v>0</v>
      </c>
      <c r="DO10" s="491">
        <f t="shared" si="22"/>
        <v>0</v>
      </c>
      <c r="DP10" s="491">
        <f t="shared" ref="DP10:DW10" si="23">SUMIF($C:$C,"58.5x",DP:DP)</f>
        <v>0</v>
      </c>
      <c r="DQ10" s="491">
        <f t="shared" si="23"/>
        <v>0</v>
      </c>
      <c r="DR10" s="491">
        <f t="shared" si="23"/>
        <v>0</v>
      </c>
      <c r="DS10" s="491">
        <f t="shared" si="23"/>
        <v>0</v>
      </c>
      <c r="DT10" s="491">
        <f t="shared" si="23"/>
        <v>0</v>
      </c>
      <c r="DU10" s="491">
        <f t="shared" si="23"/>
        <v>0</v>
      </c>
      <c r="DV10" s="491">
        <f t="shared" si="23"/>
        <v>0</v>
      </c>
      <c r="DW10" s="495">
        <f t="shared" si="23"/>
        <v>0</v>
      </c>
      <c r="DX10" s="481"/>
    </row>
    <row r="11" spans="2:128" x14ac:dyDescent="0.2">
      <c r="B11" s="483" t="s">
        <v>517</v>
      </c>
      <c r="C11" s="484" t="s">
        <v>518</v>
      </c>
      <c r="D11" s="476"/>
      <c r="E11" s="477"/>
      <c r="F11" s="477"/>
      <c r="G11" s="477"/>
      <c r="H11" s="477"/>
      <c r="I11" s="477"/>
      <c r="J11" s="477"/>
      <c r="K11" s="477"/>
      <c r="L11" s="477"/>
      <c r="M11" s="477"/>
      <c r="N11" s="477"/>
      <c r="O11" s="477"/>
      <c r="P11" s="477"/>
      <c r="Q11" s="477"/>
      <c r="R11" s="479"/>
      <c r="S11" s="494"/>
      <c r="T11" s="479"/>
      <c r="U11" s="494"/>
      <c r="V11" s="477"/>
      <c r="W11" s="477"/>
      <c r="X11" s="475">
        <f t="shared" ref="X11:BC11" si="24">SUMIF($C:$C,"58.6x",X:X)</f>
        <v>0</v>
      </c>
      <c r="Y11" s="475">
        <f t="shared" si="24"/>
        <v>0</v>
      </c>
      <c r="Z11" s="475">
        <f t="shared" si="24"/>
        <v>0</v>
      </c>
      <c r="AA11" s="475">
        <f t="shared" si="24"/>
        <v>0</v>
      </c>
      <c r="AB11" s="475">
        <f t="shared" si="24"/>
        <v>0</v>
      </c>
      <c r="AC11" s="475">
        <f t="shared" si="24"/>
        <v>0</v>
      </c>
      <c r="AD11" s="475">
        <f t="shared" si="24"/>
        <v>0</v>
      </c>
      <c r="AE11" s="475">
        <f t="shared" si="24"/>
        <v>0</v>
      </c>
      <c r="AF11" s="475">
        <f t="shared" si="24"/>
        <v>0</v>
      </c>
      <c r="AG11" s="475">
        <f t="shared" si="24"/>
        <v>0</v>
      </c>
      <c r="AH11" s="475">
        <f t="shared" si="24"/>
        <v>0</v>
      </c>
      <c r="AI11" s="475">
        <f t="shared" si="24"/>
        <v>0</v>
      </c>
      <c r="AJ11" s="475">
        <f t="shared" si="24"/>
        <v>0</v>
      </c>
      <c r="AK11" s="475">
        <f t="shared" si="24"/>
        <v>0</v>
      </c>
      <c r="AL11" s="475">
        <f t="shared" si="24"/>
        <v>0</v>
      </c>
      <c r="AM11" s="475">
        <f t="shared" si="24"/>
        <v>0</v>
      </c>
      <c r="AN11" s="475">
        <f t="shared" si="24"/>
        <v>0</v>
      </c>
      <c r="AO11" s="475">
        <f t="shared" si="24"/>
        <v>0</v>
      </c>
      <c r="AP11" s="475">
        <f t="shared" si="24"/>
        <v>0</v>
      </c>
      <c r="AQ11" s="475">
        <f t="shared" si="24"/>
        <v>0</v>
      </c>
      <c r="AR11" s="475">
        <f t="shared" si="24"/>
        <v>0</v>
      </c>
      <c r="AS11" s="475">
        <f t="shared" si="24"/>
        <v>0</v>
      </c>
      <c r="AT11" s="475">
        <f t="shared" si="24"/>
        <v>0</v>
      </c>
      <c r="AU11" s="475">
        <f t="shared" si="24"/>
        <v>0</v>
      </c>
      <c r="AV11" s="475">
        <f t="shared" si="24"/>
        <v>0</v>
      </c>
      <c r="AW11" s="475">
        <f t="shared" si="24"/>
        <v>0</v>
      </c>
      <c r="AX11" s="475">
        <f t="shared" si="24"/>
        <v>0</v>
      </c>
      <c r="AY11" s="475">
        <f t="shared" si="24"/>
        <v>0</v>
      </c>
      <c r="AZ11" s="475">
        <f t="shared" si="24"/>
        <v>0</v>
      </c>
      <c r="BA11" s="475">
        <f t="shared" si="24"/>
        <v>0</v>
      </c>
      <c r="BB11" s="475">
        <f t="shared" si="24"/>
        <v>0</v>
      </c>
      <c r="BC11" s="475">
        <f t="shared" si="24"/>
        <v>0</v>
      </c>
      <c r="BD11" s="475">
        <f t="shared" ref="BD11:CI11" si="25">SUMIF($C:$C,"58.6x",BD:BD)</f>
        <v>0</v>
      </c>
      <c r="BE11" s="475">
        <f t="shared" si="25"/>
        <v>0</v>
      </c>
      <c r="BF11" s="475">
        <f t="shared" si="25"/>
        <v>0</v>
      </c>
      <c r="BG11" s="475">
        <f t="shared" si="25"/>
        <v>0</v>
      </c>
      <c r="BH11" s="475">
        <f t="shared" si="25"/>
        <v>0</v>
      </c>
      <c r="BI11" s="475">
        <f t="shared" si="25"/>
        <v>0</v>
      </c>
      <c r="BJ11" s="475">
        <f t="shared" si="25"/>
        <v>0</v>
      </c>
      <c r="BK11" s="475">
        <f t="shared" si="25"/>
        <v>0</v>
      </c>
      <c r="BL11" s="475">
        <f t="shared" si="25"/>
        <v>0</v>
      </c>
      <c r="BM11" s="475">
        <f t="shared" si="25"/>
        <v>0</v>
      </c>
      <c r="BN11" s="475">
        <f t="shared" si="25"/>
        <v>0</v>
      </c>
      <c r="BO11" s="475">
        <f t="shared" si="25"/>
        <v>0</v>
      </c>
      <c r="BP11" s="475">
        <f t="shared" si="25"/>
        <v>0</v>
      </c>
      <c r="BQ11" s="475">
        <f t="shared" si="25"/>
        <v>0</v>
      </c>
      <c r="BR11" s="475">
        <f t="shared" si="25"/>
        <v>0</v>
      </c>
      <c r="BS11" s="475">
        <f t="shared" si="25"/>
        <v>0</v>
      </c>
      <c r="BT11" s="475">
        <f t="shared" si="25"/>
        <v>0</v>
      </c>
      <c r="BU11" s="475">
        <f t="shared" si="25"/>
        <v>0</v>
      </c>
      <c r="BV11" s="475">
        <f t="shared" si="25"/>
        <v>0</v>
      </c>
      <c r="BW11" s="475">
        <f t="shared" si="25"/>
        <v>0</v>
      </c>
      <c r="BX11" s="475">
        <f t="shared" si="25"/>
        <v>0</v>
      </c>
      <c r="BY11" s="475">
        <f t="shared" si="25"/>
        <v>0</v>
      </c>
      <c r="BZ11" s="475">
        <f t="shared" si="25"/>
        <v>0</v>
      </c>
      <c r="CA11" s="475">
        <f t="shared" si="25"/>
        <v>0</v>
      </c>
      <c r="CB11" s="475">
        <f t="shared" si="25"/>
        <v>0</v>
      </c>
      <c r="CC11" s="475">
        <f t="shared" si="25"/>
        <v>0</v>
      </c>
      <c r="CD11" s="475">
        <f t="shared" si="25"/>
        <v>0</v>
      </c>
      <c r="CE11" s="475">
        <f t="shared" si="25"/>
        <v>0</v>
      </c>
      <c r="CF11" s="475">
        <f t="shared" si="25"/>
        <v>0</v>
      </c>
      <c r="CG11" s="475">
        <f t="shared" si="25"/>
        <v>0</v>
      </c>
      <c r="CH11" s="475">
        <f t="shared" si="25"/>
        <v>0</v>
      </c>
      <c r="CI11" s="475">
        <f t="shared" si="25"/>
        <v>0</v>
      </c>
      <c r="CJ11" s="475">
        <f t="shared" ref="CJ11:DO11" si="26">SUMIF($C:$C,"58.6x",CJ:CJ)</f>
        <v>0</v>
      </c>
      <c r="CK11" s="475">
        <f t="shared" si="26"/>
        <v>0</v>
      </c>
      <c r="CL11" s="475">
        <f t="shared" si="26"/>
        <v>0</v>
      </c>
      <c r="CM11" s="475">
        <f t="shared" si="26"/>
        <v>0</v>
      </c>
      <c r="CN11" s="475">
        <f t="shared" si="26"/>
        <v>0</v>
      </c>
      <c r="CO11" s="475">
        <f t="shared" si="26"/>
        <v>0</v>
      </c>
      <c r="CP11" s="475">
        <f t="shared" si="26"/>
        <v>0</v>
      </c>
      <c r="CQ11" s="475">
        <f t="shared" si="26"/>
        <v>0</v>
      </c>
      <c r="CR11" s="475">
        <f t="shared" si="26"/>
        <v>0</v>
      </c>
      <c r="CS11" s="475">
        <f t="shared" si="26"/>
        <v>0</v>
      </c>
      <c r="CT11" s="475">
        <f t="shared" si="26"/>
        <v>0</v>
      </c>
      <c r="CU11" s="475">
        <f t="shared" si="26"/>
        <v>0</v>
      </c>
      <c r="CV11" s="475">
        <f t="shared" si="26"/>
        <v>0</v>
      </c>
      <c r="CW11" s="475">
        <f t="shared" si="26"/>
        <v>0</v>
      </c>
      <c r="CX11" s="475">
        <f t="shared" si="26"/>
        <v>0</v>
      </c>
      <c r="CY11" s="490">
        <f t="shared" si="26"/>
        <v>0</v>
      </c>
      <c r="CZ11" s="491">
        <f t="shared" si="26"/>
        <v>0</v>
      </c>
      <c r="DA11" s="491">
        <f t="shared" si="26"/>
        <v>0</v>
      </c>
      <c r="DB11" s="491">
        <f t="shared" si="26"/>
        <v>0</v>
      </c>
      <c r="DC11" s="491">
        <f t="shared" si="26"/>
        <v>0</v>
      </c>
      <c r="DD11" s="491">
        <f t="shared" si="26"/>
        <v>0</v>
      </c>
      <c r="DE11" s="491">
        <f t="shared" si="26"/>
        <v>0</v>
      </c>
      <c r="DF11" s="491">
        <f t="shared" si="26"/>
        <v>0</v>
      </c>
      <c r="DG11" s="491">
        <f t="shared" si="26"/>
        <v>0</v>
      </c>
      <c r="DH11" s="491">
        <f t="shared" si="26"/>
        <v>0</v>
      </c>
      <c r="DI11" s="491">
        <f t="shared" si="26"/>
        <v>0</v>
      </c>
      <c r="DJ11" s="491">
        <f t="shared" si="26"/>
        <v>0</v>
      </c>
      <c r="DK11" s="491">
        <f t="shared" si="26"/>
        <v>0</v>
      </c>
      <c r="DL11" s="491">
        <f t="shared" si="26"/>
        <v>0</v>
      </c>
      <c r="DM11" s="491">
        <f t="shared" si="26"/>
        <v>0</v>
      </c>
      <c r="DN11" s="491">
        <f t="shared" si="26"/>
        <v>0</v>
      </c>
      <c r="DO11" s="491">
        <f t="shared" si="26"/>
        <v>0</v>
      </c>
      <c r="DP11" s="491">
        <f t="shared" ref="DP11:DW11" si="27">SUMIF($C:$C,"58.6x",DP:DP)</f>
        <v>0</v>
      </c>
      <c r="DQ11" s="491">
        <f t="shared" si="27"/>
        <v>0</v>
      </c>
      <c r="DR11" s="491">
        <f t="shared" si="27"/>
        <v>0</v>
      </c>
      <c r="DS11" s="491">
        <f t="shared" si="27"/>
        <v>0</v>
      </c>
      <c r="DT11" s="491">
        <f t="shared" si="27"/>
        <v>0</v>
      </c>
      <c r="DU11" s="491">
        <f t="shared" si="27"/>
        <v>0</v>
      </c>
      <c r="DV11" s="491">
        <f t="shared" si="27"/>
        <v>0</v>
      </c>
      <c r="DW11" s="495">
        <f t="shared" si="27"/>
        <v>0</v>
      </c>
      <c r="DX11" s="481"/>
    </row>
    <row r="12" spans="2:128" x14ac:dyDescent="0.2">
      <c r="B12" s="483" t="s">
        <v>519</v>
      </c>
      <c r="C12" s="484" t="s">
        <v>520</v>
      </c>
      <c r="D12" s="476"/>
      <c r="E12" s="477"/>
      <c r="F12" s="477"/>
      <c r="G12" s="477"/>
      <c r="H12" s="477"/>
      <c r="I12" s="477"/>
      <c r="J12" s="477"/>
      <c r="K12" s="477"/>
      <c r="L12" s="477"/>
      <c r="M12" s="477"/>
      <c r="N12" s="477"/>
      <c r="O12" s="477"/>
      <c r="P12" s="477"/>
      <c r="Q12" s="477"/>
      <c r="R12" s="479"/>
      <c r="S12" s="494"/>
      <c r="T12" s="479"/>
      <c r="U12" s="494"/>
      <c r="V12" s="477"/>
      <c r="W12" s="477"/>
      <c r="X12" s="475">
        <f t="shared" ref="X12:BC12" si="28">SUMIF($C:$C,"58.7x",X:X)</f>
        <v>0</v>
      </c>
      <c r="Y12" s="475">
        <f t="shared" si="28"/>
        <v>0</v>
      </c>
      <c r="Z12" s="475">
        <f t="shared" si="28"/>
        <v>0</v>
      </c>
      <c r="AA12" s="475">
        <f t="shared" si="28"/>
        <v>0</v>
      </c>
      <c r="AB12" s="475">
        <f t="shared" si="28"/>
        <v>0</v>
      </c>
      <c r="AC12" s="475">
        <f t="shared" si="28"/>
        <v>0</v>
      </c>
      <c r="AD12" s="475">
        <f t="shared" si="28"/>
        <v>0</v>
      </c>
      <c r="AE12" s="475">
        <f t="shared" si="28"/>
        <v>0</v>
      </c>
      <c r="AF12" s="475">
        <f t="shared" si="28"/>
        <v>0</v>
      </c>
      <c r="AG12" s="475">
        <f t="shared" si="28"/>
        <v>0</v>
      </c>
      <c r="AH12" s="475">
        <f t="shared" si="28"/>
        <v>0</v>
      </c>
      <c r="AI12" s="475">
        <f t="shared" si="28"/>
        <v>0</v>
      </c>
      <c r="AJ12" s="475">
        <f t="shared" si="28"/>
        <v>0</v>
      </c>
      <c r="AK12" s="475">
        <f t="shared" si="28"/>
        <v>0</v>
      </c>
      <c r="AL12" s="475">
        <f t="shared" si="28"/>
        <v>0</v>
      </c>
      <c r="AM12" s="475">
        <f t="shared" si="28"/>
        <v>0</v>
      </c>
      <c r="AN12" s="475">
        <f t="shared" si="28"/>
        <v>0</v>
      </c>
      <c r="AO12" s="475">
        <f t="shared" si="28"/>
        <v>0</v>
      </c>
      <c r="AP12" s="475">
        <f t="shared" si="28"/>
        <v>0</v>
      </c>
      <c r="AQ12" s="475">
        <f t="shared" si="28"/>
        <v>0</v>
      </c>
      <c r="AR12" s="475">
        <f t="shared" si="28"/>
        <v>0</v>
      </c>
      <c r="AS12" s="475">
        <f t="shared" si="28"/>
        <v>0</v>
      </c>
      <c r="AT12" s="475">
        <f t="shared" si="28"/>
        <v>0</v>
      </c>
      <c r="AU12" s="475">
        <f t="shared" si="28"/>
        <v>0</v>
      </c>
      <c r="AV12" s="475">
        <f t="shared" si="28"/>
        <v>0</v>
      </c>
      <c r="AW12" s="475">
        <f t="shared" si="28"/>
        <v>0</v>
      </c>
      <c r="AX12" s="475">
        <f t="shared" si="28"/>
        <v>0</v>
      </c>
      <c r="AY12" s="475">
        <f t="shared" si="28"/>
        <v>0</v>
      </c>
      <c r="AZ12" s="475">
        <f t="shared" si="28"/>
        <v>0</v>
      </c>
      <c r="BA12" s="475">
        <f t="shared" si="28"/>
        <v>0</v>
      </c>
      <c r="BB12" s="475">
        <f t="shared" si="28"/>
        <v>0</v>
      </c>
      <c r="BC12" s="475">
        <f t="shared" si="28"/>
        <v>0</v>
      </c>
      <c r="BD12" s="475">
        <f t="shared" ref="BD12:CI12" si="29">SUMIF($C:$C,"58.7x",BD:BD)</f>
        <v>0</v>
      </c>
      <c r="BE12" s="475">
        <f t="shared" si="29"/>
        <v>0</v>
      </c>
      <c r="BF12" s="475">
        <f t="shared" si="29"/>
        <v>0</v>
      </c>
      <c r="BG12" s="475">
        <f t="shared" si="29"/>
        <v>0</v>
      </c>
      <c r="BH12" s="475">
        <f t="shared" si="29"/>
        <v>0</v>
      </c>
      <c r="BI12" s="475">
        <f t="shared" si="29"/>
        <v>0</v>
      </c>
      <c r="BJ12" s="475">
        <f t="shared" si="29"/>
        <v>0</v>
      </c>
      <c r="BK12" s="475">
        <f t="shared" si="29"/>
        <v>0</v>
      </c>
      <c r="BL12" s="475">
        <f t="shared" si="29"/>
        <v>0</v>
      </c>
      <c r="BM12" s="475">
        <f t="shared" si="29"/>
        <v>0</v>
      </c>
      <c r="BN12" s="475">
        <f t="shared" si="29"/>
        <v>0</v>
      </c>
      <c r="BO12" s="475">
        <f t="shared" si="29"/>
        <v>0</v>
      </c>
      <c r="BP12" s="475">
        <f t="shared" si="29"/>
        <v>0</v>
      </c>
      <c r="BQ12" s="475">
        <f t="shared" si="29"/>
        <v>0</v>
      </c>
      <c r="BR12" s="475">
        <f t="shared" si="29"/>
        <v>0</v>
      </c>
      <c r="BS12" s="475">
        <f t="shared" si="29"/>
        <v>0</v>
      </c>
      <c r="BT12" s="475">
        <f t="shared" si="29"/>
        <v>0</v>
      </c>
      <c r="BU12" s="475">
        <f t="shared" si="29"/>
        <v>0</v>
      </c>
      <c r="BV12" s="475">
        <f t="shared" si="29"/>
        <v>0</v>
      </c>
      <c r="BW12" s="475">
        <f t="shared" si="29"/>
        <v>0</v>
      </c>
      <c r="BX12" s="475">
        <f t="shared" si="29"/>
        <v>0</v>
      </c>
      <c r="BY12" s="475">
        <f t="shared" si="29"/>
        <v>0</v>
      </c>
      <c r="BZ12" s="475">
        <f t="shared" si="29"/>
        <v>0</v>
      </c>
      <c r="CA12" s="475">
        <f t="shared" si="29"/>
        <v>0</v>
      </c>
      <c r="CB12" s="475">
        <f t="shared" si="29"/>
        <v>0</v>
      </c>
      <c r="CC12" s="475">
        <f t="shared" si="29"/>
        <v>0</v>
      </c>
      <c r="CD12" s="475">
        <f t="shared" si="29"/>
        <v>0</v>
      </c>
      <c r="CE12" s="475">
        <f t="shared" si="29"/>
        <v>0</v>
      </c>
      <c r="CF12" s="475">
        <f t="shared" si="29"/>
        <v>0</v>
      </c>
      <c r="CG12" s="475">
        <f t="shared" si="29"/>
        <v>0</v>
      </c>
      <c r="CH12" s="475">
        <f t="shared" si="29"/>
        <v>0</v>
      </c>
      <c r="CI12" s="475">
        <f t="shared" si="29"/>
        <v>0</v>
      </c>
      <c r="CJ12" s="475">
        <f t="shared" ref="CJ12:DO12" si="30">SUMIF($C:$C,"58.7x",CJ:CJ)</f>
        <v>0</v>
      </c>
      <c r="CK12" s="475">
        <f t="shared" si="30"/>
        <v>0</v>
      </c>
      <c r="CL12" s="475">
        <f t="shared" si="30"/>
        <v>0</v>
      </c>
      <c r="CM12" s="475">
        <f t="shared" si="30"/>
        <v>0</v>
      </c>
      <c r="CN12" s="475">
        <f t="shared" si="30"/>
        <v>0</v>
      </c>
      <c r="CO12" s="475">
        <f t="shared" si="30"/>
        <v>0</v>
      </c>
      <c r="CP12" s="475">
        <f t="shared" si="30"/>
        <v>0</v>
      </c>
      <c r="CQ12" s="475">
        <f t="shared" si="30"/>
        <v>0</v>
      </c>
      <c r="CR12" s="475">
        <f t="shared" si="30"/>
        <v>0</v>
      </c>
      <c r="CS12" s="475">
        <f t="shared" si="30"/>
        <v>0</v>
      </c>
      <c r="CT12" s="475">
        <f t="shared" si="30"/>
        <v>0</v>
      </c>
      <c r="CU12" s="475">
        <f t="shared" si="30"/>
        <v>0</v>
      </c>
      <c r="CV12" s="475">
        <f t="shared" si="30"/>
        <v>0</v>
      </c>
      <c r="CW12" s="475">
        <f t="shared" si="30"/>
        <v>0</v>
      </c>
      <c r="CX12" s="475">
        <f t="shared" si="30"/>
        <v>0</v>
      </c>
      <c r="CY12" s="490">
        <f t="shared" si="30"/>
        <v>0</v>
      </c>
      <c r="CZ12" s="491">
        <f t="shared" si="30"/>
        <v>0</v>
      </c>
      <c r="DA12" s="491">
        <f t="shared" si="30"/>
        <v>0</v>
      </c>
      <c r="DB12" s="491">
        <f t="shared" si="30"/>
        <v>0</v>
      </c>
      <c r="DC12" s="491">
        <f t="shared" si="30"/>
        <v>0</v>
      </c>
      <c r="DD12" s="491">
        <f t="shared" si="30"/>
        <v>0</v>
      </c>
      <c r="DE12" s="491">
        <f t="shared" si="30"/>
        <v>0</v>
      </c>
      <c r="DF12" s="491">
        <f t="shared" si="30"/>
        <v>0</v>
      </c>
      <c r="DG12" s="491">
        <f t="shared" si="30"/>
        <v>0</v>
      </c>
      <c r="DH12" s="491">
        <f t="shared" si="30"/>
        <v>0</v>
      </c>
      <c r="DI12" s="491">
        <f t="shared" si="30"/>
        <v>0</v>
      </c>
      <c r="DJ12" s="491">
        <f t="shared" si="30"/>
        <v>0</v>
      </c>
      <c r="DK12" s="491">
        <f t="shared" si="30"/>
        <v>0</v>
      </c>
      <c r="DL12" s="491">
        <f t="shared" si="30"/>
        <v>0</v>
      </c>
      <c r="DM12" s="491">
        <f t="shared" si="30"/>
        <v>0</v>
      </c>
      <c r="DN12" s="491">
        <f t="shared" si="30"/>
        <v>0</v>
      </c>
      <c r="DO12" s="491">
        <f t="shared" si="30"/>
        <v>0</v>
      </c>
      <c r="DP12" s="491">
        <f t="shared" ref="DP12:DW12" si="31">SUMIF($C:$C,"58.7x",DP:DP)</f>
        <v>0</v>
      </c>
      <c r="DQ12" s="491">
        <f t="shared" si="31"/>
        <v>0</v>
      </c>
      <c r="DR12" s="491">
        <f t="shared" si="31"/>
        <v>0</v>
      </c>
      <c r="DS12" s="491">
        <f t="shared" si="31"/>
        <v>0</v>
      </c>
      <c r="DT12" s="491">
        <f t="shared" si="31"/>
        <v>0</v>
      </c>
      <c r="DU12" s="491">
        <f t="shared" si="31"/>
        <v>0</v>
      </c>
      <c r="DV12" s="491">
        <f t="shared" si="31"/>
        <v>0</v>
      </c>
      <c r="DW12" s="495">
        <f t="shared" si="31"/>
        <v>0</v>
      </c>
      <c r="DX12" s="481"/>
    </row>
    <row r="13" spans="2:128" x14ac:dyDescent="0.2">
      <c r="B13" s="496" t="s">
        <v>521</v>
      </c>
      <c r="C13" s="497" t="s">
        <v>522</v>
      </c>
      <c r="D13" s="477"/>
      <c r="E13" s="477"/>
      <c r="F13" s="477"/>
      <c r="G13" s="477"/>
      <c r="H13" s="477"/>
      <c r="I13" s="477"/>
      <c r="J13" s="477"/>
      <c r="K13" s="477"/>
      <c r="L13" s="477"/>
      <c r="M13" s="477"/>
      <c r="N13" s="477"/>
      <c r="O13" s="477"/>
      <c r="P13" s="477"/>
      <c r="Q13" s="477"/>
      <c r="R13" s="479"/>
      <c r="S13" s="494"/>
      <c r="T13" s="479"/>
      <c r="U13" s="498"/>
      <c r="V13" s="475"/>
      <c r="W13" s="475"/>
      <c r="X13" s="475"/>
      <c r="Y13" s="475"/>
      <c r="Z13" s="475"/>
      <c r="AA13" s="475"/>
      <c r="AB13" s="475"/>
      <c r="AC13" s="475"/>
      <c r="AD13" s="475"/>
      <c r="AE13" s="475"/>
      <c r="AF13" s="475"/>
      <c r="AG13" s="475"/>
      <c r="AH13" s="475"/>
      <c r="AI13" s="475"/>
      <c r="AJ13" s="475"/>
      <c r="AK13" s="475"/>
      <c r="AL13" s="475"/>
      <c r="AM13" s="475"/>
      <c r="AN13" s="475"/>
      <c r="AO13" s="475"/>
      <c r="AP13" s="475"/>
      <c r="AQ13" s="475"/>
      <c r="AR13" s="475"/>
      <c r="AS13" s="475"/>
      <c r="AT13" s="475"/>
      <c r="AU13" s="475"/>
      <c r="AV13" s="475"/>
      <c r="AW13" s="475"/>
      <c r="AX13" s="475"/>
      <c r="AY13" s="475"/>
      <c r="AZ13" s="475"/>
      <c r="BA13" s="475"/>
      <c r="BB13" s="475"/>
      <c r="BC13" s="475"/>
      <c r="BD13" s="475"/>
      <c r="BE13" s="475"/>
      <c r="BF13" s="475"/>
      <c r="BG13" s="475"/>
      <c r="BH13" s="475"/>
      <c r="BI13" s="475"/>
      <c r="BJ13" s="475"/>
      <c r="BK13" s="475"/>
      <c r="BL13" s="475"/>
      <c r="BM13" s="475"/>
      <c r="BN13" s="475"/>
      <c r="BO13" s="475"/>
      <c r="BP13" s="475"/>
      <c r="BQ13" s="475"/>
      <c r="BR13" s="475"/>
      <c r="BS13" s="475"/>
      <c r="BT13" s="475"/>
      <c r="BU13" s="475"/>
      <c r="BV13" s="475"/>
      <c r="BW13" s="475"/>
      <c r="BX13" s="475"/>
      <c r="BY13" s="475"/>
      <c r="BZ13" s="475"/>
      <c r="CA13" s="475"/>
      <c r="CB13" s="475"/>
      <c r="CC13" s="475"/>
      <c r="CD13" s="475"/>
      <c r="CE13" s="475"/>
      <c r="CF13" s="475"/>
      <c r="CG13" s="475"/>
      <c r="CH13" s="475"/>
      <c r="CI13" s="475"/>
      <c r="CJ13" s="475"/>
      <c r="CK13" s="475"/>
      <c r="CL13" s="475"/>
      <c r="CM13" s="475"/>
      <c r="CN13" s="475"/>
      <c r="CO13" s="475"/>
      <c r="CP13" s="475"/>
      <c r="CQ13" s="475"/>
      <c r="CR13" s="475"/>
      <c r="CS13" s="475"/>
      <c r="CT13" s="475"/>
      <c r="CU13" s="475"/>
      <c r="CV13" s="475"/>
      <c r="CW13" s="475"/>
      <c r="CX13" s="475"/>
      <c r="CY13" s="490"/>
      <c r="CZ13" s="491"/>
      <c r="DA13" s="491"/>
      <c r="DB13" s="491"/>
      <c r="DC13" s="491"/>
      <c r="DD13" s="491"/>
      <c r="DE13" s="491"/>
      <c r="DF13" s="491"/>
      <c r="DG13" s="491"/>
      <c r="DH13" s="491"/>
      <c r="DI13" s="491"/>
      <c r="DJ13" s="491"/>
      <c r="DK13" s="491"/>
      <c r="DL13" s="491"/>
      <c r="DM13" s="491"/>
      <c r="DN13" s="491"/>
      <c r="DO13" s="491"/>
      <c r="DP13" s="491"/>
      <c r="DQ13" s="491"/>
      <c r="DR13" s="491"/>
      <c r="DS13" s="491"/>
      <c r="DT13" s="491"/>
      <c r="DU13" s="491"/>
      <c r="DV13" s="491"/>
      <c r="DW13" s="495"/>
      <c r="DX13" s="481"/>
    </row>
    <row r="14" spans="2:128" x14ac:dyDescent="0.2">
      <c r="B14" s="483" t="s">
        <v>523</v>
      </c>
      <c r="C14" s="484" t="s">
        <v>524</v>
      </c>
      <c r="D14" s="477"/>
      <c r="E14" s="477"/>
      <c r="F14" s="477"/>
      <c r="G14" s="477"/>
      <c r="H14" s="477"/>
      <c r="I14" s="477"/>
      <c r="J14" s="477"/>
      <c r="K14" s="477"/>
      <c r="L14" s="477"/>
      <c r="M14" s="477"/>
      <c r="N14" s="477"/>
      <c r="O14" s="477"/>
      <c r="P14" s="477"/>
      <c r="Q14" s="477"/>
      <c r="R14" s="479"/>
      <c r="S14" s="494"/>
      <c r="T14" s="479"/>
      <c r="U14" s="494"/>
      <c r="V14" s="477"/>
      <c r="W14" s="477"/>
      <c r="X14" s="475">
        <f t="shared" ref="X14:BC14" si="32">SUMIF($C:$C,"59.1x",X:X)</f>
        <v>0</v>
      </c>
      <c r="Y14" s="475">
        <f t="shared" si="32"/>
        <v>0</v>
      </c>
      <c r="Z14" s="475">
        <f t="shared" si="32"/>
        <v>0</v>
      </c>
      <c r="AA14" s="475">
        <f t="shared" si="32"/>
        <v>0</v>
      </c>
      <c r="AB14" s="475">
        <f t="shared" si="32"/>
        <v>0</v>
      </c>
      <c r="AC14" s="475">
        <f t="shared" si="32"/>
        <v>0</v>
      </c>
      <c r="AD14" s="475">
        <f t="shared" si="32"/>
        <v>0</v>
      </c>
      <c r="AE14" s="475">
        <f t="shared" si="32"/>
        <v>0</v>
      </c>
      <c r="AF14" s="475">
        <f t="shared" si="32"/>
        <v>0</v>
      </c>
      <c r="AG14" s="475">
        <f t="shared" si="32"/>
        <v>0</v>
      </c>
      <c r="AH14" s="475">
        <f t="shared" si="32"/>
        <v>0</v>
      </c>
      <c r="AI14" s="475">
        <f t="shared" si="32"/>
        <v>0</v>
      </c>
      <c r="AJ14" s="475">
        <f t="shared" si="32"/>
        <v>0</v>
      </c>
      <c r="AK14" s="475">
        <f t="shared" si="32"/>
        <v>0</v>
      </c>
      <c r="AL14" s="475">
        <f t="shared" si="32"/>
        <v>0</v>
      </c>
      <c r="AM14" s="475">
        <f t="shared" si="32"/>
        <v>0</v>
      </c>
      <c r="AN14" s="475">
        <f t="shared" si="32"/>
        <v>0</v>
      </c>
      <c r="AO14" s="475">
        <f t="shared" si="32"/>
        <v>0</v>
      </c>
      <c r="AP14" s="475">
        <f t="shared" si="32"/>
        <v>0</v>
      </c>
      <c r="AQ14" s="475">
        <f t="shared" si="32"/>
        <v>0</v>
      </c>
      <c r="AR14" s="475">
        <f t="shared" si="32"/>
        <v>0</v>
      </c>
      <c r="AS14" s="475">
        <f t="shared" si="32"/>
        <v>0</v>
      </c>
      <c r="AT14" s="475">
        <f t="shared" si="32"/>
        <v>0</v>
      </c>
      <c r="AU14" s="475">
        <f t="shared" si="32"/>
        <v>0</v>
      </c>
      <c r="AV14" s="475">
        <f t="shared" si="32"/>
        <v>0</v>
      </c>
      <c r="AW14" s="475">
        <f t="shared" si="32"/>
        <v>0</v>
      </c>
      <c r="AX14" s="475">
        <f t="shared" si="32"/>
        <v>0</v>
      </c>
      <c r="AY14" s="475">
        <f t="shared" si="32"/>
        <v>0</v>
      </c>
      <c r="AZ14" s="475">
        <f t="shared" si="32"/>
        <v>0</v>
      </c>
      <c r="BA14" s="475">
        <f t="shared" si="32"/>
        <v>0</v>
      </c>
      <c r="BB14" s="475">
        <f t="shared" si="32"/>
        <v>0</v>
      </c>
      <c r="BC14" s="475">
        <f t="shared" si="32"/>
        <v>0</v>
      </c>
      <c r="BD14" s="475">
        <f t="shared" ref="BD14:CI14" si="33">SUMIF($C:$C,"59.1x",BD:BD)</f>
        <v>0</v>
      </c>
      <c r="BE14" s="475">
        <f t="shared" si="33"/>
        <v>0</v>
      </c>
      <c r="BF14" s="475">
        <f t="shared" si="33"/>
        <v>0</v>
      </c>
      <c r="BG14" s="475">
        <f t="shared" si="33"/>
        <v>0</v>
      </c>
      <c r="BH14" s="475">
        <f t="shared" si="33"/>
        <v>0</v>
      </c>
      <c r="BI14" s="475">
        <f t="shared" si="33"/>
        <v>0</v>
      </c>
      <c r="BJ14" s="475">
        <f t="shared" si="33"/>
        <v>0</v>
      </c>
      <c r="BK14" s="475">
        <f t="shared" si="33"/>
        <v>0</v>
      </c>
      <c r="BL14" s="475">
        <f t="shared" si="33"/>
        <v>0</v>
      </c>
      <c r="BM14" s="475">
        <f t="shared" si="33"/>
        <v>0</v>
      </c>
      <c r="BN14" s="475">
        <f t="shared" si="33"/>
        <v>0</v>
      </c>
      <c r="BO14" s="475">
        <f t="shared" si="33"/>
        <v>0</v>
      </c>
      <c r="BP14" s="475">
        <f t="shared" si="33"/>
        <v>0</v>
      </c>
      <c r="BQ14" s="475">
        <f t="shared" si="33"/>
        <v>0</v>
      </c>
      <c r="BR14" s="475">
        <f t="shared" si="33"/>
        <v>0</v>
      </c>
      <c r="BS14" s="475">
        <f t="shared" si="33"/>
        <v>0</v>
      </c>
      <c r="BT14" s="475">
        <f t="shared" si="33"/>
        <v>0</v>
      </c>
      <c r="BU14" s="475">
        <f t="shared" si="33"/>
        <v>0</v>
      </c>
      <c r="BV14" s="475">
        <f t="shared" si="33"/>
        <v>0</v>
      </c>
      <c r="BW14" s="475">
        <f t="shared" si="33"/>
        <v>0</v>
      </c>
      <c r="BX14" s="475">
        <f t="shared" si="33"/>
        <v>0</v>
      </c>
      <c r="BY14" s="475">
        <f t="shared" si="33"/>
        <v>0</v>
      </c>
      <c r="BZ14" s="475">
        <f t="shared" si="33"/>
        <v>0</v>
      </c>
      <c r="CA14" s="475">
        <f t="shared" si="33"/>
        <v>0</v>
      </c>
      <c r="CB14" s="475">
        <f t="shared" si="33"/>
        <v>0</v>
      </c>
      <c r="CC14" s="475">
        <f t="shared" si="33"/>
        <v>0</v>
      </c>
      <c r="CD14" s="475">
        <f t="shared" si="33"/>
        <v>0</v>
      </c>
      <c r="CE14" s="475">
        <f t="shared" si="33"/>
        <v>0</v>
      </c>
      <c r="CF14" s="475">
        <f t="shared" si="33"/>
        <v>0</v>
      </c>
      <c r="CG14" s="475">
        <f t="shared" si="33"/>
        <v>0</v>
      </c>
      <c r="CH14" s="475">
        <f t="shared" si="33"/>
        <v>0</v>
      </c>
      <c r="CI14" s="475">
        <f t="shared" si="33"/>
        <v>0</v>
      </c>
      <c r="CJ14" s="475">
        <f t="shared" ref="CJ14:DO14" si="34">SUMIF($C:$C,"59.1x",CJ:CJ)</f>
        <v>0</v>
      </c>
      <c r="CK14" s="475">
        <f t="shared" si="34"/>
        <v>0</v>
      </c>
      <c r="CL14" s="475">
        <f t="shared" si="34"/>
        <v>0</v>
      </c>
      <c r="CM14" s="475">
        <f t="shared" si="34"/>
        <v>0</v>
      </c>
      <c r="CN14" s="475">
        <f t="shared" si="34"/>
        <v>0</v>
      </c>
      <c r="CO14" s="475">
        <f t="shared" si="34"/>
        <v>0</v>
      </c>
      <c r="CP14" s="475">
        <f t="shared" si="34"/>
        <v>0</v>
      </c>
      <c r="CQ14" s="475">
        <f t="shared" si="34"/>
        <v>0</v>
      </c>
      <c r="CR14" s="475">
        <f t="shared" si="34"/>
        <v>0</v>
      </c>
      <c r="CS14" s="475">
        <f t="shared" si="34"/>
        <v>0</v>
      </c>
      <c r="CT14" s="475">
        <f t="shared" si="34"/>
        <v>0</v>
      </c>
      <c r="CU14" s="475">
        <f t="shared" si="34"/>
        <v>0</v>
      </c>
      <c r="CV14" s="475">
        <f t="shared" si="34"/>
        <v>0</v>
      </c>
      <c r="CW14" s="475">
        <f t="shared" si="34"/>
        <v>0</v>
      </c>
      <c r="CX14" s="475">
        <f t="shared" si="34"/>
        <v>0</v>
      </c>
      <c r="CY14" s="490">
        <f t="shared" si="34"/>
        <v>0</v>
      </c>
      <c r="CZ14" s="491">
        <f t="shared" si="34"/>
        <v>0</v>
      </c>
      <c r="DA14" s="491">
        <f t="shared" si="34"/>
        <v>0</v>
      </c>
      <c r="DB14" s="491">
        <f t="shared" si="34"/>
        <v>0</v>
      </c>
      <c r="DC14" s="491">
        <f t="shared" si="34"/>
        <v>0</v>
      </c>
      <c r="DD14" s="491">
        <f t="shared" si="34"/>
        <v>0</v>
      </c>
      <c r="DE14" s="491">
        <f t="shared" si="34"/>
        <v>0</v>
      </c>
      <c r="DF14" s="491">
        <f t="shared" si="34"/>
        <v>0</v>
      </c>
      <c r="DG14" s="491">
        <f t="shared" si="34"/>
        <v>0</v>
      </c>
      <c r="DH14" s="491">
        <f t="shared" si="34"/>
        <v>0</v>
      </c>
      <c r="DI14" s="491">
        <f t="shared" si="34"/>
        <v>0</v>
      </c>
      <c r="DJ14" s="491">
        <f t="shared" si="34"/>
        <v>0</v>
      </c>
      <c r="DK14" s="491">
        <f t="shared" si="34"/>
        <v>0</v>
      </c>
      <c r="DL14" s="491">
        <f t="shared" si="34"/>
        <v>0</v>
      </c>
      <c r="DM14" s="491">
        <f t="shared" si="34"/>
        <v>0</v>
      </c>
      <c r="DN14" s="491">
        <f t="shared" si="34"/>
        <v>0</v>
      </c>
      <c r="DO14" s="491">
        <f t="shared" si="34"/>
        <v>0</v>
      </c>
      <c r="DP14" s="491">
        <f t="shared" ref="DP14:DW14" si="35">SUMIF($C:$C,"59.1x",DP:DP)</f>
        <v>0</v>
      </c>
      <c r="DQ14" s="491">
        <f t="shared" si="35"/>
        <v>0</v>
      </c>
      <c r="DR14" s="491">
        <f t="shared" si="35"/>
        <v>0</v>
      </c>
      <c r="DS14" s="491">
        <f t="shared" si="35"/>
        <v>0</v>
      </c>
      <c r="DT14" s="491">
        <f t="shared" si="35"/>
        <v>0</v>
      </c>
      <c r="DU14" s="491">
        <f t="shared" si="35"/>
        <v>0</v>
      </c>
      <c r="DV14" s="491">
        <f t="shared" si="35"/>
        <v>0</v>
      </c>
      <c r="DW14" s="495">
        <f t="shared" si="35"/>
        <v>0</v>
      </c>
      <c r="DX14" s="481"/>
    </row>
    <row r="15" spans="2:128" ht="51" x14ac:dyDescent="0.2">
      <c r="B15" s="674" t="s">
        <v>493</v>
      </c>
      <c r="C15" s="584" t="s">
        <v>827</v>
      </c>
      <c r="D15" s="585" t="s">
        <v>828</v>
      </c>
      <c r="E15" s="586" t="s">
        <v>572</v>
      </c>
      <c r="F15" s="587" t="s">
        <v>825</v>
      </c>
      <c r="G15" s="588" t="s">
        <v>829</v>
      </c>
      <c r="H15" s="590" t="s">
        <v>495</v>
      </c>
      <c r="I15" s="589">
        <f>MAX(X15:AV15)</f>
        <v>2.7169999999999996</v>
      </c>
      <c r="J15" s="590">
        <f>SUMPRODUCT($X$2:$CY$2,$X15:$CY15)*365</f>
        <v>19283.633041433754</v>
      </c>
      <c r="K15" s="590">
        <f>SUMPRODUCT($X$2:$CY$2,$X16:$CY16)+SUMPRODUCT($X$2:$CY$2,$X17:$CY17)+SUMPRODUCT($X$2:$CY$2,$X18:$CY18)</f>
        <v>26382.843305584607</v>
      </c>
      <c r="L15" s="590">
        <f>SUMPRODUCT($X$2:$CY$2,$X19:$CY19) +SUMPRODUCT($X$2:$CY$2,$X20:$CY20)</f>
        <v>1579.4685720200741</v>
      </c>
      <c r="M15" s="590">
        <f>SUMPRODUCT($X$2:$CY$2,$X21:$CY21)*-1</f>
        <v>-4883.7394136112216</v>
      </c>
      <c r="N15" s="590">
        <f>SUMPRODUCT($X$2:$CY$2,$X24:$CY24) +SUMPRODUCT($X$2:$CY$2,$X25:$CY25)</f>
        <v>7.1429418589166627</v>
      </c>
      <c r="O15" s="590">
        <f>SUMPRODUCT($X$2:$CY$2,$X22:$CY22) +SUMPRODUCT($X$2:$CY$2,$X23:$CY23) +SUMPRODUCT($X$2:$CY$2,$X26:$CY26)</f>
        <v>6103.5415017535797</v>
      </c>
      <c r="P15" s="590">
        <f>SUM(K15:O15)</f>
        <v>29189.256907605959</v>
      </c>
      <c r="Q15" s="590">
        <f>(SUM(K15:M15)*100000)/(J15*1000)</f>
        <v>119.67958742217152</v>
      </c>
      <c r="R15" s="591">
        <f>(P15*100000)/(J15*1000)</f>
        <v>151.36803757304702</v>
      </c>
      <c r="S15" s="612">
        <v>3</v>
      </c>
      <c r="T15" s="613">
        <v>3</v>
      </c>
      <c r="U15" s="675" t="s">
        <v>496</v>
      </c>
      <c r="V15" s="676" t="s">
        <v>124</v>
      </c>
      <c r="W15" s="677" t="s">
        <v>75</v>
      </c>
      <c r="X15" s="678">
        <v>0</v>
      </c>
      <c r="Y15" s="678">
        <v>0</v>
      </c>
      <c r="Z15" s="678">
        <v>9.4999999999999998E-3</v>
      </c>
      <c r="AA15" s="678">
        <v>0.19949999999999998</v>
      </c>
      <c r="AB15" s="678">
        <v>0.39899999999999997</v>
      </c>
      <c r="AC15" s="678">
        <v>0.59849999999999992</v>
      </c>
      <c r="AD15" s="678">
        <v>0.74099999999999999</v>
      </c>
      <c r="AE15" s="678">
        <v>0.88349999999999995</v>
      </c>
      <c r="AF15" s="678">
        <v>1.0355000000000001</v>
      </c>
      <c r="AG15" s="678">
        <v>1.1969999999999998</v>
      </c>
      <c r="AH15" s="678">
        <v>1.3584999999999998</v>
      </c>
      <c r="AI15" s="678">
        <v>1.4344999999999999</v>
      </c>
      <c r="AJ15" s="678">
        <v>1.5009999999999999</v>
      </c>
      <c r="AK15" s="679">
        <v>1.577</v>
      </c>
      <c r="AL15" s="679">
        <v>1.6624999999999999</v>
      </c>
      <c r="AM15" s="679">
        <v>1.7384999999999999</v>
      </c>
      <c r="AN15" s="679">
        <v>1.8334999999999999</v>
      </c>
      <c r="AO15" s="679">
        <v>1.9284999999999997</v>
      </c>
      <c r="AP15" s="679">
        <v>2.0234999999999999</v>
      </c>
      <c r="AQ15" s="679">
        <v>2.1280000000000001</v>
      </c>
      <c r="AR15" s="679">
        <v>2.242</v>
      </c>
      <c r="AS15" s="679">
        <v>2.3559999999999999</v>
      </c>
      <c r="AT15" s="679">
        <v>2.4699999999999998</v>
      </c>
      <c r="AU15" s="679">
        <v>2.5934999999999997</v>
      </c>
      <c r="AV15" s="679">
        <v>2.7169999999999996</v>
      </c>
      <c r="AW15" s="679">
        <v>2.8499999999999996</v>
      </c>
      <c r="AX15" s="679">
        <v>2.8499999999999996</v>
      </c>
      <c r="AY15" s="679">
        <v>2.8499999999999996</v>
      </c>
      <c r="AZ15" s="679">
        <v>2.8499999999999996</v>
      </c>
      <c r="BA15" s="679">
        <v>2.8499999999999996</v>
      </c>
      <c r="BB15" s="679">
        <v>2.8499999999999996</v>
      </c>
      <c r="BC15" s="679">
        <v>2.8499999999999996</v>
      </c>
      <c r="BD15" s="679">
        <v>2.8499999999999996</v>
      </c>
      <c r="BE15" s="679">
        <v>2.8499999999999996</v>
      </c>
      <c r="BF15" s="679">
        <v>2.8499999999999996</v>
      </c>
      <c r="BG15" s="679">
        <v>2.8499999999999996</v>
      </c>
      <c r="BH15" s="679">
        <v>2.8499999999999996</v>
      </c>
      <c r="BI15" s="679">
        <v>2.8499999999999996</v>
      </c>
      <c r="BJ15" s="679">
        <v>2.8499999999999996</v>
      </c>
      <c r="BK15" s="679">
        <v>2.8499999999999996</v>
      </c>
      <c r="BL15" s="679">
        <v>2.8499999999999996</v>
      </c>
      <c r="BM15" s="679">
        <v>2.8499999999999996</v>
      </c>
      <c r="BN15" s="679">
        <v>2.8499999999999996</v>
      </c>
      <c r="BO15" s="679">
        <v>2.8499999999999996</v>
      </c>
      <c r="BP15" s="679">
        <v>2.8499999999999996</v>
      </c>
      <c r="BQ15" s="679">
        <v>2.8499999999999996</v>
      </c>
      <c r="BR15" s="679">
        <v>2.8499999999999996</v>
      </c>
      <c r="BS15" s="679">
        <v>2.8499999999999996</v>
      </c>
      <c r="BT15" s="679">
        <v>2.8499999999999996</v>
      </c>
      <c r="BU15" s="679">
        <v>2.8499999999999996</v>
      </c>
      <c r="BV15" s="679">
        <v>2.8499999999999996</v>
      </c>
      <c r="BW15" s="679">
        <v>2.8499999999999996</v>
      </c>
      <c r="BX15" s="679">
        <v>2.8499999999999996</v>
      </c>
      <c r="BY15" s="679">
        <v>2.8499999999999996</v>
      </c>
      <c r="BZ15" s="679">
        <v>2.8499999999999996</v>
      </c>
      <c r="CA15" s="679">
        <v>2.8499999999999996</v>
      </c>
      <c r="CB15" s="679">
        <v>2.8499999999999996</v>
      </c>
      <c r="CC15" s="679">
        <v>2.8499999999999996</v>
      </c>
      <c r="CD15" s="679">
        <v>2.8499999999999996</v>
      </c>
      <c r="CE15" s="680">
        <v>2.8499999999999996</v>
      </c>
      <c r="CF15" s="680">
        <v>2.8499999999999996</v>
      </c>
      <c r="CG15" s="680">
        <v>2.8499999999999996</v>
      </c>
      <c r="CH15" s="680">
        <v>2.8499999999999996</v>
      </c>
      <c r="CI15" s="680">
        <v>2.8499999999999996</v>
      </c>
      <c r="CJ15" s="680">
        <v>2.8499999999999996</v>
      </c>
      <c r="CK15" s="680">
        <v>2.8499999999999996</v>
      </c>
      <c r="CL15" s="680">
        <v>2.8499999999999996</v>
      </c>
      <c r="CM15" s="680">
        <v>2.8499999999999996</v>
      </c>
      <c r="CN15" s="680">
        <v>2.8499999999999996</v>
      </c>
      <c r="CO15" s="680">
        <v>2.8499999999999996</v>
      </c>
      <c r="CP15" s="680">
        <v>2.8499999999999996</v>
      </c>
      <c r="CQ15" s="680">
        <v>2.8499999999999996</v>
      </c>
      <c r="CR15" s="680">
        <v>2.8499999999999996</v>
      </c>
      <c r="CS15" s="680">
        <v>2.8499999999999996</v>
      </c>
      <c r="CT15" s="680">
        <v>2.8499999999999996</v>
      </c>
      <c r="CU15" s="680">
        <v>2.8499999999999996</v>
      </c>
      <c r="CV15" s="680">
        <v>2.8499999999999996</v>
      </c>
      <c r="CW15" s="680">
        <v>2.8499999999999996</v>
      </c>
      <c r="CX15" s="680">
        <v>2.8499999999999996</v>
      </c>
      <c r="CY15" s="681">
        <v>2.8499999999999996</v>
      </c>
      <c r="CZ15" s="682"/>
      <c r="DA15" s="683"/>
      <c r="DB15" s="683"/>
      <c r="DC15" s="683"/>
      <c r="DD15" s="683"/>
      <c r="DE15" s="683"/>
      <c r="DF15" s="683"/>
      <c r="DG15" s="683"/>
      <c r="DH15" s="683"/>
      <c r="DI15" s="683"/>
      <c r="DJ15" s="683"/>
      <c r="DK15" s="683"/>
      <c r="DL15" s="683"/>
      <c r="DM15" s="683"/>
      <c r="DN15" s="683"/>
      <c r="DO15" s="683"/>
      <c r="DP15" s="683"/>
      <c r="DQ15" s="683"/>
      <c r="DR15" s="683"/>
      <c r="DS15" s="683"/>
      <c r="DT15" s="683"/>
      <c r="DU15" s="683"/>
      <c r="DV15" s="683"/>
      <c r="DW15" s="684"/>
      <c r="DX15" s="685"/>
    </row>
    <row r="16" spans="2:128" x14ac:dyDescent="0.2">
      <c r="B16" s="686"/>
      <c r="C16" s="687"/>
      <c r="D16" s="593"/>
      <c r="E16" s="594"/>
      <c r="F16" s="594"/>
      <c r="G16" s="593"/>
      <c r="H16" s="594"/>
      <c r="I16" s="594"/>
      <c r="J16" s="594"/>
      <c r="K16" s="594"/>
      <c r="L16" s="594"/>
      <c r="M16" s="594"/>
      <c r="N16" s="594"/>
      <c r="O16" s="594"/>
      <c r="P16" s="594"/>
      <c r="Q16" s="594"/>
      <c r="R16" s="614"/>
      <c r="S16" s="594"/>
      <c r="T16" s="594"/>
      <c r="U16" s="688" t="s">
        <v>497</v>
      </c>
      <c r="V16" s="676" t="s">
        <v>124</v>
      </c>
      <c r="W16" s="677" t="s">
        <v>498</v>
      </c>
      <c r="X16" s="678">
        <v>16.545276000000001</v>
      </c>
      <c r="Y16" s="678">
        <v>16.613628499999997</v>
      </c>
      <c r="Z16" s="678">
        <v>18.107569999999996</v>
      </c>
      <c r="AA16" s="678">
        <v>18.481499499999998</v>
      </c>
      <c r="AB16" s="678">
        <v>18.900373500000001</v>
      </c>
      <c r="AC16" s="678">
        <v>18.7542255</v>
      </c>
      <c r="AD16" s="678">
        <v>19.123433500000001</v>
      </c>
      <c r="AE16" s="678">
        <v>19.539533499999997</v>
      </c>
      <c r="AF16" s="678">
        <v>19.979744500000002</v>
      </c>
      <c r="AG16" s="678">
        <v>20.511250499999999</v>
      </c>
      <c r="AH16" s="678">
        <v>20.036839499999999</v>
      </c>
      <c r="AI16" s="678">
        <v>20.321240999999997</v>
      </c>
      <c r="AJ16" s="678">
        <v>20.630085999999999</v>
      </c>
      <c r="AK16" s="679">
        <v>20.977899999999998</v>
      </c>
      <c r="AL16" s="679">
        <v>21.374572499999999</v>
      </c>
      <c r="AM16" s="679">
        <v>21.880286000000002</v>
      </c>
      <c r="AN16" s="679">
        <v>22.462854500000002</v>
      </c>
      <c r="AO16" s="679">
        <v>23.244523999999998</v>
      </c>
      <c r="AP16" s="679">
        <v>24.357439500000002</v>
      </c>
      <c r="AQ16" s="679">
        <v>25.495330499999998</v>
      </c>
      <c r="AR16" s="679">
        <v>25.8110915</v>
      </c>
      <c r="AS16" s="679">
        <v>26.122757999999997</v>
      </c>
      <c r="AT16" s="679">
        <v>26.447059499999995</v>
      </c>
      <c r="AU16" s="679">
        <v>26.797087000000001</v>
      </c>
      <c r="AV16" s="679">
        <v>27.176564500000001</v>
      </c>
      <c r="AW16" s="679">
        <v>27.176564500000001</v>
      </c>
      <c r="AX16" s="679">
        <v>27.176564500000001</v>
      </c>
      <c r="AY16" s="679">
        <v>27.176564500000001</v>
      </c>
      <c r="AZ16" s="679">
        <v>27.176564500000001</v>
      </c>
      <c r="BA16" s="679">
        <v>27.176564500000001</v>
      </c>
      <c r="BB16" s="679">
        <v>27.176564500000001</v>
      </c>
      <c r="BC16" s="679">
        <v>27.176564500000001</v>
      </c>
      <c r="BD16" s="679">
        <v>27.176564500000001</v>
      </c>
      <c r="BE16" s="679">
        <v>27.176564500000001</v>
      </c>
      <c r="BF16" s="679">
        <v>27.176564500000001</v>
      </c>
      <c r="BG16" s="679">
        <v>27.176564500000001</v>
      </c>
      <c r="BH16" s="679">
        <v>27.176564500000001</v>
      </c>
      <c r="BI16" s="679">
        <v>27.176564500000001</v>
      </c>
      <c r="BJ16" s="679">
        <v>27.176564500000001</v>
      </c>
      <c r="BK16" s="679">
        <v>27.176564500000001</v>
      </c>
      <c r="BL16" s="679">
        <v>27.176564500000001</v>
      </c>
      <c r="BM16" s="679">
        <v>27.176564500000001</v>
      </c>
      <c r="BN16" s="679">
        <v>27.176564500000001</v>
      </c>
      <c r="BO16" s="679">
        <v>27.176564500000001</v>
      </c>
      <c r="BP16" s="679">
        <v>27.176564500000001</v>
      </c>
      <c r="BQ16" s="679">
        <v>27.176564500000001</v>
      </c>
      <c r="BR16" s="679">
        <v>27.176564500000001</v>
      </c>
      <c r="BS16" s="679">
        <v>27.176564500000001</v>
      </c>
      <c r="BT16" s="679">
        <v>27.176564500000001</v>
      </c>
      <c r="BU16" s="679">
        <v>27.176564500000001</v>
      </c>
      <c r="BV16" s="679">
        <v>27.176564500000001</v>
      </c>
      <c r="BW16" s="679">
        <v>27.176564500000001</v>
      </c>
      <c r="BX16" s="679">
        <v>27.176564500000001</v>
      </c>
      <c r="BY16" s="679">
        <v>27.176564500000001</v>
      </c>
      <c r="BZ16" s="679">
        <v>27.176564500000001</v>
      </c>
      <c r="CA16" s="679">
        <v>27.176564500000001</v>
      </c>
      <c r="CB16" s="679">
        <v>27.176564500000001</v>
      </c>
      <c r="CC16" s="679">
        <v>27.176564500000001</v>
      </c>
      <c r="CD16" s="679">
        <v>27.176564500000001</v>
      </c>
      <c r="CE16" s="680">
        <v>27.176564500000001</v>
      </c>
      <c r="CF16" s="680">
        <v>27.176564500000001</v>
      </c>
      <c r="CG16" s="680">
        <v>27.176564500000001</v>
      </c>
      <c r="CH16" s="680">
        <v>27.176564500000001</v>
      </c>
      <c r="CI16" s="680">
        <v>27.176564500000001</v>
      </c>
      <c r="CJ16" s="680">
        <v>27.176564500000001</v>
      </c>
      <c r="CK16" s="680">
        <v>27.176564500000001</v>
      </c>
      <c r="CL16" s="680">
        <v>27.176564500000001</v>
      </c>
      <c r="CM16" s="680">
        <v>27.176564500000001</v>
      </c>
      <c r="CN16" s="680">
        <v>27.176564500000001</v>
      </c>
      <c r="CO16" s="680">
        <v>27.176564500000001</v>
      </c>
      <c r="CP16" s="680">
        <v>27.176564500000001</v>
      </c>
      <c r="CQ16" s="680">
        <v>27.176564500000001</v>
      </c>
      <c r="CR16" s="680">
        <v>27.176564500000001</v>
      </c>
      <c r="CS16" s="680">
        <v>27.176564500000001</v>
      </c>
      <c r="CT16" s="680">
        <v>27.176564500000001</v>
      </c>
      <c r="CU16" s="680">
        <v>27.176564500000001</v>
      </c>
      <c r="CV16" s="680">
        <v>27.176564500000001</v>
      </c>
      <c r="CW16" s="680">
        <v>27.176564500000001</v>
      </c>
      <c r="CX16" s="680">
        <v>27.176564500000001</v>
      </c>
      <c r="CY16" s="681">
        <v>27.176564500000001</v>
      </c>
      <c r="CZ16" s="682"/>
      <c r="DA16" s="683"/>
      <c r="DB16" s="683"/>
      <c r="DC16" s="683"/>
      <c r="DD16" s="683"/>
      <c r="DE16" s="683"/>
      <c r="DF16" s="683"/>
      <c r="DG16" s="683"/>
      <c r="DH16" s="683"/>
      <c r="DI16" s="683"/>
      <c r="DJ16" s="683"/>
      <c r="DK16" s="683"/>
      <c r="DL16" s="683"/>
      <c r="DM16" s="683"/>
      <c r="DN16" s="683"/>
      <c r="DO16" s="683"/>
      <c r="DP16" s="683"/>
      <c r="DQ16" s="683"/>
      <c r="DR16" s="683"/>
      <c r="DS16" s="683"/>
      <c r="DT16" s="683"/>
      <c r="DU16" s="683"/>
      <c r="DV16" s="683"/>
      <c r="DW16" s="684"/>
      <c r="DX16" s="685"/>
    </row>
    <row r="17" spans="2:128" x14ac:dyDescent="0.2">
      <c r="B17" s="632"/>
      <c r="C17" s="633"/>
      <c r="D17" s="634"/>
      <c r="E17" s="634"/>
      <c r="F17" s="634"/>
      <c r="G17" s="634"/>
      <c r="H17" s="634"/>
      <c r="I17" s="634"/>
      <c r="J17" s="634"/>
      <c r="K17" s="634"/>
      <c r="L17" s="634"/>
      <c r="M17" s="634"/>
      <c r="N17" s="634"/>
      <c r="O17" s="634"/>
      <c r="P17" s="634"/>
      <c r="Q17" s="634"/>
      <c r="R17" s="689"/>
      <c r="S17" s="634"/>
      <c r="T17" s="634"/>
      <c r="U17" s="688" t="s">
        <v>499</v>
      </c>
      <c r="V17" s="676" t="s">
        <v>124</v>
      </c>
      <c r="W17" s="677" t="s">
        <v>498</v>
      </c>
      <c r="X17" s="678">
        <v>352.88331400000004</v>
      </c>
      <c r="Y17" s="678">
        <v>355.42564699999991</v>
      </c>
      <c r="Z17" s="678">
        <v>407.49470049999996</v>
      </c>
      <c r="AA17" s="678">
        <v>437.97583049999997</v>
      </c>
      <c r="AB17" s="678">
        <v>472.10444749999999</v>
      </c>
      <c r="AC17" s="678">
        <v>487.85161899999997</v>
      </c>
      <c r="AD17" s="678">
        <v>516.83907349999993</v>
      </c>
      <c r="AE17" s="678">
        <v>549.49784099999999</v>
      </c>
      <c r="AF17" s="678">
        <v>585.2914945</v>
      </c>
      <c r="AG17" s="678">
        <v>626.91281849999996</v>
      </c>
      <c r="AH17" s="678">
        <v>630.59227300000009</v>
      </c>
      <c r="AI17" s="678">
        <v>651.8708385000001</v>
      </c>
      <c r="AJ17" s="678">
        <v>675.31337099999996</v>
      </c>
      <c r="AK17" s="679">
        <v>701.52029900000002</v>
      </c>
      <c r="AL17" s="679">
        <v>731.09703850000005</v>
      </c>
      <c r="AM17" s="679">
        <v>766.91193399999986</v>
      </c>
      <c r="AN17" s="679">
        <v>808.45623200000011</v>
      </c>
      <c r="AO17" s="679">
        <v>861.63707999999997</v>
      </c>
      <c r="AP17" s="679">
        <v>934.39210800000001</v>
      </c>
      <c r="AQ17" s="679">
        <v>1013.4590974999999</v>
      </c>
      <c r="AR17" s="679">
        <v>1053.9799604999998</v>
      </c>
      <c r="AS17" s="679">
        <v>1096.9754024999997</v>
      </c>
      <c r="AT17" s="679">
        <v>1143.0793585000001</v>
      </c>
      <c r="AU17" s="679">
        <v>1192.9083499999999</v>
      </c>
      <c r="AV17" s="679">
        <v>1246.9462120000001</v>
      </c>
      <c r="AW17" s="679">
        <v>1246.9462120000001</v>
      </c>
      <c r="AX17" s="679">
        <v>1246.9462120000001</v>
      </c>
      <c r="AY17" s="679">
        <v>1246.9462120000001</v>
      </c>
      <c r="AZ17" s="679">
        <v>1246.9462120000001</v>
      </c>
      <c r="BA17" s="679">
        <v>1246.9462120000001</v>
      </c>
      <c r="BB17" s="679">
        <v>1246.9462120000001</v>
      </c>
      <c r="BC17" s="679">
        <v>1246.9462120000001</v>
      </c>
      <c r="BD17" s="679">
        <v>1246.9462120000001</v>
      </c>
      <c r="BE17" s="679">
        <v>1246.9462120000001</v>
      </c>
      <c r="BF17" s="679">
        <v>1246.9462120000001</v>
      </c>
      <c r="BG17" s="679">
        <v>1246.9462120000001</v>
      </c>
      <c r="BH17" s="679">
        <v>1246.9462120000001</v>
      </c>
      <c r="BI17" s="679">
        <v>1246.9462120000001</v>
      </c>
      <c r="BJ17" s="679">
        <v>1246.9462120000001</v>
      </c>
      <c r="BK17" s="679">
        <v>1246.9462120000001</v>
      </c>
      <c r="BL17" s="679">
        <v>1246.9462120000001</v>
      </c>
      <c r="BM17" s="679">
        <v>1246.9462120000001</v>
      </c>
      <c r="BN17" s="679">
        <v>1246.9462120000001</v>
      </c>
      <c r="BO17" s="679">
        <v>1246.9462120000001</v>
      </c>
      <c r="BP17" s="679">
        <v>1246.9462120000001</v>
      </c>
      <c r="BQ17" s="679">
        <v>1246.9462120000001</v>
      </c>
      <c r="BR17" s="679">
        <v>1246.9462120000001</v>
      </c>
      <c r="BS17" s="679">
        <v>1246.9462120000001</v>
      </c>
      <c r="BT17" s="679">
        <v>1246.9462120000001</v>
      </c>
      <c r="BU17" s="679">
        <v>1246.9462120000001</v>
      </c>
      <c r="BV17" s="679">
        <v>1246.9462120000001</v>
      </c>
      <c r="BW17" s="679">
        <v>1246.9462120000001</v>
      </c>
      <c r="BX17" s="679">
        <v>1246.9462120000001</v>
      </c>
      <c r="BY17" s="679">
        <v>1246.9462120000001</v>
      </c>
      <c r="BZ17" s="679">
        <v>1246.9462120000001</v>
      </c>
      <c r="CA17" s="679">
        <v>1246.9462120000001</v>
      </c>
      <c r="CB17" s="679">
        <v>1246.9462120000001</v>
      </c>
      <c r="CC17" s="679">
        <v>1246.9462120000001</v>
      </c>
      <c r="CD17" s="679">
        <v>1246.9462120000001</v>
      </c>
      <c r="CE17" s="680">
        <v>1246.9462120000001</v>
      </c>
      <c r="CF17" s="680">
        <v>1246.9462120000001</v>
      </c>
      <c r="CG17" s="680">
        <v>1246.9462120000001</v>
      </c>
      <c r="CH17" s="680">
        <v>1246.9462120000001</v>
      </c>
      <c r="CI17" s="680">
        <v>1246.9462120000001</v>
      </c>
      <c r="CJ17" s="680">
        <v>1246.9462120000001</v>
      </c>
      <c r="CK17" s="680">
        <v>1246.9462120000001</v>
      </c>
      <c r="CL17" s="680">
        <v>1246.9462120000001</v>
      </c>
      <c r="CM17" s="680">
        <v>1246.9462120000001</v>
      </c>
      <c r="CN17" s="680">
        <v>1246.9462120000001</v>
      </c>
      <c r="CO17" s="680">
        <v>1246.9462120000001</v>
      </c>
      <c r="CP17" s="680">
        <v>1246.9462120000001</v>
      </c>
      <c r="CQ17" s="680">
        <v>1246.9462120000001</v>
      </c>
      <c r="CR17" s="680">
        <v>1246.9462120000001</v>
      </c>
      <c r="CS17" s="680">
        <v>1246.9462120000001</v>
      </c>
      <c r="CT17" s="680">
        <v>1246.9462120000001</v>
      </c>
      <c r="CU17" s="680">
        <v>1246.9462120000001</v>
      </c>
      <c r="CV17" s="680">
        <v>1246.9462120000001</v>
      </c>
      <c r="CW17" s="680">
        <v>1246.9462120000001</v>
      </c>
      <c r="CX17" s="680">
        <v>1246.9462120000001</v>
      </c>
      <c r="CY17" s="681">
        <v>1246.9462120000001</v>
      </c>
      <c r="CZ17" s="682"/>
      <c r="DA17" s="683"/>
      <c r="DB17" s="683"/>
      <c r="DC17" s="683"/>
      <c r="DD17" s="683"/>
      <c r="DE17" s="683"/>
      <c r="DF17" s="683"/>
      <c r="DG17" s="683"/>
      <c r="DH17" s="683"/>
      <c r="DI17" s="683"/>
      <c r="DJ17" s="683"/>
      <c r="DK17" s="683"/>
      <c r="DL17" s="683"/>
      <c r="DM17" s="683"/>
      <c r="DN17" s="683"/>
      <c r="DO17" s="683"/>
      <c r="DP17" s="683"/>
      <c r="DQ17" s="683"/>
      <c r="DR17" s="683"/>
      <c r="DS17" s="683"/>
      <c r="DT17" s="683"/>
      <c r="DU17" s="683"/>
      <c r="DV17" s="683"/>
      <c r="DW17" s="684"/>
      <c r="DX17" s="685"/>
    </row>
    <row r="18" spans="2:128" x14ac:dyDescent="0.2">
      <c r="B18" s="632"/>
      <c r="C18" s="633"/>
      <c r="D18" s="634"/>
      <c r="E18" s="634"/>
      <c r="F18" s="634"/>
      <c r="G18" s="634"/>
      <c r="H18" s="634"/>
      <c r="I18" s="634"/>
      <c r="J18" s="634"/>
      <c r="K18" s="634"/>
      <c r="L18" s="634"/>
      <c r="M18" s="634"/>
      <c r="N18" s="634"/>
      <c r="O18" s="634"/>
      <c r="P18" s="634"/>
      <c r="Q18" s="634"/>
      <c r="R18" s="689"/>
      <c r="S18" s="634"/>
      <c r="T18" s="634"/>
      <c r="U18" s="688" t="s">
        <v>788</v>
      </c>
      <c r="V18" s="676" t="s">
        <v>124</v>
      </c>
      <c r="W18" s="677" t="s">
        <v>498</v>
      </c>
      <c r="X18" s="678"/>
      <c r="Y18" s="678"/>
      <c r="Z18" s="678"/>
      <c r="AA18" s="678"/>
      <c r="AB18" s="678"/>
      <c r="AC18" s="678"/>
      <c r="AD18" s="678"/>
      <c r="AE18" s="678"/>
      <c r="AF18" s="678"/>
      <c r="AG18" s="678"/>
      <c r="AH18" s="678"/>
      <c r="AI18" s="678"/>
      <c r="AJ18" s="678"/>
      <c r="AK18" s="679"/>
      <c r="AL18" s="679"/>
      <c r="AM18" s="679"/>
      <c r="AN18" s="679"/>
      <c r="AO18" s="679"/>
      <c r="AP18" s="679"/>
      <c r="AQ18" s="679"/>
      <c r="AR18" s="679"/>
      <c r="AS18" s="679"/>
      <c r="AT18" s="679"/>
      <c r="AU18" s="679"/>
      <c r="AV18" s="679"/>
      <c r="AW18" s="679"/>
      <c r="AX18" s="679"/>
      <c r="AY18" s="679"/>
      <c r="AZ18" s="679"/>
      <c r="BA18" s="679"/>
      <c r="BB18" s="679"/>
      <c r="BC18" s="679"/>
      <c r="BD18" s="679"/>
      <c r="BE18" s="679"/>
      <c r="BF18" s="679"/>
      <c r="BG18" s="679"/>
      <c r="BH18" s="679"/>
      <c r="BI18" s="679"/>
      <c r="BJ18" s="679"/>
      <c r="BK18" s="679"/>
      <c r="BL18" s="679"/>
      <c r="BM18" s="679"/>
      <c r="BN18" s="679"/>
      <c r="BO18" s="679"/>
      <c r="BP18" s="679"/>
      <c r="BQ18" s="679"/>
      <c r="BR18" s="679"/>
      <c r="BS18" s="679"/>
      <c r="BT18" s="679"/>
      <c r="BU18" s="679"/>
      <c r="BV18" s="679"/>
      <c r="BW18" s="679"/>
      <c r="BX18" s="679"/>
      <c r="BY18" s="679"/>
      <c r="BZ18" s="679"/>
      <c r="CA18" s="679"/>
      <c r="CB18" s="679"/>
      <c r="CC18" s="679"/>
      <c r="CD18" s="679"/>
      <c r="CE18" s="680"/>
      <c r="CF18" s="680"/>
      <c r="CG18" s="680"/>
      <c r="CH18" s="680"/>
      <c r="CI18" s="680"/>
      <c r="CJ18" s="680"/>
      <c r="CK18" s="680"/>
      <c r="CL18" s="680"/>
      <c r="CM18" s="680"/>
      <c r="CN18" s="680"/>
      <c r="CO18" s="680"/>
      <c r="CP18" s="680"/>
      <c r="CQ18" s="680"/>
      <c r="CR18" s="680"/>
      <c r="CS18" s="680"/>
      <c r="CT18" s="680"/>
      <c r="CU18" s="680"/>
      <c r="CV18" s="680"/>
      <c r="CW18" s="680"/>
      <c r="CX18" s="680"/>
      <c r="CY18" s="681"/>
      <c r="CZ18" s="682"/>
      <c r="DA18" s="683"/>
      <c r="DB18" s="683"/>
      <c r="DC18" s="683"/>
      <c r="DD18" s="683"/>
      <c r="DE18" s="683"/>
      <c r="DF18" s="683"/>
      <c r="DG18" s="683"/>
      <c r="DH18" s="683"/>
      <c r="DI18" s="683"/>
      <c r="DJ18" s="683"/>
      <c r="DK18" s="683"/>
      <c r="DL18" s="683"/>
      <c r="DM18" s="683"/>
      <c r="DN18" s="683"/>
      <c r="DO18" s="683"/>
      <c r="DP18" s="683"/>
      <c r="DQ18" s="683"/>
      <c r="DR18" s="683"/>
      <c r="DS18" s="683"/>
      <c r="DT18" s="683"/>
      <c r="DU18" s="683"/>
      <c r="DV18" s="683"/>
      <c r="DW18" s="684"/>
      <c r="DX18" s="685"/>
    </row>
    <row r="19" spans="2:128" x14ac:dyDescent="0.2">
      <c r="B19" s="690"/>
      <c r="C19" s="638"/>
      <c r="D19" s="639"/>
      <c r="E19" s="639"/>
      <c r="F19" s="639"/>
      <c r="G19" s="639"/>
      <c r="H19" s="639"/>
      <c r="I19" s="639"/>
      <c r="J19" s="639"/>
      <c r="K19" s="639"/>
      <c r="L19" s="639"/>
      <c r="M19" s="639"/>
      <c r="N19" s="639"/>
      <c r="O19" s="639"/>
      <c r="P19" s="639"/>
      <c r="Q19" s="639"/>
      <c r="R19" s="691"/>
      <c r="S19" s="639"/>
      <c r="T19" s="639"/>
      <c r="U19" s="688" t="s">
        <v>500</v>
      </c>
      <c r="V19" s="676" t="s">
        <v>124</v>
      </c>
      <c r="W19" s="692" t="s">
        <v>498</v>
      </c>
      <c r="X19" s="678"/>
      <c r="Y19" s="678"/>
      <c r="Z19" s="678"/>
      <c r="AA19" s="678"/>
      <c r="AB19" s="678"/>
      <c r="AC19" s="678"/>
      <c r="AD19" s="678"/>
      <c r="AE19" s="678"/>
      <c r="AF19" s="678"/>
      <c r="AG19" s="678"/>
      <c r="AH19" s="678"/>
      <c r="AI19" s="678"/>
      <c r="AJ19" s="678"/>
      <c r="AK19" s="679"/>
      <c r="AL19" s="679"/>
      <c r="AM19" s="679"/>
      <c r="AN19" s="679"/>
      <c r="AO19" s="679"/>
      <c r="AP19" s="679"/>
      <c r="AQ19" s="679"/>
      <c r="AR19" s="679"/>
      <c r="AS19" s="679"/>
      <c r="AT19" s="679"/>
      <c r="AU19" s="679"/>
      <c r="AV19" s="679"/>
      <c r="AW19" s="679"/>
      <c r="AX19" s="679"/>
      <c r="AY19" s="679"/>
      <c r="AZ19" s="679"/>
      <c r="BA19" s="679"/>
      <c r="BB19" s="679"/>
      <c r="BC19" s="679"/>
      <c r="BD19" s="679"/>
      <c r="BE19" s="679"/>
      <c r="BF19" s="679"/>
      <c r="BG19" s="679"/>
      <c r="BH19" s="679"/>
      <c r="BI19" s="679"/>
      <c r="BJ19" s="679"/>
      <c r="BK19" s="679"/>
      <c r="BL19" s="679"/>
      <c r="BM19" s="679"/>
      <c r="BN19" s="679"/>
      <c r="BO19" s="679"/>
      <c r="BP19" s="679"/>
      <c r="BQ19" s="679"/>
      <c r="BR19" s="679"/>
      <c r="BS19" s="679"/>
      <c r="BT19" s="679"/>
      <c r="BU19" s="679"/>
      <c r="BV19" s="679"/>
      <c r="BW19" s="679"/>
      <c r="BX19" s="679"/>
      <c r="BY19" s="679"/>
      <c r="BZ19" s="679"/>
      <c r="CA19" s="679"/>
      <c r="CB19" s="679"/>
      <c r="CC19" s="679"/>
      <c r="CD19" s="679"/>
      <c r="CE19" s="680"/>
      <c r="CF19" s="680"/>
      <c r="CG19" s="680"/>
      <c r="CH19" s="680"/>
      <c r="CI19" s="680"/>
      <c r="CJ19" s="680"/>
      <c r="CK19" s="680"/>
      <c r="CL19" s="680"/>
      <c r="CM19" s="680"/>
      <c r="CN19" s="680"/>
      <c r="CO19" s="680"/>
      <c r="CP19" s="680"/>
      <c r="CQ19" s="680"/>
      <c r="CR19" s="680"/>
      <c r="CS19" s="680"/>
      <c r="CT19" s="680"/>
      <c r="CU19" s="680"/>
      <c r="CV19" s="680"/>
      <c r="CW19" s="680"/>
      <c r="CX19" s="680"/>
      <c r="CY19" s="681"/>
      <c r="CZ19" s="682"/>
      <c r="DA19" s="683"/>
      <c r="DB19" s="683"/>
      <c r="DC19" s="683"/>
      <c r="DD19" s="683"/>
      <c r="DE19" s="683"/>
      <c r="DF19" s="683"/>
      <c r="DG19" s="683"/>
      <c r="DH19" s="683"/>
      <c r="DI19" s="683"/>
      <c r="DJ19" s="683"/>
      <c r="DK19" s="683"/>
      <c r="DL19" s="683"/>
      <c r="DM19" s="683"/>
      <c r="DN19" s="683"/>
      <c r="DO19" s="683"/>
      <c r="DP19" s="683"/>
      <c r="DQ19" s="683"/>
      <c r="DR19" s="683"/>
      <c r="DS19" s="683"/>
      <c r="DT19" s="683"/>
      <c r="DU19" s="683"/>
      <c r="DV19" s="683"/>
      <c r="DW19" s="684"/>
      <c r="DX19" s="685"/>
    </row>
    <row r="20" spans="2:128" x14ac:dyDescent="0.2">
      <c r="B20" s="693"/>
      <c r="C20" s="694"/>
      <c r="D20" s="627"/>
      <c r="E20" s="627"/>
      <c r="F20" s="627"/>
      <c r="G20" s="627"/>
      <c r="H20" s="627"/>
      <c r="I20" s="627"/>
      <c r="J20" s="627"/>
      <c r="K20" s="627"/>
      <c r="L20" s="627"/>
      <c r="M20" s="627"/>
      <c r="N20" s="627"/>
      <c r="O20" s="627"/>
      <c r="P20" s="627"/>
      <c r="Q20" s="627"/>
      <c r="R20" s="695"/>
      <c r="S20" s="627"/>
      <c r="T20" s="627"/>
      <c r="U20" s="688" t="s">
        <v>501</v>
      </c>
      <c r="V20" s="676" t="s">
        <v>124</v>
      </c>
      <c r="W20" s="692" t="s">
        <v>498</v>
      </c>
      <c r="X20" s="679">
        <v>39.169136499999993</v>
      </c>
      <c r="Y20" s="679">
        <v>39.330959499999999</v>
      </c>
      <c r="Z20" s="679">
        <v>42.867705000000001</v>
      </c>
      <c r="AA20" s="679">
        <v>43.752934000000003</v>
      </c>
      <c r="AB20" s="679">
        <v>44.744581999999994</v>
      </c>
      <c r="AC20" s="679">
        <v>44.398601499999998</v>
      </c>
      <c r="AD20" s="679">
        <v>45.272658499999999</v>
      </c>
      <c r="AE20" s="679">
        <v>46.257722999999999</v>
      </c>
      <c r="AF20" s="679">
        <v>47.299872999999991</v>
      </c>
      <c r="AG20" s="679">
        <v>48.558147999999996</v>
      </c>
      <c r="AH20" s="679">
        <v>47.435038999999996</v>
      </c>
      <c r="AI20" s="679">
        <v>48.108322999999999</v>
      </c>
      <c r="AJ20" s="679">
        <v>48.839490499999989</v>
      </c>
      <c r="AK20" s="679">
        <v>49.662893499999996</v>
      </c>
      <c r="AL20" s="679">
        <v>50.601977999999995</v>
      </c>
      <c r="AM20" s="679">
        <v>51.799196500000001</v>
      </c>
      <c r="AN20" s="679">
        <v>53.178358999999993</v>
      </c>
      <c r="AO20" s="679">
        <v>55.028882999999993</v>
      </c>
      <c r="AP20" s="679">
        <v>57.663593999999996</v>
      </c>
      <c r="AQ20" s="679">
        <v>60.357423499999996</v>
      </c>
      <c r="AR20" s="679">
        <v>61.1049595</v>
      </c>
      <c r="AS20" s="679">
        <v>61.842777000000005</v>
      </c>
      <c r="AT20" s="679">
        <v>62.610529</v>
      </c>
      <c r="AU20" s="679">
        <v>63.439204500000002</v>
      </c>
      <c r="AV20" s="679">
        <v>64.337571999999994</v>
      </c>
      <c r="AW20" s="679">
        <v>64.337571999999994</v>
      </c>
      <c r="AX20" s="679">
        <v>64.337571999999994</v>
      </c>
      <c r="AY20" s="679">
        <v>64.337571999999994</v>
      </c>
      <c r="AZ20" s="679">
        <v>64.337571999999994</v>
      </c>
      <c r="BA20" s="679">
        <v>64.337571999999994</v>
      </c>
      <c r="BB20" s="679">
        <v>64.337571999999994</v>
      </c>
      <c r="BC20" s="679">
        <v>64.337571999999994</v>
      </c>
      <c r="BD20" s="679">
        <v>64.337571999999994</v>
      </c>
      <c r="BE20" s="679">
        <v>64.337571999999994</v>
      </c>
      <c r="BF20" s="679">
        <v>64.337571999999994</v>
      </c>
      <c r="BG20" s="679">
        <v>64.337571999999994</v>
      </c>
      <c r="BH20" s="679">
        <v>64.337571999999994</v>
      </c>
      <c r="BI20" s="679">
        <v>64.337571999999994</v>
      </c>
      <c r="BJ20" s="679">
        <v>64.337571999999994</v>
      </c>
      <c r="BK20" s="679">
        <v>64.337571999999994</v>
      </c>
      <c r="BL20" s="679">
        <v>64.337571999999994</v>
      </c>
      <c r="BM20" s="679">
        <v>64.337571999999994</v>
      </c>
      <c r="BN20" s="679">
        <v>64.337571999999994</v>
      </c>
      <c r="BO20" s="679">
        <v>64.337571999999994</v>
      </c>
      <c r="BP20" s="679">
        <v>64.337571999999994</v>
      </c>
      <c r="BQ20" s="679">
        <v>64.337571999999994</v>
      </c>
      <c r="BR20" s="679">
        <v>64.337571999999994</v>
      </c>
      <c r="BS20" s="679">
        <v>64.337571999999994</v>
      </c>
      <c r="BT20" s="679">
        <v>64.337571999999994</v>
      </c>
      <c r="BU20" s="679">
        <v>64.337571999999994</v>
      </c>
      <c r="BV20" s="679">
        <v>64.337571999999994</v>
      </c>
      <c r="BW20" s="679">
        <v>64.337571999999994</v>
      </c>
      <c r="BX20" s="679">
        <v>64.337571999999994</v>
      </c>
      <c r="BY20" s="679">
        <v>64.337571999999994</v>
      </c>
      <c r="BZ20" s="679">
        <v>64.337571999999994</v>
      </c>
      <c r="CA20" s="679">
        <v>64.337571999999994</v>
      </c>
      <c r="CB20" s="679">
        <v>64.337571999999994</v>
      </c>
      <c r="CC20" s="679">
        <v>64.337571999999994</v>
      </c>
      <c r="CD20" s="679">
        <v>64.337571999999994</v>
      </c>
      <c r="CE20" s="680">
        <v>64.337571999999994</v>
      </c>
      <c r="CF20" s="680">
        <v>64.337571999999994</v>
      </c>
      <c r="CG20" s="680">
        <v>64.337571999999994</v>
      </c>
      <c r="CH20" s="680">
        <v>64.337571999999994</v>
      </c>
      <c r="CI20" s="680">
        <v>64.337571999999994</v>
      </c>
      <c r="CJ20" s="680">
        <v>64.337571999999994</v>
      </c>
      <c r="CK20" s="680">
        <v>64.337571999999994</v>
      </c>
      <c r="CL20" s="680">
        <v>64.337571999999994</v>
      </c>
      <c r="CM20" s="680">
        <v>64.337571999999994</v>
      </c>
      <c r="CN20" s="680">
        <v>64.337571999999994</v>
      </c>
      <c r="CO20" s="680">
        <v>64.337571999999994</v>
      </c>
      <c r="CP20" s="680">
        <v>64.337571999999994</v>
      </c>
      <c r="CQ20" s="680">
        <v>64.337571999999994</v>
      </c>
      <c r="CR20" s="680">
        <v>64.337571999999994</v>
      </c>
      <c r="CS20" s="680">
        <v>64.337571999999994</v>
      </c>
      <c r="CT20" s="680">
        <v>64.337571999999994</v>
      </c>
      <c r="CU20" s="680">
        <v>64.337571999999994</v>
      </c>
      <c r="CV20" s="680">
        <v>64.337571999999994</v>
      </c>
      <c r="CW20" s="680">
        <v>64.337571999999994</v>
      </c>
      <c r="CX20" s="680">
        <v>64.337571999999994</v>
      </c>
      <c r="CY20" s="681">
        <v>64.337571999999994</v>
      </c>
      <c r="CZ20" s="682"/>
      <c r="DA20" s="683"/>
      <c r="DB20" s="683"/>
      <c r="DC20" s="683"/>
      <c r="DD20" s="683"/>
      <c r="DE20" s="683"/>
      <c r="DF20" s="683"/>
      <c r="DG20" s="683"/>
      <c r="DH20" s="683"/>
      <c r="DI20" s="683"/>
      <c r="DJ20" s="683"/>
      <c r="DK20" s="683"/>
      <c r="DL20" s="683"/>
      <c r="DM20" s="683"/>
      <c r="DN20" s="683"/>
      <c r="DO20" s="683"/>
      <c r="DP20" s="683"/>
      <c r="DQ20" s="683"/>
      <c r="DR20" s="683"/>
      <c r="DS20" s="683"/>
      <c r="DT20" s="683"/>
      <c r="DU20" s="683"/>
      <c r="DV20" s="683"/>
      <c r="DW20" s="684"/>
      <c r="DX20" s="685"/>
    </row>
    <row r="21" spans="2:128" x14ac:dyDescent="0.2">
      <c r="B21" s="693"/>
      <c r="C21" s="694"/>
      <c r="D21" s="627"/>
      <c r="E21" s="627"/>
      <c r="F21" s="627"/>
      <c r="G21" s="627"/>
      <c r="H21" s="627"/>
      <c r="I21" s="627"/>
      <c r="J21" s="627"/>
      <c r="K21" s="627"/>
      <c r="L21" s="627"/>
      <c r="M21" s="627"/>
      <c r="N21" s="627"/>
      <c r="O21" s="627"/>
      <c r="P21" s="627"/>
      <c r="Q21" s="627"/>
      <c r="R21" s="695"/>
      <c r="S21" s="627"/>
      <c r="T21" s="627"/>
      <c r="U21" s="696" t="s">
        <v>502</v>
      </c>
      <c r="V21" s="697" t="s">
        <v>124</v>
      </c>
      <c r="W21" s="692" t="s">
        <v>498</v>
      </c>
      <c r="X21" s="679">
        <v>0</v>
      </c>
      <c r="Y21" s="679">
        <v>0</v>
      </c>
      <c r="Z21" s="679">
        <v>0.87817302788903406</v>
      </c>
      <c r="AA21" s="679">
        <v>18.441633585669717</v>
      </c>
      <c r="AB21" s="679">
        <v>36.883267171339433</v>
      </c>
      <c r="AC21" s="679">
        <v>55.324900757009139</v>
      </c>
      <c r="AD21" s="679">
        <v>68.497496175344651</v>
      </c>
      <c r="AE21" s="679">
        <v>81.670091593680169</v>
      </c>
      <c r="AF21" s="679">
        <v>95.720860039904721</v>
      </c>
      <c r="AG21" s="679">
        <v>110.64980151401828</v>
      </c>
      <c r="AH21" s="679">
        <v>125.57874298813186</v>
      </c>
      <c r="AI21" s="679">
        <v>132.60412721124413</v>
      </c>
      <c r="AJ21" s="679">
        <v>138.75133840646737</v>
      </c>
      <c r="AK21" s="679">
        <v>145.77672262957967</v>
      </c>
      <c r="AL21" s="679">
        <v>153.68027988058097</v>
      </c>
      <c r="AM21" s="679">
        <v>160.70566410369324</v>
      </c>
      <c r="AN21" s="679">
        <v>169.4873943825836</v>
      </c>
      <c r="AO21" s="679">
        <v>178.26912466147391</v>
      </c>
      <c r="AP21" s="679">
        <v>187.05085494036425</v>
      </c>
      <c r="AQ21" s="679">
        <v>196.71075824714364</v>
      </c>
      <c r="AR21" s="679">
        <v>207.24883458181205</v>
      </c>
      <c r="AS21" s="679">
        <v>217.78691091648045</v>
      </c>
      <c r="AT21" s="679">
        <v>228.32498725114885</v>
      </c>
      <c r="AU21" s="679">
        <v>239.74123661370629</v>
      </c>
      <c r="AV21" s="679">
        <v>251.15748597626373</v>
      </c>
      <c r="AW21" s="679">
        <v>263.4519083667102</v>
      </c>
      <c r="AX21" s="679">
        <v>263.4519083667102</v>
      </c>
      <c r="AY21" s="679">
        <v>263.4519083667102</v>
      </c>
      <c r="AZ21" s="679">
        <v>263.4519083667102</v>
      </c>
      <c r="BA21" s="679">
        <v>263.4519083667102</v>
      </c>
      <c r="BB21" s="679">
        <v>263.4519083667102</v>
      </c>
      <c r="BC21" s="679">
        <v>263.4519083667102</v>
      </c>
      <c r="BD21" s="679">
        <v>263.4519083667102</v>
      </c>
      <c r="BE21" s="679">
        <v>263.4519083667102</v>
      </c>
      <c r="BF21" s="679">
        <v>263.4519083667102</v>
      </c>
      <c r="BG21" s="679">
        <v>263.4519083667102</v>
      </c>
      <c r="BH21" s="679">
        <v>263.4519083667102</v>
      </c>
      <c r="BI21" s="679">
        <v>263.4519083667102</v>
      </c>
      <c r="BJ21" s="679">
        <v>263.4519083667102</v>
      </c>
      <c r="BK21" s="679">
        <v>263.4519083667102</v>
      </c>
      <c r="BL21" s="679">
        <v>263.4519083667102</v>
      </c>
      <c r="BM21" s="679">
        <v>263.4519083667102</v>
      </c>
      <c r="BN21" s="679">
        <v>263.4519083667102</v>
      </c>
      <c r="BO21" s="679">
        <v>263.4519083667102</v>
      </c>
      <c r="BP21" s="679">
        <v>263.4519083667102</v>
      </c>
      <c r="BQ21" s="679">
        <v>263.4519083667102</v>
      </c>
      <c r="BR21" s="679">
        <v>263.4519083667102</v>
      </c>
      <c r="BS21" s="679">
        <v>263.4519083667102</v>
      </c>
      <c r="BT21" s="679">
        <v>263.4519083667102</v>
      </c>
      <c r="BU21" s="679">
        <v>263.4519083667102</v>
      </c>
      <c r="BV21" s="679">
        <v>263.4519083667102</v>
      </c>
      <c r="BW21" s="679">
        <v>263.4519083667102</v>
      </c>
      <c r="BX21" s="679">
        <v>263.4519083667102</v>
      </c>
      <c r="BY21" s="679">
        <v>263.4519083667102</v>
      </c>
      <c r="BZ21" s="679">
        <v>263.4519083667102</v>
      </c>
      <c r="CA21" s="679">
        <v>263.4519083667102</v>
      </c>
      <c r="CB21" s="679">
        <v>263.4519083667102</v>
      </c>
      <c r="CC21" s="679">
        <v>263.4519083667102</v>
      </c>
      <c r="CD21" s="679">
        <v>263.4519083667102</v>
      </c>
      <c r="CE21" s="680">
        <v>263.4519083667102</v>
      </c>
      <c r="CF21" s="680">
        <v>263.4519083667102</v>
      </c>
      <c r="CG21" s="680">
        <v>263.4519083667102</v>
      </c>
      <c r="CH21" s="680">
        <v>263.4519083667102</v>
      </c>
      <c r="CI21" s="680">
        <v>263.4519083667102</v>
      </c>
      <c r="CJ21" s="680">
        <v>263.4519083667102</v>
      </c>
      <c r="CK21" s="680">
        <v>263.4519083667102</v>
      </c>
      <c r="CL21" s="680">
        <v>263.4519083667102</v>
      </c>
      <c r="CM21" s="680">
        <v>263.4519083667102</v>
      </c>
      <c r="CN21" s="680">
        <v>263.4519083667102</v>
      </c>
      <c r="CO21" s="680">
        <v>263.4519083667102</v>
      </c>
      <c r="CP21" s="680">
        <v>263.4519083667102</v>
      </c>
      <c r="CQ21" s="680">
        <v>263.4519083667102</v>
      </c>
      <c r="CR21" s="680">
        <v>263.4519083667102</v>
      </c>
      <c r="CS21" s="680">
        <v>263.4519083667102</v>
      </c>
      <c r="CT21" s="680">
        <v>263.4519083667102</v>
      </c>
      <c r="CU21" s="680">
        <v>263.4519083667102</v>
      </c>
      <c r="CV21" s="680">
        <v>263.4519083667102</v>
      </c>
      <c r="CW21" s="680">
        <v>263.4519083667102</v>
      </c>
      <c r="CX21" s="680">
        <v>263.4519083667102</v>
      </c>
      <c r="CY21" s="681">
        <v>263.4519083667102</v>
      </c>
      <c r="CZ21" s="682"/>
      <c r="DA21" s="683"/>
      <c r="DB21" s="683"/>
      <c r="DC21" s="683"/>
      <c r="DD21" s="683"/>
      <c r="DE21" s="683"/>
      <c r="DF21" s="683"/>
      <c r="DG21" s="683"/>
      <c r="DH21" s="683"/>
      <c r="DI21" s="683"/>
      <c r="DJ21" s="683"/>
      <c r="DK21" s="683"/>
      <c r="DL21" s="683"/>
      <c r="DM21" s="683"/>
      <c r="DN21" s="683"/>
      <c r="DO21" s="683"/>
      <c r="DP21" s="683"/>
      <c r="DQ21" s="683"/>
      <c r="DR21" s="683"/>
      <c r="DS21" s="683"/>
      <c r="DT21" s="683"/>
      <c r="DU21" s="683"/>
      <c r="DV21" s="683"/>
      <c r="DW21" s="684"/>
      <c r="DX21" s="685"/>
    </row>
    <row r="22" spans="2:128" x14ac:dyDescent="0.2">
      <c r="B22" s="693"/>
      <c r="C22" s="694"/>
      <c r="D22" s="627"/>
      <c r="E22" s="627"/>
      <c r="F22" s="627"/>
      <c r="G22" s="627"/>
      <c r="H22" s="627"/>
      <c r="I22" s="627"/>
      <c r="J22" s="627"/>
      <c r="K22" s="627"/>
      <c r="L22" s="627"/>
      <c r="M22" s="627"/>
      <c r="N22" s="627"/>
      <c r="O22" s="627"/>
      <c r="P22" s="627"/>
      <c r="Q22" s="627"/>
      <c r="R22" s="695"/>
      <c r="S22" s="627"/>
      <c r="T22" s="627"/>
      <c r="U22" s="688" t="s">
        <v>503</v>
      </c>
      <c r="V22" s="676" t="s">
        <v>124</v>
      </c>
      <c r="W22" s="692" t="s">
        <v>498</v>
      </c>
      <c r="X22" s="679"/>
      <c r="Y22" s="679"/>
      <c r="Z22" s="679"/>
      <c r="AA22" s="679"/>
      <c r="AB22" s="679"/>
      <c r="AC22" s="679"/>
      <c r="AD22" s="679"/>
      <c r="AE22" s="679"/>
      <c r="AF22" s="679"/>
      <c r="AG22" s="679"/>
      <c r="AH22" s="679"/>
      <c r="AI22" s="679"/>
      <c r="AJ22" s="679"/>
      <c r="AK22" s="679"/>
      <c r="AL22" s="679"/>
      <c r="AM22" s="679"/>
      <c r="AN22" s="679"/>
      <c r="AO22" s="679"/>
      <c r="AP22" s="679"/>
      <c r="AQ22" s="679"/>
      <c r="AR22" s="679"/>
      <c r="AS22" s="679"/>
      <c r="AT22" s="679"/>
      <c r="AU22" s="679"/>
      <c r="AV22" s="679"/>
      <c r="AW22" s="679"/>
      <c r="AX22" s="679"/>
      <c r="AY22" s="679"/>
      <c r="AZ22" s="679"/>
      <c r="BA22" s="679"/>
      <c r="BB22" s="679"/>
      <c r="BC22" s="679"/>
      <c r="BD22" s="679"/>
      <c r="BE22" s="679"/>
      <c r="BF22" s="679"/>
      <c r="BG22" s="679"/>
      <c r="BH22" s="679"/>
      <c r="BI22" s="679"/>
      <c r="BJ22" s="679"/>
      <c r="BK22" s="679"/>
      <c r="BL22" s="679"/>
      <c r="BM22" s="679"/>
      <c r="BN22" s="679"/>
      <c r="BO22" s="679"/>
      <c r="BP22" s="679"/>
      <c r="BQ22" s="679"/>
      <c r="BR22" s="679"/>
      <c r="BS22" s="679"/>
      <c r="BT22" s="679"/>
      <c r="BU22" s="679"/>
      <c r="BV22" s="679"/>
      <c r="BW22" s="679"/>
      <c r="BX22" s="679"/>
      <c r="BY22" s="679"/>
      <c r="BZ22" s="679"/>
      <c r="CA22" s="679"/>
      <c r="CB22" s="679"/>
      <c r="CC22" s="679"/>
      <c r="CD22" s="679"/>
      <c r="CE22" s="680"/>
      <c r="CF22" s="680"/>
      <c r="CG22" s="680"/>
      <c r="CH22" s="680"/>
      <c r="CI22" s="680"/>
      <c r="CJ22" s="680"/>
      <c r="CK22" s="680"/>
      <c r="CL22" s="680"/>
      <c r="CM22" s="680"/>
      <c r="CN22" s="680"/>
      <c r="CO22" s="680"/>
      <c r="CP22" s="680"/>
      <c r="CQ22" s="680"/>
      <c r="CR22" s="680"/>
      <c r="CS22" s="680"/>
      <c r="CT22" s="680"/>
      <c r="CU22" s="680"/>
      <c r="CV22" s="680"/>
      <c r="CW22" s="680"/>
      <c r="CX22" s="680"/>
      <c r="CY22" s="681"/>
      <c r="CZ22" s="682"/>
      <c r="DA22" s="683"/>
      <c r="DB22" s="683"/>
      <c r="DC22" s="683"/>
      <c r="DD22" s="683"/>
      <c r="DE22" s="683"/>
      <c r="DF22" s="683"/>
      <c r="DG22" s="683"/>
      <c r="DH22" s="683"/>
      <c r="DI22" s="683"/>
      <c r="DJ22" s="683"/>
      <c r="DK22" s="683"/>
      <c r="DL22" s="683"/>
      <c r="DM22" s="683"/>
      <c r="DN22" s="683"/>
      <c r="DO22" s="683"/>
      <c r="DP22" s="683"/>
      <c r="DQ22" s="683"/>
      <c r="DR22" s="683"/>
      <c r="DS22" s="683"/>
      <c r="DT22" s="683"/>
      <c r="DU22" s="683"/>
      <c r="DV22" s="683"/>
      <c r="DW22" s="684"/>
      <c r="DX22" s="685"/>
    </row>
    <row r="23" spans="2:128" x14ac:dyDescent="0.2">
      <c r="B23" s="648"/>
      <c r="C23" s="694"/>
      <c r="D23" s="627"/>
      <c r="E23" s="627"/>
      <c r="F23" s="627"/>
      <c r="G23" s="627"/>
      <c r="H23" s="627"/>
      <c r="I23" s="627"/>
      <c r="J23" s="627"/>
      <c r="K23" s="627"/>
      <c r="L23" s="627"/>
      <c r="M23" s="627"/>
      <c r="N23" s="627"/>
      <c r="O23" s="627"/>
      <c r="P23" s="627"/>
      <c r="Q23" s="627"/>
      <c r="R23" s="695"/>
      <c r="S23" s="627"/>
      <c r="T23" s="627"/>
      <c r="U23" s="688" t="s">
        <v>504</v>
      </c>
      <c r="V23" s="676" t="s">
        <v>124</v>
      </c>
      <c r="W23" s="692" t="s">
        <v>498</v>
      </c>
      <c r="X23" s="679">
        <v>0.19164349999999999</v>
      </c>
      <c r="Y23" s="679">
        <v>0.76797049999999989</v>
      </c>
      <c r="Z23" s="679">
        <v>11.508889000000002</v>
      </c>
      <c r="AA23" s="679">
        <v>23.457609000000001</v>
      </c>
      <c r="AB23" s="679">
        <v>36.833808499999996</v>
      </c>
      <c r="AC23" s="679">
        <v>46.843749500000001</v>
      </c>
      <c r="AD23" s="679">
        <v>58.053112999999996</v>
      </c>
      <c r="AE23" s="679">
        <v>70.6806555</v>
      </c>
      <c r="AF23" s="679">
        <v>84.699339999999992</v>
      </c>
      <c r="AG23" s="679">
        <v>100.778508</v>
      </c>
      <c r="AH23" s="679">
        <v>108.095826</v>
      </c>
      <c r="AI23" s="679">
        <v>116.172859</v>
      </c>
      <c r="AJ23" s="679">
        <v>125.1219255</v>
      </c>
      <c r="AK23" s="679">
        <v>135.097543</v>
      </c>
      <c r="AL23" s="679">
        <v>146.3090345</v>
      </c>
      <c r="AM23" s="679">
        <v>159.59826150000001</v>
      </c>
      <c r="AN23" s="679">
        <v>175.05918849999998</v>
      </c>
      <c r="AO23" s="679">
        <v>194.44440400000002</v>
      </c>
      <c r="AP23" s="679">
        <v>220.47239949999997</v>
      </c>
      <c r="AQ23" s="679">
        <v>249.56790699999999</v>
      </c>
      <c r="AR23" s="679">
        <v>267.50262450000002</v>
      </c>
      <c r="AS23" s="679">
        <v>286.79705799999999</v>
      </c>
      <c r="AT23" s="679">
        <v>307.59827699999994</v>
      </c>
      <c r="AU23" s="679">
        <v>330.08547049999999</v>
      </c>
      <c r="AV23" s="679">
        <v>354.47350949999998</v>
      </c>
      <c r="AW23" s="679">
        <v>354.47350949999998</v>
      </c>
      <c r="AX23" s="679">
        <v>354.47350949999998</v>
      </c>
      <c r="AY23" s="679">
        <v>354.47350949999998</v>
      </c>
      <c r="AZ23" s="679">
        <v>354.47350949999998</v>
      </c>
      <c r="BA23" s="679">
        <v>354.47350949999998</v>
      </c>
      <c r="BB23" s="679">
        <v>354.47350949999998</v>
      </c>
      <c r="BC23" s="679">
        <v>354.47350949999998</v>
      </c>
      <c r="BD23" s="679">
        <v>354.47350949999998</v>
      </c>
      <c r="BE23" s="679">
        <v>354.47350949999998</v>
      </c>
      <c r="BF23" s="679">
        <v>354.47350949999998</v>
      </c>
      <c r="BG23" s="679">
        <v>354.47350949999998</v>
      </c>
      <c r="BH23" s="679">
        <v>354.47350949999998</v>
      </c>
      <c r="BI23" s="679">
        <v>354.47350949999998</v>
      </c>
      <c r="BJ23" s="679">
        <v>354.47350949999998</v>
      </c>
      <c r="BK23" s="679">
        <v>354.47350949999998</v>
      </c>
      <c r="BL23" s="679">
        <v>354.47350949999998</v>
      </c>
      <c r="BM23" s="679">
        <v>354.47350949999998</v>
      </c>
      <c r="BN23" s="679">
        <v>354.47350949999998</v>
      </c>
      <c r="BO23" s="679">
        <v>354.47350949999998</v>
      </c>
      <c r="BP23" s="679">
        <v>354.47350949999998</v>
      </c>
      <c r="BQ23" s="679">
        <v>354.47350949999998</v>
      </c>
      <c r="BR23" s="679">
        <v>354.47350949999998</v>
      </c>
      <c r="BS23" s="679">
        <v>354.47350949999998</v>
      </c>
      <c r="BT23" s="679">
        <v>354.47350949999998</v>
      </c>
      <c r="BU23" s="679">
        <v>354.47350949999998</v>
      </c>
      <c r="BV23" s="679">
        <v>354.47350949999998</v>
      </c>
      <c r="BW23" s="679">
        <v>354.47350949999998</v>
      </c>
      <c r="BX23" s="679">
        <v>354.47350949999998</v>
      </c>
      <c r="BY23" s="679">
        <v>354.47350949999998</v>
      </c>
      <c r="BZ23" s="679">
        <v>354.47350949999998</v>
      </c>
      <c r="CA23" s="679">
        <v>354.47350949999998</v>
      </c>
      <c r="CB23" s="679">
        <v>354.47350949999998</v>
      </c>
      <c r="CC23" s="679">
        <v>354.47350949999998</v>
      </c>
      <c r="CD23" s="679">
        <v>354.47350949999998</v>
      </c>
      <c r="CE23" s="680">
        <v>354.47350949999998</v>
      </c>
      <c r="CF23" s="680">
        <v>354.47350949999998</v>
      </c>
      <c r="CG23" s="680">
        <v>354.47350949999998</v>
      </c>
      <c r="CH23" s="680">
        <v>354.47350949999998</v>
      </c>
      <c r="CI23" s="680">
        <v>354.47350949999998</v>
      </c>
      <c r="CJ23" s="680">
        <v>354.47350949999998</v>
      </c>
      <c r="CK23" s="680">
        <v>354.47350949999998</v>
      </c>
      <c r="CL23" s="680">
        <v>354.47350949999998</v>
      </c>
      <c r="CM23" s="680">
        <v>354.47350949999998</v>
      </c>
      <c r="CN23" s="680">
        <v>354.47350949999998</v>
      </c>
      <c r="CO23" s="680">
        <v>354.47350949999998</v>
      </c>
      <c r="CP23" s="680">
        <v>354.47350949999998</v>
      </c>
      <c r="CQ23" s="680">
        <v>354.47350949999998</v>
      </c>
      <c r="CR23" s="680">
        <v>354.47350949999998</v>
      </c>
      <c r="CS23" s="680">
        <v>354.47350949999998</v>
      </c>
      <c r="CT23" s="680">
        <v>354.47350949999998</v>
      </c>
      <c r="CU23" s="680">
        <v>354.47350949999998</v>
      </c>
      <c r="CV23" s="680">
        <v>354.47350949999998</v>
      </c>
      <c r="CW23" s="680">
        <v>354.47350949999998</v>
      </c>
      <c r="CX23" s="680">
        <v>354.47350949999998</v>
      </c>
      <c r="CY23" s="681">
        <v>354.47350949999998</v>
      </c>
      <c r="CZ23" s="682"/>
      <c r="DA23" s="683"/>
      <c r="DB23" s="683"/>
      <c r="DC23" s="683"/>
      <c r="DD23" s="683"/>
      <c r="DE23" s="683"/>
      <c r="DF23" s="683"/>
      <c r="DG23" s="683"/>
      <c r="DH23" s="683"/>
      <c r="DI23" s="683"/>
      <c r="DJ23" s="683"/>
      <c r="DK23" s="683"/>
      <c r="DL23" s="683"/>
      <c r="DM23" s="683"/>
      <c r="DN23" s="683"/>
      <c r="DO23" s="683"/>
      <c r="DP23" s="683"/>
      <c r="DQ23" s="683"/>
      <c r="DR23" s="683"/>
      <c r="DS23" s="683"/>
      <c r="DT23" s="683"/>
      <c r="DU23" s="683"/>
      <c r="DV23" s="683"/>
      <c r="DW23" s="684"/>
      <c r="DX23" s="685"/>
    </row>
    <row r="24" spans="2:128" x14ac:dyDescent="0.2">
      <c r="B24" s="648"/>
      <c r="C24" s="694"/>
      <c r="D24" s="627"/>
      <c r="E24" s="627"/>
      <c r="F24" s="627"/>
      <c r="G24" s="627"/>
      <c r="H24" s="627"/>
      <c r="I24" s="627"/>
      <c r="J24" s="627"/>
      <c r="K24" s="627"/>
      <c r="L24" s="627"/>
      <c r="M24" s="627"/>
      <c r="N24" s="627"/>
      <c r="O24" s="627"/>
      <c r="P24" s="627"/>
      <c r="Q24" s="627"/>
      <c r="R24" s="695"/>
      <c r="S24" s="627"/>
      <c r="T24" s="627"/>
      <c r="U24" s="688" t="s">
        <v>505</v>
      </c>
      <c r="V24" s="676" t="s">
        <v>124</v>
      </c>
      <c r="W24" s="692" t="s">
        <v>498</v>
      </c>
      <c r="X24" s="679"/>
      <c r="Y24" s="679"/>
      <c r="Z24" s="679"/>
      <c r="AA24" s="679"/>
      <c r="AB24" s="679"/>
      <c r="AC24" s="679"/>
      <c r="AD24" s="679"/>
      <c r="AE24" s="679"/>
      <c r="AF24" s="679"/>
      <c r="AG24" s="679"/>
      <c r="AH24" s="679"/>
      <c r="AI24" s="679"/>
      <c r="AJ24" s="679"/>
      <c r="AK24" s="679"/>
      <c r="AL24" s="679"/>
      <c r="AM24" s="679"/>
      <c r="AN24" s="679"/>
      <c r="AO24" s="679"/>
      <c r="AP24" s="679"/>
      <c r="AQ24" s="679"/>
      <c r="AR24" s="679"/>
      <c r="AS24" s="679"/>
      <c r="AT24" s="679"/>
      <c r="AU24" s="679"/>
      <c r="AV24" s="679"/>
      <c r="AW24" s="679"/>
      <c r="AX24" s="679"/>
      <c r="AY24" s="679"/>
      <c r="AZ24" s="679"/>
      <c r="BA24" s="679"/>
      <c r="BB24" s="679"/>
      <c r="BC24" s="679"/>
      <c r="BD24" s="679"/>
      <c r="BE24" s="679"/>
      <c r="BF24" s="679"/>
      <c r="BG24" s="679"/>
      <c r="BH24" s="679"/>
      <c r="BI24" s="679"/>
      <c r="BJ24" s="679"/>
      <c r="BK24" s="679"/>
      <c r="BL24" s="679"/>
      <c r="BM24" s="679"/>
      <c r="BN24" s="679"/>
      <c r="BO24" s="679"/>
      <c r="BP24" s="679"/>
      <c r="BQ24" s="679"/>
      <c r="BR24" s="679"/>
      <c r="BS24" s="679"/>
      <c r="BT24" s="679"/>
      <c r="BU24" s="679"/>
      <c r="BV24" s="679"/>
      <c r="BW24" s="679"/>
      <c r="BX24" s="679"/>
      <c r="BY24" s="679"/>
      <c r="BZ24" s="679"/>
      <c r="CA24" s="679"/>
      <c r="CB24" s="679"/>
      <c r="CC24" s="679"/>
      <c r="CD24" s="679"/>
      <c r="CE24" s="680"/>
      <c r="CF24" s="680"/>
      <c r="CG24" s="680"/>
      <c r="CH24" s="680"/>
      <c r="CI24" s="680"/>
      <c r="CJ24" s="680"/>
      <c r="CK24" s="680"/>
      <c r="CL24" s="680"/>
      <c r="CM24" s="680"/>
      <c r="CN24" s="680"/>
      <c r="CO24" s="680"/>
      <c r="CP24" s="680"/>
      <c r="CQ24" s="680"/>
      <c r="CR24" s="680"/>
      <c r="CS24" s="680"/>
      <c r="CT24" s="680"/>
      <c r="CU24" s="680"/>
      <c r="CV24" s="680"/>
      <c r="CW24" s="680"/>
      <c r="CX24" s="680"/>
      <c r="CY24" s="681"/>
      <c r="CZ24" s="682"/>
      <c r="DA24" s="683"/>
      <c r="DB24" s="683"/>
      <c r="DC24" s="683"/>
      <c r="DD24" s="683"/>
      <c r="DE24" s="683"/>
      <c r="DF24" s="683"/>
      <c r="DG24" s="683"/>
      <c r="DH24" s="683"/>
      <c r="DI24" s="683"/>
      <c r="DJ24" s="683"/>
      <c r="DK24" s="683"/>
      <c r="DL24" s="683"/>
      <c r="DM24" s="683"/>
      <c r="DN24" s="683"/>
      <c r="DO24" s="683"/>
      <c r="DP24" s="683"/>
      <c r="DQ24" s="683"/>
      <c r="DR24" s="683"/>
      <c r="DS24" s="683"/>
      <c r="DT24" s="683"/>
      <c r="DU24" s="683"/>
      <c r="DV24" s="683"/>
      <c r="DW24" s="684"/>
      <c r="DX24" s="685"/>
    </row>
    <row r="25" spans="2:128" x14ac:dyDescent="0.2">
      <c r="B25" s="648"/>
      <c r="C25" s="694"/>
      <c r="D25" s="627"/>
      <c r="E25" s="627"/>
      <c r="F25" s="627"/>
      <c r="G25" s="627"/>
      <c r="H25" s="627"/>
      <c r="I25" s="627"/>
      <c r="J25" s="627"/>
      <c r="K25" s="627"/>
      <c r="L25" s="627"/>
      <c r="M25" s="627"/>
      <c r="N25" s="627"/>
      <c r="O25" s="627"/>
      <c r="P25" s="627"/>
      <c r="Q25" s="627"/>
      <c r="R25" s="695"/>
      <c r="S25" s="627"/>
      <c r="T25" s="627"/>
      <c r="U25" s="688" t="s">
        <v>506</v>
      </c>
      <c r="V25" s="676" t="s">
        <v>124</v>
      </c>
      <c r="W25" s="692" t="s">
        <v>498</v>
      </c>
      <c r="X25" s="679">
        <v>0.35075899999999999</v>
      </c>
      <c r="Y25" s="679">
        <v>0.34030193236714978</v>
      </c>
      <c r="Z25" s="679">
        <v>0.35835235361385331</v>
      </c>
      <c r="AA25" s="679">
        <v>0.35338881859372934</v>
      </c>
      <c r="AB25" s="679">
        <v>0.34917905765876867</v>
      </c>
      <c r="AC25" s="679">
        <v>0.33476347930394801</v>
      </c>
      <c r="AD25" s="679">
        <v>0.32980332996041684</v>
      </c>
      <c r="AE25" s="679">
        <v>0.32558732357174386</v>
      </c>
      <c r="AF25" s="679">
        <v>0.32166167463184858</v>
      </c>
      <c r="AG25" s="679">
        <v>0.31905117356109869</v>
      </c>
      <c r="AH25" s="679">
        <v>0.30113666044407811</v>
      </c>
      <c r="AI25" s="679">
        <v>0.29507872314884259</v>
      </c>
      <c r="AJ25" s="679">
        <v>0.2894382051230317</v>
      </c>
      <c r="AK25" s="679">
        <v>0.28436412714784465</v>
      </c>
      <c r="AL25" s="679">
        <v>0.27994194933686672</v>
      </c>
      <c r="AM25" s="679">
        <v>0.27687726369901372</v>
      </c>
      <c r="AN25" s="679">
        <v>0.27463658245316924</v>
      </c>
      <c r="AO25" s="679">
        <v>0.27458110724488877</v>
      </c>
      <c r="AP25" s="679">
        <v>0.2780000019632714</v>
      </c>
      <c r="AQ25" s="679">
        <v>0.28114545104328009</v>
      </c>
      <c r="AR25" s="679">
        <v>0.274999277585108</v>
      </c>
      <c r="AS25" s="679">
        <v>0.26891037991591338</v>
      </c>
      <c r="AT25" s="679">
        <v>0.26304361022762857</v>
      </c>
      <c r="AU25" s="679">
        <v>0.25751156843722051</v>
      </c>
      <c r="AV25" s="679">
        <v>0.25232746984331206</v>
      </c>
      <c r="AW25" s="679">
        <v>0.24379465685344162</v>
      </c>
      <c r="AX25" s="679">
        <v>0.23555039309511266</v>
      </c>
      <c r="AY25" s="679">
        <v>0.22758492086484317</v>
      </c>
      <c r="AZ25" s="679">
        <v>0.21988881242980013</v>
      </c>
      <c r="BA25" s="679">
        <v>0.21245295886937215</v>
      </c>
      <c r="BB25" s="679">
        <v>0.23736472954143145</v>
      </c>
      <c r="BC25" s="679">
        <v>0.23045119372954506</v>
      </c>
      <c r="BD25" s="679">
        <v>0.2237390230383933</v>
      </c>
      <c r="BE25" s="679">
        <v>0.21722235246445951</v>
      </c>
      <c r="BF25" s="679">
        <v>0.21089548782957238</v>
      </c>
      <c r="BG25" s="679">
        <v>0.20475290080541003</v>
      </c>
      <c r="BH25" s="679">
        <v>0.19878922408292238</v>
      </c>
      <c r="BI25" s="679">
        <v>0.19299924668244892</v>
      </c>
      <c r="BJ25" s="679">
        <v>0.18737790940043583</v>
      </c>
      <c r="BK25" s="679">
        <v>0.18192030038877263</v>
      </c>
      <c r="BL25" s="679">
        <v>0.17662165086288609</v>
      </c>
      <c r="BM25" s="679">
        <v>0.17147733093484085</v>
      </c>
      <c r="BN25" s="679">
        <v>0.16648284556780663</v>
      </c>
      <c r="BO25" s="679">
        <v>0.16163383064835596</v>
      </c>
      <c r="BP25" s="679">
        <v>0.15692604917316114</v>
      </c>
      <c r="BQ25" s="679">
        <v>0.1523553875467584</v>
      </c>
      <c r="BR25" s="679">
        <v>0.14791785198714408</v>
      </c>
      <c r="BS25" s="679">
        <v>0.1436095650360622</v>
      </c>
      <c r="BT25" s="679">
        <v>0.13942676217093419</v>
      </c>
      <c r="BU25" s="679">
        <v>0.13536578851547013</v>
      </c>
      <c r="BV25" s="679">
        <v>0.13142309564608748</v>
      </c>
      <c r="BW25" s="679">
        <v>0.12759523849134707</v>
      </c>
      <c r="BX25" s="679">
        <v>0.12387887232169618</v>
      </c>
      <c r="BY25" s="679">
        <v>0.12027074982688951</v>
      </c>
      <c r="BZ25" s="679">
        <v>0.11676771827853349</v>
      </c>
      <c r="CA25" s="679">
        <v>0.11336671677527524</v>
      </c>
      <c r="CB25" s="679">
        <v>0.1100647735682284</v>
      </c>
      <c r="CC25" s="679">
        <v>0.10685900346429941</v>
      </c>
      <c r="CD25" s="679">
        <v>0.10374660530514505</v>
      </c>
      <c r="CE25" s="680">
        <v>0.10072485951955831</v>
      </c>
      <c r="CF25" s="680">
        <v>9.7791125747143992E-2</v>
      </c>
      <c r="CG25" s="680">
        <v>9.4942840531207773E-2</v>
      </c>
      <c r="CH25" s="680">
        <v>9.2177515078842504E-2</v>
      </c>
      <c r="CI25" s="680">
        <v>8.9492733086254841E-2</v>
      </c>
      <c r="CJ25" s="680">
        <v>8.6886148627431894E-2</v>
      </c>
      <c r="CK25" s="680">
        <v>8.4355484104302811E-2</v>
      </c>
      <c r="CL25" s="680">
        <v>8.189852825660468E-2</v>
      </c>
      <c r="CM25" s="680">
        <v>7.9513134229713275E-2</v>
      </c>
      <c r="CN25" s="680">
        <v>7.7197217698750764E-2</v>
      </c>
      <c r="CO25" s="680">
        <v>7.4948755047330839E-2</v>
      </c>
      <c r="CP25" s="680">
        <v>7.2765781599350321E-2</v>
      </c>
      <c r="CQ25" s="680">
        <v>7.0646389902281864E-2</v>
      </c>
      <c r="CR25" s="680">
        <v>6.8588728060467827E-2</v>
      </c>
      <c r="CS25" s="680">
        <v>6.6590998116959052E-2</v>
      </c>
      <c r="CT25" s="680">
        <v>6.4651454482484536E-2</v>
      </c>
      <c r="CU25" s="680">
        <v>9.0415528162560946E-2</v>
      </c>
      <c r="CV25" s="680">
        <v>8.821027137810826E-2</v>
      </c>
      <c r="CW25" s="680">
        <v>8.6058801344495867E-2</v>
      </c>
      <c r="CX25" s="680">
        <v>8.3959806189752073E-2</v>
      </c>
      <c r="CY25" s="681">
        <v>8.1912006038782487E-2</v>
      </c>
      <c r="CZ25" s="682"/>
      <c r="DA25" s="683"/>
      <c r="DB25" s="683"/>
      <c r="DC25" s="683"/>
      <c r="DD25" s="683"/>
      <c r="DE25" s="683"/>
      <c r="DF25" s="683"/>
      <c r="DG25" s="683"/>
      <c r="DH25" s="683"/>
      <c r="DI25" s="683"/>
      <c r="DJ25" s="683"/>
      <c r="DK25" s="683"/>
      <c r="DL25" s="683"/>
      <c r="DM25" s="683"/>
      <c r="DN25" s="683"/>
      <c r="DO25" s="683"/>
      <c r="DP25" s="683"/>
      <c r="DQ25" s="683"/>
      <c r="DR25" s="683"/>
      <c r="DS25" s="683"/>
      <c r="DT25" s="683"/>
      <c r="DU25" s="683"/>
      <c r="DV25" s="683"/>
      <c r="DW25" s="684"/>
      <c r="DX25" s="685"/>
    </row>
    <row r="26" spans="2:128" x14ac:dyDescent="0.2">
      <c r="B26" s="648"/>
      <c r="C26" s="694"/>
      <c r="D26" s="627"/>
      <c r="E26" s="627"/>
      <c r="F26" s="627"/>
      <c r="G26" s="627"/>
      <c r="H26" s="627"/>
      <c r="I26" s="627"/>
      <c r="J26" s="627"/>
      <c r="K26" s="627"/>
      <c r="L26" s="627"/>
      <c r="M26" s="627"/>
      <c r="N26" s="627"/>
      <c r="O26" s="627"/>
      <c r="P26" s="627"/>
      <c r="Q26" s="627"/>
      <c r="R26" s="695"/>
      <c r="S26" s="627"/>
      <c r="T26" s="627"/>
      <c r="U26" s="698" t="s">
        <v>507</v>
      </c>
      <c r="V26" s="676" t="s">
        <v>124</v>
      </c>
      <c r="W26" s="692" t="s">
        <v>498</v>
      </c>
      <c r="X26" s="699"/>
      <c r="Y26" s="699"/>
      <c r="Z26" s="699"/>
      <c r="AA26" s="699"/>
      <c r="AB26" s="699"/>
      <c r="AC26" s="699"/>
      <c r="AD26" s="699"/>
      <c r="AE26" s="699"/>
      <c r="AF26" s="699"/>
      <c r="AG26" s="699"/>
      <c r="AH26" s="699"/>
      <c r="AI26" s="699"/>
      <c r="AJ26" s="699"/>
      <c r="AK26" s="699"/>
      <c r="AL26" s="699"/>
      <c r="AM26" s="699"/>
      <c r="AN26" s="699"/>
      <c r="AO26" s="699"/>
      <c r="AP26" s="699"/>
      <c r="AQ26" s="699"/>
      <c r="AR26" s="699"/>
      <c r="AS26" s="699"/>
      <c r="AT26" s="699"/>
      <c r="AU26" s="699"/>
      <c r="AV26" s="699"/>
      <c r="AW26" s="699"/>
      <c r="AX26" s="699"/>
      <c r="AY26" s="699"/>
      <c r="AZ26" s="699"/>
      <c r="BA26" s="699"/>
      <c r="BB26" s="699"/>
      <c r="BC26" s="699"/>
      <c r="BD26" s="699"/>
      <c r="BE26" s="699"/>
      <c r="BF26" s="699"/>
      <c r="BG26" s="699"/>
      <c r="BH26" s="699"/>
      <c r="BI26" s="699"/>
      <c r="BJ26" s="699"/>
      <c r="BK26" s="699"/>
      <c r="BL26" s="699"/>
      <c r="BM26" s="699"/>
      <c r="BN26" s="699"/>
      <c r="BO26" s="699"/>
      <c r="BP26" s="699"/>
      <c r="BQ26" s="699"/>
      <c r="BR26" s="699"/>
      <c r="BS26" s="699"/>
      <c r="BT26" s="699"/>
      <c r="BU26" s="699"/>
      <c r="BV26" s="699"/>
      <c r="BW26" s="699"/>
      <c r="BX26" s="699"/>
      <c r="BY26" s="699"/>
      <c r="BZ26" s="699"/>
      <c r="CA26" s="699"/>
      <c r="CB26" s="699"/>
      <c r="CC26" s="699"/>
      <c r="CD26" s="699"/>
      <c r="CE26" s="700"/>
      <c r="CF26" s="700"/>
      <c r="CG26" s="700"/>
      <c r="CH26" s="700"/>
      <c r="CI26" s="700"/>
      <c r="CJ26" s="700"/>
      <c r="CK26" s="700"/>
      <c r="CL26" s="700"/>
      <c r="CM26" s="700"/>
      <c r="CN26" s="700"/>
      <c r="CO26" s="700"/>
      <c r="CP26" s="700"/>
      <c r="CQ26" s="700"/>
      <c r="CR26" s="700"/>
      <c r="CS26" s="700"/>
      <c r="CT26" s="700"/>
      <c r="CU26" s="700"/>
      <c r="CV26" s="700"/>
      <c r="CW26" s="700"/>
      <c r="CX26" s="700"/>
      <c r="CY26" s="701"/>
      <c r="CZ26" s="682"/>
      <c r="DA26" s="683"/>
      <c r="DB26" s="683"/>
      <c r="DC26" s="683"/>
      <c r="DD26" s="683"/>
      <c r="DE26" s="683"/>
      <c r="DF26" s="683"/>
      <c r="DG26" s="683"/>
      <c r="DH26" s="683"/>
      <c r="DI26" s="683"/>
      <c r="DJ26" s="683"/>
      <c r="DK26" s="683"/>
      <c r="DL26" s="683"/>
      <c r="DM26" s="683"/>
      <c r="DN26" s="683"/>
      <c r="DO26" s="683"/>
      <c r="DP26" s="683"/>
      <c r="DQ26" s="683"/>
      <c r="DR26" s="683"/>
      <c r="DS26" s="683"/>
      <c r="DT26" s="683"/>
      <c r="DU26" s="683"/>
      <c r="DV26" s="683"/>
      <c r="DW26" s="684"/>
      <c r="DX26" s="685"/>
    </row>
    <row r="27" spans="2:128" ht="15.75" thickBot="1" x14ac:dyDescent="0.25">
      <c r="B27" s="650"/>
      <c r="C27" s="651"/>
      <c r="D27" s="652"/>
      <c r="E27" s="652"/>
      <c r="F27" s="652"/>
      <c r="G27" s="652"/>
      <c r="H27" s="652"/>
      <c r="I27" s="652"/>
      <c r="J27" s="652"/>
      <c r="K27" s="652"/>
      <c r="L27" s="652"/>
      <c r="M27" s="652"/>
      <c r="N27" s="652"/>
      <c r="O27" s="652"/>
      <c r="P27" s="652"/>
      <c r="Q27" s="652"/>
      <c r="R27" s="702"/>
      <c r="S27" s="652"/>
      <c r="T27" s="652"/>
      <c r="U27" s="703" t="s">
        <v>127</v>
      </c>
      <c r="V27" s="704" t="s">
        <v>508</v>
      </c>
      <c r="W27" s="705" t="s">
        <v>498</v>
      </c>
      <c r="X27" s="706">
        <f>SUM(X16:X26)</f>
        <v>409.140129</v>
      </c>
      <c r="Y27" s="706">
        <f t="shared" ref="Y27:CJ27" si="36">SUM(Y16:Y26)</f>
        <v>412.47850743236705</v>
      </c>
      <c r="Z27" s="706">
        <f t="shared" si="36"/>
        <v>481.21538988150286</v>
      </c>
      <c r="AA27" s="706">
        <f t="shared" si="36"/>
        <v>542.46289540426346</v>
      </c>
      <c r="AB27" s="706">
        <f t="shared" si="36"/>
        <v>609.81565772899819</v>
      </c>
      <c r="AC27" s="706">
        <f t="shared" si="36"/>
        <v>653.50785973631309</v>
      </c>
      <c r="AD27" s="706">
        <f t="shared" si="36"/>
        <v>708.115578005305</v>
      </c>
      <c r="AE27" s="706">
        <f t="shared" si="36"/>
        <v>767.97143191725183</v>
      </c>
      <c r="AF27" s="706">
        <f t="shared" si="36"/>
        <v>833.31297371453661</v>
      </c>
      <c r="AG27" s="706">
        <f t="shared" si="36"/>
        <v>907.72957768757919</v>
      </c>
      <c r="AH27" s="706">
        <f t="shared" si="36"/>
        <v>932.03985714857606</v>
      </c>
      <c r="AI27" s="706">
        <f t="shared" si="36"/>
        <v>969.37246743439323</v>
      </c>
      <c r="AJ27" s="706">
        <f t="shared" si="36"/>
        <v>1008.9456496115904</v>
      </c>
      <c r="AK27" s="706">
        <f t="shared" si="36"/>
        <v>1053.3197222567276</v>
      </c>
      <c r="AL27" s="706">
        <f t="shared" si="36"/>
        <v>1103.342845329918</v>
      </c>
      <c r="AM27" s="706">
        <f t="shared" si="36"/>
        <v>1161.172219367392</v>
      </c>
      <c r="AN27" s="706">
        <f t="shared" si="36"/>
        <v>1228.9186649650369</v>
      </c>
      <c r="AO27" s="706">
        <f t="shared" si="36"/>
        <v>1312.8985967687186</v>
      </c>
      <c r="AP27" s="706">
        <f t="shared" si="36"/>
        <v>1424.2143959423274</v>
      </c>
      <c r="AQ27" s="706">
        <f t="shared" si="36"/>
        <v>1545.8716621981871</v>
      </c>
      <c r="AR27" s="706">
        <f t="shared" si="36"/>
        <v>1615.9224698593969</v>
      </c>
      <c r="AS27" s="706">
        <f t="shared" si="36"/>
        <v>1689.7938167963964</v>
      </c>
      <c r="AT27" s="706">
        <f t="shared" si="36"/>
        <v>1768.3232548613769</v>
      </c>
      <c r="AU27" s="706">
        <f t="shared" si="36"/>
        <v>1853.2288601821431</v>
      </c>
      <c r="AV27" s="706">
        <f t="shared" si="36"/>
        <v>1944.3436714461072</v>
      </c>
      <c r="AW27" s="706">
        <f t="shared" si="36"/>
        <v>1956.6295610235638</v>
      </c>
      <c r="AX27" s="706">
        <f t="shared" si="36"/>
        <v>1956.6213167598055</v>
      </c>
      <c r="AY27" s="706">
        <f t="shared" si="36"/>
        <v>1956.6133512875754</v>
      </c>
      <c r="AZ27" s="706">
        <f t="shared" si="36"/>
        <v>1956.6056551791403</v>
      </c>
      <c r="BA27" s="706">
        <f t="shared" si="36"/>
        <v>1956.5982193255797</v>
      </c>
      <c r="BB27" s="706">
        <f t="shared" si="36"/>
        <v>1956.6231310962519</v>
      </c>
      <c r="BC27" s="706">
        <f t="shared" si="36"/>
        <v>1956.61621756044</v>
      </c>
      <c r="BD27" s="706">
        <f t="shared" si="36"/>
        <v>1956.6095053897488</v>
      </c>
      <c r="BE27" s="706">
        <f t="shared" si="36"/>
        <v>1956.6029887191748</v>
      </c>
      <c r="BF27" s="706">
        <f t="shared" si="36"/>
        <v>1956.5966618545399</v>
      </c>
      <c r="BG27" s="706">
        <f t="shared" si="36"/>
        <v>1956.5905192675159</v>
      </c>
      <c r="BH27" s="706">
        <f t="shared" si="36"/>
        <v>1956.5845555907933</v>
      </c>
      <c r="BI27" s="706">
        <f t="shared" si="36"/>
        <v>1956.5787656133928</v>
      </c>
      <c r="BJ27" s="706">
        <f t="shared" si="36"/>
        <v>1956.573144276111</v>
      </c>
      <c r="BK27" s="706">
        <f t="shared" si="36"/>
        <v>1956.5676866670992</v>
      </c>
      <c r="BL27" s="706">
        <f t="shared" si="36"/>
        <v>1956.5623880175733</v>
      </c>
      <c r="BM27" s="706">
        <f t="shared" si="36"/>
        <v>1956.5572436976452</v>
      </c>
      <c r="BN27" s="706">
        <f t="shared" si="36"/>
        <v>1956.5522492122782</v>
      </c>
      <c r="BO27" s="706">
        <f t="shared" si="36"/>
        <v>1956.5474001973587</v>
      </c>
      <c r="BP27" s="706">
        <f t="shared" si="36"/>
        <v>1956.5426924158835</v>
      </c>
      <c r="BQ27" s="706">
        <f t="shared" si="36"/>
        <v>1956.5381217542572</v>
      </c>
      <c r="BR27" s="706">
        <f t="shared" si="36"/>
        <v>1956.5336842186975</v>
      </c>
      <c r="BS27" s="706">
        <f t="shared" si="36"/>
        <v>1956.5293759317465</v>
      </c>
      <c r="BT27" s="706">
        <f t="shared" si="36"/>
        <v>1956.5251931288813</v>
      </c>
      <c r="BU27" s="706">
        <f t="shared" si="36"/>
        <v>1956.5211321552258</v>
      </c>
      <c r="BV27" s="706">
        <f t="shared" si="36"/>
        <v>1956.5171894623566</v>
      </c>
      <c r="BW27" s="706">
        <f t="shared" si="36"/>
        <v>1956.5133616052017</v>
      </c>
      <c r="BX27" s="706">
        <f t="shared" si="36"/>
        <v>1956.5096452390321</v>
      </c>
      <c r="BY27" s="706">
        <f t="shared" si="36"/>
        <v>1956.5060371165373</v>
      </c>
      <c r="BZ27" s="706">
        <f t="shared" si="36"/>
        <v>1956.5025340849888</v>
      </c>
      <c r="CA27" s="706">
        <f t="shared" si="36"/>
        <v>1956.4991330834857</v>
      </c>
      <c r="CB27" s="706">
        <f t="shared" si="36"/>
        <v>1956.4958311402786</v>
      </c>
      <c r="CC27" s="706">
        <f t="shared" si="36"/>
        <v>1956.4926253701747</v>
      </c>
      <c r="CD27" s="706">
        <f t="shared" si="36"/>
        <v>1956.4895129720155</v>
      </c>
      <c r="CE27" s="706">
        <f t="shared" si="36"/>
        <v>1956.4864912262299</v>
      </c>
      <c r="CF27" s="706">
        <f t="shared" si="36"/>
        <v>1956.4835574924575</v>
      </c>
      <c r="CG27" s="706">
        <f t="shared" si="36"/>
        <v>1956.4807092072417</v>
      </c>
      <c r="CH27" s="706">
        <f t="shared" si="36"/>
        <v>1956.4779438817893</v>
      </c>
      <c r="CI27" s="706">
        <f t="shared" si="36"/>
        <v>1956.4752590997966</v>
      </c>
      <c r="CJ27" s="706">
        <f t="shared" si="36"/>
        <v>1956.4726525153378</v>
      </c>
      <c r="CK27" s="706">
        <f t="shared" ref="CK27:DW27" si="37">SUM(CK16:CK26)</f>
        <v>1956.4701218508146</v>
      </c>
      <c r="CL27" s="706">
        <f t="shared" si="37"/>
        <v>1956.4676648949671</v>
      </c>
      <c r="CM27" s="706">
        <f t="shared" si="37"/>
        <v>1956.4652795009401</v>
      </c>
      <c r="CN27" s="706">
        <f t="shared" si="37"/>
        <v>1956.4629635844092</v>
      </c>
      <c r="CO27" s="706">
        <f t="shared" si="37"/>
        <v>1956.4607151217579</v>
      </c>
      <c r="CP27" s="706">
        <f t="shared" si="37"/>
        <v>1956.4585321483098</v>
      </c>
      <c r="CQ27" s="706">
        <f t="shared" si="37"/>
        <v>1956.4564127566127</v>
      </c>
      <c r="CR27" s="706">
        <f t="shared" si="37"/>
        <v>1956.4543550947708</v>
      </c>
      <c r="CS27" s="706">
        <f t="shared" si="37"/>
        <v>1956.4523573648273</v>
      </c>
      <c r="CT27" s="706">
        <f t="shared" si="37"/>
        <v>1956.4504178211928</v>
      </c>
      <c r="CU27" s="706">
        <f t="shared" si="37"/>
        <v>1956.476181894873</v>
      </c>
      <c r="CV27" s="706">
        <f t="shared" si="37"/>
        <v>1956.4739766380885</v>
      </c>
      <c r="CW27" s="706">
        <f t="shared" si="37"/>
        <v>1956.4718251680549</v>
      </c>
      <c r="CX27" s="706">
        <f t="shared" si="37"/>
        <v>1956.4697261729002</v>
      </c>
      <c r="CY27" s="707">
        <f t="shared" si="37"/>
        <v>1956.4676783727491</v>
      </c>
      <c r="CZ27" s="615">
        <f t="shared" si="37"/>
        <v>0</v>
      </c>
      <c r="DA27" s="616">
        <f t="shared" si="37"/>
        <v>0</v>
      </c>
      <c r="DB27" s="616">
        <f t="shared" si="37"/>
        <v>0</v>
      </c>
      <c r="DC27" s="616">
        <f t="shared" si="37"/>
        <v>0</v>
      </c>
      <c r="DD27" s="616">
        <f t="shared" si="37"/>
        <v>0</v>
      </c>
      <c r="DE27" s="616">
        <f t="shared" si="37"/>
        <v>0</v>
      </c>
      <c r="DF27" s="616">
        <f t="shared" si="37"/>
        <v>0</v>
      </c>
      <c r="DG27" s="616">
        <f t="shared" si="37"/>
        <v>0</v>
      </c>
      <c r="DH27" s="616">
        <f t="shared" si="37"/>
        <v>0</v>
      </c>
      <c r="DI27" s="616">
        <f t="shared" si="37"/>
        <v>0</v>
      </c>
      <c r="DJ27" s="616">
        <f t="shared" si="37"/>
        <v>0</v>
      </c>
      <c r="DK27" s="616">
        <f t="shared" si="37"/>
        <v>0</v>
      </c>
      <c r="DL27" s="616">
        <f t="shared" si="37"/>
        <v>0</v>
      </c>
      <c r="DM27" s="616">
        <f t="shared" si="37"/>
        <v>0</v>
      </c>
      <c r="DN27" s="616">
        <f t="shared" si="37"/>
        <v>0</v>
      </c>
      <c r="DO27" s="616">
        <f t="shared" si="37"/>
        <v>0</v>
      </c>
      <c r="DP27" s="616">
        <f t="shared" si="37"/>
        <v>0</v>
      </c>
      <c r="DQ27" s="616">
        <f t="shared" si="37"/>
        <v>0</v>
      </c>
      <c r="DR27" s="616">
        <f t="shared" si="37"/>
        <v>0</v>
      </c>
      <c r="DS27" s="616">
        <f t="shared" si="37"/>
        <v>0</v>
      </c>
      <c r="DT27" s="616">
        <f t="shared" si="37"/>
        <v>0</v>
      </c>
      <c r="DU27" s="616">
        <f t="shared" si="37"/>
        <v>0</v>
      </c>
      <c r="DV27" s="616">
        <f t="shared" si="37"/>
        <v>0</v>
      </c>
      <c r="DW27" s="617">
        <f t="shared" si="37"/>
        <v>0</v>
      </c>
      <c r="DX27" s="685"/>
    </row>
    <row r="28" spans="2:128" ht="51" x14ac:dyDescent="0.2">
      <c r="B28" s="674" t="s">
        <v>493</v>
      </c>
      <c r="C28" s="584" t="s">
        <v>830</v>
      </c>
      <c r="D28" s="585" t="s">
        <v>831</v>
      </c>
      <c r="E28" s="586" t="s">
        <v>572</v>
      </c>
      <c r="F28" s="587" t="s">
        <v>803</v>
      </c>
      <c r="G28" s="588" t="s">
        <v>829</v>
      </c>
      <c r="H28" s="590" t="s">
        <v>495</v>
      </c>
      <c r="I28" s="589">
        <f>MAX(X28:AV28)</f>
        <v>4.4391291388066252</v>
      </c>
      <c r="J28" s="590">
        <f>SUMPRODUCT($X$2:$CY$2,$X28:$CY28)*365</f>
        <v>32217.278248483231</v>
      </c>
      <c r="K28" s="590">
        <f>SUMPRODUCT($X$2:$CY$2,$X29:$CY29)+SUMPRODUCT($X$2:$CY$2,$X30:$CY30)+SUMPRODUCT($X$2:$CY$2,$X31:$CY31)</f>
        <v>51812.414070475272</v>
      </c>
      <c r="L28" s="590">
        <f>SUMPRODUCT($X$2:$CY$2,$X32:$CY32) +SUMPRODUCT($X$2:$CY$2,$X33:$CY33)</f>
        <v>2033.7999582392206</v>
      </c>
      <c r="M28" s="590">
        <f>SUMPRODUCT($X$2:$CY$2,$X34:$CY34)*-1</f>
        <v>-8159.2919365000807</v>
      </c>
      <c r="N28" s="590">
        <f>SUMPRODUCT($X$2:$CY$2,$X37:$CY37) +SUMPRODUCT($X$2:$CY$2,$X38:$CY38)</f>
        <v>8.9558881764431479</v>
      </c>
      <c r="O28" s="590">
        <f>SUMPRODUCT($X$2:$CY$2,$X35:$CY35) +SUMPRODUCT($X$2:$CY$2,$X36:$CY36) +SUMPRODUCT($X$2:$CY$2,$X39:$CY39)</f>
        <v>17327.608464682289</v>
      </c>
      <c r="P28" s="590">
        <f>SUM(K28:O28)</f>
        <v>63023.486445073155</v>
      </c>
      <c r="Q28" s="590">
        <f>(SUM(K28:M28)*100000)/(J28*1000)</f>
        <v>141.80875783436275</v>
      </c>
      <c r="R28" s="591">
        <f>(P28*100000)/(J28*1000)</f>
        <v>195.62014506312389</v>
      </c>
      <c r="S28" s="612">
        <v>3</v>
      </c>
      <c r="T28" s="613">
        <v>3</v>
      </c>
      <c r="U28" s="675" t="s">
        <v>496</v>
      </c>
      <c r="V28" s="676" t="s">
        <v>124</v>
      </c>
      <c r="W28" s="677" t="s">
        <v>75</v>
      </c>
      <c r="X28" s="678">
        <v>0</v>
      </c>
      <c r="Y28" s="678">
        <v>0.20495545194999998</v>
      </c>
      <c r="Z28" s="678">
        <v>0.41951391334999905</v>
      </c>
      <c r="AA28" s="678">
        <v>0.64101820474999904</v>
      </c>
      <c r="AB28" s="678">
        <v>0.86946832614999803</v>
      </c>
      <c r="AC28" s="678">
        <v>1.1048642784999998</v>
      </c>
      <c r="AD28" s="678">
        <v>1.3165851032</v>
      </c>
      <c r="AE28" s="678">
        <v>1.5352517588500001</v>
      </c>
      <c r="AF28" s="678">
        <v>1.7608642445</v>
      </c>
      <c r="AG28" s="678">
        <v>1.9899496460999999</v>
      </c>
      <c r="AH28" s="678">
        <v>2.2259808776999996</v>
      </c>
      <c r="AI28" s="678">
        <v>2.4429301261999998</v>
      </c>
      <c r="AJ28" s="678">
        <v>2.6633522887500001</v>
      </c>
      <c r="AK28" s="679">
        <v>2.8872473672500001</v>
      </c>
      <c r="AL28" s="679">
        <v>3.1146153607499998</v>
      </c>
      <c r="AM28" s="679">
        <v>3.3454562701999997</v>
      </c>
      <c r="AN28" s="679">
        <v>3.5193302672</v>
      </c>
      <c r="AO28" s="679">
        <v>3.6966771791999995</v>
      </c>
      <c r="AP28" s="679">
        <v>3.8809699221499994</v>
      </c>
      <c r="AQ28" s="679">
        <v>4.0687355791500002</v>
      </c>
      <c r="AR28" s="679">
        <v>4.2599741520999999</v>
      </c>
      <c r="AS28" s="679">
        <v>4.4391291388066252</v>
      </c>
      <c r="AT28" s="679">
        <v>4.4391291388066252</v>
      </c>
      <c r="AU28" s="679">
        <v>4.4391291388066252</v>
      </c>
      <c r="AV28" s="679">
        <v>4.4391291388066252</v>
      </c>
      <c r="AW28" s="679">
        <v>4.4391291388066252</v>
      </c>
      <c r="AX28" s="679">
        <v>4.4391291388066252</v>
      </c>
      <c r="AY28" s="679">
        <v>4.4391291388066252</v>
      </c>
      <c r="AZ28" s="679">
        <v>4.4391291388066252</v>
      </c>
      <c r="BA28" s="679">
        <v>4.4391291388066252</v>
      </c>
      <c r="BB28" s="679">
        <v>4.4391291388066252</v>
      </c>
      <c r="BC28" s="679">
        <v>4.4391291388066252</v>
      </c>
      <c r="BD28" s="679">
        <v>4.4391291388066252</v>
      </c>
      <c r="BE28" s="679">
        <v>4.4391291388066252</v>
      </c>
      <c r="BF28" s="679">
        <v>4.4391291388066252</v>
      </c>
      <c r="BG28" s="679">
        <v>4.4391291388066252</v>
      </c>
      <c r="BH28" s="679">
        <v>4.4391291388066252</v>
      </c>
      <c r="BI28" s="679">
        <v>4.4391291388066252</v>
      </c>
      <c r="BJ28" s="679">
        <v>4.4391291388066252</v>
      </c>
      <c r="BK28" s="679">
        <v>4.4391291388066252</v>
      </c>
      <c r="BL28" s="679">
        <v>4.4391291388066252</v>
      </c>
      <c r="BM28" s="679">
        <v>4.4391291388066252</v>
      </c>
      <c r="BN28" s="679">
        <v>4.4391291388066252</v>
      </c>
      <c r="BO28" s="679">
        <v>4.4391291388066252</v>
      </c>
      <c r="BP28" s="679">
        <v>4.4391291388066252</v>
      </c>
      <c r="BQ28" s="679">
        <v>4.4391291388066252</v>
      </c>
      <c r="BR28" s="679">
        <v>4.4391291388066252</v>
      </c>
      <c r="BS28" s="679">
        <v>4.4391291388066252</v>
      </c>
      <c r="BT28" s="679">
        <v>4.4391291388066252</v>
      </c>
      <c r="BU28" s="679">
        <v>4.4391291388066252</v>
      </c>
      <c r="BV28" s="679">
        <v>4.4391291388066252</v>
      </c>
      <c r="BW28" s="679">
        <v>4.4391291388066252</v>
      </c>
      <c r="BX28" s="679">
        <v>4.4391291388066252</v>
      </c>
      <c r="BY28" s="679">
        <v>4.4391291388066252</v>
      </c>
      <c r="BZ28" s="679">
        <v>4.4391291388066252</v>
      </c>
      <c r="CA28" s="679">
        <v>4.4391291388066252</v>
      </c>
      <c r="CB28" s="679">
        <v>4.4391291388066252</v>
      </c>
      <c r="CC28" s="679">
        <v>4.4391291388066252</v>
      </c>
      <c r="CD28" s="679">
        <v>4.4391291388066252</v>
      </c>
      <c r="CE28" s="680">
        <v>4.4391291388066252</v>
      </c>
      <c r="CF28" s="680">
        <v>4.4391291388066252</v>
      </c>
      <c r="CG28" s="680">
        <v>4.4391291388066252</v>
      </c>
      <c r="CH28" s="680">
        <v>4.4391291388066252</v>
      </c>
      <c r="CI28" s="680">
        <v>4.4391291388066252</v>
      </c>
      <c r="CJ28" s="680">
        <v>4.4391291388066252</v>
      </c>
      <c r="CK28" s="680">
        <v>4.4391291388066252</v>
      </c>
      <c r="CL28" s="680">
        <v>4.4391291388066252</v>
      </c>
      <c r="CM28" s="680">
        <v>4.4391291388066252</v>
      </c>
      <c r="CN28" s="680">
        <v>4.4391291388066252</v>
      </c>
      <c r="CO28" s="680">
        <v>4.4391291388066252</v>
      </c>
      <c r="CP28" s="680">
        <v>4.4391291388066252</v>
      </c>
      <c r="CQ28" s="680">
        <v>4.4391291388066252</v>
      </c>
      <c r="CR28" s="680">
        <v>4.4391291388066252</v>
      </c>
      <c r="CS28" s="680">
        <v>4.4391291388066252</v>
      </c>
      <c r="CT28" s="680">
        <v>4.4391291388066252</v>
      </c>
      <c r="CU28" s="680">
        <v>4.4391291388066252</v>
      </c>
      <c r="CV28" s="680">
        <v>4.4391291388066252</v>
      </c>
      <c r="CW28" s="680">
        <v>4.4391291388066252</v>
      </c>
      <c r="CX28" s="680">
        <v>4.4391291388066252</v>
      </c>
      <c r="CY28" s="681">
        <v>4.4391291388066252</v>
      </c>
      <c r="CZ28" s="682"/>
      <c r="DA28" s="683"/>
      <c r="DB28" s="683"/>
      <c r="DC28" s="683"/>
      <c r="DD28" s="683"/>
      <c r="DE28" s="683"/>
      <c r="DF28" s="683"/>
      <c r="DG28" s="683"/>
      <c r="DH28" s="683"/>
      <c r="DI28" s="683"/>
      <c r="DJ28" s="683"/>
      <c r="DK28" s="683"/>
      <c r="DL28" s="683"/>
      <c r="DM28" s="683"/>
      <c r="DN28" s="683"/>
      <c r="DO28" s="683"/>
      <c r="DP28" s="683"/>
      <c r="DQ28" s="683"/>
      <c r="DR28" s="683"/>
      <c r="DS28" s="683"/>
      <c r="DT28" s="683"/>
      <c r="DU28" s="683"/>
      <c r="DV28" s="683"/>
      <c r="DW28" s="684"/>
      <c r="DX28" s="685"/>
    </row>
    <row r="29" spans="2:128" x14ac:dyDescent="0.2">
      <c r="B29" s="686"/>
      <c r="C29" s="687"/>
      <c r="D29" s="593"/>
      <c r="E29" s="594"/>
      <c r="F29" s="594"/>
      <c r="G29" s="593"/>
      <c r="H29" s="594"/>
      <c r="I29" s="594"/>
      <c r="J29" s="594"/>
      <c r="K29" s="594"/>
      <c r="L29" s="594"/>
      <c r="M29" s="594"/>
      <c r="N29" s="594"/>
      <c r="O29" s="594"/>
      <c r="P29" s="594"/>
      <c r="Q29" s="594"/>
      <c r="R29" s="614"/>
      <c r="S29" s="594"/>
      <c r="T29" s="594"/>
      <c r="U29" s="688" t="s">
        <v>497</v>
      </c>
      <c r="V29" s="676" t="s">
        <v>124</v>
      </c>
      <c r="W29" s="677" t="s">
        <v>498</v>
      </c>
      <c r="X29" s="678">
        <v>18.21184563836092</v>
      </c>
      <c r="Y29" s="678">
        <v>18.632989603754023</v>
      </c>
      <c r="Z29" s="678">
        <v>19.09589595290058</v>
      </c>
      <c r="AA29" s="678">
        <v>19.626323885254408</v>
      </c>
      <c r="AB29" s="678">
        <v>20.245944853057249</v>
      </c>
      <c r="AC29" s="678">
        <v>20.671862268515692</v>
      </c>
      <c r="AD29" s="678">
        <v>21.45935403220868</v>
      </c>
      <c r="AE29" s="678">
        <v>22.468671883671618</v>
      </c>
      <c r="AF29" s="678">
        <v>23.858970608395204</v>
      </c>
      <c r="AG29" s="678">
        <v>26.595229557300264</v>
      </c>
      <c r="AH29" s="678">
        <v>26.893953998866085</v>
      </c>
      <c r="AI29" s="678">
        <v>27.471216441441047</v>
      </c>
      <c r="AJ29" s="678">
        <v>28.107568122661693</v>
      </c>
      <c r="AK29" s="679">
        <v>28.831024494604605</v>
      </c>
      <c r="AL29" s="679">
        <v>29.667873865151794</v>
      </c>
      <c r="AM29" s="679">
        <v>29.752972063444282</v>
      </c>
      <c r="AN29" s="679">
        <v>30.605662631267897</v>
      </c>
      <c r="AO29" s="679">
        <v>31.671095379833933</v>
      </c>
      <c r="AP29" s="679">
        <v>32.973081446308029</v>
      </c>
      <c r="AQ29" s="679">
        <v>34.750816613265307</v>
      </c>
      <c r="AR29" s="679">
        <v>37.960734560305582</v>
      </c>
      <c r="AS29" s="679">
        <v>35.88458878288484</v>
      </c>
      <c r="AT29" s="679">
        <v>35.896527636013175</v>
      </c>
      <c r="AU29" s="679">
        <v>35.9084651427087</v>
      </c>
      <c r="AV29" s="679">
        <v>35.920401303722379</v>
      </c>
      <c r="AW29" s="679">
        <v>35.920401303722379</v>
      </c>
      <c r="AX29" s="679">
        <v>35.920401303722379</v>
      </c>
      <c r="AY29" s="679">
        <v>35.920401303722379</v>
      </c>
      <c r="AZ29" s="679">
        <v>35.920401303722379</v>
      </c>
      <c r="BA29" s="679">
        <v>35.920401303722379</v>
      </c>
      <c r="BB29" s="679">
        <v>35.920401303722379</v>
      </c>
      <c r="BC29" s="679">
        <v>35.920401303722379</v>
      </c>
      <c r="BD29" s="679">
        <v>35.920401303722379</v>
      </c>
      <c r="BE29" s="679">
        <v>35.920401303722379</v>
      </c>
      <c r="BF29" s="679">
        <v>35.920401303722379</v>
      </c>
      <c r="BG29" s="679">
        <v>35.920401303722379</v>
      </c>
      <c r="BH29" s="679">
        <v>35.920401303722379</v>
      </c>
      <c r="BI29" s="679">
        <v>35.920401303722379</v>
      </c>
      <c r="BJ29" s="679">
        <v>35.920401303722379</v>
      </c>
      <c r="BK29" s="679">
        <v>35.920401303722379</v>
      </c>
      <c r="BL29" s="679">
        <v>35.920401303722379</v>
      </c>
      <c r="BM29" s="679">
        <v>35.920401303722379</v>
      </c>
      <c r="BN29" s="679">
        <v>35.920401303722379</v>
      </c>
      <c r="BO29" s="679">
        <v>35.920401303722379</v>
      </c>
      <c r="BP29" s="679">
        <v>35.920401303722379</v>
      </c>
      <c r="BQ29" s="679">
        <v>35.920401303722379</v>
      </c>
      <c r="BR29" s="679">
        <v>35.920401303722379</v>
      </c>
      <c r="BS29" s="679">
        <v>35.920401303722379</v>
      </c>
      <c r="BT29" s="679">
        <v>35.920401303722379</v>
      </c>
      <c r="BU29" s="679">
        <v>35.920401303722379</v>
      </c>
      <c r="BV29" s="679">
        <v>35.920401303722379</v>
      </c>
      <c r="BW29" s="679">
        <v>35.920401303722379</v>
      </c>
      <c r="BX29" s="679">
        <v>35.920401303722379</v>
      </c>
      <c r="BY29" s="679">
        <v>35.920401303722379</v>
      </c>
      <c r="BZ29" s="679">
        <v>35.920401303722379</v>
      </c>
      <c r="CA29" s="679">
        <v>35.920401303722379</v>
      </c>
      <c r="CB29" s="679">
        <v>35.920401303722379</v>
      </c>
      <c r="CC29" s="679">
        <v>35.920401303722379</v>
      </c>
      <c r="CD29" s="679">
        <v>35.920401303722379</v>
      </c>
      <c r="CE29" s="680">
        <v>35.920401303722379</v>
      </c>
      <c r="CF29" s="680">
        <v>35.920401303722379</v>
      </c>
      <c r="CG29" s="680">
        <v>35.920401303722379</v>
      </c>
      <c r="CH29" s="680">
        <v>35.920401303722379</v>
      </c>
      <c r="CI29" s="680">
        <v>35.920401303722379</v>
      </c>
      <c r="CJ29" s="680">
        <v>35.920401303722379</v>
      </c>
      <c r="CK29" s="680">
        <v>35.920401303722379</v>
      </c>
      <c r="CL29" s="680">
        <v>35.920401303722379</v>
      </c>
      <c r="CM29" s="680">
        <v>35.920401303722379</v>
      </c>
      <c r="CN29" s="680">
        <v>35.920401303722379</v>
      </c>
      <c r="CO29" s="680">
        <v>35.920401303722379</v>
      </c>
      <c r="CP29" s="680">
        <v>35.920401303722379</v>
      </c>
      <c r="CQ29" s="680">
        <v>35.920401303722379</v>
      </c>
      <c r="CR29" s="680">
        <v>35.920401303722379</v>
      </c>
      <c r="CS29" s="680">
        <v>35.920401303722379</v>
      </c>
      <c r="CT29" s="680">
        <v>35.920401303722379</v>
      </c>
      <c r="CU29" s="680">
        <v>35.920401303722379</v>
      </c>
      <c r="CV29" s="680">
        <v>35.920401303722379</v>
      </c>
      <c r="CW29" s="680">
        <v>35.920401303722379</v>
      </c>
      <c r="CX29" s="680">
        <v>35.920401303722379</v>
      </c>
      <c r="CY29" s="681">
        <v>35.920401303722379</v>
      </c>
      <c r="CZ29" s="682"/>
      <c r="DA29" s="683"/>
      <c r="DB29" s="683"/>
      <c r="DC29" s="683"/>
      <c r="DD29" s="683"/>
      <c r="DE29" s="683"/>
      <c r="DF29" s="683"/>
      <c r="DG29" s="683"/>
      <c r="DH29" s="683"/>
      <c r="DI29" s="683"/>
      <c r="DJ29" s="683"/>
      <c r="DK29" s="683"/>
      <c r="DL29" s="683"/>
      <c r="DM29" s="683"/>
      <c r="DN29" s="683"/>
      <c r="DO29" s="683"/>
      <c r="DP29" s="683"/>
      <c r="DQ29" s="683"/>
      <c r="DR29" s="683"/>
      <c r="DS29" s="683"/>
      <c r="DT29" s="683"/>
      <c r="DU29" s="683"/>
      <c r="DV29" s="683"/>
      <c r="DW29" s="684"/>
      <c r="DX29" s="685"/>
    </row>
    <row r="30" spans="2:128" x14ac:dyDescent="0.2">
      <c r="B30" s="632"/>
      <c r="C30" s="633"/>
      <c r="D30" s="634"/>
      <c r="E30" s="634"/>
      <c r="F30" s="634"/>
      <c r="G30" s="634"/>
      <c r="H30" s="634"/>
      <c r="I30" s="634"/>
      <c r="J30" s="634"/>
      <c r="K30" s="634"/>
      <c r="L30" s="634"/>
      <c r="M30" s="634"/>
      <c r="N30" s="634"/>
      <c r="O30" s="634"/>
      <c r="P30" s="634"/>
      <c r="Q30" s="634"/>
      <c r="R30" s="689"/>
      <c r="S30" s="634"/>
      <c r="T30" s="634"/>
      <c r="U30" s="688" t="s">
        <v>499</v>
      </c>
      <c r="V30" s="676" t="s">
        <v>124</v>
      </c>
      <c r="W30" s="677" t="s">
        <v>498</v>
      </c>
      <c r="X30" s="678">
        <v>410.11654024609635</v>
      </c>
      <c r="Y30" s="678">
        <v>444.06521112545778</v>
      </c>
      <c r="Z30" s="678">
        <v>482.03833187405274</v>
      </c>
      <c r="AA30" s="678">
        <v>525.29545061540477</v>
      </c>
      <c r="AB30" s="678">
        <v>575.31692647318266</v>
      </c>
      <c r="AC30" s="678">
        <v>621.81539074230659</v>
      </c>
      <c r="AD30" s="678">
        <v>682.97178509471587</v>
      </c>
      <c r="AE30" s="678">
        <v>759.08864395745559</v>
      </c>
      <c r="AF30" s="678">
        <v>860.09797256253546</v>
      </c>
      <c r="AG30" s="678">
        <v>1032.937607949515</v>
      </c>
      <c r="AH30" s="678">
        <v>1104.1457118288879</v>
      </c>
      <c r="AI30" s="678">
        <v>1188.0730257684161</v>
      </c>
      <c r="AJ30" s="678">
        <v>1281.4095300448048</v>
      </c>
      <c r="AK30" s="679">
        <v>1386.6328051507617</v>
      </c>
      <c r="AL30" s="679">
        <v>1506.9902002149993</v>
      </c>
      <c r="AM30" s="679">
        <v>1595.6211276104245</v>
      </c>
      <c r="AN30" s="679">
        <v>1713.3603722790838</v>
      </c>
      <c r="AO30" s="679">
        <v>1855.2415109968947</v>
      </c>
      <c r="AP30" s="679">
        <v>2028.5252819444731</v>
      </c>
      <c r="AQ30" s="679">
        <v>2258.2019136037457</v>
      </c>
      <c r="AR30" s="679">
        <v>2653.999396315272</v>
      </c>
      <c r="AS30" s="679">
        <v>2609.763951175054</v>
      </c>
      <c r="AT30" s="679">
        <v>2610.0183266087752</v>
      </c>
      <c r="AU30" s="679">
        <v>2610.2726733546933</v>
      </c>
      <c r="AV30" s="679">
        <v>2610.5269914288124</v>
      </c>
      <c r="AW30" s="679">
        <v>2610.5269914288124</v>
      </c>
      <c r="AX30" s="679">
        <v>2610.5269914288124</v>
      </c>
      <c r="AY30" s="679">
        <v>2610.5269914288124</v>
      </c>
      <c r="AZ30" s="679">
        <v>2610.5269914288124</v>
      </c>
      <c r="BA30" s="679">
        <v>2610.5269914288124</v>
      </c>
      <c r="BB30" s="679">
        <v>2610.5269914288124</v>
      </c>
      <c r="BC30" s="679">
        <v>2610.5269914288124</v>
      </c>
      <c r="BD30" s="679">
        <v>2610.5269914288124</v>
      </c>
      <c r="BE30" s="679">
        <v>2610.5269914288124</v>
      </c>
      <c r="BF30" s="679">
        <v>2610.5269914288124</v>
      </c>
      <c r="BG30" s="679">
        <v>2610.5269914288124</v>
      </c>
      <c r="BH30" s="679">
        <v>2610.5269914288124</v>
      </c>
      <c r="BI30" s="679">
        <v>2610.5269914288124</v>
      </c>
      <c r="BJ30" s="679">
        <v>2610.5269914288124</v>
      </c>
      <c r="BK30" s="679">
        <v>2610.5269914288124</v>
      </c>
      <c r="BL30" s="679">
        <v>2610.5269914288124</v>
      </c>
      <c r="BM30" s="679">
        <v>2610.5269914288124</v>
      </c>
      <c r="BN30" s="679">
        <v>2610.5269914288124</v>
      </c>
      <c r="BO30" s="679">
        <v>2610.5269914288124</v>
      </c>
      <c r="BP30" s="679">
        <v>2610.5269914288124</v>
      </c>
      <c r="BQ30" s="679">
        <v>2610.5269914288124</v>
      </c>
      <c r="BR30" s="679">
        <v>2610.5269914288124</v>
      </c>
      <c r="BS30" s="679">
        <v>2610.5269914288124</v>
      </c>
      <c r="BT30" s="679">
        <v>2610.5269914288124</v>
      </c>
      <c r="BU30" s="679">
        <v>2610.5269914288124</v>
      </c>
      <c r="BV30" s="679">
        <v>2610.5269914288124</v>
      </c>
      <c r="BW30" s="679">
        <v>2610.5269914288124</v>
      </c>
      <c r="BX30" s="679">
        <v>2610.5269914288124</v>
      </c>
      <c r="BY30" s="679">
        <v>2610.5269914288124</v>
      </c>
      <c r="BZ30" s="679">
        <v>2610.5269914288124</v>
      </c>
      <c r="CA30" s="679">
        <v>2610.5269914288124</v>
      </c>
      <c r="CB30" s="679">
        <v>2610.5269914288124</v>
      </c>
      <c r="CC30" s="679">
        <v>2610.5269914288124</v>
      </c>
      <c r="CD30" s="679">
        <v>2610.5269914288124</v>
      </c>
      <c r="CE30" s="680">
        <v>2610.5269914288124</v>
      </c>
      <c r="CF30" s="680">
        <v>2610.5269914288124</v>
      </c>
      <c r="CG30" s="680">
        <v>2610.5269914288124</v>
      </c>
      <c r="CH30" s="680">
        <v>2610.5269914288124</v>
      </c>
      <c r="CI30" s="680">
        <v>2610.5269914288124</v>
      </c>
      <c r="CJ30" s="680">
        <v>2610.5269914288124</v>
      </c>
      <c r="CK30" s="680">
        <v>2610.5269914288124</v>
      </c>
      <c r="CL30" s="680">
        <v>2610.5269914288124</v>
      </c>
      <c r="CM30" s="680">
        <v>2610.5269914288124</v>
      </c>
      <c r="CN30" s="680">
        <v>2610.5269914288124</v>
      </c>
      <c r="CO30" s="680">
        <v>2610.5269914288124</v>
      </c>
      <c r="CP30" s="680">
        <v>2610.5269914288124</v>
      </c>
      <c r="CQ30" s="680">
        <v>2610.5269914288124</v>
      </c>
      <c r="CR30" s="680">
        <v>2610.5269914288124</v>
      </c>
      <c r="CS30" s="680">
        <v>2610.5269914288124</v>
      </c>
      <c r="CT30" s="680">
        <v>2610.5269914288124</v>
      </c>
      <c r="CU30" s="680">
        <v>2610.5269914288124</v>
      </c>
      <c r="CV30" s="680">
        <v>2610.5269914288124</v>
      </c>
      <c r="CW30" s="680">
        <v>2610.5269914288124</v>
      </c>
      <c r="CX30" s="680">
        <v>2610.5269914288124</v>
      </c>
      <c r="CY30" s="681">
        <v>2610.5269914288124</v>
      </c>
      <c r="CZ30" s="682"/>
      <c r="DA30" s="683"/>
      <c r="DB30" s="683"/>
      <c r="DC30" s="683"/>
      <c r="DD30" s="683"/>
      <c r="DE30" s="683"/>
      <c r="DF30" s="683"/>
      <c r="DG30" s="683"/>
      <c r="DH30" s="683"/>
      <c r="DI30" s="683"/>
      <c r="DJ30" s="683"/>
      <c r="DK30" s="683"/>
      <c r="DL30" s="683"/>
      <c r="DM30" s="683"/>
      <c r="DN30" s="683"/>
      <c r="DO30" s="683"/>
      <c r="DP30" s="683"/>
      <c r="DQ30" s="683"/>
      <c r="DR30" s="683"/>
      <c r="DS30" s="683"/>
      <c r="DT30" s="683"/>
      <c r="DU30" s="683"/>
      <c r="DV30" s="683"/>
      <c r="DW30" s="684"/>
      <c r="DX30" s="685"/>
    </row>
    <row r="31" spans="2:128" x14ac:dyDescent="0.2">
      <c r="B31" s="632"/>
      <c r="C31" s="633"/>
      <c r="D31" s="634"/>
      <c r="E31" s="634"/>
      <c r="F31" s="634"/>
      <c r="G31" s="634"/>
      <c r="H31" s="634"/>
      <c r="I31" s="634"/>
      <c r="J31" s="634"/>
      <c r="K31" s="634"/>
      <c r="L31" s="634"/>
      <c r="M31" s="634"/>
      <c r="N31" s="634"/>
      <c r="O31" s="634"/>
      <c r="P31" s="634"/>
      <c r="Q31" s="634"/>
      <c r="R31" s="689"/>
      <c r="S31" s="634"/>
      <c r="T31" s="634"/>
      <c r="U31" s="688" t="s">
        <v>788</v>
      </c>
      <c r="V31" s="676" t="s">
        <v>124</v>
      </c>
      <c r="W31" s="677" t="s">
        <v>498</v>
      </c>
      <c r="X31" s="678"/>
      <c r="Y31" s="678"/>
      <c r="Z31" s="678"/>
      <c r="AA31" s="678"/>
      <c r="AB31" s="678"/>
      <c r="AC31" s="678"/>
      <c r="AD31" s="678"/>
      <c r="AE31" s="678"/>
      <c r="AF31" s="678"/>
      <c r="AG31" s="678"/>
      <c r="AH31" s="678"/>
      <c r="AI31" s="678"/>
      <c r="AJ31" s="678"/>
      <c r="AK31" s="679"/>
      <c r="AL31" s="679"/>
      <c r="AM31" s="679"/>
      <c r="AN31" s="679"/>
      <c r="AO31" s="679"/>
      <c r="AP31" s="679"/>
      <c r="AQ31" s="679"/>
      <c r="AR31" s="679"/>
      <c r="AS31" s="679"/>
      <c r="AT31" s="679"/>
      <c r="AU31" s="679"/>
      <c r="AV31" s="679"/>
      <c r="AW31" s="679"/>
      <c r="AX31" s="679"/>
      <c r="AY31" s="679"/>
      <c r="AZ31" s="679"/>
      <c r="BA31" s="679"/>
      <c r="BB31" s="679"/>
      <c r="BC31" s="679"/>
      <c r="BD31" s="679"/>
      <c r="BE31" s="679"/>
      <c r="BF31" s="679"/>
      <c r="BG31" s="679"/>
      <c r="BH31" s="679"/>
      <c r="BI31" s="679"/>
      <c r="BJ31" s="679"/>
      <c r="BK31" s="679"/>
      <c r="BL31" s="679"/>
      <c r="BM31" s="679"/>
      <c r="BN31" s="679"/>
      <c r="BO31" s="679"/>
      <c r="BP31" s="679"/>
      <c r="BQ31" s="679"/>
      <c r="BR31" s="679"/>
      <c r="BS31" s="679"/>
      <c r="BT31" s="679"/>
      <c r="BU31" s="679"/>
      <c r="BV31" s="679"/>
      <c r="BW31" s="679"/>
      <c r="BX31" s="679"/>
      <c r="BY31" s="679"/>
      <c r="BZ31" s="679"/>
      <c r="CA31" s="679"/>
      <c r="CB31" s="679"/>
      <c r="CC31" s="679"/>
      <c r="CD31" s="679"/>
      <c r="CE31" s="680"/>
      <c r="CF31" s="680"/>
      <c r="CG31" s="680"/>
      <c r="CH31" s="680"/>
      <c r="CI31" s="680"/>
      <c r="CJ31" s="680"/>
      <c r="CK31" s="680"/>
      <c r="CL31" s="680"/>
      <c r="CM31" s="680"/>
      <c r="CN31" s="680"/>
      <c r="CO31" s="680"/>
      <c r="CP31" s="680"/>
      <c r="CQ31" s="680"/>
      <c r="CR31" s="680"/>
      <c r="CS31" s="680"/>
      <c r="CT31" s="680"/>
      <c r="CU31" s="680"/>
      <c r="CV31" s="680"/>
      <c r="CW31" s="680"/>
      <c r="CX31" s="680"/>
      <c r="CY31" s="681"/>
      <c r="CZ31" s="682"/>
      <c r="DA31" s="683"/>
      <c r="DB31" s="683"/>
      <c r="DC31" s="683"/>
      <c r="DD31" s="683"/>
      <c r="DE31" s="683"/>
      <c r="DF31" s="683"/>
      <c r="DG31" s="683"/>
      <c r="DH31" s="683"/>
      <c r="DI31" s="683"/>
      <c r="DJ31" s="683"/>
      <c r="DK31" s="683"/>
      <c r="DL31" s="683"/>
      <c r="DM31" s="683"/>
      <c r="DN31" s="683"/>
      <c r="DO31" s="683"/>
      <c r="DP31" s="683"/>
      <c r="DQ31" s="683"/>
      <c r="DR31" s="683"/>
      <c r="DS31" s="683"/>
      <c r="DT31" s="683"/>
      <c r="DU31" s="683"/>
      <c r="DV31" s="683"/>
      <c r="DW31" s="684"/>
      <c r="DX31" s="685"/>
    </row>
    <row r="32" spans="2:128" x14ac:dyDescent="0.2">
      <c r="B32" s="690"/>
      <c r="C32" s="638"/>
      <c r="D32" s="639"/>
      <c r="E32" s="639"/>
      <c r="F32" s="639"/>
      <c r="G32" s="639"/>
      <c r="H32" s="639"/>
      <c r="I32" s="639"/>
      <c r="J32" s="639"/>
      <c r="K32" s="639"/>
      <c r="L32" s="639"/>
      <c r="M32" s="639"/>
      <c r="N32" s="639"/>
      <c r="O32" s="639"/>
      <c r="P32" s="639"/>
      <c r="Q32" s="639"/>
      <c r="R32" s="691"/>
      <c r="S32" s="639"/>
      <c r="T32" s="639"/>
      <c r="U32" s="688" t="s">
        <v>500</v>
      </c>
      <c r="V32" s="676" t="s">
        <v>124</v>
      </c>
      <c r="W32" s="692" t="s">
        <v>498</v>
      </c>
      <c r="X32" s="678"/>
      <c r="Y32" s="678"/>
      <c r="Z32" s="678"/>
      <c r="AA32" s="678"/>
      <c r="AB32" s="678"/>
      <c r="AC32" s="678"/>
      <c r="AD32" s="678"/>
      <c r="AE32" s="678"/>
      <c r="AF32" s="678"/>
      <c r="AG32" s="678"/>
      <c r="AH32" s="678"/>
      <c r="AI32" s="678"/>
      <c r="AJ32" s="678"/>
      <c r="AK32" s="679"/>
      <c r="AL32" s="679"/>
      <c r="AM32" s="679"/>
      <c r="AN32" s="679"/>
      <c r="AO32" s="679"/>
      <c r="AP32" s="679"/>
      <c r="AQ32" s="679"/>
      <c r="AR32" s="679"/>
      <c r="AS32" s="679"/>
      <c r="AT32" s="679"/>
      <c r="AU32" s="679"/>
      <c r="AV32" s="679"/>
      <c r="AW32" s="679"/>
      <c r="AX32" s="679"/>
      <c r="AY32" s="679"/>
      <c r="AZ32" s="679"/>
      <c r="BA32" s="679"/>
      <c r="BB32" s="679"/>
      <c r="BC32" s="679"/>
      <c r="BD32" s="679"/>
      <c r="BE32" s="679"/>
      <c r="BF32" s="679"/>
      <c r="BG32" s="679"/>
      <c r="BH32" s="679"/>
      <c r="BI32" s="679"/>
      <c r="BJ32" s="679"/>
      <c r="BK32" s="679"/>
      <c r="BL32" s="679"/>
      <c r="BM32" s="679"/>
      <c r="BN32" s="679"/>
      <c r="BO32" s="679"/>
      <c r="BP32" s="679"/>
      <c r="BQ32" s="679"/>
      <c r="BR32" s="679"/>
      <c r="BS32" s="679"/>
      <c r="BT32" s="679"/>
      <c r="BU32" s="679"/>
      <c r="BV32" s="679"/>
      <c r="BW32" s="679"/>
      <c r="BX32" s="679"/>
      <c r="BY32" s="679"/>
      <c r="BZ32" s="679"/>
      <c r="CA32" s="679"/>
      <c r="CB32" s="679"/>
      <c r="CC32" s="679"/>
      <c r="CD32" s="679"/>
      <c r="CE32" s="680"/>
      <c r="CF32" s="680"/>
      <c r="CG32" s="680"/>
      <c r="CH32" s="680"/>
      <c r="CI32" s="680"/>
      <c r="CJ32" s="680"/>
      <c r="CK32" s="680"/>
      <c r="CL32" s="680"/>
      <c r="CM32" s="680"/>
      <c r="CN32" s="680"/>
      <c r="CO32" s="680"/>
      <c r="CP32" s="680"/>
      <c r="CQ32" s="680"/>
      <c r="CR32" s="680"/>
      <c r="CS32" s="680"/>
      <c r="CT32" s="680"/>
      <c r="CU32" s="680"/>
      <c r="CV32" s="680"/>
      <c r="CW32" s="680"/>
      <c r="CX32" s="680"/>
      <c r="CY32" s="681"/>
      <c r="CZ32" s="682"/>
      <c r="DA32" s="683"/>
      <c r="DB32" s="683"/>
      <c r="DC32" s="683"/>
      <c r="DD32" s="683"/>
      <c r="DE32" s="683"/>
      <c r="DF32" s="683"/>
      <c r="DG32" s="683"/>
      <c r="DH32" s="683"/>
      <c r="DI32" s="683"/>
      <c r="DJ32" s="683"/>
      <c r="DK32" s="683"/>
      <c r="DL32" s="683"/>
      <c r="DM32" s="683"/>
      <c r="DN32" s="683"/>
      <c r="DO32" s="683"/>
      <c r="DP32" s="683"/>
      <c r="DQ32" s="683"/>
      <c r="DR32" s="683"/>
      <c r="DS32" s="683"/>
      <c r="DT32" s="683"/>
      <c r="DU32" s="683"/>
      <c r="DV32" s="683"/>
      <c r="DW32" s="684"/>
      <c r="DX32" s="685"/>
    </row>
    <row r="33" spans="2:128" x14ac:dyDescent="0.2">
      <c r="B33" s="693"/>
      <c r="C33" s="694"/>
      <c r="D33" s="627"/>
      <c r="E33" s="627"/>
      <c r="F33" s="627"/>
      <c r="G33" s="627"/>
      <c r="H33" s="627"/>
      <c r="I33" s="627"/>
      <c r="J33" s="627"/>
      <c r="K33" s="627"/>
      <c r="L33" s="627"/>
      <c r="M33" s="627"/>
      <c r="N33" s="627"/>
      <c r="O33" s="627"/>
      <c r="P33" s="627"/>
      <c r="Q33" s="627"/>
      <c r="R33" s="695"/>
      <c r="S33" s="627"/>
      <c r="T33" s="627"/>
      <c r="U33" s="688" t="s">
        <v>501</v>
      </c>
      <c r="V33" s="676" t="s">
        <v>124</v>
      </c>
      <c r="W33" s="692" t="s">
        <v>498</v>
      </c>
      <c r="X33" s="679">
        <v>43.114565000380423</v>
      </c>
      <c r="Y33" s="679">
        <v>44.111577561930773</v>
      </c>
      <c r="Z33" s="679">
        <v>45.207458027627766</v>
      </c>
      <c r="AA33" s="679">
        <v>46.463188502265361</v>
      </c>
      <c r="AB33" s="679">
        <v>47.930073793433408</v>
      </c>
      <c r="AC33" s="679">
        <v>48.938386979160065</v>
      </c>
      <c r="AD33" s="679">
        <v>50.802688132772261</v>
      </c>
      <c r="AE33" s="679">
        <v>53.192138437648644</v>
      </c>
      <c r="AF33" s="679">
        <v>56.483519549005202</v>
      </c>
      <c r="AG33" s="679">
        <v>62.961315191087046</v>
      </c>
      <c r="AH33" s="679">
        <v>63.668512836445942</v>
      </c>
      <c r="AI33" s="679">
        <v>65.035118923324646</v>
      </c>
      <c r="AJ33" s="679">
        <v>66.541612359953419</v>
      </c>
      <c r="AK33" s="679">
        <v>68.254316683966138</v>
      </c>
      <c r="AL33" s="679">
        <v>70.235466606848576</v>
      </c>
      <c r="AM33" s="679">
        <v>70.436927341501885</v>
      </c>
      <c r="AN33" s="679">
        <v>72.455579577066857</v>
      </c>
      <c r="AO33" s="679">
        <v>74.977875801389388</v>
      </c>
      <c r="AP33" s="679">
        <v>78.060186293542245</v>
      </c>
      <c r="AQ33" s="679">
        <v>82.268781069230243</v>
      </c>
      <c r="AR33" s="679">
        <v>89.867912904723411</v>
      </c>
      <c r="AS33" s="679">
        <v>84.952863444699005</v>
      </c>
      <c r="AT33" s="679">
        <v>84.981127381779118</v>
      </c>
      <c r="AU33" s="679">
        <v>85.009388131325636</v>
      </c>
      <c r="AV33" s="679">
        <v>85.037645695116623</v>
      </c>
      <c r="AW33" s="679">
        <v>85.037645695116623</v>
      </c>
      <c r="AX33" s="679">
        <v>85.037645695116623</v>
      </c>
      <c r="AY33" s="679">
        <v>85.037645695116623</v>
      </c>
      <c r="AZ33" s="679">
        <v>85.037645695116623</v>
      </c>
      <c r="BA33" s="679">
        <v>85.037645695116623</v>
      </c>
      <c r="BB33" s="679">
        <v>85.037645695116623</v>
      </c>
      <c r="BC33" s="679">
        <v>85.037645695116623</v>
      </c>
      <c r="BD33" s="679">
        <v>85.037645695116623</v>
      </c>
      <c r="BE33" s="679">
        <v>85.037645695116623</v>
      </c>
      <c r="BF33" s="679">
        <v>85.037645695116623</v>
      </c>
      <c r="BG33" s="679">
        <v>85.037645695116623</v>
      </c>
      <c r="BH33" s="679">
        <v>85.037645695116623</v>
      </c>
      <c r="BI33" s="679">
        <v>85.037645695116623</v>
      </c>
      <c r="BJ33" s="679">
        <v>85.037645695116623</v>
      </c>
      <c r="BK33" s="679">
        <v>85.037645695116623</v>
      </c>
      <c r="BL33" s="679">
        <v>85.037645695116623</v>
      </c>
      <c r="BM33" s="679">
        <v>85.037645695116623</v>
      </c>
      <c r="BN33" s="679">
        <v>85.037645695116623</v>
      </c>
      <c r="BO33" s="679">
        <v>85.037645695116623</v>
      </c>
      <c r="BP33" s="679">
        <v>85.037645695116623</v>
      </c>
      <c r="BQ33" s="679">
        <v>85.037645695116623</v>
      </c>
      <c r="BR33" s="679">
        <v>85.037645695116623</v>
      </c>
      <c r="BS33" s="679">
        <v>85.037645695116623</v>
      </c>
      <c r="BT33" s="679">
        <v>85.037645695116623</v>
      </c>
      <c r="BU33" s="679">
        <v>85.037645695116623</v>
      </c>
      <c r="BV33" s="679">
        <v>85.037645695116623</v>
      </c>
      <c r="BW33" s="679">
        <v>85.037645695116623</v>
      </c>
      <c r="BX33" s="679">
        <v>85.037645695116623</v>
      </c>
      <c r="BY33" s="679">
        <v>85.037645695116623</v>
      </c>
      <c r="BZ33" s="679">
        <v>85.037645695116623</v>
      </c>
      <c r="CA33" s="679">
        <v>85.037645695116623</v>
      </c>
      <c r="CB33" s="679">
        <v>85.037645695116623</v>
      </c>
      <c r="CC33" s="679">
        <v>85.037645695116623</v>
      </c>
      <c r="CD33" s="679">
        <v>85.037645695116623</v>
      </c>
      <c r="CE33" s="680">
        <v>85.037645695116623</v>
      </c>
      <c r="CF33" s="680">
        <v>85.037645695116623</v>
      </c>
      <c r="CG33" s="680">
        <v>85.037645695116623</v>
      </c>
      <c r="CH33" s="680">
        <v>85.037645695116623</v>
      </c>
      <c r="CI33" s="680">
        <v>85.037645695116623</v>
      </c>
      <c r="CJ33" s="680">
        <v>85.037645695116623</v>
      </c>
      <c r="CK33" s="680">
        <v>85.037645695116623</v>
      </c>
      <c r="CL33" s="680">
        <v>85.037645695116623</v>
      </c>
      <c r="CM33" s="680">
        <v>85.037645695116623</v>
      </c>
      <c r="CN33" s="680">
        <v>85.037645695116623</v>
      </c>
      <c r="CO33" s="680">
        <v>85.037645695116623</v>
      </c>
      <c r="CP33" s="680">
        <v>85.037645695116623</v>
      </c>
      <c r="CQ33" s="680">
        <v>85.037645695116623</v>
      </c>
      <c r="CR33" s="680">
        <v>85.037645695116623</v>
      </c>
      <c r="CS33" s="680">
        <v>85.037645695116623</v>
      </c>
      <c r="CT33" s="680">
        <v>85.037645695116623</v>
      </c>
      <c r="CU33" s="680">
        <v>85.037645695116623</v>
      </c>
      <c r="CV33" s="680">
        <v>85.037645695116623</v>
      </c>
      <c r="CW33" s="680">
        <v>85.037645695116623</v>
      </c>
      <c r="CX33" s="680">
        <v>85.037645695116623</v>
      </c>
      <c r="CY33" s="681">
        <v>85.037645695116623</v>
      </c>
      <c r="CZ33" s="682"/>
      <c r="DA33" s="683"/>
      <c r="DB33" s="683"/>
      <c r="DC33" s="683"/>
      <c r="DD33" s="683"/>
      <c r="DE33" s="683"/>
      <c r="DF33" s="683"/>
      <c r="DG33" s="683"/>
      <c r="DH33" s="683"/>
      <c r="DI33" s="683"/>
      <c r="DJ33" s="683"/>
      <c r="DK33" s="683"/>
      <c r="DL33" s="683"/>
      <c r="DM33" s="683"/>
      <c r="DN33" s="683"/>
      <c r="DO33" s="683"/>
      <c r="DP33" s="683"/>
      <c r="DQ33" s="683"/>
      <c r="DR33" s="683"/>
      <c r="DS33" s="683"/>
      <c r="DT33" s="683"/>
      <c r="DU33" s="683"/>
      <c r="DV33" s="683"/>
      <c r="DW33" s="684"/>
      <c r="DX33" s="685"/>
    </row>
    <row r="34" spans="2:128" x14ac:dyDescent="0.2">
      <c r="B34" s="693"/>
      <c r="C34" s="694"/>
      <c r="D34" s="627"/>
      <c r="E34" s="627"/>
      <c r="F34" s="627"/>
      <c r="G34" s="627"/>
      <c r="H34" s="627"/>
      <c r="I34" s="627"/>
      <c r="J34" s="627"/>
      <c r="K34" s="627"/>
      <c r="L34" s="627"/>
      <c r="M34" s="627"/>
      <c r="N34" s="627"/>
      <c r="O34" s="627"/>
      <c r="P34" s="627"/>
      <c r="Q34" s="627"/>
      <c r="R34" s="695"/>
      <c r="S34" s="627"/>
      <c r="T34" s="627"/>
      <c r="U34" s="696" t="s">
        <v>502</v>
      </c>
      <c r="V34" s="697" t="s">
        <v>124</v>
      </c>
      <c r="W34" s="692" t="s">
        <v>498</v>
      </c>
      <c r="X34" s="679">
        <v>0</v>
      </c>
      <c r="Y34" s="679">
        <v>18.945931560136518</v>
      </c>
      <c r="Z34" s="679">
        <v>38.779558266120695</v>
      </c>
      <c r="AA34" s="679">
        <v>59.255252399715744</v>
      </c>
      <c r="AB34" s="679">
        <v>80.373013960921483</v>
      </c>
      <c r="AC34" s="679">
        <v>102.13284303755556</v>
      </c>
      <c r="AD34" s="679">
        <v>121.70416068955163</v>
      </c>
      <c r="AE34" s="679">
        <v>141.91754585697578</v>
      </c>
      <c r="AF34" s="679">
        <v>162.77299845201068</v>
      </c>
      <c r="AG34" s="679">
        <v>183.94948484866831</v>
      </c>
      <c r="AH34" s="679">
        <v>205.76803867293668</v>
      </c>
      <c r="AI34" s="679">
        <v>225.82266798383097</v>
      </c>
      <c r="AJ34" s="679">
        <v>246.19833092071335</v>
      </c>
      <c r="AK34" s="679">
        <v>266.89502765921839</v>
      </c>
      <c r="AL34" s="679">
        <v>287.91275811152883</v>
      </c>
      <c r="AM34" s="679">
        <v>309.25152236546194</v>
      </c>
      <c r="AN34" s="679">
        <v>325.32430704089978</v>
      </c>
      <c r="AO34" s="679">
        <v>341.71812543014283</v>
      </c>
      <c r="AP34" s="679">
        <v>358.75401133481415</v>
      </c>
      <c r="AQ34" s="679">
        <v>376.11093086547351</v>
      </c>
      <c r="AR34" s="679">
        <v>393.78888419775552</v>
      </c>
      <c r="AS34" s="679">
        <v>410.34983968592155</v>
      </c>
      <c r="AT34" s="679">
        <v>410.34983968592155</v>
      </c>
      <c r="AU34" s="679">
        <v>410.34983968592155</v>
      </c>
      <c r="AV34" s="679">
        <v>410.34983968592155</v>
      </c>
      <c r="AW34" s="679">
        <v>410.34983968592155</v>
      </c>
      <c r="AX34" s="679">
        <v>410.34983968592155</v>
      </c>
      <c r="AY34" s="679">
        <v>410.34983968592155</v>
      </c>
      <c r="AZ34" s="679">
        <v>410.34983968592155</v>
      </c>
      <c r="BA34" s="679">
        <v>410.34983968592155</v>
      </c>
      <c r="BB34" s="679">
        <v>410.34983968592155</v>
      </c>
      <c r="BC34" s="679">
        <v>410.34983968592155</v>
      </c>
      <c r="BD34" s="679">
        <v>410.34983968592155</v>
      </c>
      <c r="BE34" s="679">
        <v>410.34983968592155</v>
      </c>
      <c r="BF34" s="679">
        <v>410.34983968592155</v>
      </c>
      <c r="BG34" s="679">
        <v>410.34983968592155</v>
      </c>
      <c r="BH34" s="679">
        <v>410.34983968592155</v>
      </c>
      <c r="BI34" s="679">
        <v>410.34983968592155</v>
      </c>
      <c r="BJ34" s="679">
        <v>410.34983968592155</v>
      </c>
      <c r="BK34" s="679">
        <v>410.34983968592155</v>
      </c>
      <c r="BL34" s="679">
        <v>410.34983968592155</v>
      </c>
      <c r="BM34" s="679">
        <v>410.34983968592155</v>
      </c>
      <c r="BN34" s="679">
        <v>410.34983968592155</v>
      </c>
      <c r="BO34" s="679">
        <v>410.34983968592155</v>
      </c>
      <c r="BP34" s="679">
        <v>410.34983968592155</v>
      </c>
      <c r="BQ34" s="679">
        <v>410.34983968592155</v>
      </c>
      <c r="BR34" s="679">
        <v>410.34983968592155</v>
      </c>
      <c r="BS34" s="679">
        <v>410.34983968592155</v>
      </c>
      <c r="BT34" s="679">
        <v>410.34983968592155</v>
      </c>
      <c r="BU34" s="679">
        <v>410.34983968592155</v>
      </c>
      <c r="BV34" s="679">
        <v>410.34983968592155</v>
      </c>
      <c r="BW34" s="679">
        <v>410.34983968592155</v>
      </c>
      <c r="BX34" s="679">
        <v>410.34983968592155</v>
      </c>
      <c r="BY34" s="679">
        <v>410.34983968592155</v>
      </c>
      <c r="BZ34" s="679">
        <v>410.34983968592155</v>
      </c>
      <c r="CA34" s="679">
        <v>410.34983968592155</v>
      </c>
      <c r="CB34" s="679">
        <v>410.34983968592155</v>
      </c>
      <c r="CC34" s="679">
        <v>410.34983968592155</v>
      </c>
      <c r="CD34" s="679">
        <v>410.34983968592155</v>
      </c>
      <c r="CE34" s="680">
        <v>410.34983968592155</v>
      </c>
      <c r="CF34" s="680">
        <v>410.34983968592155</v>
      </c>
      <c r="CG34" s="680">
        <v>410.34983968592155</v>
      </c>
      <c r="CH34" s="680">
        <v>410.34983968592155</v>
      </c>
      <c r="CI34" s="680">
        <v>410.34983968592155</v>
      </c>
      <c r="CJ34" s="680">
        <v>410.34983968592155</v>
      </c>
      <c r="CK34" s="680">
        <v>410.34983968592155</v>
      </c>
      <c r="CL34" s="680">
        <v>410.34983968592155</v>
      </c>
      <c r="CM34" s="680">
        <v>410.34983968592155</v>
      </c>
      <c r="CN34" s="680">
        <v>410.34983968592155</v>
      </c>
      <c r="CO34" s="680">
        <v>410.34983968592155</v>
      </c>
      <c r="CP34" s="680">
        <v>410.34983968592155</v>
      </c>
      <c r="CQ34" s="680">
        <v>410.34983968592155</v>
      </c>
      <c r="CR34" s="680">
        <v>410.34983968592155</v>
      </c>
      <c r="CS34" s="680">
        <v>410.34983968592155</v>
      </c>
      <c r="CT34" s="680">
        <v>410.34983968592155</v>
      </c>
      <c r="CU34" s="680">
        <v>410.34983968592155</v>
      </c>
      <c r="CV34" s="680">
        <v>410.34983968592155</v>
      </c>
      <c r="CW34" s="680">
        <v>410.34983968592155</v>
      </c>
      <c r="CX34" s="680">
        <v>410.34983968592155</v>
      </c>
      <c r="CY34" s="681">
        <v>410.34983968592155</v>
      </c>
      <c r="CZ34" s="682"/>
      <c r="DA34" s="683"/>
      <c r="DB34" s="683"/>
      <c r="DC34" s="683"/>
      <c r="DD34" s="683"/>
      <c r="DE34" s="683"/>
      <c r="DF34" s="683"/>
      <c r="DG34" s="683"/>
      <c r="DH34" s="683"/>
      <c r="DI34" s="683"/>
      <c r="DJ34" s="683"/>
      <c r="DK34" s="683"/>
      <c r="DL34" s="683"/>
      <c r="DM34" s="683"/>
      <c r="DN34" s="683"/>
      <c r="DO34" s="683"/>
      <c r="DP34" s="683"/>
      <c r="DQ34" s="683"/>
      <c r="DR34" s="683"/>
      <c r="DS34" s="683"/>
      <c r="DT34" s="683"/>
      <c r="DU34" s="683"/>
      <c r="DV34" s="683"/>
      <c r="DW34" s="684"/>
      <c r="DX34" s="685"/>
    </row>
    <row r="35" spans="2:128" x14ac:dyDescent="0.2">
      <c r="B35" s="693"/>
      <c r="C35" s="694"/>
      <c r="D35" s="627"/>
      <c r="E35" s="627"/>
      <c r="F35" s="627"/>
      <c r="G35" s="627"/>
      <c r="H35" s="627"/>
      <c r="I35" s="627"/>
      <c r="J35" s="627"/>
      <c r="K35" s="627"/>
      <c r="L35" s="627"/>
      <c r="M35" s="627"/>
      <c r="N35" s="627"/>
      <c r="O35" s="627"/>
      <c r="P35" s="627"/>
      <c r="Q35" s="627"/>
      <c r="R35" s="695"/>
      <c r="S35" s="627"/>
      <c r="T35" s="627"/>
      <c r="U35" s="688" t="s">
        <v>503</v>
      </c>
      <c r="V35" s="676" t="s">
        <v>124</v>
      </c>
      <c r="W35" s="692" t="s">
        <v>498</v>
      </c>
      <c r="X35" s="679"/>
      <c r="Y35" s="679"/>
      <c r="Z35" s="679"/>
      <c r="AA35" s="679"/>
      <c r="AB35" s="679"/>
      <c r="AC35" s="679"/>
      <c r="AD35" s="679"/>
      <c r="AE35" s="679"/>
      <c r="AF35" s="679"/>
      <c r="AG35" s="679"/>
      <c r="AH35" s="679"/>
      <c r="AI35" s="679"/>
      <c r="AJ35" s="679"/>
      <c r="AK35" s="679"/>
      <c r="AL35" s="679"/>
      <c r="AM35" s="679"/>
      <c r="AN35" s="679"/>
      <c r="AO35" s="679"/>
      <c r="AP35" s="679"/>
      <c r="AQ35" s="679"/>
      <c r="AR35" s="679"/>
      <c r="AS35" s="679"/>
      <c r="AT35" s="679"/>
      <c r="AU35" s="679"/>
      <c r="AV35" s="679"/>
      <c r="AW35" s="679"/>
      <c r="AX35" s="679"/>
      <c r="AY35" s="679"/>
      <c r="AZ35" s="679"/>
      <c r="BA35" s="679"/>
      <c r="BB35" s="679"/>
      <c r="BC35" s="679"/>
      <c r="BD35" s="679"/>
      <c r="BE35" s="679"/>
      <c r="BF35" s="679"/>
      <c r="BG35" s="679"/>
      <c r="BH35" s="679"/>
      <c r="BI35" s="679"/>
      <c r="BJ35" s="679"/>
      <c r="BK35" s="679"/>
      <c r="BL35" s="679"/>
      <c r="BM35" s="679"/>
      <c r="BN35" s="679"/>
      <c r="BO35" s="679"/>
      <c r="BP35" s="679"/>
      <c r="BQ35" s="679"/>
      <c r="BR35" s="679"/>
      <c r="BS35" s="679"/>
      <c r="BT35" s="679"/>
      <c r="BU35" s="679"/>
      <c r="BV35" s="679"/>
      <c r="BW35" s="679"/>
      <c r="BX35" s="679"/>
      <c r="BY35" s="679"/>
      <c r="BZ35" s="679"/>
      <c r="CA35" s="679"/>
      <c r="CB35" s="679"/>
      <c r="CC35" s="679"/>
      <c r="CD35" s="679"/>
      <c r="CE35" s="680"/>
      <c r="CF35" s="680"/>
      <c r="CG35" s="680"/>
      <c r="CH35" s="680"/>
      <c r="CI35" s="680"/>
      <c r="CJ35" s="680"/>
      <c r="CK35" s="680"/>
      <c r="CL35" s="680"/>
      <c r="CM35" s="680"/>
      <c r="CN35" s="680"/>
      <c r="CO35" s="680"/>
      <c r="CP35" s="680"/>
      <c r="CQ35" s="680"/>
      <c r="CR35" s="680"/>
      <c r="CS35" s="680"/>
      <c r="CT35" s="680"/>
      <c r="CU35" s="680"/>
      <c r="CV35" s="680"/>
      <c r="CW35" s="680"/>
      <c r="CX35" s="680"/>
      <c r="CY35" s="681"/>
      <c r="CZ35" s="682"/>
      <c r="DA35" s="683"/>
      <c r="DB35" s="683"/>
      <c r="DC35" s="683"/>
      <c r="DD35" s="683"/>
      <c r="DE35" s="683"/>
      <c r="DF35" s="683"/>
      <c r="DG35" s="683"/>
      <c r="DH35" s="683"/>
      <c r="DI35" s="683"/>
      <c r="DJ35" s="683"/>
      <c r="DK35" s="683"/>
      <c r="DL35" s="683"/>
      <c r="DM35" s="683"/>
      <c r="DN35" s="683"/>
      <c r="DO35" s="683"/>
      <c r="DP35" s="683"/>
      <c r="DQ35" s="683"/>
      <c r="DR35" s="683"/>
      <c r="DS35" s="683"/>
      <c r="DT35" s="683"/>
      <c r="DU35" s="683"/>
      <c r="DV35" s="683"/>
      <c r="DW35" s="684"/>
      <c r="DX35" s="685"/>
    </row>
    <row r="36" spans="2:128" x14ac:dyDescent="0.2">
      <c r="B36" s="648"/>
      <c r="C36" s="694"/>
      <c r="D36" s="627"/>
      <c r="E36" s="627"/>
      <c r="F36" s="627"/>
      <c r="G36" s="627"/>
      <c r="H36" s="627"/>
      <c r="I36" s="627"/>
      <c r="J36" s="627"/>
      <c r="K36" s="627"/>
      <c r="L36" s="627"/>
      <c r="M36" s="627"/>
      <c r="N36" s="627"/>
      <c r="O36" s="627"/>
      <c r="P36" s="627"/>
      <c r="Q36" s="627"/>
      <c r="R36" s="695"/>
      <c r="S36" s="627"/>
      <c r="T36" s="627"/>
      <c r="U36" s="688" t="s">
        <v>504</v>
      </c>
      <c r="V36" s="676" t="s">
        <v>124</v>
      </c>
      <c r="W36" s="692" t="s">
        <v>498</v>
      </c>
      <c r="X36" s="679">
        <v>11.721236529964399</v>
      </c>
      <c r="Y36" s="679">
        <v>24.976314024305214</v>
      </c>
      <c r="Z36" s="679">
        <v>39.895013192233648</v>
      </c>
      <c r="AA36" s="679">
        <v>56.854523016981943</v>
      </c>
      <c r="AB36" s="679">
        <v>76.39544532190736</v>
      </c>
      <c r="AC36" s="679">
        <v>96.256996602739335</v>
      </c>
      <c r="AD36" s="679">
        <v>119.80920889574959</v>
      </c>
      <c r="AE36" s="679">
        <v>148.79289475660715</v>
      </c>
      <c r="AF36" s="679">
        <v>186.67949091099064</v>
      </c>
      <c r="AG36" s="679">
        <v>247.46810763404963</v>
      </c>
      <c r="AH36" s="679">
        <v>281.88188548906714</v>
      </c>
      <c r="AI36" s="679">
        <v>319.89636470610731</v>
      </c>
      <c r="AJ36" s="679">
        <v>362.23633642571917</v>
      </c>
      <c r="AK36" s="679">
        <v>409.89991283920114</v>
      </c>
      <c r="AL36" s="679">
        <v>464.31326954146749</v>
      </c>
      <c r="AM36" s="679">
        <v>510.38937403599357</v>
      </c>
      <c r="AN36" s="679">
        <v>563.23409106236193</v>
      </c>
      <c r="AO36" s="679">
        <v>626.48578748009231</v>
      </c>
      <c r="AP36" s="679">
        <v>703.72864411583873</v>
      </c>
      <c r="AQ36" s="679">
        <v>805.52073700956839</v>
      </c>
      <c r="AR36" s="679">
        <v>979.2819239836914</v>
      </c>
      <c r="AS36" s="679">
        <v>979.2819239836914</v>
      </c>
      <c r="AT36" s="679">
        <v>979.2819239836914</v>
      </c>
      <c r="AU36" s="679">
        <v>979.2819239836914</v>
      </c>
      <c r="AV36" s="679">
        <v>979.2819239836914</v>
      </c>
      <c r="AW36" s="679">
        <v>979.2819239836914</v>
      </c>
      <c r="AX36" s="679">
        <v>979.2819239836914</v>
      </c>
      <c r="AY36" s="679">
        <v>979.2819239836914</v>
      </c>
      <c r="AZ36" s="679">
        <v>979.2819239836914</v>
      </c>
      <c r="BA36" s="679">
        <v>979.2819239836914</v>
      </c>
      <c r="BB36" s="679">
        <v>979.2819239836914</v>
      </c>
      <c r="BC36" s="679">
        <v>979.2819239836914</v>
      </c>
      <c r="BD36" s="679">
        <v>979.2819239836914</v>
      </c>
      <c r="BE36" s="679">
        <v>979.2819239836914</v>
      </c>
      <c r="BF36" s="679">
        <v>979.2819239836914</v>
      </c>
      <c r="BG36" s="679">
        <v>979.2819239836914</v>
      </c>
      <c r="BH36" s="679">
        <v>979.2819239836914</v>
      </c>
      <c r="BI36" s="679">
        <v>979.2819239836914</v>
      </c>
      <c r="BJ36" s="679">
        <v>979.2819239836914</v>
      </c>
      <c r="BK36" s="679">
        <v>979.2819239836914</v>
      </c>
      <c r="BL36" s="679">
        <v>979.2819239836914</v>
      </c>
      <c r="BM36" s="679">
        <v>979.2819239836914</v>
      </c>
      <c r="BN36" s="679">
        <v>979.2819239836914</v>
      </c>
      <c r="BO36" s="679">
        <v>979.2819239836914</v>
      </c>
      <c r="BP36" s="679">
        <v>979.2819239836914</v>
      </c>
      <c r="BQ36" s="679">
        <v>979.2819239836914</v>
      </c>
      <c r="BR36" s="679">
        <v>979.2819239836914</v>
      </c>
      <c r="BS36" s="679">
        <v>979.2819239836914</v>
      </c>
      <c r="BT36" s="679">
        <v>979.2819239836914</v>
      </c>
      <c r="BU36" s="679">
        <v>979.2819239836914</v>
      </c>
      <c r="BV36" s="679">
        <v>979.2819239836914</v>
      </c>
      <c r="BW36" s="679">
        <v>979.2819239836914</v>
      </c>
      <c r="BX36" s="679">
        <v>979.2819239836914</v>
      </c>
      <c r="BY36" s="679">
        <v>979.2819239836914</v>
      </c>
      <c r="BZ36" s="679">
        <v>979.2819239836914</v>
      </c>
      <c r="CA36" s="679">
        <v>979.2819239836914</v>
      </c>
      <c r="CB36" s="679">
        <v>979.2819239836914</v>
      </c>
      <c r="CC36" s="679">
        <v>979.2819239836914</v>
      </c>
      <c r="CD36" s="679">
        <v>979.2819239836914</v>
      </c>
      <c r="CE36" s="680">
        <v>979.2819239836914</v>
      </c>
      <c r="CF36" s="680">
        <v>979.2819239836914</v>
      </c>
      <c r="CG36" s="680">
        <v>979.2819239836914</v>
      </c>
      <c r="CH36" s="680">
        <v>979.2819239836914</v>
      </c>
      <c r="CI36" s="680">
        <v>979.2819239836914</v>
      </c>
      <c r="CJ36" s="680">
        <v>979.2819239836914</v>
      </c>
      <c r="CK36" s="680">
        <v>979.2819239836914</v>
      </c>
      <c r="CL36" s="680">
        <v>979.2819239836914</v>
      </c>
      <c r="CM36" s="680">
        <v>979.2819239836914</v>
      </c>
      <c r="CN36" s="680">
        <v>979.2819239836914</v>
      </c>
      <c r="CO36" s="680">
        <v>979.2819239836914</v>
      </c>
      <c r="CP36" s="680">
        <v>979.2819239836914</v>
      </c>
      <c r="CQ36" s="680">
        <v>979.2819239836914</v>
      </c>
      <c r="CR36" s="680">
        <v>979.2819239836914</v>
      </c>
      <c r="CS36" s="680">
        <v>979.2819239836914</v>
      </c>
      <c r="CT36" s="680">
        <v>979.2819239836914</v>
      </c>
      <c r="CU36" s="680">
        <v>979.2819239836914</v>
      </c>
      <c r="CV36" s="680">
        <v>979.2819239836914</v>
      </c>
      <c r="CW36" s="680">
        <v>979.2819239836914</v>
      </c>
      <c r="CX36" s="680">
        <v>979.2819239836914</v>
      </c>
      <c r="CY36" s="681">
        <v>979.2819239836914</v>
      </c>
      <c r="CZ36" s="682"/>
      <c r="DA36" s="683"/>
      <c r="DB36" s="683"/>
      <c r="DC36" s="683"/>
      <c r="DD36" s="683"/>
      <c r="DE36" s="683"/>
      <c r="DF36" s="683"/>
      <c r="DG36" s="683"/>
      <c r="DH36" s="683"/>
      <c r="DI36" s="683"/>
      <c r="DJ36" s="683"/>
      <c r="DK36" s="683"/>
      <c r="DL36" s="683"/>
      <c r="DM36" s="683"/>
      <c r="DN36" s="683"/>
      <c r="DO36" s="683"/>
      <c r="DP36" s="683"/>
      <c r="DQ36" s="683"/>
      <c r="DR36" s="683"/>
      <c r="DS36" s="683"/>
      <c r="DT36" s="683"/>
      <c r="DU36" s="683"/>
      <c r="DV36" s="683"/>
      <c r="DW36" s="684"/>
      <c r="DX36" s="685"/>
    </row>
    <row r="37" spans="2:128" x14ac:dyDescent="0.2">
      <c r="B37" s="648"/>
      <c r="C37" s="694"/>
      <c r="D37" s="627"/>
      <c r="E37" s="627"/>
      <c r="F37" s="627"/>
      <c r="G37" s="627"/>
      <c r="H37" s="627"/>
      <c r="I37" s="627"/>
      <c r="J37" s="627"/>
      <c r="K37" s="627"/>
      <c r="L37" s="627"/>
      <c r="M37" s="627"/>
      <c r="N37" s="627"/>
      <c r="O37" s="627"/>
      <c r="P37" s="627"/>
      <c r="Q37" s="627"/>
      <c r="R37" s="695"/>
      <c r="S37" s="627"/>
      <c r="T37" s="627"/>
      <c r="U37" s="688" t="s">
        <v>505</v>
      </c>
      <c r="V37" s="676" t="s">
        <v>124</v>
      </c>
      <c r="W37" s="692" t="s">
        <v>498</v>
      </c>
      <c r="X37" s="679"/>
      <c r="Y37" s="679"/>
      <c r="Z37" s="679"/>
      <c r="AA37" s="679"/>
      <c r="AB37" s="679"/>
      <c r="AC37" s="679"/>
      <c r="AD37" s="679"/>
      <c r="AE37" s="679"/>
      <c r="AF37" s="679"/>
      <c r="AG37" s="679"/>
      <c r="AH37" s="679"/>
      <c r="AI37" s="679"/>
      <c r="AJ37" s="679"/>
      <c r="AK37" s="679"/>
      <c r="AL37" s="679"/>
      <c r="AM37" s="679"/>
      <c r="AN37" s="679"/>
      <c r="AO37" s="679"/>
      <c r="AP37" s="679"/>
      <c r="AQ37" s="679"/>
      <c r="AR37" s="679"/>
      <c r="AS37" s="679"/>
      <c r="AT37" s="679"/>
      <c r="AU37" s="679"/>
      <c r="AV37" s="679"/>
      <c r="AW37" s="679"/>
      <c r="AX37" s="679"/>
      <c r="AY37" s="679"/>
      <c r="AZ37" s="679"/>
      <c r="BA37" s="679"/>
      <c r="BB37" s="679"/>
      <c r="BC37" s="679"/>
      <c r="BD37" s="679"/>
      <c r="BE37" s="679"/>
      <c r="BF37" s="679"/>
      <c r="BG37" s="679"/>
      <c r="BH37" s="679"/>
      <c r="BI37" s="679"/>
      <c r="BJ37" s="679"/>
      <c r="BK37" s="679"/>
      <c r="BL37" s="679"/>
      <c r="BM37" s="679"/>
      <c r="BN37" s="679"/>
      <c r="BO37" s="679"/>
      <c r="BP37" s="679"/>
      <c r="BQ37" s="679"/>
      <c r="BR37" s="679"/>
      <c r="BS37" s="679"/>
      <c r="BT37" s="679"/>
      <c r="BU37" s="679"/>
      <c r="BV37" s="679"/>
      <c r="BW37" s="679"/>
      <c r="BX37" s="679"/>
      <c r="BY37" s="679"/>
      <c r="BZ37" s="679"/>
      <c r="CA37" s="679"/>
      <c r="CB37" s="679"/>
      <c r="CC37" s="679"/>
      <c r="CD37" s="679"/>
      <c r="CE37" s="680"/>
      <c r="CF37" s="680"/>
      <c r="CG37" s="680"/>
      <c r="CH37" s="680"/>
      <c r="CI37" s="680"/>
      <c r="CJ37" s="680"/>
      <c r="CK37" s="680"/>
      <c r="CL37" s="680"/>
      <c r="CM37" s="680"/>
      <c r="CN37" s="680"/>
      <c r="CO37" s="680"/>
      <c r="CP37" s="680"/>
      <c r="CQ37" s="680"/>
      <c r="CR37" s="680"/>
      <c r="CS37" s="680"/>
      <c r="CT37" s="680"/>
      <c r="CU37" s="680"/>
      <c r="CV37" s="680"/>
      <c r="CW37" s="680"/>
      <c r="CX37" s="680"/>
      <c r="CY37" s="681"/>
      <c r="CZ37" s="682"/>
      <c r="DA37" s="683"/>
      <c r="DB37" s="683"/>
      <c r="DC37" s="683"/>
      <c r="DD37" s="683"/>
      <c r="DE37" s="683"/>
      <c r="DF37" s="683"/>
      <c r="DG37" s="683"/>
      <c r="DH37" s="683"/>
      <c r="DI37" s="683"/>
      <c r="DJ37" s="683"/>
      <c r="DK37" s="683"/>
      <c r="DL37" s="683"/>
      <c r="DM37" s="683"/>
      <c r="DN37" s="683"/>
      <c r="DO37" s="683"/>
      <c r="DP37" s="683"/>
      <c r="DQ37" s="683"/>
      <c r="DR37" s="683"/>
      <c r="DS37" s="683"/>
      <c r="DT37" s="683"/>
      <c r="DU37" s="683"/>
      <c r="DV37" s="683"/>
      <c r="DW37" s="684"/>
      <c r="DX37" s="685"/>
    </row>
    <row r="38" spans="2:128" x14ac:dyDescent="0.2">
      <c r="B38" s="648"/>
      <c r="C38" s="694"/>
      <c r="D38" s="627"/>
      <c r="E38" s="627"/>
      <c r="F38" s="627"/>
      <c r="G38" s="627"/>
      <c r="H38" s="627"/>
      <c r="I38" s="627"/>
      <c r="J38" s="627"/>
      <c r="K38" s="627"/>
      <c r="L38" s="627"/>
      <c r="M38" s="627"/>
      <c r="N38" s="627"/>
      <c r="O38" s="627"/>
      <c r="P38" s="627"/>
      <c r="Q38" s="627"/>
      <c r="R38" s="695"/>
      <c r="S38" s="627"/>
      <c r="T38" s="627"/>
      <c r="U38" s="688" t="s">
        <v>506</v>
      </c>
      <c r="V38" s="676" t="s">
        <v>124</v>
      </c>
      <c r="W38" s="692" t="s">
        <v>498</v>
      </c>
      <c r="X38" s="679">
        <v>0.3860911275332512</v>
      </c>
      <c r="Y38" s="679">
        <v>0.38166123632810234</v>
      </c>
      <c r="Z38" s="679">
        <v>0.37791593194846329</v>
      </c>
      <c r="AA38" s="679">
        <v>0.37527857694852557</v>
      </c>
      <c r="AB38" s="679">
        <v>0.37403523123374594</v>
      </c>
      <c r="AC38" s="679">
        <v>0.36898925078861089</v>
      </c>
      <c r="AD38" s="679">
        <v>0.37009260463055438</v>
      </c>
      <c r="AE38" s="679">
        <v>0.37439566758169496</v>
      </c>
      <c r="AF38" s="679">
        <v>0.38411809358811094</v>
      </c>
      <c r="AG38" s="679">
        <v>0.41369136514009869</v>
      </c>
      <c r="AH38" s="679">
        <v>0.40419135525463612</v>
      </c>
      <c r="AI38" s="679">
        <v>0.39890538939286246</v>
      </c>
      <c r="AJ38" s="679">
        <v>0.39434372574895066</v>
      </c>
      <c r="AK38" s="679">
        <v>0.39081514805951206</v>
      </c>
      <c r="AL38" s="679">
        <v>0.38855937127845946</v>
      </c>
      <c r="AM38" s="679">
        <v>0.37649652189856725</v>
      </c>
      <c r="AN38" s="679">
        <v>0.37418989131369157</v>
      </c>
      <c r="AO38" s="679">
        <v>0.37412178574290028</v>
      </c>
      <c r="AP38" s="679">
        <v>0.37633022488069889</v>
      </c>
      <c r="AQ38" s="679">
        <v>0.38320770214791999</v>
      </c>
      <c r="AR38" s="679">
        <v>0.40444872692508788</v>
      </c>
      <c r="AS38" s="679">
        <v>0.36939965806928593</v>
      </c>
      <c r="AT38" s="679">
        <v>0.35702662594663159</v>
      </c>
      <c r="AU38" s="679">
        <v>0.34506797711024523</v>
      </c>
      <c r="AV38" s="679">
        <v>0.33350983527030537</v>
      </c>
      <c r="AW38" s="679">
        <v>0.32223172489884583</v>
      </c>
      <c r="AX38" s="679">
        <v>0.31133499990226648</v>
      </c>
      <c r="AY38" s="679">
        <v>0.30080676319059563</v>
      </c>
      <c r="AZ38" s="679">
        <v>0.29063455380733877</v>
      </c>
      <c r="BA38" s="679">
        <v>0.2808063321810037</v>
      </c>
      <c r="BB38" s="679">
        <v>0.31373307035298847</v>
      </c>
      <c r="BC38" s="679">
        <v>0.30459521393494021</v>
      </c>
      <c r="BD38" s="679">
        <v>0.29572350867469926</v>
      </c>
      <c r="BE38" s="679">
        <v>0.28711020259679537</v>
      </c>
      <c r="BF38" s="679">
        <v>0.27874776951145191</v>
      </c>
      <c r="BG38" s="679">
        <v>0.27062890243830273</v>
      </c>
      <c r="BH38" s="679">
        <v>0.26274650722165321</v>
      </c>
      <c r="BI38" s="679">
        <v>0.25509369633170215</v>
      </c>
      <c r="BJ38" s="679">
        <v>0.24766378284631277</v>
      </c>
      <c r="BK38" s="679">
        <v>0.24045027460807061</v>
      </c>
      <c r="BL38" s="679">
        <v>0.23344686855152491</v>
      </c>
      <c r="BM38" s="679">
        <v>0.22664744519565524</v>
      </c>
      <c r="BN38" s="679">
        <v>0.22004606329675264</v>
      </c>
      <c r="BO38" s="679">
        <v>0.21363695465704141</v>
      </c>
      <c r="BP38" s="679">
        <v>0.20741451908450625</v>
      </c>
      <c r="BQ38" s="679">
        <v>0.20137331949952061</v>
      </c>
      <c r="BR38" s="679">
        <v>0.19550807718400059</v>
      </c>
      <c r="BS38" s="679">
        <v>0.18981366716893261</v>
      </c>
      <c r="BT38" s="679">
        <v>0.18428511375624526</v>
      </c>
      <c r="BU38" s="679">
        <v>0.17891758617111195</v>
      </c>
      <c r="BV38" s="679">
        <v>0.17370639434088536</v>
      </c>
      <c r="BW38" s="679">
        <v>0.1686469847969761</v>
      </c>
      <c r="BX38" s="679">
        <v>0.16373493669609329</v>
      </c>
      <c r="BY38" s="679">
        <v>0.15896595795737214</v>
      </c>
      <c r="BZ38" s="679">
        <v>0.15433588151201177</v>
      </c>
      <c r="CA38" s="679">
        <v>0.14984066166214735</v>
      </c>
      <c r="CB38" s="679">
        <v>0.14547637054577417</v>
      </c>
      <c r="CC38" s="679">
        <v>0.14123919470463508</v>
      </c>
      <c r="CD38" s="679">
        <v>0.1371254317520729</v>
      </c>
      <c r="CE38" s="680">
        <v>0.13313148713793485</v>
      </c>
      <c r="CF38" s="680">
        <v>0.12925387100770375</v>
      </c>
      <c r="CG38" s="680">
        <v>0.12548919515311047</v>
      </c>
      <c r="CH38" s="680">
        <v>0.12183417005156355</v>
      </c>
      <c r="CI38" s="680">
        <v>0.11828560199180925</v>
      </c>
      <c r="CJ38" s="680">
        <v>0.11484039028330997</v>
      </c>
      <c r="CK38" s="680">
        <v>0.11149552454690288</v>
      </c>
      <c r="CL38" s="680">
        <v>0.10824808208437174</v>
      </c>
      <c r="CM38" s="680">
        <v>0.10509522532463275</v>
      </c>
      <c r="CN38" s="680">
        <v>0.10203419934430365</v>
      </c>
      <c r="CO38" s="680">
        <v>9.9062329460488985E-2</v>
      </c>
      <c r="CP38" s="680">
        <v>9.617701889367862E-2</v>
      </c>
      <c r="CQ38" s="680">
        <v>9.3375746498717105E-2</v>
      </c>
      <c r="CR38" s="680">
        <v>9.0656064561861274E-2</v>
      </c>
      <c r="CS38" s="680">
        <v>8.8015596662001247E-2</v>
      </c>
      <c r="CT38" s="680">
        <v>8.5452035594175968E-2</v>
      </c>
      <c r="CU38" s="680">
        <v>0.11950529176271771</v>
      </c>
      <c r="CV38" s="680">
        <v>0.11659052854899291</v>
      </c>
      <c r="CW38" s="680">
        <v>0.11374685712096869</v>
      </c>
      <c r="CX38" s="680">
        <v>0.1109725435326524</v>
      </c>
      <c r="CY38" s="681">
        <v>0.10826589612941695</v>
      </c>
      <c r="CZ38" s="682"/>
      <c r="DA38" s="683"/>
      <c r="DB38" s="683"/>
      <c r="DC38" s="683"/>
      <c r="DD38" s="683"/>
      <c r="DE38" s="683"/>
      <c r="DF38" s="683"/>
      <c r="DG38" s="683"/>
      <c r="DH38" s="683"/>
      <c r="DI38" s="683"/>
      <c r="DJ38" s="683"/>
      <c r="DK38" s="683"/>
      <c r="DL38" s="683"/>
      <c r="DM38" s="683"/>
      <c r="DN38" s="683"/>
      <c r="DO38" s="683"/>
      <c r="DP38" s="683"/>
      <c r="DQ38" s="683"/>
      <c r="DR38" s="683"/>
      <c r="DS38" s="683"/>
      <c r="DT38" s="683"/>
      <c r="DU38" s="683"/>
      <c r="DV38" s="683"/>
      <c r="DW38" s="684"/>
      <c r="DX38" s="685"/>
    </row>
    <row r="39" spans="2:128" x14ac:dyDescent="0.2">
      <c r="B39" s="648"/>
      <c r="C39" s="694"/>
      <c r="D39" s="627"/>
      <c r="E39" s="627"/>
      <c r="F39" s="627"/>
      <c r="G39" s="627"/>
      <c r="H39" s="627"/>
      <c r="I39" s="627"/>
      <c r="J39" s="627"/>
      <c r="K39" s="627"/>
      <c r="L39" s="627"/>
      <c r="M39" s="627"/>
      <c r="N39" s="627"/>
      <c r="O39" s="627"/>
      <c r="P39" s="627"/>
      <c r="Q39" s="627"/>
      <c r="R39" s="695"/>
      <c r="S39" s="627"/>
      <c r="T39" s="627"/>
      <c r="U39" s="698" t="s">
        <v>507</v>
      </c>
      <c r="V39" s="676" t="s">
        <v>124</v>
      </c>
      <c r="W39" s="692" t="s">
        <v>498</v>
      </c>
      <c r="X39" s="699"/>
      <c r="Y39" s="699"/>
      <c r="Z39" s="699"/>
      <c r="AA39" s="699"/>
      <c r="AB39" s="699"/>
      <c r="AC39" s="699"/>
      <c r="AD39" s="699"/>
      <c r="AE39" s="699"/>
      <c r="AF39" s="699"/>
      <c r="AG39" s="699"/>
      <c r="AH39" s="699"/>
      <c r="AI39" s="699"/>
      <c r="AJ39" s="699"/>
      <c r="AK39" s="699"/>
      <c r="AL39" s="699"/>
      <c r="AM39" s="699"/>
      <c r="AN39" s="699"/>
      <c r="AO39" s="699"/>
      <c r="AP39" s="699"/>
      <c r="AQ39" s="699"/>
      <c r="AR39" s="699"/>
      <c r="AS39" s="699"/>
      <c r="AT39" s="699"/>
      <c r="AU39" s="699"/>
      <c r="AV39" s="699"/>
      <c r="AW39" s="699"/>
      <c r="AX39" s="699"/>
      <c r="AY39" s="699"/>
      <c r="AZ39" s="699"/>
      <c r="BA39" s="699"/>
      <c r="BB39" s="699"/>
      <c r="BC39" s="699"/>
      <c r="BD39" s="699"/>
      <c r="BE39" s="699"/>
      <c r="BF39" s="699"/>
      <c r="BG39" s="699"/>
      <c r="BH39" s="699"/>
      <c r="BI39" s="699"/>
      <c r="BJ39" s="699"/>
      <c r="BK39" s="699"/>
      <c r="BL39" s="699"/>
      <c r="BM39" s="699"/>
      <c r="BN39" s="699"/>
      <c r="BO39" s="699"/>
      <c r="BP39" s="699"/>
      <c r="BQ39" s="699"/>
      <c r="BR39" s="699"/>
      <c r="BS39" s="699"/>
      <c r="BT39" s="699"/>
      <c r="BU39" s="699"/>
      <c r="BV39" s="699"/>
      <c r="BW39" s="699"/>
      <c r="BX39" s="699"/>
      <c r="BY39" s="699"/>
      <c r="BZ39" s="699"/>
      <c r="CA39" s="699"/>
      <c r="CB39" s="699"/>
      <c r="CC39" s="699"/>
      <c r="CD39" s="699"/>
      <c r="CE39" s="700"/>
      <c r="CF39" s="700"/>
      <c r="CG39" s="700"/>
      <c r="CH39" s="700"/>
      <c r="CI39" s="700"/>
      <c r="CJ39" s="700"/>
      <c r="CK39" s="700"/>
      <c r="CL39" s="700"/>
      <c r="CM39" s="700"/>
      <c r="CN39" s="700"/>
      <c r="CO39" s="700"/>
      <c r="CP39" s="700"/>
      <c r="CQ39" s="700"/>
      <c r="CR39" s="700"/>
      <c r="CS39" s="700"/>
      <c r="CT39" s="700"/>
      <c r="CU39" s="700"/>
      <c r="CV39" s="700"/>
      <c r="CW39" s="700"/>
      <c r="CX39" s="700"/>
      <c r="CY39" s="701"/>
      <c r="CZ39" s="682"/>
      <c r="DA39" s="683"/>
      <c r="DB39" s="683"/>
      <c r="DC39" s="683"/>
      <c r="DD39" s="683"/>
      <c r="DE39" s="683"/>
      <c r="DF39" s="683"/>
      <c r="DG39" s="683"/>
      <c r="DH39" s="683"/>
      <c r="DI39" s="683"/>
      <c r="DJ39" s="683"/>
      <c r="DK39" s="683"/>
      <c r="DL39" s="683"/>
      <c r="DM39" s="683"/>
      <c r="DN39" s="683"/>
      <c r="DO39" s="683"/>
      <c r="DP39" s="683"/>
      <c r="DQ39" s="683"/>
      <c r="DR39" s="683"/>
      <c r="DS39" s="683"/>
      <c r="DT39" s="683"/>
      <c r="DU39" s="683"/>
      <c r="DV39" s="683"/>
      <c r="DW39" s="684"/>
      <c r="DX39" s="685"/>
    </row>
    <row r="40" spans="2:128" ht="15.75" thickBot="1" x14ac:dyDescent="0.25">
      <c r="B40" s="650"/>
      <c r="C40" s="651"/>
      <c r="D40" s="652"/>
      <c r="E40" s="652"/>
      <c r="F40" s="652"/>
      <c r="G40" s="652"/>
      <c r="H40" s="652"/>
      <c r="I40" s="652"/>
      <c r="J40" s="652"/>
      <c r="K40" s="652"/>
      <c r="L40" s="652"/>
      <c r="M40" s="652"/>
      <c r="N40" s="652"/>
      <c r="O40" s="652"/>
      <c r="P40" s="652"/>
      <c r="Q40" s="652"/>
      <c r="R40" s="702"/>
      <c r="S40" s="652"/>
      <c r="T40" s="652"/>
      <c r="U40" s="703" t="s">
        <v>127</v>
      </c>
      <c r="V40" s="704" t="s">
        <v>508</v>
      </c>
      <c r="W40" s="705" t="s">
        <v>498</v>
      </c>
      <c r="X40" s="706">
        <f>SUM(X29:X39)</f>
        <v>483.55027854233532</v>
      </c>
      <c r="Y40" s="706">
        <f t="shared" ref="Y40:CJ40" si="38">SUM(Y29:Y39)</f>
        <v>551.11368511191245</v>
      </c>
      <c r="Z40" s="706">
        <f t="shared" si="38"/>
        <v>625.39417324488397</v>
      </c>
      <c r="AA40" s="706">
        <f t="shared" si="38"/>
        <v>707.87001699657071</v>
      </c>
      <c r="AB40" s="706">
        <f t="shared" si="38"/>
        <v>800.63543963373593</v>
      </c>
      <c r="AC40" s="706">
        <f t="shared" si="38"/>
        <v>890.18446888106587</v>
      </c>
      <c r="AD40" s="706">
        <f t="shared" si="38"/>
        <v>997.11728944962863</v>
      </c>
      <c r="AE40" s="706">
        <f t="shared" si="38"/>
        <v>1125.8342905599404</v>
      </c>
      <c r="AF40" s="706">
        <f t="shared" si="38"/>
        <v>1290.2770701765253</v>
      </c>
      <c r="AG40" s="706">
        <f t="shared" si="38"/>
        <v>1554.3254365457603</v>
      </c>
      <c r="AH40" s="706">
        <f t="shared" si="38"/>
        <v>1682.7622941814582</v>
      </c>
      <c r="AI40" s="706">
        <f t="shared" si="38"/>
        <v>1826.6972992125131</v>
      </c>
      <c r="AJ40" s="706">
        <f t="shared" si="38"/>
        <v>1984.8877215996013</v>
      </c>
      <c r="AK40" s="706">
        <f t="shared" si="38"/>
        <v>2160.9039019758116</v>
      </c>
      <c r="AL40" s="706">
        <f t="shared" si="38"/>
        <v>2359.5081277112745</v>
      </c>
      <c r="AM40" s="706">
        <f t="shared" si="38"/>
        <v>2515.8284199387244</v>
      </c>
      <c r="AN40" s="706">
        <f t="shared" si="38"/>
        <v>2705.354202481994</v>
      </c>
      <c r="AO40" s="706">
        <f t="shared" si="38"/>
        <v>2930.4685168740962</v>
      </c>
      <c r="AP40" s="706">
        <f t="shared" si="38"/>
        <v>3202.4175353598575</v>
      </c>
      <c r="AQ40" s="706">
        <f t="shared" si="38"/>
        <v>3557.2363868634311</v>
      </c>
      <c r="AR40" s="706">
        <f t="shared" si="38"/>
        <v>4155.3033006886726</v>
      </c>
      <c r="AS40" s="706">
        <f t="shared" si="38"/>
        <v>4120.6025667303202</v>
      </c>
      <c r="AT40" s="706">
        <f t="shared" si="38"/>
        <v>4120.8847719221276</v>
      </c>
      <c r="AU40" s="706">
        <f t="shared" si="38"/>
        <v>4121.1673582754511</v>
      </c>
      <c r="AV40" s="706">
        <f t="shared" si="38"/>
        <v>4121.4503119325345</v>
      </c>
      <c r="AW40" s="706">
        <f t="shared" si="38"/>
        <v>4121.4390338221638</v>
      </c>
      <c r="AX40" s="706">
        <f t="shared" si="38"/>
        <v>4121.4281370971667</v>
      </c>
      <c r="AY40" s="706">
        <f t="shared" si="38"/>
        <v>4121.4176088604554</v>
      </c>
      <c r="AZ40" s="706">
        <f t="shared" si="38"/>
        <v>4121.4074366510722</v>
      </c>
      <c r="BA40" s="706">
        <f t="shared" si="38"/>
        <v>4121.3976084294454</v>
      </c>
      <c r="BB40" s="706">
        <f t="shared" si="38"/>
        <v>4121.4305351676176</v>
      </c>
      <c r="BC40" s="706">
        <f t="shared" si="38"/>
        <v>4121.4213973111991</v>
      </c>
      <c r="BD40" s="706">
        <f t="shared" si="38"/>
        <v>4121.4125256059397</v>
      </c>
      <c r="BE40" s="706">
        <f t="shared" si="38"/>
        <v>4121.4039122998611</v>
      </c>
      <c r="BF40" s="706">
        <f t="shared" si="38"/>
        <v>4121.3955498667756</v>
      </c>
      <c r="BG40" s="706">
        <f t="shared" si="38"/>
        <v>4121.3874309997027</v>
      </c>
      <c r="BH40" s="706">
        <f t="shared" si="38"/>
        <v>4121.3795486044864</v>
      </c>
      <c r="BI40" s="706">
        <f t="shared" si="38"/>
        <v>4121.3718957935962</v>
      </c>
      <c r="BJ40" s="706">
        <f t="shared" si="38"/>
        <v>4121.3644658801113</v>
      </c>
      <c r="BK40" s="706">
        <f t="shared" si="38"/>
        <v>4121.3572523718731</v>
      </c>
      <c r="BL40" s="706">
        <f t="shared" si="38"/>
        <v>4121.3502489658158</v>
      </c>
      <c r="BM40" s="706">
        <f t="shared" si="38"/>
        <v>4121.3434495424599</v>
      </c>
      <c r="BN40" s="706">
        <f t="shared" si="38"/>
        <v>4121.3368481605612</v>
      </c>
      <c r="BO40" s="706">
        <f t="shared" si="38"/>
        <v>4121.3304390519215</v>
      </c>
      <c r="BP40" s="706">
        <f t="shared" si="38"/>
        <v>4121.3242166163491</v>
      </c>
      <c r="BQ40" s="706">
        <f t="shared" si="38"/>
        <v>4121.3181754167645</v>
      </c>
      <c r="BR40" s="706">
        <f t="shared" si="38"/>
        <v>4121.3123101744486</v>
      </c>
      <c r="BS40" s="706">
        <f t="shared" si="38"/>
        <v>4121.3066157644334</v>
      </c>
      <c r="BT40" s="706">
        <f t="shared" si="38"/>
        <v>4121.3010872110208</v>
      </c>
      <c r="BU40" s="706">
        <f t="shared" si="38"/>
        <v>4121.2957196834359</v>
      </c>
      <c r="BV40" s="706">
        <f t="shared" si="38"/>
        <v>4121.2905084916056</v>
      </c>
      <c r="BW40" s="706">
        <f t="shared" si="38"/>
        <v>4121.2854490820619</v>
      </c>
      <c r="BX40" s="706">
        <f t="shared" si="38"/>
        <v>4121.2805370339611</v>
      </c>
      <c r="BY40" s="706">
        <f t="shared" si="38"/>
        <v>4121.2757680552222</v>
      </c>
      <c r="BZ40" s="706">
        <f t="shared" si="38"/>
        <v>4121.271137978777</v>
      </c>
      <c r="CA40" s="706">
        <f t="shared" si="38"/>
        <v>4121.2666427589265</v>
      </c>
      <c r="CB40" s="706">
        <f t="shared" si="38"/>
        <v>4121.2622784678106</v>
      </c>
      <c r="CC40" s="706">
        <f t="shared" si="38"/>
        <v>4121.2580412919688</v>
      </c>
      <c r="CD40" s="706">
        <f t="shared" si="38"/>
        <v>4121.2539275290164</v>
      </c>
      <c r="CE40" s="706">
        <f t="shared" si="38"/>
        <v>4121.2499335844022</v>
      </c>
      <c r="CF40" s="706">
        <f t="shared" si="38"/>
        <v>4121.2460559682722</v>
      </c>
      <c r="CG40" s="706">
        <f t="shared" si="38"/>
        <v>4121.2422912924176</v>
      </c>
      <c r="CH40" s="706">
        <f t="shared" si="38"/>
        <v>4121.238636267316</v>
      </c>
      <c r="CI40" s="706">
        <f t="shared" si="38"/>
        <v>4121.2350876992559</v>
      </c>
      <c r="CJ40" s="706">
        <f t="shared" si="38"/>
        <v>4121.231642487548</v>
      </c>
      <c r="CK40" s="706">
        <f t="shared" ref="CK40:DW40" si="39">SUM(CK29:CK39)</f>
        <v>4121.2282976218112</v>
      </c>
      <c r="CL40" s="706">
        <f t="shared" si="39"/>
        <v>4121.2250501793487</v>
      </c>
      <c r="CM40" s="706">
        <f t="shared" si="39"/>
        <v>4121.221897322589</v>
      </c>
      <c r="CN40" s="706">
        <f t="shared" si="39"/>
        <v>4121.218836296609</v>
      </c>
      <c r="CO40" s="706">
        <f t="shared" si="39"/>
        <v>4121.2158644267247</v>
      </c>
      <c r="CP40" s="706">
        <f t="shared" si="39"/>
        <v>4121.2129791161578</v>
      </c>
      <c r="CQ40" s="706">
        <f t="shared" si="39"/>
        <v>4121.2101778437636</v>
      </c>
      <c r="CR40" s="706">
        <f t="shared" si="39"/>
        <v>4121.2074581618263</v>
      </c>
      <c r="CS40" s="706">
        <f t="shared" si="39"/>
        <v>4121.204817693927</v>
      </c>
      <c r="CT40" s="706">
        <f t="shared" si="39"/>
        <v>4121.2022541328588</v>
      </c>
      <c r="CU40" s="706">
        <f t="shared" si="39"/>
        <v>4121.2363073890274</v>
      </c>
      <c r="CV40" s="706">
        <f t="shared" si="39"/>
        <v>4121.2333926258134</v>
      </c>
      <c r="CW40" s="706">
        <f t="shared" si="39"/>
        <v>4121.2305489543851</v>
      </c>
      <c r="CX40" s="706">
        <f t="shared" si="39"/>
        <v>4121.2277746407972</v>
      </c>
      <c r="CY40" s="707">
        <f t="shared" si="39"/>
        <v>4121.2250679933941</v>
      </c>
      <c r="CZ40" s="615">
        <f t="shared" si="39"/>
        <v>0</v>
      </c>
      <c r="DA40" s="616">
        <f t="shared" si="39"/>
        <v>0</v>
      </c>
      <c r="DB40" s="616">
        <f t="shared" si="39"/>
        <v>0</v>
      </c>
      <c r="DC40" s="616">
        <f t="shared" si="39"/>
        <v>0</v>
      </c>
      <c r="DD40" s="616">
        <f t="shared" si="39"/>
        <v>0</v>
      </c>
      <c r="DE40" s="616">
        <f t="shared" si="39"/>
        <v>0</v>
      </c>
      <c r="DF40" s="616">
        <f t="shared" si="39"/>
        <v>0</v>
      </c>
      <c r="DG40" s="616">
        <f t="shared" si="39"/>
        <v>0</v>
      </c>
      <c r="DH40" s="616">
        <f t="shared" si="39"/>
        <v>0</v>
      </c>
      <c r="DI40" s="616">
        <f t="shared" si="39"/>
        <v>0</v>
      </c>
      <c r="DJ40" s="616">
        <f t="shared" si="39"/>
        <v>0</v>
      </c>
      <c r="DK40" s="616">
        <f t="shared" si="39"/>
        <v>0</v>
      </c>
      <c r="DL40" s="616">
        <f t="shared" si="39"/>
        <v>0</v>
      </c>
      <c r="DM40" s="616">
        <f t="shared" si="39"/>
        <v>0</v>
      </c>
      <c r="DN40" s="616">
        <f t="shared" si="39"/>
        <v>0</v>
      </c>
      <c r="DO40" s="616">
        <f t="shared" si="39"/>
        <v>0</v>
      </c>
      <c r="DP40" s="616">
        <f t="shared" si="39"/>
        <v>0</v>
      </c>
      <c r="DQ40" s="616">
        <f t="shared" si="39"/>
        <v>0</v>
      </c>
      <c r="DR40" s="616">
        <f t="shared" si="39"/>
        <v>0</v>
      </c>
      <c r="DS40" s="616">
        <f t="shared" si="39"/>
        <v>0</v>
      </c>
      <c r="DT40" s="616">
        <f t="shared" si="39"/>
        <v>0</v>
      </c>
      <c r="DU40" s="616">
        <f t="shared" si="39"/>
        <v>0</v>
      </c>
      <c r="DV40" s="616">
        <f t="shared" si="39"/>
        <v>0</v>
      </c>
      <c r="DW40" s="617">
        <f t="shared" si="39"/>
        <v>0</v>
      </c>
      <c r="DX40" s="685"/>
    </row>
    <row r="41" spans="2:128" x14ac:dyDescent="0.2">
      <c r="B41" s="483" t="s">
        <v>525</v>
      </c>
      <c r="C41" s="484" t="s">
        <v>526</v>
      </c>
      <c r="D41" s="477"/>
      <c r="E41" s="477"/>
      <c r="F41" s="477"/>
      <c r="G41" s="477"/>
      <c r="H41" s="477"/>
      <c r="I41" s="477"/>
      <c r="J41" s="477"/>
      <c r="K41" s="477"/>
      <c r="L41" s="477"/>
      <c r="M41" s="477"/>
      <c r="N41" s="477"/>
      <c r="O41" s="477"/>
      <c r="P41" s="477"/>
      <c r="Q41" s="477"/>
      <c r="R41" s="479"/>
      <c r="S41" s="494"/>
      <c r="T41" s="479"/>
      <c r="U41" s="494"/>
      <c r="V41" s="477"/>
      <c r="W41" s="477"/>
      <c r="X41" s="475">
        <f t="shared" ref="X41:BC41" si="40">SUMIF($C:$C,"59.2x",X:X)</f>
        <v>0</v>
      </c>
      <c r="Y41" s="475">
        <f t="shared" si="40"/>
        <v>0</v>
      </c>
      <c r="Z41" s="475">
        <f t="shared" si="40"/>
        <v>0</v>
      </c>
      <c r="AA41" s="475">
        <f t="shared" si="40"/>
        <v>0</v>
      </c>
      <c r="AB41" s="475">
        <f t="shared" si="40"/>
        <v>0</v>
      </c>
      <c r="AC41" s="475">
        <f t="shared" si="40"/>
        <v>0</v>
      </c>
      <c r="AD41" s="475">
        <f t="shared" si="40"/>
        <v>0</v>
      </c>
      <c r="AE41" s="475">
        <f t="shared" si="40"/>
        <v>0</v>
      </c>
      <c r="AF41" s="475">
        <f t="shared" si="40"/>
        <v>0</v>
      </c>
      <c r="AG41" s="475">
        <f t="shared" si="40"/>
        <v>0</v>
      </c>
      <c r="AH41" s="475">
        <f t="shared" si="40"/>
        <v>0</v>
      </c>
      <c r="AI41" s="475">
        <f t="shared" si="40"/>
        <v>0</v>
      </c>
      <c r="AJ41" s="475">
        <f t="shared" si="40"/>
        <v>0</v>
      </c>
      <c r="AK41" s="475">
        <f t="shared" si="40"/>
        <v>0</v>
      </c>
      <c r="AL41" s="475">
        <f t="shared" si="40"/>
        <v>0</v>
      </c>
      <c r="AM41" s="475">
        <f t="shared" si="40"/>
        <v>0</v>
      </c>
      <c r="AN41" s="475">
        <f t="shared" si="40"/>
        <v>0</v>
      </c>
      <c r="AO41" s="475">
        <f t="shared" si="40"/>
        <v>0</v>
      </c>
      <c r="AP41" s="475">
        <f t="shared" si="40"/>
        <v>0</v>
      </c>
      <c r="AQ41" s="475">
        <f t="shared" si="40"/>
        <v>0</v>
      </c>
      <c r="AR41" s="475">
        <f t="shared" si="40"/>
        <v>0</v>
      </c>
      <c r="AS41" s="475">
        <f t="shared" si="40"/>
        <v>0</v>
      </c>
      <c r="AT41" s="475">
        <f t="shared" si="40"/>
        <v>0</v>
      </c>
      <c r="AU41" s="475">
        <f t="shared" si="40"/>
        <v>0</v>
      </c>
      <c r="AV41" s="475">
        <f t="shared" si="40"/>
        <v>0</v>
      </c>
      <c r="AW41" s="475">
        <f t="shared" si="40"/>
        <v>0</v>
      </c>
      <c r="AX41" s="475">
        <f t="shared" si="40"/>
        <v>0</v>
      </c>
      <c r="AY41" s="475">
        <f t="shared" si="40"/>
        <v>0</v>
      </c>
      <c r="AZ41" s="475">
        <f t="shared" si="40"/>
        <v>0</v>
      </c>
      <c r="BA41" s="475">
        <f t="shared" si="40"/>
        <v>0</v>
      </c>
      <c r="BB41" s="475">
        <f t="shared" si="40"/>
        <v>0</v>
      </c>
      <c r="BC41" s="475">
        <f t="shared" si="40"/>
        <v>0</v>
      </c>
      <c r="BD41" s="475">
        <f t="shared" ref="BD41:CI41" si="41">SUMIF($C:$C,"59.2x",BD:BD)</f>
        <v>0</v>
      </c>
      <c r="BE41" s="475">
        <f t="shared" si="41"/>
        <v>0</v>
      </c>
      <c r="BF41" s="475">
        <f t="shared" si="41"/>
        <v>0</v>
      </c>
      <c r="BG41" s="475">
        <f t="shared" si="41"/>
        <v>0</v>
      </c>
      <c r="BH41" s="475">
        <f t="shared" si="41"/>
        <v>0</v>
      </c>
      <c r="BI41" s="475">
        <f t="shared" si="41"/>
        <v>0</v>
      </c>
      <c r="BJ41" s="475">
        <f t="shared" si="41"/>
        <v>0</v>
      </c>
      <c r="BK41" s="475">
        <f t="shared" si="41"/>
        <v>0</v>
      </c>
      <c r="BL41" s="475">
        <f t="shared" si="41"/>
        <v>0</v>
      </c>
      <c r="BM41" s="475">
        <f t="shared" si="41"/>
        <v>0</v>
      </c>
      <c r="BN41" s="475">
        <f t="shared" si="41"/>
        <v>0</v>
      </c>
      <c r="BO41" s="475">
        <f t="shared" si="41"/>
        <v>0</v>
      </c>
      <c r="BP41" s="475">
        <f t="shared" si="41"/>
        <v>0</v>
      </c>
      <c r="BQ41" s="475">
        <f t="shared" si="41"/>
        <v>0</v>
      </c>
      <c r="BR41" s="475">
        <f t="shared" si="41"/>
        <v>0</v>
      </c>
      <c r="BS41" s="475">
        <f t="shared" si="41"/>
        <v>0</v>
      </c>
      <c r="BT41" s="475">
        <f t="shared" si="41"/>
        <v>0</v>
      </c>
      <c r="BU41" s="475">
        <f t="shared" si="41"/>
        <v>0</v>
      </c>
      <c r="BV41" s="475">
        <f t="shared" si="41"/>
        <v>0</v>
      </c>
      <c r="BW41" s="475">
        <f t="shared" si="41"/>
        <v>0</v>
      </c>
      <c r="BX41" s="475">
        <f t="shared" si="41"/>
        <v>0</v>
      </c>
      <c r="BY41" s="475">
        <f t="shared" si="41"/>
        <v>0</v>
      </c>
      <c r="BZ41" s="475">
        <f t="shared" si="41"/>
        <v>0</v>
      </c>
      <c r="CA41" s="475">
        <f t="shared" si="41"/>
        <v>0</v>
      </c>
      <c r="CB41" s="475">
        <f t="shared" si="41"/>
        <v>0</v>
      </c>
      <c r="CC41" s="475">
        <f t="shared" si="41"/>
        <v>0</v>
      </c>
      <c r="CD41" s="475">
        <f t="shared" si="41"/>
        <v>0</v>
      </c>
      <c r="CE41" s="475">
        <f t="shared" si="41"/>
        <v>0</v>
      </c>
      <c r="CF41" s="475">
        <f t="shared" si="41"/>
        <v>0</v>
      </c>
      <c r="CG41" s="475">
        <f t="shared" si="41"/>
        <v>0</v>
      </c>
      <c r="CH41" s="475">
        <f t="shared" si="41"/>
        <v>0</v>
      </c>
      <c r="CI41" s="475">
        <f t="shared" si="41"/>
        <v>0</v>
      </c>
      <c r="CJ41" s="475">
        <f t="shared" ref="CJ41:DO41" si="42">SUMIF($C:$C,"59.2x",CJ:CJ)</f>
        <v>0</v>
      </c>
      <c r="CK41" s="475">
        <f t="shared" si="42"/>
        <v>0</v>
      </c>
      <c r="CL41" s="475">
        <f t="shared" si="42"/>
        <v>0</v>
      </c>
      <c r="CM41" s="475">
        <f t="shared" si="42"/>
        <v>0</v>
      </c>
      <c r="CN41" s="475">
        <f t="shared" si="42"/>
        <v>0</v>
      </c>
      <c r="CO41" s="475">
        <f t="shared" si="42"/>
        <v>0</v>
      </c>
      <c r="CP41" s="475">
        <f t="shared" si="42"/>
        <v>0</v>
      </c>
      <c r="CQ41" s="475">
        <f t="shared" si="42"/>
        <v>0</v>
      </c>
      <c r="CR41" s="475">
        <f t="shared" si="42"/>
        <v>0</v>
      </c>
      <c r="CS41" s="475">
        <f t="shared" si="42"/>
        <v>0</v>
      </c>
      <c r="CT41" s="475">
        <f t="shared" si="42"/>
        <v>0</v>
      </c>
      <c r="CU41" s="475">
        <f t="shared" si="42"/>
        <v>0</v>
      </c>
      <c r="CV41" s="475">
        <f t="shared" si="42"/>
        <v>0</v>
      </c>
      <c r="CW41" s="475">
        <f t="shared" si="42"/>
        <v>0</v>
      </c>
      <c r="CX41" s="475">
        <f t="shared" si="42"/>
        <v>0</v>
      </c>
      <c r="CY41" s="490">
        <f t="shared" si="42"/>
        <v>0</v>
      </c>
      <c r="CZ41" s="491">
        <f t="shared" si="42"/>
        <v>0</v>
      </c>
      <c r="DA41" s="491">
        <f t="shared" si="42"/>
        <v>0</v>
      </c>
      <c r="DB41" s="491">
        <f t="shared" si="42"/>
        <v>0</v>
      </c>
      <c r="DC41" s="491">
        <f t="shared" si="42"/>
        <v>0</v>
      </c>
      <c r="DD41" s="491">
        <f t="shared" si="42"/>
        <v>0</v>
      </c>
      <c r="DE41" s="491">
        <f t="shared" si="42"/>
        <v>0</v>
      </c>
      <c r="DF41" s="491">
        <f t="shared" si="42"/>
        <v>0</v>
      </c>
      <c r="DG41" s="491">
        <f t="shared" si="42"/>
        <v>0</v>
      </c>
      <c r="DH41" s="491">
        <f t="shared" si="42"/>
        <v>0</v>
      </c>
      <c r="DI41" s="491">
        <f t="shared" si="42"/>
        <v>0</v>
      </c>
      <c r="DJ41" s="491">
        <f t="shared" si="42"/>
        <v>0</v>
      </c>
      <c r="DK41" s="491">
        <f t="shared" si="42"/>
        <v>0</v>
      </c>
      <c r="DL41" s="491">
        <f t="shared" si="42"/>
        <v>0</v>
      </c>
      <c r="DM41" s="491">
        <f t="shared" si="42"/>
        <v>0</v>
      </c>
      <c r="DN41" s="491">
        <f t="shared" si="42"/>
        <v>0</v>
      </c>
      <c r="DO41" s="491">
        <f t="shared" si="42"/>
        <v>0</v>
      </c>
      <c r="DP41" s="491">
        <f t="shared" ref="DP41:DW41" si="43">SUMIF($C:$C,"59.2x",DP:DP)</f>
        <v>0</v>
      </c>
      <c r="DQ41" s="491">
        <f t="shared" si="43"/>
        <v>0</v>
      </c>
      <c r="DR41" s="491">
        <f t="shared" si="43"/>
        <v>0</v>
      </c>
      <c r="DS41" s="491">
        <f t="shared" si="43"/>
        <v>0</v>
      </c>
      <c r="DT41" s="491">
        <f t="shared" si="43"/>
        <v>0</v>
      </c>
      <c r="DU41" s="491">
        <f t="shared" si="43"/>
        <v>0</v>
      </c>
      <c r="DV41" s="491">
        <f t="shared" si="43"/>
        <v>0</v>
      </c>
      <c r="DW41" s="495">
        <f t="shared" si="43"/>
        <v>0</v>
      </c>
      <c r="DX41" s="481"/>
    </row>
    <row r="42" spans="2:128" x14ac:dyDescent="0.2">
      <c r="B42" s="496" t="s">
        <v>527</v>
      </c>
      <c r="C42" s="497" t="s">
        <v>528</v>
      </c>
      <c r="D42" s="477"/>
      <c r="E42" s="477"/>
      <c r="F42" s="477"/>
      <c r="G42" s="477"/>
      <c r="H42" s="477"/>
      <c r="I42" s="477"/>
      <c r="J42" s="477"/>
      <c r="K42" s="477"/>
      <c r="L42" s="477"/>
      <c r="M42" s="477"/>
      <c r="N42" s="477"/>
      <c r="O42" s="477"/>
      <c r="P42" s="477"/>
      <c r="Q42" s="477"/>
      <c r="R42" s="479"/>
      <c r="S42" s="494"/>
      <c r="T42" s="479"/>
      <c r="U42" s="498"/>
      <c r="V42" s="475"/>
      <c r="W42" s="475"/>
      <c r="X42" s="475"/>
      <c r="Y42" s="475"/>
      <c r="Z42" s="475"/>
      <c r="AA42" s="475"/>
      <c r="AB42" s="475"/>
      <c r="AC42" s="475"/>
      <c r="AD42" s="475"/>
      <c r="AE42" s="475"/>
      <c r="AF42" s="475"/>
      <c r="AG42" s="475"/>
      <c r="AH42" s="475"/>
      <c r="AI42" s="475"/>
      <c r="AJ42" s="475"/>
      <c r="AK42" s="475"/>
      <c r="AL42" s="475"/>
      <c r="AM42" s="475"/>
      <c r="AN42" s="475"/>
      <c r="AO42" s="475"/>
      <c r="AP42" s="475"/>
      <c r="AQ42" s="475"/>
      <c r="AR42" s="475"/>
      <c r="AS42" s="475"/>
      <c r="AT42" s="475"/>
      <c r="AU42" s="475"/>
      <c r="AV42" s="475"/>
      <c r="AW42" s="475"/>
      <c r="AX42" s="475"/>
      <c r="AY42" s="475"/>
      <c r="AZ42" s="475"/>
      <c r="BA42" s="475"/>
      <c r="BB42" s="475"/>
      <c r="BC42" s="475"/>
      <c r="BD42" s="475"/>
      <c r="BE42" s="475"/>
      <c r="BF42" s="475"/>
      <c r="BG42" s="475"/>
      <c r="BH42" s="475"/>
      <c r="BI42" s="475"/>
      <c r="BJ42" s="475"/>
      <c r="BK42" s="475"/>
      <c r="BL42" s="475"/>
      <c r="BM42" s="475"/>
      <c r="BN42" s="475"/>
      <c r="BO42" s="475"/>
      <c r="BP42" s="475"/>
      <c r="BQ42" s="475"/>
      <c r="BR42" s="475"/>
      <c r="BS42" s="475"/>
      <c r="BT42" s="475"/>
      <c r="BU42" s="475"/>
      <c r="BV42" s="475"/>
      <c r="BW42" s="475"/>
      <c r="BX42" s="475"/>
      <c r="BY42" s="475"/>
      <c r="BZ42" s="475"/>
      <c r="CA42" s="475"/>
      <c r="CB42" s="475"/>
      <c r="CC42" s="475"/>
      <c r="CD42" s="475"/>
      <c r="CE42" s="475"/>
      <c r="CF42" s="475"/>
      <c r="CG42" s="475"/>
      <c r="CH42" s="475"/>
      <c r="CI42" s="475"/>
      <c r="CJ42" s="475"/>
      <c r="CK42" s="475"/>
      <c r="CL42" s="475"/>
      <c r="CM42" s="475"/>
      <c r="CN42" s="475"/>
      <c r="CO42" s="475"/>
      <c r="CP42" s="475"/>
      <c r="CQ42" s="475"/>
      <c r="CR42" s="475"/>
      <c r="CS42" s="475"/>
      <c r="CT42" s="475"/>
      <c r="CU42" s="475"/>
      <c r="CV42" s="475"/>
      <c r="CW42" s="475"/>
      <c r="CX42" s="475"/>
      <c r="CY42" s="490"/>
      <c r="CZ42" s="491"/>
      <c r="DA42" s="491"/>
      <c r="DB42" s="491"/>
      <c r="DC42" s="491"/>
      <c r="DD42" s="491"/>
      <c r="DE42" s="491"/>
      <c r="DF42" s="491"/>
      <c r="DG42" s="491"/>
      <c r="DH42" s="491"/>
      <c r="DI42" s="491"/>
      <c r="DJ42" s="491"/>
      <c r="DK42" s="491"/>
      <c r="DL42" s="491"/>
      <c r="DM42" s="491"/>
      <c r="DN42" s="491"/>
      <c r="DO42" s="491"/>
      <c r="DP42" s="491"/>
      <c r="DQ42" s="491"/>
      <c r="DR42" s="491"/>
      <c r="DS42" s="491"/>
      <c r="DT42" s="491"/>
      <c r="DU42" s="491"/>
      <c r="DV42" s="491"/>
      <c r="DW42" s="495"/>
      <c r="DX42" s="481"/>
    </row>
    <row r="43" spans="2:128" x14ac:dyDescent="0.2">
      <c r="B43" s="483" t="s">
        <v>529</v>
      </c>
      <c r="C43" s="484" t="s">
        <v>530</v>
      </c>
      <c r="D43" s="477"/>
      <c r="E43" s="477"/>
      <c r="F43" s="477"/>
      <c r="G43" s="477"/>
      <c r="H43" s="477"/>
      <c r="I43" s="477"/>
      <c r="J43" s="477"/>
      <c r="K43" s="477"/>
      <c r="L43" s="477"/>
      <c r="M43" s="477"/>
      <c r="N43" s="477"/>
      <c r="O43" s="477"/>
      <c r="P43" s="477"/>
      <c r="Q43" s="477"/>
      <c r="R43" s="479"/>
      <c r="S43" s="494"/>
      <c r="T43" s="479"/>
      <c r="U43" s="494"/>
      <c r="V43" s="477"/>
      <c r="W43" s="477"/>
      <c r="X43" s="475">
        <f t="shared" ref="X43:BC43" si="44">SUMIF($C:$C,"60.1x",X:X)</f>
        <v>0</v>
      </c>
      <c r="Y43" s="475">
        <f t="shared" si="44"/>
        <v>0</v>
      </c>
      <c r="Z43" s="475">
        <f t="shared" si="44"/>
        <v>0</v>
      </c>
      <c r="AA43" s="475">
        <f t="shared" si="44"/>
        <v>0</v>
      </c>
      <c r="AB43" s="475">
        <f t="shared" si="44"/>
        <v>0</v>
      </c>
      <c r="AC43" s="475">
        <f t="shared" si="44"/>
        <v>0</v>
      </c>
      <c r="AD43" s="475">
        <f t="shared" si="44"/>
        <v>0</v>
      </c>
      <c r="AE43" s="475">
        <f t="shared" si="44"/>
        <v>0</v>
      </c>
      <c r="AF43" s="475">
        <f t="shared" si="44"/>
        <v>0</v>
      </c>
      <c r="AG43" s="475">
        <f t="shared" si="44"/>
        <v>0</v>
      </c>
      <c r="AH43" s="475">
        <f t="shared" si="44"/>
        <v>0</v>
      </c>
      <c r="AI43" s="475">
        <f t="shared" si="44"/>
        <v>0</v>
      </c>
      <c r="AJ43" s="475">
        <f t="shared" si="44"/>
        <v>0</v>
      </c>
      <c r="AK43" s="475">
        <f t="shared" si="44"/>
        <v>0</v>
      </c>
      <c r="AL43" s="475">
        <f t="shared" si="44"/>
        <v>0</v>
      </c>
      <c r="AM43" s="475">
        <f t="shared" si="44"/>
        <v>0</v>
      </c>
      <c r="AN43" s="475">
        <f t="shared" si="44"/>
        <v>0</v>
      </c>
      <c r="AO43" s="475">
        <f t="shared" si="44"/>
        <v>0</v>
      </c>
      <c r="AP43" s="475">
        <f t="shared" si="44"/>
        <v>0</v>
      </c>
      <c r="AQ43" s="475">
        <f t="shared" si="44"/>
        <v>0</v>
      </c>
      <c r="AR43" s="475">
        <f t="shared" si="44"/>
        <v>0</v>
      </c>
      <c r="AS43" s="475">
        <f t="shared" si="44"/>
        <v>0</v>
      </c>
      <c r="AT43" s="475">
        <f t="shared" si="44"/>
        <v>0</v>
      </c>
      <c r="AU43" s="475">
        <f t="shared" si="44"/>
        <v>0</v>
      </c>
      <c r="AV43" s="475">
        <f t="shared" si="44"/>
        <v>0</v>
      </c>
      <c r="AW43" s="475">
        <f t="shared" si="44"/>
        <v>0</v>
      </c>
      <c r="AX43" s="475">
        <f t="shared" si="44"/>
        <v>0</v>
      </c>
      <c r="AY43" s="475">
        <f t="shared" si="44"/>
        <v>0</v>
      </c>
      <c r="AZ43" s="475">
        <f t="shared" si="44"/>
        <v>0</v>
      </c>
      <c r="BA43" s="475">
        <f t="shared" si="44"/>
        <v>0</v>
      </c>
      <c r="BB43" s="475">
        <f t="shared" si="44"/>
        <v>0</v>
      </c>
      <c r="BC43" s="475">
        <f t="shared" si="44"/>
        <v>0</v>
      </c>
      <c r="BD43" s="475">
        <f t="shared" ref="BD43:CI43" si="45">SUMIF($C:$C,"60.1x",BD:BD)</f>
        <v>0</v>
      </c>
      <c r="BE43" s="475">
        <f t="shared" si="45"/>
        <v>0</v>
      </c>
      <c r="BF43" s="475">
        <f t="shared" si="45"/>
        <v>0</v>
      </c>
      <c r="BG43" s="475">
        <f t="shared" si="45"/>
        <v>0</v>
      </c>
      <c r="BH43" s="475">
        <f t="shared" si="45"/>
        <v>0</v>
      </c>
      <c r="BI43" s="475">
        <f t="shared" si="45"/>
        <v>0</v>
      </c>
      <c r="BJ43" s="475">
        <f t="shared" si="45"/>
        <v>0</v>
      </c>
      <c r="BK43" s="475">
        <f t="shared" si="45"/>
        <v>0</v>
      </c>
      <c r="BL43" s="475">
        <f t="shared" si="45"/>
        <v>0</v>
      </c>
      <c r="BM43" s="475">
        <f t="shared" si="45"/>
        <v>0</v>
      </c>
      <c r="BN43" s="475">
        <f t="shared" si="45"/>
        <v>0</v>
      </c>
      <c r="BO43" s="475">
        <f t="shared" si="45"/>
        <v>0</v>
      </c>
      <c r="BP43" s="475">
        <f t="shared" si="45"/>
        <v>0</v>
      </c>
      <c r="BQ43" s="475">
        <f t="shared" si="45"/>
        <v>0</v>
      </c>
      <c r="BR43" s="475">
        <f t="shared" si="45"/>
        <v>0</v>
      </c>
      <c r="BS43" s="475">
        <f t="shared" si="45"/>
        <v>0</v>
      </c>
      <c r="BT43" s="475">
        <f t="shared" si="45"/>
        <v>0</v>
      </c>
      <c r="BU43" s="475">
        <f t="shared" si="45"/>
        <v>0</v>
      </c>
      <c r="BV43" s="475">
        <f t="shared" si="45"/>
        <v>0</v>
      </c>
      <c r="BW43" s="475">
        <f t="shared" si="45"/>
        <v>0</v>
      </c>
      <c r="BX43" s="475">
        <f t="shared" si="45"/>
        <v>0</v>
      </c>
      <c r="BY43" s="475">
        <f t="shared" si="45"/>
        <v>0</v>
      </c>
      <c r="BZ43" s="475">
        <f t="shared" si="45"/>
        <v>0</v>
      </c>
      <c r="CA43" s="475">
        <f t="shared" si="45"/>
        <v>0</v>
      </c>
      <c r="CB43" s="475">
        <f t="shared" si="45"/>
        <v>0</v>
      </c>
      <c r="CC43" s="475">
        <f t="shared" si="45"/>
        <v>0</v>
      </c>
      <c r="CD43" s="475">
        <f t="shared" si="45"/>
        <v>0</v>
      </c>
      <c r="CE43" s="475">
        <f t="shared" si="45"/>
        <v>0</v>
      </c>
      <c r="CF43" s="475">
        <f t="shared" si="45"/>
        <v>0</v>
      </c>
      <c r="CG43" s="475">
        <f t="shared" si="45"/>
        <v>0</v>
      </c>
      <c r="CH43" s="475">
        <f t="shared" si="45"/>
        <v>0</v>
      </c>
      <c r="CI43" s="475">
        <f t="shared" si="45"/>
        <v>0</v>
      </c>
      <c r="CJ43" s="475">
        <f t="shared" ref="CJ43:DO43" si="46">SUMIF($C:$C,"60.1x",CJ:CJ)</f>
        <v>0</v>
      </c>
      <c r="CK43" s="475">
        <f t="shared" si="46"/>
        <v>0</v>
      </c>
      <c r="CL43" s="475">
        <f t="shared" si="46"/>
        <v>0</v>
      </c>
      <c r="CM43" s="475">
        <f t="shared" si="46"/>
        <v>0</v>
      </c>
      <c r="CN43" s="475">
        <f t="shared" si="46"/>
        <v>0</v>
      </c>
      <c r="CO43" s="475">
        <f t="shared" si="46"/>
        <v>0</v>
      </c>
      <c r="CP43" s="475">
        <f t="shared" si="46"/>
        <v>0</v>
      </c>
      <c r="CQ43" s="475">
        <f t="shared" si="46"/>
        <v>0</v>
      </c>
      <c r="CR43" s="475">
        <f t="shared" si="46"/>
        <v>0</v>
      </c>
      <c r="CS43" s="475">
        <f t="shared" si="46"/>
        <v>0</v>
      </c>
      <c r="CT43" s="475">
        <f t="shared" si="46"/>
        <v>0</v>
      </c>
      <c r="CU43" s="475">
        <f t="shared" si="46"/>
        <v>0</v>
      </c>
      <c r="CV43" s="475">
        <f t="shared" si="46"/>
        <v>0</v>
      </c>
      <c r="CW43" s="475">
        <f t="shared" si="46"/>
        <v>0</v>
      </c>
      <c r="CX43" s="475">
        <f t="shared" si="46"/>
        <v>0</v>
      </c>
      <c r="CY43" s="490">
        <f t="shared" si="46"/>
        <v>0</v>
      </c>
      <c r="CZ43" s="491">
        <f t="shared" si="46"/>
        <v>0</v>
      </c>
      <c r="DA43" s="491">
        <f t="shared" si="46"/>
        <v>0</v>
      </c>
      <c r="DB43" s="491">
        <f t="shared" si="46"/>
        <v>0</v>
      </c>
      <c r="DC43" s="491">
        <f t="shared" si="46"/>
        <v>0</v>
      </c>
      <c r="DD43" s="491">
        <f t="shared" si="46"/>
        <v>0</v>
      </c>
      <c r="DE43" s="491">
        <f t="shared" si="46"/>
        <v>0</v>
      </c>
      <c r="DF43" s="491">
        <f t="shared" si="46"/>
        <v>0</v>
      </c>
      <c r="DG43" s="491">
        <f t="shared" si="46"/>
        <v>0</v>
      </c>
      <c r="DH43" s="491">
        <f t="shared" si="46"/>
        <v>0</v>
      </c>
      <c r="DI43" s="491">
        <f t="shared" si="46"/>
        <v>0</v>
      </c>
      <c r="DJ43" s="491">
        <f t="shared" si="46"/>
        <v>0</v>
      </c>
      <c r="DK43" s="491">
        <f t="shared" si="46"/>
        <v>0</v>
      </c>
      <c r="DL43" s="491">
        <f t="shared" si="46"/>
        <v>0</v>
      </c>
      <c r="DM43" s="491">
        <f t="shared" si="46"/>
        <v>0</v>
      </c>
      <c r="DN43" s="491">
        <f t="shared" si="46"/>
        <v>0</v>
      </c>
      <c r="DO43" s="491">
        <f t="shared" si="46"/>
        <v>0</v>
      </c>
      <c r="DP43" s="491">
        <f t="shared" ref="DP43:DW43" si="47">SUMIF($C:$C,"60.1x",DP:DP)</f>
        <v>0</v>
      </c>
      <c r="DQ43" s="491">
        <f t="shared" si="47"/>
        <v>0</v>
      </c>
      <c r="DR43" s="491">
        <f t="shared" si="47"/>
        <v>0</v>
      </c>
      <c r="DS43" s="491">
        <f t="shared" si="47"/>
        <v>0</v>
      </c>
      <c r="DT43" s="491">
        <f t="shared" si="47"/>
        <v>0</v>
      </c>
      <c r="DU43" s="491">
        <f t="shared" si="47"/>
        <v>0</v>
      </c>
      <c r="DV43" s="491">
        <f t="shared" si="47"/>
        <v>0</v>
      </c>
      <c r="DW43" s="495">
        <f t="shared" si="47"/>
        <v>0</v>
      </c>
      <c r="DX43" s="481"/>
    </row>
    <row r="44" spans="2:128" x14ac:dyDescent="0.2">
      <c r="B44" s="483" t="s">
        <v>531</v>
      </c>
      <c r="C44" s="484" t="s">
        <v>532</v>
      </c>
      <c r="D44" s="477"/>
      <c r="E44" s="477"/>
      <c r="F44" s="477"/>
      <c r="G44" s="477"/>
      <c r="H44" s="477"/>
      <c r="I44" s="477"/>
      <c r="J44" s="477"/>
      <c r="K44" s="477"/>
      <c r="L44" s="477"/>
      <c r="M44" s="477"/>
      <c r="N44" s="477"/>
      <c r="O44" s="477"/>
      <c r="P44" s="477"/>
      <c r="Q44" s="477"/>
      <c r="R44" s="479"/>
      <c r="S44" s="494"/>
      <c r="T44" s="479"/>
      <c r="U44" s="494"/>
      <c r="V44" s="477"/>
      <c r="W44" s="477"/>
      <c r="X44" s="475">
        <f t="shared" ref="X44:BC44" si="48">SUMIF($C:$C,"60.2x",X:X)</f>
        <v>0</v>
      </c>
      <c r="Y44" s="475">
        <f t="shared" si="48"/>
        <v>0</v>
      </c>
      <c r="Z44" s="475">
        <f t="shared" si="48"/>
        <v>0</v>
      </c>
      <c r="AA44" s="475">
        <f t="shared" si="48"/>
        <v>0</v>
      </c>
      <c r="AB44" s="475">
        <f t="shared" si="48"/>
        <v>0</v>
      </c>
      <c r="AC44" s="475">
        <f t="shared" si="48"/>
        <v>0</v>
      </c>
      <c r="AD44" s="475">
        <f t="shared" si="48"/>
        <v>0</v>
      </c>
      <c r="AE44" s="475">
        <f t="shared" si="48"/>
        <v>0</v>
      </c>
      <c r="AF44" s="475">
        <f t="shared" si="48"/>
        <v>0</v>
      </c>
      <c r="AG44" s="475">
        <f t="shared" si="48"/>
        <v>0</v>
      </c>
      <c r="AH44" s="475">
        <f t="shared" si="48"/>
        <v>0</v>
      </c>
      <c r="AI44" s="475">
        <f t="shared" si="48"/>
        <v>0</v>
      </c>
      <c r="AJ44" s="475">
        <f t="shared" si="48"/>
        <v>0</v>
      </c>
      <c r="AK44" s="475">
        <f t="shared" si="48"/>
        <v>0</v>
      </c>
      <c r="AL44" s="475">
        <f t="shared" si="48"/>
        <v>0</v>
      </c>
      <c r="AM44" s="475">
        <f t="shared" si="48"/>
        <v>0</v>
      </c>
      <c r="AN44" s="475">
        <f t="shared" si="48"/>
        <v>0</v>
      </c>
      <c r="AO44" s="475">
        <f t="shared" si="48"/>
        <v>0</v>
      </c>
      <c r="AP44" s="475">
        <f t="shared" si="48"/>
        <v>0</v>
      </c>
      <c r="AQ44" s="475">
        <f t="shared" si="48"/>
        <v>0</v>
      </c>
      <c r="AR44" s="475">
        <f t="shared" si="48"/>
        <v>0</v>
      </c>
      <c r="AS44" s="475">
        <f t="shared" si="48"/>
        <v>0</v>
      </c>
      <c r="AT44" s="475">
        <f t="shared" si="48"/>
        <v>0</v>
      </c>
      <c r="AU44" s="475">
        <f t="shared" si="48"/>
        <v>0</v>
      </c>
      <c r="AV44" s="475">
        <f t="shared" si="48"/>
        <v>0</v>
      </c>
      <c r="AW44" s="475">
        <f t="shared" si="48"/>
        <v>0</v>
      </c>
      <c r="AX44" s="475">
        <f t="shared" si="48"/>
        <v>0</v>
      </c>
      <c r="AY44" s="475">
        <f t="shared" si="48"/>
        <v>0</v>
      </c>
      <c r="AZ44" s="475">
        <f t="shared" si="48"/>
        <v>0</v>
      </c>
      <c r="BA44" s="475">
        <f t="shared" si="48"/>
        <v>0</v>
      </c>
      <c r="BB44" s="475">
        <f t="shared" si="48"/>
        <v>0</v>
      </c>
      <c r="BC44" s="475">
        <f t="shared" si="48"/>
        <v>0</v>
      </c>
      <c r="BD44" s="475">
        <f t="shared" ref="BD44:CI44" si="49">SUMIF($C:$C,"60.2x",BD:BD)</f>
        <v>0</v>
      </c>
      <c r="BE44" s="475">
        <f t="shared" si="49"/>
        <v>0</v>
      </c>
      <c r="BF44" s="475">
        <f t="shared" si="49"/>
        <v>0</v>
      </c>
      <c r="BG44" s="475">
        <f t="shared" si="49"/>
        <v>0</v>
      </c>
      <c r="BH44" s="475">
        <f t="shared" si="49"/>
        <v>0</v>
      </c>
      <c r="BI44" s="475">
        <f t="shared" si="49"/>
        <v>0</v>
      </c>
      <c r="BJ44" s="475">
        <f t="shared" si="49"/>
        <v>0</v>
      </c>
      <c r="BK44" s="475">
        <f t="shared" si="49"/>
        <v>0</v>
      </c>
      <c r="BL44" s="475">
        <f t="shared" si="49"/>
        <v>0</v>
      </c>
      <c r="BM44" s="475">
        <f t="shared" si="49"/>
        <v>0</v>
      </c>
      <c r="BN44" s="475">
        <f t="shared" si="49"/>
        <v>0</v>
      </c>
      <c r="BO44" s="475">
        <f t="shared" si="49"/>
        <v>0</v>
      </c>
      <c r="BP44" s="475">
        <f t="shared" si="49"/>
        <v>0</v>
      </c>
      <c r="BQ44" s="475">
        <f t="shared" si="49"/>
        <v>0</v>
      </c>
      <c r="BR44" s="475">
        <f t="shared" si="49"/>
        <v>0</v>
      </c>
      <c r="BS44" s="475">
        <f t="shared" si="49"/>
        <v>0</v>
      </c>
      <c r="BT44" s="475">
        <f t="shared" si="49"/>
        <v>0</v>
      </c>
      <c r="BU44" s="475">
        <f t="shared" si="49"/>
        <v>0</v>
      </c>
      <c r="BV44" s="475">
        <f t="shared" si="49"/>
        <v>0</v>
      </c>
      <c r="BW44" s="475">
        <f t="shared" si="49"/>
        <v>0</v>
      </c>
      <c r="BX44" s="475">
        <f t="shared" si="49"/>
        <v>0</v>
      </c>
      <c r="BY44" s="475">
        <f t="shared" si="49"/>
        <v>0</v>
      </c>
      <c r="BZ44" s="475">
        <f t="shared" si="49"/>
        <v>0</v>
      </c>
      <c r="CA44" s="475">
        <f t="shared" si="49"/>
        <v>0</v>
      </c>
      <c r="CB44" s="475">
        <f t="shared" si="49"/>
        <v>0</v>
      </c>
      <c r="CC44" s="475">
        <f t="shared" si="49"/>
        <v>0</v>
      </c>
      <c r="CD44" s="475">
        <f t="shared" si="49"/>
        <v>0</v>
      </c>
      <c r="CE44" s="475">
        <f t="shared" si="49"/>
        <v>0</v>
      </c>
      <c r="CF44" s="475">
        <f t="shared" si="49"/>
        <v>0</v>
      </c>
      <c r="CG44" s="475">
        <f t="shared" si="49"/>
        <v>0</v>
      </c>
      <c r="CH44" s="475">
        <f t="shared" si="49"/>
        <v>0</v>
      </c>
      <c r="CI44" s="475">
        <f t="shared" si="49"/>
        <v>0</v>
      </c>
      <c r="CJ44" s="475">
        <f t="shared" ref="CJ44:DO44" si="50">SUMIF($C:$C,"60.2x",CJ:CJ)</f>
        <v>0</v>
      </c>
      <c r="CK44" s="475">
        <f t="shared" si="50"/>
        <v>0</v>
      </c>
      <c r="CL44" s="475">
        <f t="shared" si="50"/>
        <v>0</v>
      </c>
      <c r="CM44" s="475">
        <f t="shared" si="50"/>
        <v>0</v>
      </c>
      <c r="CN44" s="475">
        <f t="shared" si="50"/>
        <v>0</v>
      </c>
      <c r="CO44" s="475">
        <f t="shared" si="50"/>
        <v>0</v>
      </c>
      <c r="CP44" s="475">
        <f t="shared" si="50"/>
        <v>0</v>
      </c>
      <c r="CQ44" s="475">
        <f t="shared" si="50"/>
        <v>0</v>
      </c>
      <c r="CR44" s="475">
        <f t="shared" si="50"/>
        <v>0</v>
      </c>
      <c r="CS44" s="475">
        <f t="shared" si="50"/>
        <v>0</v>
      </c>
      <c r="CT44" s="475">
        <f t="shared" si="50"/>
        <v>0</v>
      </c>
      <c r="CU44" s="475">
        <f t="shared" si="50"/>
        <v>0</v>
      </c>
      <c r="CV44" s="475">
        <f t="shared" si="50"/>
        <v>0</v>
      </c>
      <c r="CW44" s="475">
        <f t="shared" si="50"/>
        <v>0</v>
      </c>
      <c r="CX44" s="475">
        <f t="shared" si="50"/>
        <v>0</v>
      </c>
      <c r="CY44" s="490">
        <f t="shared" si="50"/>
        <v>0</v>
      </c>
      <c r="CZ44" s="491">
        <f t="shared" si="50"/>
        <v>0</v>
      </c>
      <c r="DA44" s="491">
        <f t="shared" si="50"/>
        <v>0</v>
      </c>
      <c r="DB44" s="491">
        <f t="shared" si="50"/>
        <v>0</v>
      </c>
      <c r="DC44" s="491">
        <f t="shared" si="50"/>
        <v>0</v>
      </c>
      <c r="DD44" s="491">
        <f t="shared" si="50"/>
        <v>0</v>
      </c>
      <c r="DE44" s="491">
        <f t="shared" si="50"/>
        <v>0</v>
      </c>
      <c r="DF44" s="491">
        <f t="shared" si="50"/>
        <v>0</v>
      </c>
      <c r="DG44" s="491">
        <f t="shared" si="50"/>
        <v>0</v>
      </c>
      <c r="DH44" s="491">
        <f t="shared" si="50"/>
        <v>0</v>
      </c>
      <c r="DI44" s="491">
        <f t="shared" si="50"/>
        <v>0</v>
      </c>
      <c r="DJ44" s="491">
        <f t="shared" si="50"/>
        <v>0</v>
      </c>
      <c r="DK44" s="491">
        <f t="shared" si="50"/>
        <v>0</v>
      </c>
      <c r="DL44" s="491">
        <f t="shared" si="50"/>
        <v>0</v>
      </c>
      <c r="DM44" s="491">
        <f t="shared" si="50"/>
        <v>0</v>
      </c>
      <c r="DN44" s="491">
        <f t="shared" si="50"/>
        <v>0</v>
      </c>
      <c r="DO44" s="491">
        <f t="shared" si="50"/>
        <v>0</v>
      </c>
      <c r="DP44" s="491">
        <f t="shared" ref="DP44:DW44" si="51">SUMIF($C:$C,"60.2x",DP:DP)</f>
        <v>0</v>
      </c>
      <c r="DQ44" s="491">
        <f t="shared" si="51"/>
        <v>0</v>
      </c>
      <c r="DR44" s="491">
        <f t="shared" si="51"/>
        <v>0</v>
      </c>
      <c r="DS44" s="491">
        <f t="shared" si="51"/>
        <v>0</v>
      </c>
      <c r="DT44" s="491">
        <f t="shared" si="51"/>
        <v>0</v>
      </c>
      <c r="DU44" s="491">
        <f t="shared" si="51"/>
        <v>0</v>
      </c>
      <c r="DV44" s="491">
        <f t="shared" si="51"/>
        <v>0</v>
      </c>
      <c r="DW44" s="495">
        <f t="shared" si="51"/>
        <v>0</v>
      </c>
      <c r="DX44" s="481"/>
    </row>
    <row r="45" spans="2:128" ht="15.75" x14ac:dyDescent="0.25">
      <c r="B45" s="496" t="s">
        <v>533</v>
      </c>
      <c r="C45" s="497" t="s">
        <v>534</v>
      </c>
      <c r="D45" s="477"/>
      <c r="E45" s="477"/>
      <c r="F45" s="477"/>
      <c r="G45" s="477"/>
      <c r="H45" s="477"/>
      <c r="I45" s="477"/>
      <c r="J45" s="477"/>
      <c r="K45" s="477"/>
      <c r="L45" s="477"/>
      <c r="M45" s="477"/>
      <c r="N45" s="477"/>
      <c r="O45" s="477"/>
      <c r="P45" s="477"/>
      <c r="Q45" s="477"/>
      <c r="R45" s="479"/>
      <c r="S45" s="494"/>
      <c r="T45" s="479"/>
      <c r="U45" s="498"/>
      <c r="V45" s="475"/>
      <c r="W45" s="475"/>
      <c r="X45" s="499"/>
      <c r="Y45" s="499"/>
      <c r="Z45" s="499"/>
      <c r="AA45" s="499"/>
      <c r="AB45" s="499"/>
      <c r="AC45" s="499"/>
      <c r="AD45" s="499"/>
      <c r="AE45" s="499"/>
      <c r="AF45" s="499"/>
      <c r="AG45" s="499"/>
      <c r="AH45" s="499"/>
      <c r="AI45" s="499"/>
      <c r="AJ45" s="499"/>
      <c r="AK45" s="499"/>
      <c r="AL45" s="499"/>
      <c r="AM45" s="499"/>
      <c r="AN45" s="499"/>
      <c r="AO45" s="499"/>
      <c r="AP45" s="499"/>
      <c r="AQ45" s="499"/>
      <c r="AR45" s="499"/>
      <c r="AS45" s="499"/>
      <c r="AT45" s="499"/>
      <c r="AU45" s="499"/>
      <c r="AV45" s="499"/>
      <c r="AW45" s="499"/>
      <c r="AX45" s="499"/>
      <c r="AY45" s="499"/>
      <c r="AZ45" s="499"/>
      <c r="BA45" s="499"/>
      <c r="BB45" s="499"/>
      <c r="BC45" s="499"/>
      <c r="BD45" s="499"/>
      <c r="BE45" s="499"/>
      <c r="BF45" s="499"/>
      <c r="BG45" s="499"/>
      <c r="BH45" s="499"/>
      <c r="BI45" s="499"/>
      <c r="BJ45" s="499"/>
      <c r="BK45" s="499"/>
      <c r="BL45" s="499"/>
      <c r="BM45" s="499"/>
      <c r="BN45" s="499"/>
      <c r="BO45" s="499"/>
      <c r="BP45" s="499"/>
      <c r="BQ45" s="499"/>
      <c r="BR45" s="499"/>
      <c r="BS45" s="499"/>
      <c r="BT45" s="499"/>
      <c r="BU45" s="499"/>
      <c r="BV45" s="499"/>
      <c r="BW45" s="499"/>
      <c r="BX45" s="499"/>
      <c r="BY45" s="499"/>
      <c r="BZ45" s="499"/>
      <c r="CA45" s="499"/>
      <c r="CB45" s="499"/>
      <c r="CC45" s="499"/>
      <c r="CD45" s="499"/>
      <c r="CE45" s="499"/>
      <c r="CF45" s="499"/>
      <c r="CG45" s="499"/>
      <c r="CH45" s="499"/>
      <c r="CI45" s="499"/>
      <c r="CJ45" s="499"/>
      <c r="CK45" s="499"/>
      <c r="CL45" s="499"/>
      <c r="CM45" s="499"/>
      <c r="CN45" s="499"/>
      <c r="CO45" s="499"/>
      <c r="CP45" s="499"/>
      <c r="CQ45" s="499"/>
      <c r="CR45" s="499"/>
      <c r="CS45" s="499"/>
      <c r="CT45" s="499"/>
      <c r="CU45" s="499"/>
      <c r="CV45" s="499"/>
      <c r="CW45" s="499"/>
      <c r="CX45" s="499"/>
      <c r="CY45" s="500"/>
      <c r="CZ45" s="501"/>
      <c r="DA45" s="501"/>
      <c r="DB45" s="501"/>
      <c r="DC45" s="501"/>
      <c r="DD45" s="501"/>
      <c r="DE45" s="501"/>
      <c r="DF45" s="501"/>
      <c r="DG45" s="501"/>
      <c r="DH45" s="501"/>
      <c r="DI45" s="501"/>
      <c r="DJ45" s="501"/>
      <c r="DK45" s="501"/>
      <c r="DL45" s="501"/>
      <c r="DM45" s="501"/>
      <c r="DN45" s="501"/>
      <c r="DO45" s="501"/>
      <c r="DP45" s="501"/>
      <c r="DQ45" s="501"/>
      <c r="DR45" s="501"/>
      <c r="DS45" s="501"/>
      <c r="DT45" s="501"/>
      <c r="DU45" s="501"/>
      <c r="DV45" s="501"/>
      <c r="DW45" s="502"/>
      <c r="DX45" s="481"/>
    </row>
    <row r="46" spans="2:128" x14ac:dyDescent="0.2">
      <c r="B46" s="503" t="s">
        <v>535</v>
      </c>
      <c r="C46" s="563" t="s">
        <v>540</v>
      </c>
      <c r="D46" s="477"/>
      <c r="E46" s="477"/>
      <c r="F46" s="477"/>
      <c r="G46" s="477"/>
      <c r="H46" s="477"/>
      <c r="I46" s="477"/>
      <c r="J46" s="477"/>
      <c r="K46" s="477"/>
      <c r="L46" s="477"/>
      <c r="M46" s="477"/>
      <c r="N46" s="477"/>
      <c r="O46" s="477"/>
      <c r="P46" s="477"/>
      <c r="Q46" s="477"/>
      <c r="R46" s="479"/>
      <c r="S46" s="494"/>
      <c r="T46" s="479"/>
      <c r="U46" s="494"/>
      <c r="V46" s="477"/>
      <c r="W46" s="477"/>
      <c r="X46" s="475">
        <f t="shared" ref="X46:BC46" si="52">SUMIF($C:$C,"61.1x",X:X)</f>
        <v>0</v>
      </c>
      <c r="Y46" s="475">
        <f t="shared" si="52"/>
        <v>0</v>
      </c>
      <c r="Z46" s="475">
        <f t="shared" si="52"/>
        <v>0</v>
      </c>
      <c r="AA46" s="475">
        <f t="shared" si="52"/>
        <v>0</v>
      </c>
      <c r="AB46" s="475">
        <f t="shared" si="52"/>
        <v>0</v>
      </c>
      <c r="AC46" s="475">
        <f t="shared" si="52"/>
        <v>0</v>
      </c>
      <c r="AD46" s="475">
        <f t="shared" si="52"/>
        <v>0</v>
      </c>
      <c r="AE46" s="475">
        <f t="shared" si="52"/>
        <v>0</v>
      </c>
      <c r="AF46" s="475">
        <f t="shared" si="52"/>
        <v>0</v>
      </c>
      <c r="AG46" s="475">
        <f t="shared" si="52"/>
        <v>0</v>
      </c>
      <c r="AH46" s="475">
        <f t="shared" si="52"/>
        <v>0</v>
      </c>
      <c r="AI46" s="475">
        <f t="shared" si="52"/>
        <v>0</v>
      </c>
      <c r="AJ46" s="475">
        <f t="shared" si="52"/>
        <v>0</v>
      </c>
      <c r="AK46" s="475">
        <f t="shared" si="52"/>
        <v>0</v>
      </c>
      <c r="AL46" s="475">
        <f t="shared" si="52"/>
        <v>0</v>
      </c>
      <c r="AM46" s="475">
        <f t="shared" si="52"/>
        <v>0</v>
      </c>
      <c r="AN46" s="475">
        <f t="shared" si="52"/>
        <v>0</v>
      </c>
      <c r="AO46" s="475">
        <f t="shared" si="52"/>
        <v>0</v>
      </c>
      <c r="AP46" s="475">
        <f t="shared" si="52"/>
        <v>0</v>
      </c>
      <c r="AQ46" s="475">
        <f t="shared" si="52"/>
        <v>0</v>
      </c>
      <c r="AR46" s="475">
        <f t="shared" si="52"/>
        <v>0</v>
      </c>
      <c r="AS46" s="475">
        <f t="shared" si="52"/>
        <v>0</v>
      </c>
      <c r="AT46" s="475">
        <f t="shared" si="52"/>
        <v>0</v>
      </c>
      <c r="AU46" s="475">
        <f t="shared" si="52"/>
        <v>0</v>
      </c>
      <c r="AV46" s="475">
        <f t="shared" si="52"/>
        <v>0</v>
      </c>
      <c r="AW46" s="475">
        <f t="shared" si="52"/>
        <v>0</v>
      </c>
      <c r="AX46" s="475">
        <f t="shared" si="52"/>
        <v>0</v>
      </c>
      <c r="AY46" s="475">
        <f t="shared" si="52"/>
        <v>0</v>
      </c>
      <c r="AZ46" s="475">
        <f t="shared" si="52"/>
        <v>0</v>
      </c>
      <c r="BA46" s="475">
        <f t="shared" si="52"/>
        <v>0</v>
      </c>
      <c r="BB46" s="475">
        <f t="shared" si="52"/>
        <v>0</v>
      </c>
      <c r="BC46" s="475">
        <f t="shared" si="52"/>
        <v>0</v>
      </c>
      <c r="BD46" s="475">
        <f t="shared" ref="BD46:CI46" si="53">SUMIF($C:$C,"61.1x",BD:BD)</f>
        <v>0</v>
      </c>
      <c r="BE46" s="475">
        <f t="shared" si="53"/>
        <v>0</v>
      </c>
      <c r="BF46" s="475">
        <f t="shared" si="53"/>
        <v>0</v>
      </c>
      <c r="BG46" s="475">
        <f t="shared" si="53"/>
        <v>0</v>
      </c>
      <c r="BH46" s="475">
        <f t="shared" si="53"/>
        <v>0</v>
      </c>
      <c r="BI46" s="475">
        <f t="shared" si="53"/>
        <v>0</v>
      </c>
      <c r="BJ46" s="475">
        <f t="shared" si="53"/>
        <v>0</v>
      </c>
      <c r="BK46" s="475">
        <f t="shared" si="53"/>
        <v>0</v>
      </c>
      <c r="BL46" s="475">
        <f t="shared" si="53"/>
        <v>0</v>
      </c>
      <c r="BM46" s="475">
        <f t="shared" si="53"/>
        <v>0</v>
      </c>
      <c r="BN46" s="475">
        <f t="shared" si="53"/>
        <v>0</v>
      </c>
      <c r="BO46" s="475">
        <f t="shared" si="53"/>
        <v>0</v>
      </c>
      <c r="BP46" s="475">
        <f t="shared" si="53"/>
        <v>0</v>
      </c>
      <c r="BQ46" s="475">
        <f t="shared" si="53"/>
        <v>0</v>
      </c>
      <c r="BR46" s="475">
        <f t="shared" si="53"/>
        <v>0</v>
      </c>
      <c r="BS46" s="475">
        <f t="shared" si="53"/>
        <v>0</v>
      </c>
      <c r="BT46" s="475">
        <f t="shared" si="53"/>
        <v>0</v>
      </c>
      <c r="BU46" s="475">
        <f t="shared" si="53"/>
        <v>0</v>
      </c>
      <c r="BV46" s="475">
        <f t="shared" si="53"/>
        <v>0</v>
      </c>
      <c r="BW46" s="475">
        <f t="shared" si="53"/>
        <v>0</v>
      </c>
      <c r="BX46" s="475">
        <f t="shared" si="53"/>
        <v>0</v>
      </c>
      <c r="BY46" s="475">
        <f t="shared" si="53"/>
        <v>0</v>
      </c>
      <c r="BZ46" s="475">
        <f t="shared" si="53"/>
        <v>0</v>
      </c>
      <c r="CA46" s="475">
        <f t="shared" si="53"/>
        <v>0</v>
      </c>
      <c r="CB46" s="475">
        <f t="shared" si="53"/>
        <v>0</v>
      </c>
      <c r="CC46" s="475">
        <f t="shared" si="53"/>
        <v>0</v>
      </c>
      <c r="CD46" s="475">
        <f t="shared" si="53"/>
        <v>0</v>
      </c>
      <c r="CE46" s="475">
        <f t="shared" si="53"/>
        <v>0</v>
      </c>
      <c r="CF46" s="475">
        <f t="shared" si="53"/>
        <v>0</v>
      </c>
      <c r="CG46" s="475">
        <f t="shared" si="53"/>
        <v>0</v>
      </c>
      <c r="CH46" s="475">
        <f t="shared" si="53"/>
        <v>0</v>
      </c>
      <c r="CI46" s="475">
        <f t="shared" si="53"/>
        <v>0</v>
      </c>
      <c r="CJ46" s="475">
        <f t="shared" ref="CJ46:DO46" si="54">SUMIF($C:$C,"61.1x",CJ:CJ)</f>
        <v>0</v>
      </c>
      <c r="CK46" s="475">
        <f t="shared" si="54"/>
        <v>0</v>
      </c>
      <c r="CL46" s="475">
        <f t="shared" si="54"/>
        <v>0</v>
      </c>
      <c r="CM46" s="475">
        <f t="shared" si="54"/>
        <v>0</v>
      </c>
      <c r="CN46" s="475">
        <f t="shared" si="54"/>
        <v>0</v>
      </c>
      <c r="CO46" s="475">
        <f t="shared" si="54"/>
        <v>0</v>
      </c>
      <c r="CP46" s="475">
        <f t="shared" si="54"/>
        <v>0</v>
      </c>
      <c r="CQ46" s="475">
        <f t="shared" si="54"/>
        <v>0</v>
      </c>
      <c r="CR46" s="475">
        <f t="shared" si="54"/>
        <v>0</v>
      </c>
      <c r="CS46" s="475">
        <f t="shared" si="54"/>
        <v>0</v>
      </c>
      <c r="CT46" s="475">
        <f t="shared" si="54"/>
        <v>0</v>
      </c>
      <c r="CU46" s="475">
        <f t="shared" si="54"/>
        <v>0</v>
      </c>
      <c r="CV46" s="475">
        <f t="shared" si="54"/>
        <v>0</v>
      </c>
      <c r="CW46" s="475">
        <f t="shared" si="54"/>
        <v>0</v>
      </c>
      <c r="CX46" s="475">
        <f t="shared" si="54"/>
        <v>0</v>
      </c>
      <c r="CY46" s="490">
        <f t="shared" si="54"/>
        <v>0</v>
      </c>
      <c r="CZ46" s="491">
        <f t="shared" si="54"/>
        <v>0</v>
      </c>
      <c r="DA46" s="491">
        <f t="shared" si="54"/>
        <v>0</v>
      </c>
      <c r="DB46" s="491">
        <f t="shared" si="54"/>
        <v>0</v>
      </c>
      <c r="DC46" s="491">
        <f t="shared" si="54"/>
        <v>0</v>
      </c>
      <c r="DD46" s="491">
        <f t="shared" si="54"/>
        <v>0</v>
      </c>
      <c r="DE46" s="491">
        <f t="shared" si="54"/>
        <v>0</v>
      </c>
      <c r="DF46" s="491">
        <f t="shared" si="54"/>
        <v>0</v>
      </c>
      <c r="DG46" s="491">
        <f t="shared" si="54"/>
        <v>0</v>
      </c>
      <c r="DH46" s="491">
        <f t="shared" si="54"/>
        <v>0</v>
      </c>
      <c r="DI46" s="491">
        <f t="shared" si="54"/>
        <v>0</v>
      </c>
      <c r="DJ46" s="491">
        <f t="shared" si="54"/>
        <v>0</v>
      </c>
      <c r="DK46" s="491">
        <f t="shared" si="54"/>
        <v>0</v>
      </c>
      <c r="DL46" s="491">
        <f t="shared" si="54"/>
        <v>0</v>
      </c>
      <c r="DM46" s="491">
        <f t="shared" si="54"/>
        <v>0</v>
      </c>
      <c r="DN46" s="491">
        <f t="shared" si="54"/>
        <v>0</v>
      </c>
      <c r="DO46" s="491">
        <f t="shared" si="54"/>
        <v>0</v>
      </c>
      <c r="DP46" s="491">
        <f t="shared" ref="DP46:DW46" si="55">SUMIF($C:$C,"61.1x",DP:DP)</f>
        <v>0</v>
      </c>
      <c r="DQ46" s="491">
        <f t="shared" si="55"/>
        <v>0</v>
      </c>
      <c r="DR46" s="491">
        <f t="shared" si="55"/>
        <v>0</v>
      </c>
      <c r="DS46" s="491">
        <f t="shared" si="55"/>
        <v>0</v>
      </c>
      <c r="DT46" s="491">
        <f t="shared" si="55"/>
        <v>0</v>
      </c>
      <c r="DU46" s="491">
        <f t="shared" si="55"/>
        <v>0</v>
      </c>
      <c r="DV46" s="491">
        <f t="shared" si="55"/>
        <v>0</v>
      </c>
      <c r="DW46" s="495">
        <f t="shared" si="55"/>
        <v>0</v>
      </c>
      <c r="DX46" s="481"/>
    </row>
    <row r="47" spans="2:128" x14ac:dyDescent="0.2">
      <c r="B47" s="503" t="s">
        <v>537</v>
      </c>
      <c r="C47" s="563" t="s">
        <v>542</v>
      </c>
      <c r="D47" s="477"/>
      <c r="E47" s="477"/>
      <c r="F47" s="477"/>
      <c r="G47" s="477"/>
      <c r="H47" s="477"/>
      <c r="I47" s="477"/>
      <c r="J47" s="477"/>
      <c r="K47" s="477"/>
      <c r="L47" s="477"/>
      <c r="M47" s="477"/>
      <c r="N47" s="477"/>
      <c r="O47" s="477"/>
      <c r="P47" s="477"/>
      <c r="Q47" s="477"/>
      <c r="R47" s="479"/>
      <c r="S47" s="494"/>
      <c r="T47" s="479"/>
      <c r="U47" s="494"/>
      <c r="V47" s="477"/>
      <c r="W47" s="477"/>
      <c r="X47" s="475">
        <f t="shared" ref="X47:BC47" si="56">SUMIF($C:$C,"61.2x",X:X)</f>
        <v>0</v>
      </c>
      <c r="Y47" s="475">
        <f t="shared" si="56"/>
        <v>0</v>
      </c>
      <c r="Z47" s="475">
        <f t="shared" si="56"/>
        <v>0</v>
      </c>
      <c r="AA47" s="475">
        <f t="shared" si="56"/>
        <v>0</v>
      </c>
      <c r="AB47" s="475">
        <f t="shared" si="56"/>
        <v>0</v>
      </c>
      <c r="AC47" s="475">
        <f t="shared" si="56"/>
        <v>0</v>
      </c>
      <c r="AD47" s="475">
        <f t="shared" si="56"/>
        <v>0</v>
      </c>
      <c r="AE47" s="475">
        <f t="shared" si="56"/>
        <v>0</v>
      </c>
      <c r="AF47" s="475">
        <f t="shared" si="56"/>
        <v>0</v>
      </c>
      <c r="AG47" s="475">
        <f t="shared" si="56"/>
        <v>0</v>
      </c>
      <c r="AH47" s="475">
        <f t="shared" si="56"/>
        <v>0</v>
      </c>
      <c r="AI47" s="475">
        <f t="shared" si="56"/>
        <v>0</v>
      </c>
      <c r="AJ47" s="475">
        <f t="shared" si="56"/>
        <v>0</v>
      </c>
      <c r="AK47" s="475">
        <f t="shared" si="56"/>
        <v>0</v>
      </c>
      <c r="AL47" s="475">
        <f t="shared" si="56"/>
        <v>0</v>
      </c>
      <c r="AM47" s="475">
        <f t="shared" si="56"/>
        <v>0</v>
      </c>
      <c r="AN47" s="475">
        <f t="shared" si="56"/>
        <v>0</v>
      </c>
      <c r="AO47" s="475">
        <f t="shared" si="56"/>
        <v>0</v>
      </c>
      <c r="AP47" s="475">
        <f t="shared" si="56"/>
        <v>0</v>
      </c>
      <c r="AQ47" s="475">
        <f t="shared" si="56"/>
        <v>0</v>
      </c>
      <c r="AR47" s="475">
        <f t="shared" si="56"/>
        <v>0</v>
      </c>
      <c r="AS47" s="475">
        <f t="shared" si="56"/>
        <v>0</v>
      </c>
      <c r="AT47" s="475">
        <f t="shared" si="56"/>
        <v>0</v>
      </c>
      <c r="AU47" s="475">
        <f t="shared" si="56"/>
        <v>0</v>
      </c>
      <c r="AV47" s="475">
        <f t="shared" si="56"/>
        <v>0</v>
      </c>
      <c r="AW47" s="475">
        <f t="shared" si="56"/>
        <v>0</v>
      </c>
      <c r="AX47" s="475">
        <f t="shared" si="56"/>
        <v>0</v>
      </c>
      <c r="AY47" s="475">
        <f t="shared" si="56"/>
        <v>0</v>
      </c>
      <c r="AZ47" s="475">
        <f t="shared" si="56"/>
        <v>0</v>
      </c>
      <c r="BA47" s="475">
        <f t="shared" si="56"/>
        <v>0</v>
      </c>
      <c r="BB47" s="475">
        <f t="shared" si="56"/>
        <v>0</v>
      </c>
      <c r="BC47" s="475">
        <f t="shared" si="56"/>
        <v>0</v>
      </c>
      <c r="BD47" s="475">
        <f t="shared" ref="BD47:CI47" si="57">SUMIF($C:$C,"61.2x",BD:BD)</f>
        <v>0</v>
      </c>
      <c r="BE47" s="475">
        <f t="shared" si="57"/>
        <v>0</v>
      </c>
      <c r="BF47" s="475">
        <f t="shared" si="57"/>
        <v>0</v>
      </c>
      <c r="BG47" s="475">
        <f t="shared" si="57"/>
        <v>0</v>
      </c>
      <c r="BH47" s="475">
        <f t="shared" si="57"/>
        <v>0</v>
      </c>
      <c r="BI47" s="475">
        <f t="shared" si="57"/>
        <v>0</v>
      </c>
      <c r="BJ47" s="475">
        <f t="shared" si="57"/>
        <v>0</v>
      </c>
      <c r="BK47" s="475">
        <f t="shared" si="57"/>
        <v>0</v>
      </c>
      <c r="BL47" s="475">
        <f t="shared" si="57"/>
        <v>0</v>
      </c>
      <c r="BM47" s="475">
        <f t="shared" si="57"/>
        <v>0</v>
      </c>
      <c r="BN47" s="475">
        <f t="shared" si="57"/>
        <v>0</v>
      </c>
      <c r="BO47" s="475">
        <f t="shared" si="57"/>
        <v>0</v>
      </c>
      <c r="BP47" s="475">
        <f t="shared" si="57"/>
        <v>0</v>
      </c>
      <c r="BQ47" s="475">
        <f t="shared" si="57"/>
        <v>0</v>
      </c>
      <c r="BR47" s="475">
        <f t="shared" si="57"/>
        <v>0</v>
      </c>
      <c r="BS47" s="475">
        <f t="shared" si="57"/>
        <v>0</v>
      </c>
      <c r="BT47" s="475">
        <f t="shared" si="57"/>
        <v>0</v>
      </c>
      <c r="BU47" s="475">
        <f t="shared" si="57"/>
        <v>0</v>
      </c>
      <c r="BV47" s="475">
        <f t="shared" si="57"/>
        <v>0</v>
      </c>
      <c r="BW47" s="475">
        <f t="shared" si="57"/>
        <v>0</v>
      </c>
      <c r="BX47" s="475">
        <f t="shared" si="57"/>
        <v>0</v>
      </c>
      <c r="BY47" s="475">
        <f t="shared" si="57"/>
        <v>0</v>
      </c>
      <c r="BZ47" s="475">
        <f t="shared" si="57"/>
        <v>0</v>
      </c>
      <c r="CA47" s="475">
        <f t="shared" si="57"/>
        <v>0</v>
      </c>
      <c r="CB47" s="475">
        <f t="shared" si="57"/>
        <v>0</v>
      </c>
      <c r="CC47" s="475">
        <f t="shared" si="57"/>
        <v>0</v>
      </c>
      <c r="CD47" s="475">
        <f t="shared" si="57"/>
        <v>0</v>
      </c>
      <c r="CE47" s="475">
        <f t="shared" si="57"/>
        <v>0</v>
      </c>
      <c r="CF47" s="475">
        <f t="shared" si="57"/>
        <v>0</v>
      </c>
      <c r="CG47" s="475">
        <f t="shared" si="57"/>
        <v>0</v>
      </c>
      <c r="CH47" s="475">
        <f t="shared" si="57"/>
        <v>0</v>
      </c>
      <c r="CI47" s="475">
        <f t="shared" si="57"/>
        <v>0</v>
      </c>
      <c r="CJ47" s="475">
        <f t="shared" ref="CJ47:DO47" si="58">SUMIF($C:$C,"61.2x",CJ:CJ)</f>
        <v>0</v>
      </c>
      <c r="CK47" s="475">
        <f t="shared" si="58"/>
        <v>0</v>
      </c>
      <c r="CL47" s="475">
        <f t="shared" si="58"/>
        <v>0</v>
      </c>
      <c r="CM47" s="475">
        <f t="shared" si="58"/>
        <v>0</v>
      </c>
      <c r="CN47" s="475">
        <f t="shared" si="58"/>
        <v>0</v>
      </c>
      <c r="CO47" s="475">
        <f t="shared" si="58"/>
        <v>0</v>
      </c>
      <c r="CP47" s="475">
        <f t="shared" si="58"/>
        <v>0</v>
      </c>
      <c r="CQ47" s="475">
        <f t="shared" si="58"/>
        <v>0</v>
      </c>
      <c r="CR47" s="475">
        <f t="shared" si="58"/>
        <v>0</v>
      </c>
      <c r="CS47" s="475">
        <f t="shared" si="58"/>
        <v>0</v>
      </c>
      <c r="CT47" s="475">
        <f t="shared" si="58"/>
        <v>0</v>
      </c>
      <c r="CU47" s="475">
        <f t="shared" si="58"/>
        <v>0</v>
      </c>
      <c r="CV47" s="475">
        <f t="shared" si="58"/>
        <v>0</v>
      </c>
      <c r="CW47" s="475">
        <f t="shared" si="58"/>
        <v>0</v>
      </c>
      <c r="CX47" s="475">
        <f t="shared" si="58"/>
        <v>0</v>
      </c>
      <c r="CY47" s="490">
        <f t="shared" si="58"/>
        <v>0</v>
      </c>
      <c r="CZ47" s="491">
        <f t="shared" si="58"/>
        <v>0</v>
      </c>
      <c r="DA47" s="491">
        <f t="shared" si="58"/>
        <v>0</v>
      </c>
      <c r="DB47" s="491">
        <f t="shared" si="58"/>
        <v>0</v>
      </c>
      <c r="DC47" s="491">
        <f t="shared" si="58"/>
        <v>0</v>
      </c>
      <c r="DD47" s="491">
        <f t="shared" si="58"/>
        <v>0</v>
      </c>
      <c r="DE47" s="491">
        <f t="shared" si="58"/>
        <v>0</v>
      </c>
      <c r="DF47" s="491">
        <f t="shared" si="58"/>
        <v>0</v>
      </c>
      <c r="DG47" s="491">
        <f t="shared" si="58"/>
        <v>0</v>
      </c>
      <c r="DH47" s="491">
        <f t="shared" si="58"/>
        <v>0</v>
      </c>
      <c r="DI47" s="491">
        <f t="shared" si="58"/>
        <v>0</v>
      </c>
      <c r="DJ47" s="491">
        <f t="shared" si="58"/>
        <v>0</v>
      </c>
      <c r="DK47" s="491">
        <f t="shared" si="58"/>
        <v>0</v>
      </c>
      <c r="DL47" s="491">
        <f t="shared" si="58"/>
        <v>0</v>
      </c>
      <c r="DM47" s="491">
        <f t="shared" si="58"/>
        <v>0</v>
      </c>
      <c r="DN47" s="491">
        <f t="shared" si="58"/>
        <v>0</v>
      </c>
      <c r="DO47" s="491">
        <f t="shared" si="58"/>
        <v>0</v>
      </c>
      <c r="DP47" s="491">
        <f t="shared" ref="DP47:DW47" si="59">SUMIF($C:$C,"61.2x",DP:DP)</f>
        <v>0</v>
      </c>
      <c r="DQ47" s="491">
        <f t="shared" si="59"/>
        <v>0</v>
      </c>
      <c r="DR47" s="491">
        <f t="shared" si="59"/>
        <v>0</v>
      </c>
      <c r="DS47" s="491">
        <f t="shared" si="59"/>
        <v>0</v>
      </c>
      <c r="DT47" s="491">
        <f t="shared" si="59"/>
        <v>0</v>
      </c>
      <c r="DU47" s="491">
        <f t="shared" si="59"/>
        <v>0</v>
      </c>
      <c r="DV47" s="491">
        <f t="shared" si="59"/>
        <v>0</v>
      </c>
      <c r="DW47" s="495">
        <f t="shared" si="59"/>
        <v>0</v>
      </c>
      <c r="DX47" s="481"/>
    </row>
    <row r="48" spans="2:128" x14ac:dyDescent="0.2">
      <c r="B48" s="503" t="s">
        <v>539</v>
      </c>
      <c r="C48" s="563" t="s">
        <v>536</v>
      </c>
      <c r="D48" s="477"/>
      <c r="E48" s="477"/>
      <c r="F48" s="477"/>
      <c r="G48" s="477"/>
      <c r="H48" s="477"/>
      <c r="I48" s="477"/>
      <c r="J48" s="477"/>
      <c r="K48" s="477"/>
      <c r="L48" s="477"/>
      <c r="M48" s="477"/>
      <c r="N48" s="477"/>
      <c r="O48" s="477"/>
      <c r="P48" s="477"/>
      <c r="Q48" s="477"/>
      <c r="R48" s="479"/>
      <c r="S48" s="494"/>
      <c r="T48" s="479"/>
      <c r="U48" s="494"/>
      <c r="V48" s="477"/>
      <c r="W48" s="477"/>
      <c r="X48" s="475">
        <f t="shared" ref="X48:BC48" si="60">SUMIF($C:$C,"61.3x",X:X)</f>
        <v>0</v>
      </c>
      <c r="Y48" s="475">
        <f t="shared" si="60"/>
        <v>0</v>
      </c>
      <c r="Z48" s="475">
        <f t="shared" si="60"/>
        <v>0</v>
      </c>
      <c r="AA48" s="475">
        <f t="shared" si="60"/>
        <v>0</v>
      </c>
      <c r="AB48" s="475">
        <f t="shared" si="60"/>
        <v>0</v>
      </c>
      <c r="AC48" s="475">
        <f t="shared" si="60"/>
        <v>0</v>
      </c>
      <c r="AD48" s="475">
        <f t="shared" si="60"/>
        <v>0</v>
      </c>
      <c r="AE48" s="475">
        <f t="shared" si="60"/>
        <v>0</v>
      </c>
      <c r="AF48" s="475">
        <f t="shared" si="60"/>
        <v>0</v>
      </c>
      <c r="AG48" s="475">
        <f t="shared" si="60"/>
        <v>0</v>
      </c>
      <c r="AH48" s="475">
        <f t="shared" si="60"/>
        <v>0</v>
      </c>
      <c r="AI48" s="475">
        <f t="shared" si="60"/>
        <v>0</v>
      </c>
      <c r="AJ48" s="475">
        <f t="shared" si="60"/>
        <v>0</v>
      </c>
      <c r="AK48" s="475">
        <f t="shared" si="60"/>
        <v>0</v>
      </c>
      <c r="AL48" s="475">
        <f t="shared" si="60"/>
        <v>0</v>
      </c>
      <c r="AM48" s="475">
        <f t="shared" si="60"/>
        <v>0</v>
      </c>
      <c r="AN48" s="475">
        <f t="shared" si="60"/>
        <v>0</v>
      </c>
      <c r="AO48" s="475">
        <f t="shared" si="60"/>
        <v>0</v>
      </c>
      <c r="AP48" s="475">
        <f t="shared" si="60"/>
        <v>0</v>
      </c>
      <c r="AQ48" s="475">
        <f t="shared" si="60"/>
        <v>0</v>
      </c>
      <c r="AR48" s="475">
        <f t="shared" si="60"/>
        <v>0</v>
      </c>
      <c r="AS48" s="475">
        <f t="shared" si="60"/>
        <v>0</v>
      </c>
      <c r="AT48" s="475">
        <f t="shared" si="60"/>
        <v>0</v>
      </c>
      <c r="AU48" s="475">
        <f t="shared" si="60"/>
        <v>0</v>
      </c>
      <c r="AV48" s="475">
        <f t="shared" si="60"/>
        <v>0</v>
      </c>
      <c r="AW48" s="475">
        <f t="shared" si="60"/>
        <v>0</v>
      </c>
      <c r="AX48" s="475">
        <f t="shared" si="60"/>
        <v>0</v>
      </c>
      <c r="AY48" s="475">
        <f t="shared" si="60"/>
        <v>0</v>
      </c>
      <c r="AZ48" s="475">
        <f t="shared" si="60"/>
        <v>0</v>
      </c>
      <c r="BA48" s="475">
        <f t="shared" si="60"/>
        <v>0</v>
      </c>
      <c r="BB48" s="475">
        <f t="shared" si="60"/>
        <v>0</v>
      </c>
      <c r="BC48" s="475">
        <f t="shared" si="60"/>
        <v>0</v>
      </c>
      <c r="BD48" s="475">
        <f t="shared" ref="BD48:CI48" si="61">SUMIF($C:$C,"61.3x",BD:BD)</f>
        <v>0</v>
      </c>
      <c r="BE48" s="475">
        <f t="shared" si="61"/>
        <v>0</v>
      </c>
      <c r="BF48" s="475">
        <f t="shared" si="61"/>
        <v>0</v>
      </c>
      <c r="BG48" s="475">
        <f t="shared" si="61"/>
        <v>0</v>
      </c>
      <c r="BH48" s="475">
        <f t="shared" si="61"/>
        <v>0</v>
      </c>
      <c r="BI48" s="475">
        <f t="shared" si="61"/>
        <v>0</v>
      </c>
      <c r="BJ48" s="475">
        <f t="shared" si="61"/>
        <v>0</v>
      </c>
      <c r="BK48" s="475">
        <f t="shared" si="61"/>
        <v>0</v>
      </c>
      <c r="BL48" s="475">
        <f t="shared" si="61"/>
        <v>0</v>
      </c>
      <c r="BM48" s="475">
        <f t="shared" si="61"/>
        <v>0</v>
      </c>
      <c r="BN48" s="475">
        <f t="shared" si="61"/>
        <v>0</v>
      </c>
      <c r="BO48" s="475">
        <f t="shared" si="61"/>
        <v>0</v>
      </c>
      <c r="BP48" s="475">
        <f t="shared" si="61"/>
        <v>0</v>
      </c>
      <c r="BQ48" s="475">
        <f t="shared" si="61"/>
        <v>0</v>
      </c>
      <c r="BR48" s="475">
        <f t="shared" si="61"/>
        <v>0</v>
      </c>
      <c r="BS48" s="475">
        <f t="shared" si="61"/>
        <v>0</v>
      </c>
      <c r="BT48" s="475">
        <f t="shared" si="61"/>
        <v>0</v>
      </c>
      <c r="BU48" s="475">
        <f t="shared" si="61"/>
        <v>0</v>
      </c>
      <c r="BV48" s="475">
        <f t="shared" si="61"/>
        <v>0</v>
      </c>
      <c r="BW48" s="475">
        <f t="shared" si="61"/>
        <v>0</v>
      </c>
      <c r="BX48" s="475">
        <f t="shared" si="61"/>
        <v>0</v>
      </c>
      <c r="BY48" s="475">
        <f t="shared" si="61"/>
        <v>0</v>
      </c>
      <c r="BZ48" s="475">
        <f t="shared" si="61"/>
        <v>0</v>
      </c>
      <c r="CA48" s="475">
        <f t="shared" si="61"/>
        <v>0</v>
      </c>
      <c r="CB48" s="475">
        <f t="shared" si="61"/>
        <v>0</v>
      </c>
      <c r="CC48" s="475">
        <f t="shared" si="61"/>
        <v>0</v>
      </c>
      <c r="CD48" s="475">
        <f t="shared" si="61"/>
        <v>0</v>
      </c>
      <c r="CE48" s="475">
        <f t="shared" si="61"/>
        <v>0</v>
      </c>
      <c r="CF48" s="475">
        <f t="shared" si="61"/>
        <v>0</v>
      </c>
      <c r="CG48" s="475">
        <f t="shared" si="61"/>
        <v>0</v>
      </c>
      <c r="CH48" s="475">
        <f t="shared" si="61"/>
        <v>0</v>
      </c>
      <c r="CI48" s="475">
        <f t="shared" si="61"/>
        <v>0</v>
      </c>
      <c r="CJ48" s="475">
        <f t="shared" ref="CJ48:DO48" si="62">SUMIF($C:$C,"61.3x",CJ:CJ)</f>
        <v>0</v>
      </c>
      <c r="CK48" s="475">
        <f t="shared" si="62"/>
        <v>0</v>
      </c>
      <c r="CL48" s="475">
        <f t="shared" si="62"/>
        <v>0</v>
      </c>
      <c r="CM48" s="475">
        <f t="shared" si="62"/>
        <v>0</v>
      </c>
      <c r="CN48" s="475">
        <f t="shared" si="62"/>
        <v>0</v>
      </c>
      <c r="CO48" s="475">
        <f t="shared" si="62"/>
        <v>0</v>
      </c>
      <c r="CP48" s="475">
        <f t="shared" si="62"/>
        <v>0</v>
      </c>
      <c r="CQ48" s="475">
        <f t="shared" si="62"/>
        <v>0</v>
      </c>
      <c r="CR48" s="475">
        <f t="shared" si="62"/>
        <v>0</v>
      </c>
      <c r="CS48" s="475">
        <f t="shared" si="62"/>
        <v>0</v>
      </c>
      <c r="CT48" s="475">
        <f t="shared" si="62"/>
        <v>0</v>
      </c>
      <c r="CU48" s="475">
        <f t="shared" si="62"/>
        <v>0</v>
      </c>
      <c r="CV48" s="475">
        <f t="shared" si="62"/>
        <v>0</v>
      </c>
      <c r="CW48" s="475">
        <f t="shared" si="62"/>
        <v>0</v>
      </c>
      <c r="CX48" s="475">
        <f t="shared" si="62"/>
        <v>0</v>
      </c>
      <c r="CY48" s="490">
        <f t="shared" si="62"/>
        <v>0</v>
      </c>
      <c r="CZ48" s="491">
        <f t="shared" si="62"/>
        <v>0</v>
      </c>
      <c r="DA48" s="491">
        <f t="shared" si="62"/>
        <v>0</v>
      </c>
      <c r="DB48" s="491">
        <f t="shared" si="62"/>
        <v>0</v>
      </c>
      <c r="DC48" s="491">
        <f t="shared" si="62"/>
        <v>0</v>
      </c>
      <c r="DD48" s="491">
        <f t="shared" si="62"/>
        <v>0</v>
      </c>
      <c r="DE48" s="491">
        <f t="shared" si="62"/>
        <v>0</v>
      </c>
      <c r="DF48" s="491">
        <f t="shared" si="62"/>
        <v>0</v>
      </c>
      <c r="DG48" s="491">
        <f t="shared" si="62"/>
        <v>0</v>
      </c>
      <c r="DH48" s="491">
        <f t="shared" si="62"/>
        <v>0</v>
      </c>
      <c r="DI48" s="491">
        <f t="shared" si="62"/>
        <v>0</v>
      </c>
      <c r="DJ48" s="491">
        <f t="shared" si="62"/>
        <v>0</v>
      </c>
      <c r="DK48" s="491">
        <f t="shared" si="62"/>
        <v>0</v>
      </c>
      <c r="DL48" s="491">
        <f t="shared" si="62"/>
        <v>0</v>
      </c>
      <c r="DM48" s="491">
        <f t="shared" si="62"/>
        <v>0</v>
      </c>
      <c r="DN48" s="491">
        <f t="shared" si="62"/>
        <v>0</v>
      </c>
      <c r="DO48" s="491">
        <f t="shared" si="62"/>
        <v>0</v>
      </c>
      <c r="DP48" s="491">
        <f t="shared" ref="DP48:DW48" si="63">SUMIF($C:$C,"61.3x",DP:DP)</f>
        <v>0</v>
      </c>
      <c r="DQ48" s="491">
        <f t="shared" si="63"/>
        <v>0</v>
      </c>
      <c r="DR48" s="491">
        <f t="shared" si="63"/>
        <v>0</v>
      </c>
      <c r="DS48" s="491">
        <f t="shared" si="63"/>
        <v>0</v>
      </c>
      <c r="DT48" s="491">
        <f t="shared" si="63"/>
        <v>0</v>
      </c>
      <c r="DU48" s="491">
        <f t="shared" si="63"/>
        <v>0</v>
      </c>
      <c r="DV48" s="491">
        <f t="shared" si="63"/>
        <v>0</v>
      </c>
      <c r="DW48" s="495">
        <f t="shared" si="63"/>
        <v>0</v>
      </c>
      <c r="DX48" s="481"/>
    </row>
    <row r="49" spans="2:128" x14ac:dyDescent="0.2">
      <c r="B49" s="503" t="s">
        <v>541</v>
      </c>
      <c r="C49" s="563" t="s">
        <v>538</v>
      </c>
      <c r="D49" s="477"/>
      <c r="E49" s="477"/>
      <c r="F49" s="477"/>
      <c r="G49" s="477"/>
      <c r="H49" s="477"/>
      <c r="I49" s="477"/>
      <c r="J49" s="477"/>
      <c r="K49" s="477"/>
      <c r="L49" s="477"/>
      <c r="M49" s="477"/>
      <c r="N49" s="477"/>
      <c r="O49" s="477"/>
      <c r="P49" s="477"/>
      <c r="Q49" s="477"/>
      <c r="R49" s="479"/>
      <c r="S49" s="494"/>
      <c r="T49" s="479"/>
      <c r="U49" s="494"/>
      <c r="V49" s="477"/>
      <c r="W49" s="477"/>
      <c r="X49" s="475">
        <f t="shared" ref="X49:BC49" si="64">SUMIF($C:$C,"61.4x",X:X)</f>
        <v>0</v>
      </c>
      <c r="Y49" s="475">
        <f t="shared" si="64"/>
        <v>0</v>
      </c>
      <c r="Z49" s="475">
        <f t="shared" si="64"/>
        <v>0</v>
      </c>
      <c r="AA49" s="475">
        <f t="shared" si="64"/>
        <v>0</v>
      </c>
      <c r="AB49" s="475">
        <f t="shared" si="64"/>
        <v>0</v>
      </c>
      <c r="AC49" s="475">
        <f t="shared" si="64"/>
        <v>0</v>
      </c>
      <c r="AD49" s="475">
        <f t="shared" si="64"/>
        <v>0</v>
      </c>
      <c r="AE49" s="475">
        <f t="shared" si="64"/>
        <v>0</v>
      </c>
      <c r="AF49" s="475">
        <f t="shared" si="64"/>
        <v>0</v>
      </c>
      <c r="AG49" s="475">
        <f t="shared" si="64"/>
        <v>0</v>
      </c>
      <c r="AH49" s="475">
        <f t="shared" si="64"/>
        <v>0</v>
      </c>
      <c r="AI49" s="475">
        <f t="shared" si="64"/>
        <v>0</v>
      </c>
      <c r="AJ49" s="475">
        <f t="shared" si="64"/>
        <v>0</v>
      </c>
      <c r="AK49" s="475">
        <f t="shared" si="64"/>
        <v>0</v>
      </c>
      <c r="AL49" s="475">
        <f t="shared" si="64"/>
        <v>0</v>
      </c>
      <c r="AM49" s="475">
        <f t="shared" si="64"/>
        <v>0</v>
      </c>
      <c r="AN49" s="475">
        <f t="shared" si="64"/>
        <v>0</v>
      </c>
      <c r="AO49" s="475">
        <f t="shared" si="64"/>
        <v>0</v>
      </c>
      <c r="AP49" s="475">
        <f t="shared" si="64"/>
        <v>0</v>
      </c>
      <c r="AQ49" s="475">
        <f t="shared" si="64"/>
        <v>0</v>
      </c>
      <c r="AR49" s="475">
        <f t="shared" si="64"/>
        <v>0</v>
      </c>
      <c r="AS49" s="475">
        <f t="shared" si="64"/>
        <v>0</v>
      </c>
      <c r="AT49" s="475">
        <f t="shared" si="64"/>
        <v>0</v>
      </c>
      <c r="AU49" s="475">
        <f t="shared" si="64"/>
        <v>0</v>
      </c>
      <c r="AV49" s="475">
        <f t="shared" si="64"/>
        <v>0</v>
      </c>
      <c r="AW49" s="475">
        <f t="shared" si="64"/>
        <v>0</v>
      </c>
      <c r="AX49" s="475">
        <f t="shared" si="64"/>
        <v>0</v>
      </c>
      <c r="AY49" s="475">
        <f t="shared" si="64"/>
        <v>0</v>
      </c>
      <c r="AZ49" s="475">
        <f t="shared" si="64"/>
        <v>0</v>
      </c>
      <c r="BA49" s="475">
        <f t="shared" si="64"/>
        <v>0</v>
      </c>
      <c r="BB49" s="475">
        <f t="shared" si="64"/>
        <v>0</v>
      </c>
      <c r="BC49" s="475">
        <f t="shared" si="64"/>
        <v>0</v>
      </c>
      <c r="BD49" s="475">
        <f t="shared" ref="BD49:CI49" si="65">SUMIF($C:$C,"61.4x",BD:BD)</f>
        <v>0</v>
      </c>
      <c r="BE49" s="475">
        <f t="shared" si="65"/>
        <v>0</v>
      </c>
      <c r="BF49" s="475">
        <f t="shared" si="65"/>
        <v>0</v>
      </c>
      <c r="BG49" s="475">
        <f t="shared" si="65"/>
        <v>0</v>
      </c>
      <c r="BH49" s="475">
        <f t="shared" si="65"/>
        <v>0</v>
      </c>
      <c r="BI49" s="475">
        <f t="shared" si="65"/>
        <v>0</v>
      </c>
      <c r="BJ49" s="475">
        <f t="shared" si="65"/>
        <v>0</v>
      </c>
      <c r="BK49" s="475">
        <f t="shared" si="65"/>
        <v>0</v>
      </c>
      <c r="BL49" s="475">
        <f t="shared" si="65"/>
        <v>0</v>
      </c>
      <c r="BM49" s="475">
        <f t="shared" si="65"/>
        <v>0</v>
      </c>
      <c r="BN49" s="475">
        <f t="shared" si="65"/>
        <v>0</v>
      </c>
      <c r="BO49" s="475">
        <f t="shared" si="65"/>
        <v>0</v>
      </c>
      <c r="BP49" s="475">
        <f t="shared" si="65"/>
        <v>0</v>
      </c>
      <c r="BQ49" s="475">
        <f t="shared" si="65"/>
        <v>0</v>
      </c>
      <c r="BR49" s="475">
        <f t="shared" si="65"/>
        <v>0</v>
      </c>
      <c r="BS49" s="475">
        <f t="shared" si="65"/>
        <v>0</v>
      </c>
      <c r="BT49" s="475">
        <f t="shared" si="65"/>
        <v>0</v>
      </c>
      <c r="BU49" s="475">
        <f t="shared" si="65"/>
        <v>0</v>
      </c>
      <c r="BV49" s="475">
        <f t="shared" si="65"/>
        <v>0</v>
      </c>
      <c r="BW49" s="475">
        <f t="shared" si="65"/>
        <v>0</v>
      </c>
      <c r="BX49" s="475">
        <f t="shared" si="65"/>
        <v>0</v>
      </c>
      <c r="BY49" s="475">
        <f t="shared" si="65"/>
        <v>0</v>
      </c>
      <c r="BZ49" s="475">
        <f t="shared" si="65"/>
        <v>0</v>
      </c>
      <c r="CA49" s="475">
        <f t="shared" si="65"/>
        <v>0</v>
      </c>
      <c r="CB49" s="475">
        <f t="shared" si="65"/>
        <v>0</v>
      </c>
      <c r="CC49" s="475">
        <f t="shared" si="65"/>
        <v>0</v>
      </c>
      <c r="CD49" s="475">
        <f t="shared" si="65"/>
        <v>0</v>
      </c>
      <c r="CE49" s="475">
        <f t="shared" si="65"/>
        <v>0</v>
      </c>
      <c r="CF49" s="475">
        <f t="shared" si="65"/>
        <v>0</v>
      </c>
      <c r="CG49" s="475">
        <f t="shared" si="65"/>
        <v>0</v>
      </c>
      <c r="CH49" s="475">
        <f t="shared" si="65"/>
        <v>0</v>
      </c>
      <c r="CI49" s="475">
        <f t="shared" si="65"/>
        <v>0</v>
      </c>
      <c r="CJ49" s="475">
        <f t="shared" ref="CJ49:DO49" si="66">SUMIF($C:$C,"61.4x",CJ:CJ)</f>
        <v>0</v>
      </c>
      <c r="CK49" s="475">
        <f t="shared" si="66"/>
        <v>0</v>
      </c>
      <c r="CL49" s="475">
        <f t="shared" si="66"/>
        <v>0</v>
      </c>
      <c r="CM49" s="475">
        <f t="shared" si="66"/>
        <v>0</v>
      </c>
      <c r="CN49" s="475">
        <f t="shared" si="66"/>
        <v>0</v>
      </c>
      <c r="CO49" s="475">
        <f t="shared" si="66"/>
        <v>0</v>
      </c>
      <c r="CP49" s="475">
        <f t="shared" si="66"/>
        <v>0</v>
      </c>
      <c r="CQ49" s="475">
        <f t="shared" si="66"/>
        <v>0</v>
      </c>
      <c r="CR49" s="475">
        <f t="shared" si="66"/>
        <v>0</v>
      </c>
      <c r="CS49" s="475">
        <f t="shared" si="66"/>
        <v>0</v>
      </c>
      <c r="CT49" s="475">
        <f t="shared" si="66"/>
        <v>0</v>
      </c>
      <c r="CU49" s="475">
        <f t="shared" si="66"/>
        <v>0</v>
      </c>
      <c r="CV49" s="475">
        <f t="shared" si="66"/>
        <v>0</v>
      </c>
      <c r="CW49" s="475">
        <f t="shared" si="66"/>
        <v>0</v>
      </c>
      <c r="CX49" s="475">
        <f t="shared" si="66"/>
        <v>0</v>
      </c>
      <c r="CY49" s="490">
        <f t="shared" si="66"/>
        <v>0</v>
      </c>
      <c r="CZ49" s="491">
        <f t="shared" si="66"/>
        <v>0</v>
      </c>
      <c r="DA49" s="491">
        <f t="shared" si="66"/>
        <v>0</v>
      </c>
      <c r="DB49" s="491">
        <f t="shared" si="66"/>
        <v>0</v>
      </c>
      <c r="DC49" s="491">
        <f t="shared" si="66"/>
        <v>0</v>
      </c>
      <c r="DD49" s="491">
        <f t="shared" si="66"/>
        <v>0</v>
      </c>
      <c r="DE49" s="491">
        <f t="shared" si="66"/>
        <v>0</v>
      </c>
      <c r="DF49" s="491">
        <f t="shared" si="66"/>
        <v>0</v>
      </c>
      <c r="DG49" s="491">
        <f t="shared" si="66"/>
        <v>0</v>
      </c>
      <c r="DH49" s="491">
        <f t="shared" si="66"/>
        <v>0</v>
      </c>
      <c r="DI49" s="491">
        <f t="shared" si="66"/>
        <v>0</v>
      </c>
      <c r="DJ49" s="491">
        <f t="shared" si="66"/>
        <v>0</v>
      </c>
      <c r="DK49" s="491">
        <f t="shared" si="66"/>
        <v>0</v>
      </c>
      <c r="DL49" s="491">
        <f t="shared" si="66"/>
        <v>0</v>
      </c>
      <c r="DM49" s="491">
        <f t="shared" si="66"/>
        <v>0</v>
      </c>
      <c r="DN49" s="491">
        <f t="shared" si="66"/>
        <v>0</v>
      </c>
      <c r="DO49" s="491">
        <f t="shared" si="66"/>
        <v>0</v>
      </c>
      <c r="DP49" s="491">
        <f t="shared" ref="DP49:DW49" si="67">SUMIF($C:$C,"61.4x",DP:DP)</f>
        <v>0</v>
      </c>
      <c r="DQ49" s="491">
        <f t="shared" si="67"/>
        <v>0</v>
      </c>
      <c r="DR49" s="491">
        <f t="shared" si="67"/>
        <v>0</v>
      </c>
      <c r="DS49" s="491">
        <f t="shared" si="67"/>
        <v>0</v>
      </c>
      <c r="DT49" s="491">
        <f t="shared" si="67"/>
        <v>0</v>
      </c>
      <c r="DU49" s="491">
        <f t="shared" si="67"/>
        <v>0</v>
      </c>
      <c r="DV49" s="491">
        <f t="shared" si="67"/>
        <v>0</v>
      </c>
      <c r="DW49" s="495">
        <f t="shared" si="67"/>
        <v>0</v>
      </c>
      <c r="DX49" s="481"/>
    </row>
    <row r="50" spans="2:128" ht="38.25" x14ac:dyDescent="0.2">
      <c r="B50" s="583" t="s">
        <v>493</v>
      </c>
      <c r="C50" s="584" t="s">
        <v>800</v>
      </c>
      <c r="D50" s="585"/>
      <c r="E50" s="586" t="s">
        <v>589</v>
      </c>
      <c r="F50" s="587" t="s">
        <v>803</v>
      </c>
      <c r="G50" s="588" t="s">
        <v>58</v>
      </c>
      <c r="H50" s="587" t="s">
        <v>495</v>
      </c>
      <c r="I50" s="589">
        <f>MAX(X50:AV50)</f>
        <v>1.1526204507237763</v>
      </c>
      <c r="J50" s="590">
        <f>SUMPRODUCT($X$2:$CY$2,$X50:$CY50)*365</f>
        <v>7620.1205219120429</v>
      </c>
      <c r="K50" s="590">
        <f>SUMPRODUCT($X$2:$CY$2,$X51:$CY51)+SUMPRODUCT($X$2:$CY$2,$X52:$CY52)+SUMPRODUCT($X$2:$CY$2,$X53:$CY53)</f>
        <v>9791.217422367401</v>
      </c>
      <c r="L50" s="590">
        <f>SUMPRODUCT($X$2:$CY$2,$X54:$CY54) +SUMPRODUCT($X$2:$CY$2,$X55:$CY55)</f>
        <v>7369.0665700248255</v>
      </c>
      <c r="M50" s="590">
        <f>SUMPRODUCT($X$2:$CY$2,$X56:$CY56)*-1</f>
        <v>-1929.8584892882091</v>
      </c>
      <c r="N50" s="590">
        <f>SUMPRODUCT($X$2:$CY$2,$X59:$CY59) +SUMPRODUCT($X$2:$CY$2,$X60:$CY60)</f>
        <v>246.8226237145937</v>
      </c>
      <c r="O50" s="590">
        <f>SUMPRODUCT($X$2:$CY$2,$X57:$CY57) +SUMPRODUCT($X$2:$CY$2,$X58:$CY58) +SUMPRODUCT($X$2:$CY$2,$X61:$CY61)</f>
        <v>4787.4516323886855</v>
      </c>
      <c r="P50" s="590">
        <f>SUM(K50:O50)</f>
        <v>20264.699759207295</v>
      </c>
      <c r="Q50" s="590">
        <f>(SUM(K50:M50)*100000)/(J50*1000)</f>
        <v>199.87118916699751</v>
      </c>
      <c r="R50" s="591">
        <f>(P50*100000)/(J50*1000)</f>
        <v>265.93673552714978</v>
      </c>
      <c r="S50" s="618">
        <v>3</v>
      </c>
      <c r="T50" s="619">
        <v>3</v>
      </c>
      <c r="U50" s="620" t="s">
        <v>496</v>
      </c>
      <c r="V50" s="621" t="s">
        <v>124</v>
      </c>
      <c r="W50" s="622" t="s">
        <v>75</v>
      </c>
      <c r="X50" s="623">
        <v>1.290796375744227E-2</v>
      </c>
      <c r="Y50" s="623">
        <v>3.9498369097773489E-2</v>
      </c>
      <c r="Z50" s="623">
        <v>6.4377027632253614E-2</v>
      </c>
      <c r="AA50" s="623">
        <v>1.1526204507237763</v>
      </c>
      <c r="AB50" s="623">
        <v>1.1134300938323118</v>
      </c>
      <c r="AC50" s="623">
        <v>1.0859464052994605</v>
      </c>
      <c r="AD50" s="623">
        <v>1.0400920960326365</v>
      </c>
      <c r="AE50" s="623">
        <v>1.0133583647571882</v>
      </c>
      <c r="AF50" s="623">
        <v>0.97868954133057873</v>
      </c>
      <c r="AG50" s="623">
        <v>0.93515578326439464</v>
      </c>
      <c r="AH50" s="623">
        <v>0.91136466505956104</v>
      </c>
      <c r="AI50" s="623">
        <v>0.87803841439145636</v>
      </c>
      <c r="AJ50" s="623">
        <v>0.85589054627928896</v>
      </c>
      <c r="AK50" s="623">
        <v>0.82456572454973909</v>
      </c>
      <c r="AL50" s="623">
        <v>0.79419456149198631</v>
      </c>
      <c r="AM50" s="623">
        <v>0.76439016264392201</v>
      </c>
      <c r="AN50" s="623">
        <v>0.74438307230814704</v>
      </c>
      <c r="AO50" s="623">
        <v>0.71601519425752436</v>
      </c>
      <c r="AP50" s="623">
        <v>0.71601519425752436</v>
      </c>
      <c r="AQ50" s="623">
        <v>0.71601519425752436</v>
      </c>
      <c r="AR50" s="623">
        <v>0.71601519425752436</v>
      </c>
      <c r="AS50" s="623">
        <v>0.71601519425752436</v>
      </c>
      <c r="AT50" s="623">
        <v>0.71601519425752436</v>
      </c>
      <c r="AU50" s="623">
        <v>0.71601519425752436</v>
      </c>
      <c r="AV50" s="623">
        <v>0.71601519425752436</v>
      </c>
      <c r="AW50" s="623">
        <v>0.71601519425752436</v>
      </c>
      <c r="AX50" s="623">
        <v>0.71601519425752436</v>
      </c>
      <c r="AY50" s="623">
        <v>0.71601519425752436</v>
      </c>
      <c r="AZ50" s="623">
        <v>0.71601519425752436</v>
      </c>
      <c r="BA50" s="623">
        <v>0.71601519425752436</v>
      </c>
      <c r="BB50" s="623">
        <v>0.71601519425752436</v>
      </c>
      <c r="BC50" s="623">
        <v>0.71601519425752436</v>
      </c>
      <c r="BD50" s="623">
        <v>0.71601519425752436</v>
      </c>
      <c r="BE50" s="623">
        <v>0.71601519425752436</v>
      </c>
      <c r="BF50" s="623">
        <v>0.71601519425752436</v>
      </c>
      <c r="BG50" s="623">
        <v>0.71601519425752436</v>
      </c>
      <c r="BH50" s="623">
        <v>0.71601519425752436</v>
      </c>
      <c r="BI50" s="623">
        <v>0.71601519425752436</v>
      </c>
      <c r="BJ50" s="623">
        <v>0.71601519425752436</v>
      </c>
      <c r="BK50" s="623">
        <v>0.71601519425752436</v>
      </c>
      <c r="BL50" s="623">
        <v>0.71601519425752436</v>
      </c>
      <c r="BM50" s="623">
        <v>0.71601519425752436</v>
      </c>
      <c r="BN50" s="623">
        <v>0.71601519425752436</v>
      </c>
      <c r="BO50" s="623">
        <v>0.71601519425752436</v>
      </c>
      <c r="BP50" s="623">
        <v>0.71601519425752436</v>
      </c>
      <c r="BQ50" s="623">
        <v>0.71601519425752436</v>
      </c>
      <c r="BR50" s="623">
        <v>0.71601519425752436</v>
      </c>
      <c r="BS50" s="623">
        <v>0.71601519425752436</v>
      </c>
      <c r="BT50" s="623">
        <v>0.71601519425752436</v>
      </c>
      <c r="BU50" s="623">
        <v>0.71601519425752436</v>
      </c>
      <c r="BV50" s="623">
        <v>0.71601519425752436</v>
      </c>
      <c r="BW50" s="623">
        <v>0.71601519425752436</v>
      </c>
      <c r="BX50" s="623">
        <v>0.71601519425752436</v>
      </c>
      <c r="BY50" s="623">
        <v>0.71601519425752436</v>
      </c>
      <c r="BZ50" s="623">
        <v>0.71601519425752436</v>
      </c>
      <c r="CA50" s="623">
        <v>0.71601519425752436</v>
      </c>
      <c r="CB50" s="623">
        <v>0.71601519425752436</v>
      </c>
      <c r="CC50" s="623">
        <v>0.71601519425752436</v>
      </c>
      <c r="CD50" s="623">
        <v>0.71601519425752436</v>
      </c>
      <c r="CE50" s="623">
        <v>0.71601519425752436</v>
      </c>
      <c r="CF50" s="623">
        <v>0.71601519425752436</v>
      </c>
      <c r="CG50" s="623">
        <v>0.71601519425752436</v>
      </c>
      <c r="CH50" s="623">
        <v>0.71601519425752436</v>
      </c>
      <c r="CI50" s="623">
        <v>0.71601519425752436</v>
      </c>
      <c r="CJ50" s="623">
        <v>0.71601519425752436</v>
      </c>
      <c r="CK50" s="623">
        <v>0.71601519425752436</v>
      </c>
      <c r="CL50" s="623">
        <v>0.71601519425752436</v>
      </c>
      <c r="CM50" s="623">
        <v>0.71601519425752436</v>
      </c>
      <c r="CN50" s="623">
        <v>0.71601519425752436</v>
      </c>
      <c r="CO50" s="623">
        <v>0.71601519425752436</v>
      </c>
      <c r="CP50" s="623">
        <v>0.71601519425752436</v>
      </c>
      <c r="CQ50" s="623">
        <v>0.71601519425752436</v>
      </c>
      <c r="CR50" s="623">
        <v>0.71601519425752436</v>
      </c>
      <c r="CS50" s="623">
        <v>0.71601519425752436</v>
      </c>
      <c r="CT50" s="623">
        <v>0.71601519425752436</v>
      </c>
      <c r="CU50" s="623">
        <v>0.71601519425752436</v>
      </c>
      <c r="CV50" s="623">
        <v>0.71601519425752436</v>
      </c>
      <c r="CW50" s="623">
        <v>0.71601519425752436</v>
      </c>
      <c r="CX50" s="623">
        <v>0.71601519425752436</v>
      </c>
      <c r="CY50" s="623">
        <v>0.71601519425752436</v>
      </c>
      <c r="CZ50" s="624">
        <v>0</v>
      </c>
      <c r="DA50" s="625">
        <v>0</v>
      </c>
      <c r="DB50" s="625">
        <v>0</v>
      </c>
      <c r="DC50" s="625">
        <v>0</v>
      </c>
      <c r="DD50" s="625">
        <v>0</v>
      </c>
      <c r="DE50" s="625">
        <v>0</v>
      </c>
      <c r="DF50" s="625">
        <v>0</v>
      </c>
      <c r="DG50" s="625">
        <v>0</v>
      </c>
      <c r="DH50" s="625">
        <v>0</v>
      </c>
      <c r="DI50" s="625">
        <v>0</v>
      </c>
      <c r="DJ50" s="625">
        <v>0</v>
      </c>
      <c r="DK50" s="625">
        <v>0</v>
      </c>
      <c r="DL50" s="625">
        <v>0</v>
      </c>
      <c r="DM50" s="625">
        <v>0</v>
      </c>
      <c r="DN50" s="625">
        <v>0</v>
      </c>
      <c r="DO50" s="625">
        <v>0</v>
      </c>
      <c r="DP50" s="625">
        <v>0</v>
      </c>
      <c r="DQ50" s="625">
        <v>0</v>
      </c>
      <c r="DR50" s="625">
        <v>0</v>
      </c>
      <c r="DS50" s="625">
        <v>0</v>
      </c>
      <c r="DT50" s="625">
        <v>0</v>
      </c>
      <c r="DU50" s="625">
        <v>0</v>
      </c>
      <c r="DV50" s="625">
        <v>0</v>
      </c>
      <c r="DW50" s="626">
        <v>0</v>
      </c>
      <c r="DX50" s="627"/>
    </row>
    <row r="51" spans="2:128" x14ac:dyDescent="0.2">
      <c r="B51" s="592"/>
      <c r="C51" s="628" t="s">
        <v>826</v>
      </c>
      <c r="D51" s="593"/>
      <c r="E51" s="594"/>
      <c r="F51" s="594"/>
      <c r="G51" s="593"/>
      <c r="H51" s="594"/>
      <c r="I51" s="629"/>
      <c r="J51" s="629"/>
      <c r="K51" s="629"/>
      <c r="L51" s="629"/>
      <c r="M51" s="629"/>
      <c r="N51" s="629"/>
      <c r="O51" s="629"/>
      <c r="P51" s="629"/>
      <c r="Q51" s="629"/>
      <c r="R51" s="630"/>
      <c r="S51" s="629"/>
      <c r="T51" s="629"/>
      <c r="U51" s="631" t="s">
        <v>497</v>
      </c>
      <c r="V51" s="621" t="s">
        <v>124</v>
      </c>
      <c r="W51" s="622" t="s">
        <v>498</v>
      </c>
      <c r="X51" s="623">
        <v>86.568102307179345</v>
      </c>
      <c r="Y51" s="623">
        <v>182.98849549300132</v>
      </c>
      <c r="Z51" s="623">
        <v>176.89179505698621</v>
      </c>
      <c r="AA51" s="623">
        <v>5422.0935406921926</v>
      </c>
      <c r="AB51" s="623">
        <v>0</v>
      </c>
      <c r="AC51" s="623">
        <v>0</v>
      </c>
      <c r="AD51" s="623">
        <v>0</v>
      </c>
      <c r="AE51" s="623">
        <v>0</v>
      </c>
      <c r="AF51" s="623">
        <v>0</v>
      </c>
      <c r="AG51" s="623">
        <v>0</v>
      </c>
      <c r="AH51" s="623">
        <v>21.098733196972788</v>
      </c>
      <c r="AI51" s="623">
        <v>44.598707163782919</v>
      </c>
      <c r="AJ51" s="623">
        <v>43.112794310744874</v>
      </c>
      <c r="AK51" s="623">
        <v>1321.4948917114775</v>
      </c>
      <c r="AL51" s="623">
        <v>0</v>
      </c>
      <c r="AM51" s="623">
        <v>0</v>
      </c>
      <c r="AN51" s="623">
        <v>0</v>
      </c>
      <c r="AO51" s="623">
        <v>0</v>
      </c>
      <c r="AP51" s="623">
        <v>0</v>
      </c>
      <c r="AQ51" s="623">
        <v>0</v>
      </c>
      <c r="AR51" s="623">
        <v>47.261162361219043</v>
      </c>
      <c r="AS51" s="623">
        <v>99.901104046873755</v>
      </c>
      <c r="AT51" s="623">
        <v>96.572659256068519</v>
      </c>
      <c r="AU51" s="623">
        <v>2960.1485574337094</v>
      </c>
      <c r="AV51" s="623">
        <v>0</v>
      </c>
      <c r="AW51" s="623">
        <v>0</v>
      </c>
      <c r="AX51" s="623">
        <v>0</v>
      </c>
      <c r="AY51" s="623">
        <v>0</v>
      </c>
      <c r="AZ51" s="623">
        <v>0</v>
      </c>
      <c r="BA51" s="623">
        <v>0</v>
      </c>
      <c r="BB51" s="623">
        <v>21.098733196972788</v>
      </c>
      <c r="BC51" s="623">
        <v>44.598707163782919</v>
      </c>
      <c r="BD51" s="623">
        <v>43.112794310744874</v>
      </c>
      <c r="BE51" s="623">
        <v>1321.4948917114775</v>
      </c>
      <c r="BF51" s="623">
        <v>0</v>
      </c>
      <c r="BG51" s="623">
        <v>0</v>
      </c>
      <c r="BH51" s="623">
        <v>0</v>
      </c>
      <c r="BI51" s="623">
        <v>0</v>
      </c>
      <c r="BJ51" s="623">
        <v>0</v>
      </c>
      <c r="BK51" s="623">
        <v>0</v>
      </c>
      <c r="BL51" s="623">
        <v>47.261162361219043</v>
      </c>
      <c r="BM51" s="623">
        <v>99.901104046873755</v>
      </c>
      <c r="BN51" s="623">
        <v>96.572659256068519</v>
      </c>
      <c r="BO51" s="623">
        <v>2960.1485574337094</v>
      </c>
      <c r="BP51" s="623">
        <v>0</v>
      </c>
      <c r="BQ51" s="623">
        <v>0</v>
      </c>
      <c r="BR51" s="623">
        <v>0</v>
      </c>
      <c r="BS51" s="623">
        <v>0</v>
      </c>
      <c r="BT51" s="623">
        <v>0</v>
      </c>
      <c r="BU51" s="623">
        <v>0</v>
      </c>
      <c r="BV51" s="623">
        <v>21.098733196972788</v>
      </c>
      <c r="BW51" s="623">
        <v>44.598707163782919</v>
      </c>
      <c r="BX51" s="623">
        <v>43.112794310744874</v>
      </c>
      <c r="BY51" s="623">
        <v>1321.4948917114775</v>
      </c>
      <c r="BZ51" s="623">
        <v>0</v>
      </c>
      <c r="CA51" s="623">
        <v>0</v>
      </c>
      <c r="CB51" s="623">
        <v>0</v>
      </c>
      <c r="CC51" s="623">
        <v>0</v>
      </c>
      <c r="CD51" s="623">
        <v>0</v>
      </c>
      <c r="CE51" s="623">
        <v>0</v>
      </c>
      <c r="CF51" s="623">
        <v>47.261162361219043</v>
      </c>
      <c r="CG51" s="623">
        <v>99.901104046873755</v>
      </c>
      <c r="CH51" s="623">
        <v>96.572659256068519</v>
      </c>
      <c r="CI51" s="623">
        <v>2960.1485574337094</v>
      </c>
      <c r="CJ51" s="623">
        <v>0</v>
      </c>
      <c r="CK51" s="623">
        <v>0</v>
      </c>
      <c r="CL51" s="623">
        <v>0</v>
      </c>
      <c r="CM51" s="623">
        <v>0</v>
      </c>
      <c r="CN51" s="623">
        <v>0</v>
      </c>
      <c r="CO51" s="623">
        <v>0</v>
      </c>
      <c r="CP51" s="623">
        <v>21.098733196972788</v>
      </c>
      <c r="CQ51" s="623">
        <v>44.598707163782919</v>
      </c>
      <c r="CR51" s="623">
        <v>43.112794310744874</v>
      </c>
      <c r="CS51" s="623">
        <v>1321.4948917114775</v>
      </c>
      <c r="CT51" s="623">
        <v>0</v>
      </c>
      <c r="CU51" s="623">
        <v>0</v>
      </c>
      <c r="CV51" s="623">
        <v>0</v>
      </c>
      <c r="CW51" s="623">
        <v>0</v>
      </c>
      <c r="CX51" s="623">
        <v>0</v>
      </c>
      <c r="CY51" s="623">
        <v>0</v>
      </c>
      <c r="CZ51" s="624">
        <v>0</v>
      </c>
      <c r="DA51" s="625">
        <v>0</v>
      </c>
      <c r="DB51" s="625">
        <v>0</v>
      </c>
      <c r="DC51" s="625">
        <v>0</v>
      </c>
      <c r="DD51" s="625">
        <v>0</v>
      </c>
      <c r="DE51" s="625">
        <v>0</v>
      </c>
      <c r="DF51" s="625">
        <v>0</v>
      </c>
      <c r="DG51" s="625">
        <v>0</v>
      </c>
      <c r="DH51" s="625">
        <v>0</v>
      </c>
      <c r="DI51" s="625">
        <v>0</v>
      </c>
      <c r="DJ51" s="625">
        <v>0</v>
      </c>
      <c r="DK51" s="625">
        <v>0</v>
      </c>
      <c r="DL51" s="625">
        <v>0</v>
      </c>
      <c r="DM51" s="625">
        <v>0</v>
      </c>
      <c r="DN51" s="625">
        <v>0</v>
      </c>
      <c r="DO51" s="625">
        <v>0</v>
      </c>
      <c r="DP51" s="625">
        <v>0</v>
      </c>
      <c r="DQ51" s="625">
        <v>0</v>
      </c>
      <c r="DR51" s="625">
        <v>0</v>
      </c>
      <c r="DS51" s="625">
        <v>0</v>
      </c>
      <c r="DT51" s="625">
        <v>0</v>
      </c>
      <c r="DU51" s="625">
        <v>0</v>
      </c>
      <c r="DV51" s="625">
        <v>0</v>
      </c>
      <c r="DW51" s="626">
        <v>0</v>
      </c>
      <c r="DX51" s="627"/>
    </row>
    <row r="52" spans="2:128" x14ac:dyDescent="0.2">
      <c r="B52" s="632"/>
      <c r="C52" s="633"/>
      <c r="D52" s="634"/>
      <c r="E52" s="634"/>
      <c r="F52" s="634"/>
      <c r="G52" s="634"/>
      <c r="H52" s="634"/>
      <c r="I52" s="635"/>
      <c r="J52" s="635"/>
      <c r="K52" s="635"/>
      <c r="L52" s="635"/>
      <c r="M52" s="635"/>
      <c r="N52" s="635"/>
      <c r="O52" s="635"/>
      <c r="P52" s="635"/>
      <c r="Q52" s="635"/>
      <c r="R52" s="636"/>
      <c r="S52" s="635"/>
      <c r="T52" s="635"/>
      <c r="U52" s="631" t="s">
        <v>499</v>
      </c>
      <c r="V52" s="621" t="s">
        <v>124</v>
      </c>
      <c r="W52" s="622" t="s">
        <v>498</v>
      </c>
      <c r="X52" s="623">
        <v>0</v>
      </c>
      <c r="Y52" s="623">
        <v>0</v>
      </c>
      <c r="Z52" s="623">
        <v>0</v>
      </c>
      <c r="AA52" s="623">
        <v>0</v>
      </c>
      <c r="AB52" s="623">
        <v>0</v>
      </c>
      <c r="AC52" s="623">
        <v>0</v>
      </c>
      <c r="AD52" s="623">
        <v>0</v>
      </c>
      <c r="AE52" s="623">
        <v>0</v>
      </c>
      <c r="AF52" s="623">
        <v>0</v>
      </c>
      <c r="AG52" s="623">
        <v>0</v>
      </c>
      <c r="AH52" s="623">
        <v>0</v>
      </c>
      <c r="AI52" s="623">
        <v>0</v>
      </c>
      <c r="AJ52" s="623">
        <v>0</v>
      </c>
      <c r="AK52" s="623">
        <v>0</v>
      </c>
      <c r="AL52" s="623">
        <v>0</v>
      </c>
      <c r="AM52" s="623">
        <v>0</v>
      </c>
      <c r="AN52" s="623">
        <v>0</v>
      </c>
      <c r="AO52" s="623">
        <v>0</v>
      </c>
      <c r="AP52" s="623">
        <v>0</v>
      </c>
      <c r="AQ52" s="623">
        <v>0</v>
      </c>
      <c r="AR52" s="623">
        <v>0</v>
      </c>
      <c r="AS52" s="623">
        <v>0</v>
      </c>
      <c r="AT52" s="623">
        <v>0</v>
      </c>
      <c r="AU52" s="623">
        <v>0</v>
      </c>
      <c r="AV52" s="623">
        <v>0</v>
      </c>
      <c r="AW52" s="623">
        <v>0</v>
      </c>
      <c r="AX52" s="623">
        <v>0</v>
      </c>
      <c r="AY52" s="623">
        <v>0</v>
      </c>
      <c r="AZ52" s="623">
        <v>0</v>
      </c>
      <c r="BA52" s="623">
        <v>0</v>
      </c>
      <c r="BB52" s="623">
        <v>0</v>
      </c>
      <c r="BC52" s="623">
        <v>0</v>
      </c>
      <c r="BD52" s="623">
        <v>0</v>
      </c>
      <c r="BE52" s="623">
        <v>0</v>
      </c>
      <c r="BF52" s="623">
        <v>0</v>
      </c>
      <c r="BG52" s="623">
        <v>0</v>
      </c>
      <c r="BH52" s="623">
        <v>0</v>
      </c>
      <c r="BI52" s="623">
        <v>0</v>
      </c>
      <c r="BJ52" s="623">
        <v>0</v>
      </c>
      <c r="BK52" s="623">
        <v>0</v>
      </c>
      <c r="BL52" s="623">
        <v>0</v>
      </c>
      <c r="BM52" s="623">
        <v>0</v>
      </c>
      <c r="BN52" s="623">
        <v>0</v>
      </c>
      <c r="BO52" s="623">
        <v>0</v>
      </c>
      <c r="BP52" s="623">
        <v>0</v>
      </c>
      <c r="BQ52" s="623">
        <v>0</v>
      </c>
      <c r="BR52" s="623">
        <v>0</v>
      </c>
      <c r="BS52" s="623">
        <v>0</v>
      </c>
      <c r="BT52" s="623">
        <v>0</v>
      </c>
      <c r="BU52" s="623">
        <v>0</v>
      </c>
      <c r="BV52" s="623">
        <v>0</v>
      </c>
      <c r="BW52" s="623">
        <v>0</v>
      </c>
      <c r="BX52" s="623">
        <v>0</v>
      </c>
      <c r="BY52" s="623">
        <v>0</v>
      </c>
      <c r="BZ52" s="623">
        <v>0</v>
      </c>
      <c r="CA52" s="623">
        <v>0</v>
      </c>
      <c r="CB52" s="623">
        <v>0</v>
      </c>
      <c r="CC52" s="623">
        <v>0</v>
      </c>
      <c r="CD52" s="623">
        <v>0</v>
      </c>
      <c r="CE52" s="623">
        <v>0</v>
      </c>
      <c r="CF52" s="623">
        <v>0</v>
      </c>
      <c r="CG52" s="623">
        <v>0</v>
      </c>
      <c r="CH52" s="623">
        <v>0</v>
      </c>
      <c r="CI52" s="623">
        <v>0</v>
      </c>
      <c r="CJ52" s="623">
        <v>0</v>
      </c>
      <c r="CK52" s="623">
        <v>0</v>
      </c>
      <c r="CL52" s="623">
        <v>0</v>
      </c>
      <c r="CM52" s="623">
        <v>0</v>
      </c>
      <c r="CN52" s="623">
        <v>0</v>
      </c>
      <c r="CO52" s="623">
        <v>0</v>
      </c>
      <c r="CP52" s="623">
        <v>0</v>
      </c>
      <c r="CQ52" s="623">
        <v>0</v>
      </c>
      <c r="CR52" s="623">
        <v>0</v>
      </c>
      <c r="CS52" s="623">
        <v>0</v>
      </c>
      <c r="CT52" s="623">
        <v>0</v>
      </c>
      <c r="CU52" s="623">
        <v>0</v>
      </c>
      <c r="CV52" s="623">
        <v>0</v>
      </c>
      <c r="CW52" s="623">
        <v>0</v>
      </c>
      <c r="CX52" s="623">
        <v>0</v>
      </c>
      <c r="CY52" s="623">
        <v>0</v>
      </c>
      <c r="CZ52" s="624">
        <v>0</v>
      </c>
      <c r="DA52" s="625">
        <v>0</v>
      </c>
      <c r="DB52" s="625">
        <v>0</v>
      </c>
      <c r="DC52" s="625">
        <v>0</v>
      </c>
      <c r="DD52" s="625">
        <v>0</v>
      </c>
      <c r="DE52" s="625">
        <v>0</v>
      </c>
      <c r="DF52" s="625">
        <v>0</v>
      </c>
      <c r="DG52" s="625">
        <v>0</v>
      </c>
      <c r="DH52" s="625">
        <v>0</v>
      </c>
      <c r="DI52" s="625">
        <v>0</v>
      </c>
      <c r="DJ52" s="625">
        <v>0</v>
      </c>
      <c r="DK52" s="625">
        <v>0</v>
      </c>
      <c r="DL52" s="625">
        <v>0</v>
      </c>
      <c r="DM52" s="625">
        <v>0</v>
      </c>
      <c r="DN52" s="625">
        <v>0</v>
      </c>
      <c r="DO52" s="625">
        <v>0</v>
      </c>
      <c r="DP52" s="625">
        <v>0</v>
      </c>
      <c r="DQ52" s="625">
        <v>0</v>
      </c>
      <c r="DR52" s="625">
        <v>0</v>
      </c>
      <c r="DS52" s="625">
        <v>0</v>
      </c>
      <c r="DT52" s="625">
        <v>0</v>
      </c>
      <c r="DU52" s="625">
        <v>0</v>
      </c>
      <c r="DV52" s="625">
        <v>0</v>
      </c>
      <c r="DW52" s="626">
        <v>0</v>
      </c>
      <c r="DX52" s="627"/>
    </row>
    <row r="53" spans="2:128" x14ac:dyDescent="0.2">
      <c r="B53" s="632"/>
      <c r="C53" s="633"/>
      <c r="D53" s="634"/>
      <c r="E53" s="634"/>
      <c r="F53" s="634"/>
      <c r="G53" s="634"/>
      <c r="H53" s="634"/>
      <c r="I53" s="635"/>
      <c r="J53" s="635"/>
      <c r="K53" s="635"/>
      <c r="L53" s="635"/>
      <c r="M53" s="635"/>
      <c r="N53" s="635"/>
      <c r="O53" s="635"/>
      <c r="P53" s="635"/>
      <c r="Q53" s="635"/>
      <c r="R53" s="636"/>
      <c r="S53" s="635"/>
      <c r="T53" s="635"/>
      <c r="U53" s="631" t="s">
        <v>788</v>
      </c>
      <c r="V53" s="621" t="s">
        <v>124</v>
      </c>
      <c r="W53" s="622" t="s">
        <v>498</v>
      </c>
      <c r="X53" s="623">
        <v>0</v>
      </c>
      <c r="Y53" s="623">
        <v>0</v>
      </c>
      <c r="Z53" s="623">
        <v>0</v>
      </c>
      <c r="AA53" s="623">
        <v>0</v>
      </c>
      <c r="AB53" s="623">
        <v>0</v>
      </c>
      <c r="AC53" s="623">
        <v>0</v>
      </c>
      <c r="AD53" s="623">
        <v>0</v>
      </c>
      <c r="AE53" s="623">
        <v>0</v>
      </c>
      <c r="AF53" s="623">
        <v>0</v>
      </c>
      <c r="AG53" s="623">
        <v>0</v>
      </c>
      <c r="AH53" s="623">
        <v>0</v>
      </c>
      <c r="AI53" s="623">
        <v>0</v>
      </c>
      <c r="AJ53" s="623">
        <v>0</v>
      </c>
      <c r="AK53" s="623">
        <v>0</v>
      </c>
      <c r="AL53" s="623">
        <v>0</v>
      </c>
      <c r="AM53" s="623">
        <v>0</v>
      </c>
      <c r="AN53" s="623">
        <v>0</v>
      </c>
      <c r="AO53" s="623">
        <v>0</v>
      </c>
      <c r="AP53" s="623">
        <v>0</v>
      </c>
      <c r="AQ53" s="623">
        <v>0</v>
      </c>
      <c r="AR53" s="623">
        <v>0</v>
      </c>
      <c r="AS53" s="623">
        <v>0</v>
      </c>
      <c r="AT53" s="623">
        <v>0</v>
      </c>
      <c r="AU53" s="623">
        <v>0</v>
      </c>
      <c r="AV53" s="623">
        <v>0</v>
      </c>
      <c r="AW53" s="623">
        <v>0</v>
      </c>
      <c r="AX53" s="623">
        <v>0</v>
      </c>
      <c r="AY53" s="623">
        <v>0</v>
      </c>
      <c r="AZ53" s="623">
        <v>0</v>
      </c>
      <c r="BA53" s="623">
        <v>0</v>
      </c>
      <c r="BB53" s="623">
        <v>0</v>
      </c>
      <c r="BC53" s="623">
        <v>0</v>
      </c>
      <c r="BD53" s="623">
        <v>0</v>
      </c>
      <c r="BE53" s="623">
        <v>0</v>
      </c>
      <c r="BF53" s="623">
        <v>0</v>
      </c>
      <c r="BG53" s="623">
        <v>0</v>
      </c>
      <c r="BH53" s="623">
        <v>0</v>
      </c>
      <c r="BI53" s="623">
        <v>0</v>
      </c>
      <c r="BJ53" s="623">
        <v>0</v>
      </c>
      <c r="BK53" s="623">
        <v>0</v>
      </c>
      <c r="BL53" s="623">
        <v>0</v>
      </c>
      <c r="BM53" s="623">
        <v>0</v>
      </c>
      <c r="BN53" s="623">
        <v>0</v>
      </c>
      <c r="BO53" s="623">
        <v>0</v>
      </c>
      <c r="BP53" s="623">
        <v>0</v>
      </c>
      <c r="BQ53" s="623">
        <v>0</v>
      </c>
      <c r="BR53" s="623">
        <v>0</v>
      </c>
      <c r="BS53" s="623">
        <v>0</v>
      </c>
      <c r="BT53" s="623">
        <v>0</v>
      </c>
      <c r="BU53" s="623">
        <v>0</v>
      </c>
      <c r="BV53" s="623">
        <v>0</v>
      </c>
      <c r="BW53" s="623">
        <v>0</v>
      </c>
      <c r="BX53" s="623">
        <v>0</v>
      </c>
      <c r="BY53" s="623">
        <v>0</v>
      </c>
      <c r="BZ53" s="623">
        <v>0</v>
      </c>
      <c r="CA53" s="623">
        <v>0</v>
      </c>
      <c r="CB53" s="623">
        <v>0</v>
      </c>
      <c r="CC53" s="623">
        <v>0</v>
      </c>
      <c r="CD53" s="623">
        <v>0</v>
      </c>
      <c r="CE53" s="623">
        <v>0</v>
      </c>
      <c r="CF53" s="623">
        <v>0</v>
      </c>
      <c r="CG53" s="623">
        <v>0</v>
      </c>
      <c r="CH53" s="623">
        <v>0</v>
      </c>
      <c r="CI53" s="623">
        <v>0</v>
      </c>
      <c r="CJ53" s="623">
        <v>0</v>
      </c>
      <c r="CK53" s="623">
        <v>0</v>
      </c>
      <c r="CL53" s="623">
        <v>0</v>
      </c>
      <c r="CM53" s="623">
        <v>0</v>
      </c>
      <c r="CN53" s="623">
        <v>0</v>
      </c>
      <c r="CO53" s="623">
        <v>0</v>
      </c>
      <c r="CP53" s="623">
        <v>0</v>
      </c>
      <c r="CQ53" s="623">
        <v>0</v>
      </c>
      <c r="CR53" s="623">
        <v>0</v>
      </c>
      <c r="CS53" s="623">
        <v>0</v>
      </c>
      <c r="CT53" s="623">
        <v>0</v>
      </c>
      <c r="CU53" s="623">
        <v>0</v>
      </c>
      <c r="CV53" s="623">
        <v>0</v>
      </c>
      <c r="CW53" s="623">
        <v>0</v>
      </c>
      <c r="CX53" s="623">
        <v>0</v>
      </c>
      <c r="CY53" s="623">
        <v>0</v>
      </c>
      <c r="CZ53" s="624">
        <v>0</v>
      </c>
      <c r="DA53" s="625">
        <v>0</v>
      </c>
      <c r="DB53" s="625">
        <v>0</v>
      </c>
      <c r="DC53" s="625">
        <v>0</v>
      </c>
      <c r="DD53" s="625">
        <v>0</v>
      </c>
      <c r="DE53" s="625">
        <v>0</v>
      </c>
      <c r="DF53" s="625">
        <v>0</v>
      </c>
      <c r="DG53" s="625">
        <v>0</v>
      </c>
      <c r="DH53" s="625">
        <v>0</v>
      </c>
      <c r="DI53" s="625">
        <v>0</v>
      </c>
      <c r="DJ53" s="625">
        <v>0</v>
      </c>
      <c r="DK53" s="625">
        <v>0</v>
      </c>
      <c r="DL53" s="625">
        <v>0</v>
      </c>
      <c r="DM53" s="625">
        <v>0</v>
      </c>
      <c r="DN53" s="625">
        <v>0</v>
      </c>
      <c r="DO53" s="625">
        <v>0</v>
      </c>
      <c r="DP53" s="625">
        <v>0</v>
      </c>
      <c r="DQ53" s="625">
        <v>0</v>
      </c>
      <c r="DR53" s="625">
        <v>0</v>
      </c>
      <c r="DS53" s="625">
        <v>0</v>
      </c>
      <c r="DT53" s="625">
        <v>0</v>
      </c>
      <c r="DU53" s="625">
        <v>0</v>
      </c>
      <c r="DV53" s="625">
        <v>0</v>
      </c>
      <c r="DW53" s="626">
        <v>0</v>
      </c>
      <c r="DX53" s="627"/>
    </row>
    <row r="54" spans="2:128" x14ac:dyDescent="0.2">
      <c r="B54" s="637"/>
      <c r="C54" s="638"/>
      <c r="D54" s="639"/>
      <c r="E54" s="639"/>
      <c r="F54" s="639"/>
      <c r="G54" s="639"/>
      <c r="H54" s="639"/>
      <c r="I54" s="640"/>
      <c r="J54" s="640"/>
      <c r="K54" s="640"/>
      <c r="L54" s="640"/>
      <c r="M54" s="640"/>
      <c r="N54" s="640"/>
      <c r="O54" s="640"/>
      <c r="P54" s="640"/>
      <c r="Q54" s="640"/>
      <c r="R54" s="641"/>
      <c r="S54" s="640"/>
      <c r="T54" s="640"/>
      <c r="U54" s="631" t="s">
        <v>500</v>
      </c>
      <c r="V54" s="621" t="s">
        <v>124</v>
      </c>
      <c r="W54" s="642" t="s">
        <v>498</v>
      </c>
      <c r="X54" s="623">
        <v>4.2197466393945575</v>
      </c>
      <c r="Y54" s="623">
        <v>13.139488072151142</v>
      </c>
      <c r="Z54" s="623">
        <v>21.762046934300116</v>
      </c>
      <c r="AA54" s="623">
        <v>286.06102527659561</v>
      </c>
      <c r="AB54" s="623">
        <v>286.06102527659561</v>
      </c>
      <c r="AC54" s="623">
        <v>286.06102527659561</v>
      </c>
      <c r="AD54" s="623">
        <v>286.06102527659561</v>
      </c>
      <c r="AE54" s="623">
        <v>286.06102527659561</v>
      </c>
      <c r="AF54" s="623">
        <v>286.06102527659561</v>
      </c>
      <c r="AG54" s="623">
        <v>286.06102527659561</v>
      </c>
      <c r="AH54" s="623">
        <v>286.06102527659561</v>
      </c>
      <c r="AI54" s="623">
        <v>286.06102527659561</v>
      </c>
      <c r="AJ54" s="623">
        <v>286.06102527659561</v>
      </c>
      <c r="AK54" s="623">
        <v>286.06102527659561</v>
      </c>
      <c r="AL54" s="623">
        <v>286.06102527659561</v>
      </c>
      <c r="AM54" s="623">
        <v>286.06102527659561</v>
      </c>
      <c r="AN54" s="623">
        <v>286.06102527659561</v>
      </c>
      <c r="AO54" s="623">
        <v>286.06102527659561</v>
      </c>
      <c r="AP54" s="623">
        <v>286.06102527659561</v>
      </c>
      <c r="AQ54" s="623">
        <v>286.06102527659561</v>
      </c>
      <c r="AR54" s="623">
        <v>286.06102527659561</v>
      </c>
      <c r="AS54" s="623">
        <v>286.06102527659561</v>
      </c>
      <c r="AT54" s="623">
        <v>286.06102527659561</v>
      </c>
      <c r="AU54" s="623">
        <v>286.06102527659561</v>
      </c>
      <c r="AV54" s="623">
        <v>286.06102527659561</v>
      </c>
      <c r="AW54" s="623">
        <v>286.06102527659561</v>
      </c>
      <c r="AX54" s="623">
        <v>286.06102527659561</v>
      </c>
      <c r="AY54" s="623">
        <v>286.06102527659561</v>
      </c>
      <c r="AZ54" s="623">
        <v>286.06102527659561</v>
      </c>
      <c r="BA54" s="623">
        <v>286.06102527659561</v>
      </c>
      <c r="BB54" s="623">
        <v>286.06102527659561</v>
      </c>
      <c r="BC54" s="623">
        <v>286.06102527659561</v>
      </c>
      <c r="BD54" s="623">
        <v>286.06102527659561</v>
      </c>
      <c r="BE54" s="623">
        <v>286.06102527659561</v>
      </c>
      <c r="BF54" s="623">
        <v>286.06102527659561</v>
      </c>
      <c r="BG54" s="623">
        <v>286.06102527659561</v>
      </c>
      <c r="BH54" s="623">
        <v>286.06102527659561</v>
      </c>
      <c r="BI54" s="623">
        <v>286.06102527659561</v>
      </c>
      <c r="BJ54" s="623">
        <v>286.06102527659561</v>
      </c>
      <c r="BK54" s="623">
        <v>286.06102527659561</v>
      </c>
      <c r="BL54" s="623">
        <v>286.06102527659561</v>
      </c>
      <c r="BM54" s="623">
        <v>286.06102527659561</v>
      </c>
      <c r="BN54" s="623">
        <v>286.06102527659561</v>
      </c>
      <c r="BO54" s="623">
        <v>286.06102527659561</v>
      </c>
      <c r="BP54" s="623">
        <v>286.06102527659561</v>
      </c>
      <c r="BQ54" s="623">
        <v>286.06102527659561</v>
      </c>
      <c r="BR54" s="623">
        <v>286.06102527659561</v>
      </c>
      <c r="BS54" s="623">
        <v>286.06102527659561</v>
      </c>
      <c r="BT54" s="623">
        <v>286.06102527659561</v>
      </c>
      <c r="BU54" s="623">
        <v>286.06102527659561</v>
      </c>
      <c r="BV54" s="623">
        <v>286.06102527659561</v>
      </c>
      <c r="BW54" s="623">
        <v>286.06102527659561</v>
      </c>
      <c r="BX54" s="623">
        <v>286.06102527659561</v>
      </c>
      <c r="BY54" s="623">
        <v>286.06102527659561</v>
      </c>
      <c r="BZ54" s="623">
        <v>286.06102527659561</v>
      </c>
      <c r="CA54" s="623">
        <v>286.06102527659561</v>
      </c>
      <c r="CB54" s="623">
        <v>286.06102527659561</v>
      </c>
      <c r="CC54" s="623">
        <v>286.06102527659561</v>
      </c>
      <c r="CD54" s="623">
        <v>286.06102527659561</v>
      </c>
      <c r="CE54" s="623">
        <v>286.06102527659561</v>
      </c>
      <c r="CF54" s="623">
        <v>286.06102527659561</v>
      </c>
      <c r="CG54" s="623">
        <v>286.06102527659561</v>
      </c>
      <c r="CH54" s="623">
        <v>286.06102527659561</v>
      </c>
      <c r="CI54" s="623">
        <v>286.06102527659561</v>
      </c>
      <c r="CJ54" s="623">
        <v>286.06102527659561</v>
      </c>
      <c r="CK54" s="623">
        <v>286.06102527659561</v>
      </c>
      <c r="CL54" s="623">
        <v>286.06102527659561</v>
      </c>
      <c r="CM54" s="623">
        <v>286.06102527659561</v>
      </c>
      <c r="CN54" s="623">
        <v>286.06102527659561</v>
      </c>
      <c r="CO54" s="623">
        <v>286.06102527659561</v>
      </c>
      <c r="CP54" s="623">
        <v>286.06102527659561</v>
      </c>
      <c r="CQ54" s="623">
        <v>286.06102527659561</v>
      </c>
      <c r="CR54" s="623">
        <v>286.06102527659561</v>
      </c>
      <c r="CS54" s="623">
        <v>286.06102527659561</v>
      </c>
      <c r="CT54" s="623">
        <v>286.06102527659561</v>
      </c>
      <c r="CU54" s="623">
        <v>286.06102527659561</v>
      </c>
      <c r="CV54" s="623">
        <v>286.06102527659561</v>
      </c>
      <c r="CW54" s="623">
        <v>286.06102527659561</v>
      </c>
      <c r="CX54" s="623">
        <v>286.06102527659561</v>
      </c>
      <c r="CY54" s="623">
        <v>286.06102527659561</v>
      </c>
      <c r="CZ54" s="624"/>
      <c r="DA54" s="625"/>
      <c r="DB54" s="625"/>
      <c r="DC54" s="625"/>
      <c r="DD54" s="625"/>
      <c r="DE54" s="625"/>
      <c r="DF54" s="625"/>
      <c r="DG54" s="625"/>
      <c r="DH54" s="625"/>
      <c r="DI54" s="625"/>
      <c r="DJ54" s="625"/>
      <c r="DK54" s="625"/>
      <c r="DL54" s="625"/>
      <c r="DM54" s="625"/>
      <c r="DN54" s="625"/>
      <c r="DO54" s="625"/>
      <c r="DP54" s="625"/>
      <c r="DQ54" s="625"/>
      <c r="DR54" s="625"/>
      <c r="DS54" s="625"/>
      <c r="DT54" s="625"/>
      <c r="DU54" s="625"/>
      <c r="DV54" s="625"/>
      <c r="DW54" s="626"/>
      <c r="DX54" s="627"/>
    </row>
    <row r="55" spans="2:128" x14ac:dyDescent="0.2">
      <c r="B55" s="643"/>
      <c r="C55" s="644"/>
      <c r="D55" s="639"/>
      <c r="E55" s="639"/>
      <c r="F55" s="639"/>
      <c r="G55" s="639"/>
      <c r="H55" s="639"/>
      <c r="I55" s="640"/>
      <c r="J55" s="640"/>
      <c r="K55" s="640"/>
      <c r="L55" s="640"/>
      <c r="M55" s="640"/>
      <c r="N55" s="640"/>
      <c r="O55" s="640"/>
      <c r="P55" s="640"/>
      <c r="Q55" s="640"/>
      <c r="R55" s="641"/>
      <c r="S55" s="640"/>
      <c r="T55" s="640"/>
      <c r="U55" s="631" t="s">
        <v>501</v>
      </c>
      <c r="V55" s="621" t="s">
        <v>124</v>
      </c>
      <c r="W55" s="642" t="s">
        <v>498</v>
      </c>
      <c r="X55" s="623">
        <v>0</v>
      </c>
      <c r="Y55" s="623">
        <v>0</v>
      </c>
      <c r="Z55" s="623">
        <v>0</v>
      </c>
      <c r="AA55" s="623">
        <v>0</v>
      </c>
      <c r="AB55" s="623">
        <v>0</v>
      </c>
      <c r="AC55" s="623">
        <v>0</v>
      </c>
      <c r="AD55" s="623">
        <v>0</v>
      </c>
      <c r="AE55" s="623">
        <v>0</v>
      </c>
      <c r="AF55" s="623">
        <v>0</v>
      </c>
      <c r="AG55" s="623">
        <v>0</v>
      </c>
      <c r="AH55" s="623">
        <v>0</v>
      </c>
      <c r="AI55" s="623">
        <v>0</v>
      </c>
      <c r="AJ55" s="623">
        <v>0</v>
      </c>
      <c r="AK55" s="623">
        <v>0</v>
      </c>
      <c r="AL55" s="623">
        <v>0</v>
      </c>
      <c r="AM55" s="623">
        <v>0</v>
      </c>
      <c r="AN55" s="623">
        <v>0</v>
      </c>
      <c r="AO55" s="623">
        <v>0</v>
      </c>
      <c r="AP55" s="623">
        <v>0</v>
      </c>
      <c r="AQ55" s="623">
        <v>0</v>
      </c>
      <c r="AR55" s="623">
        <v>0</v>
      </c>
      <c r="AS55" s="623">
        <v>0</v>
      </c>
      <c r="AT55" s="623">
        <v>0</v>
      </c>
      <c r="AU55" s="623">
        <v>0</v>
      </c>
      <c r="AV55" s="623">
        <v>0</v>
      </c>
      <c r="AW55" s="623">
        <v>0</v>
      </c>
      <c r="AX55" s="623">
        <v>0</v>
      </c>
      <c r="AY55" s="623">
        <v>0</v>
      </c>
      <c r="AZ55" s="623">
        <v>0</v>
      </c>
      <c r="BA55" s="623">
        <v>0</v>
      </c>
      <c r="BB55" s="623">
        <v>0</v>
      </c>
      <c r="BC55" s="623">
        <v>0</v>
      </c>
      <c r="BD55" s="623">
        <v>0</v>
      </c>
      <c r="BE55" s="623">
        <v>0</v>
      </c>
      <c r="BF55" s="623">
        <v>0</v>
      </c>
      <c r="BG55" s="623">
        <v>0</v>
      </c>
      <c r="BH55" s="623">
        <v>0</v>
      </c>
      <c r="BI55" s="623">
        <v>0</v>
      </c>
      <c r="BJ55" s="623">
        <v>0</v>
      </c>
      <c r="BK55" s="623">
        <v>0</v>
      </c>
      <c r="BL55" s="623">
        <v>0</v>
      </c>
      <c r="BM55" s="623">
        <v>0</v>
      </c>
      <c r="BN55" s="623">
        <v>0</v>
      </c>
      <c r="BO55" s="623">
        <v>0</v>
      </c>
      <c r="BP55" s="623">
        <v>0</v>
      </c>
      <c r="BQ55" s="623">
        <v>0</v>
      </c>
      <c r="BR55" s="623">
        <v>0</v>
      </c>
      <c r="BS55" s="623">
        <v>0</v>
      </c>
      <c r="BT55" s="623">
        <v>0</v>
      </c>
      <c r="BU55" s="623">
        <v>0</v>
      </c>
      <c r="BV55" s="623">
        <v>0</v>
      </c>
      <c r="BW55" s="623">
        <v>0</v>
      </c>
      <c r="BX55" s="623">
        <v>0</v>
      </c>
      <c r="BY55" s="623">
        <v>0</v>
      </c>
      <c r="BZ55" s="623">
        <v>0</v>
      </c>
      <c r="CA55" s="623">
        <v>0</v>
      </c>
      <c r="CB55" s="623">
        <v>0</v>
      </c>
      <c r="CC55" s="623">
        <v>0</v>
      </c>
      <c r="CD55" s="623">
        <v>0</v>
      </c>
      <c r="CE55" s="623">
        <v>0</v>
      </c>
      <c r="CF55" s="623">
        <v>0</v>
      </c>
      <c r="CG55" s="623">
        <v>0</v>
      </c>
      <c r="CH55" s="623">
        <v>0</v>
      </c>
      <c r="CI55" s="623">
        <v>0</v>
      </c>
      <c r="CJ55" s="623">
        <v>0</v>
      </c>
      <c r="CK55" s="623">
        <v>0</v>
      </c>
      <c r="CL55" s="623">
        <v>0</v>
      </c>
      <c r="CM55" s="623">
        <v>0</v>
      </c>
      <c r="CN55" s="623">
        <v>0</v>
      </c>
      <c r="CO55" s="623">
        <v>0</v>
      </c>
      <c r="CP55" s="623">
        <v>0</v>
      </c>
      <c r="CQ55" s="623">
        <v>0</v>
      </c>
      <c r="CR55" s="623">
        <v>0</v>
      </c>
      <c r="CS55" s="623">
        <v>0</v>
      </c>
      <c r="CT55" s="623">
        <v>0</v>
      </c>
      <c r="CU55" s="623">
        <v>0</v>
      </c>
      <c r="CV55" s="623">
        <v>0</v>
      </c>
      <c r="CW55" s="623">
        <v>0</v>
      </c>
      <c r="CX55" s="623">
        <v>0</v>
      </c>
      <c r="CY55" s="623">
        <v>0</v>
      </c>
      <c r="CZ55" s="624">
        <v>0</v>
      </c>
      <c r="DA55" s="625">
        <v>0</v>
      </c>
      <c r="DB55" s="625">
        <v>0</v>
      </c>
      <c r="DC55" s="625">
        <v>0</v>
      </c>
      <c r="DD55" s="625">
        <v>0</v>
      </c>
      <c r="DE55" s="625">
        <v>0</v>
      </c>
      <c r="DF55" s="625">
        <v>0</v>
      </c>
      <c r="DG55" s="625">
        <v>0</v>
      </c>
      <c r="DH55" s="625">
        <v>0</v>
      </c>
      <c r="DI55" s="625">
        <v>0</v>
      </c>
      <c r="DJ55" s="625">
        <v>0</v>
      </c>
      <c r="DK55" s="625">
        <v>0</v>
      </c>
      <c r="DL55" s="625">
        <v>0</v>
      </c>
      <c r="DM55" s="625">
        <v>0</v>
      </c>
      <c r="DN55" s="625">
        <v>0</v>
      </c>
      <c r="DO55" s="625">
        <v>0</v>
      </c>
      <c r="DP55" s="625">
        <v>0</v>
      </c>
      <c r="DQ55" s="625">
        <v>0</v>
      </c>
      <c r="DR55" s="625">
        <v>0</v>
      </c>
      <c r="DS55" s="625">
        <v>0</v>
      </c>
      <c r="DT55" s="625">
        <v>0</v>
      </c>
      <c r="DU55" s="625">
        <v>0</v>
      </c>
      <c r="DV55" s="625">
        <v>0</v>
      </c>
      <c r="DW55" s="626">
        <v>0</v>
      </c>
      <c r="DX55" s="627"/>
    </row>
    <row r="56" spans="2:128" x14ac:dyDescent="0.2">
      <c r="B56" s="643"/>
      <c r="C56" s="644"/>
      <c r="D56" s="639"/>
      <c r="E56" s="639"/>
      <c r="F56" s="639"/>
      <c r="G56" s="639"/>
      <c r="H56" s="639"/>
      <c r="I56" s="640"/>
      <c r="J56" s="640"/>
      <c r="K56" s="640"/>
      <c r="L56" s="640"/>
      <c r="M56" s="640"/>
      <c r="N56" s="640"/>
      <c r="O56" s="640"/>
      <c r="P56" s="640"/>
      <c r="Q56" s="640"/>
      <c r="R56" s="641"/>
      <c r="S56" s="640"/>
      <c r="T56" s="640"/>
      <c r="U56" s="645" t="s">
        <v>502</v>
      </c>
      <c r="V56" s="646" t="s">
        <v>124</v>
      </c>
      <c r="W56" s="642" t="s">
        <v>498</v>
      </c>
      <c r="X56" s="623">
        <v>1.1932026965005256</v>
      </c>
      <c r="Y56" s="623">
        <v>3.6512002512916215</v>
      </c>
      <c r="Z56" s="623">
        <v>5.9509651876118079</v>
      </c>
      <c r="AA56" s="623">
        <v>106.54738854936018</v>
      </c>
      <c r="AB56" s="623">
        <v>102.92466072036765</v>
      </c>
      <c r="AC56" s="623">
        <v>100.38408872284627</v>
      </c>
      <c r="AD56" s="623">
        <v>96.145350026992887</v>
      </c>
      <c r="AE56" s="623">
        <v>93.674103527947395</v>
      </c>
      <c r="AF56" s="623">
        <v>90.469342934063604</v>
      </c>
      <c r="AG56" s="623">
        <v>86.445114288129972</v>
      </c>
      <c r="AH56" s="623">
        <v>84.245880781729483</v>
      </c>
      <c r="AI56" s="623">
        <v>81.165226628319132</v>
      </c>
      <c r="AJ56" s="623">
        <v>79.117893954492914</v>
      </c>
      <c r="AK56" s="623">
        <v>76.222250423301006</v>
      </c>
      <c r="AL56" s="623">
        <v>73.414762399833819</v>
      </c>
      <c r="AM56" s="623">
        <v>70.659665643958348</v>
      </c>
      <c r="AN56" s="623">
        <v>68.810224896651292</v>
      </c>
      <c r="AO56" s="623">
        <v>66.1879190690195</v>
      </c>
      <c r="AP56" s="623">
        <v>66.1879190690195</v>
      </c>
      <c r="AQ56" s="623">
        <v>66.1879190690195</v>
      </c>
      <c r="AR56" s="623">
        <v>66.1879190690195</v>
      </c>
      <c r="AS56" s="623">
        <v>66.1879190690195</v>
      </c>
      <c r="AT56" s="623">
        <v>66.1879190690195</v>
      </c>
      <c r="AU56" s="623">
        <v>66.1879190690195</v>
      </c>
      <c r="AV56" s="623">
        <v>66.1879190690195</v>
      </c>
      <c r="AW56" s="623">
        <v>66.1879190690195</v>
      </c>
      <c r="AX56" s="623">
        <v>66.1879190690195</v>
      </c>
      <c r="AY56" s="623">
        <v>66.1879190690195</v>
      </c>
      <c r="AZ56" s="623">
        <v>66.1879190690195</v>
      </c>
      <c r="BA56" s="623">
        <v>66.1879190690195</v>
      </c>
      <c r="BB56" s="623">
        <v>66.1879190690195</v>
      </c>
      <c r="BC56" s="623">
        <v>66.1879190690195</v>
      </c>
      <c r="BD56" s="623">
        <v>66.1879190690195</v>
      </c>
      <c r="BE56" s="623">
        <v>66.1879190690195</v>
      </c>
      <c r="BF56" s="623">
        <v>66.1879190690195</v>
      </c>
      <c r="BG56" s="623">
        <v>66.1879190690195</v>
      </c>
      <c r="BH56" s="623">
        <v>66.1879190690195</v>
      </c>
      <c r="BI56" s="623">
        <v>66.1879190690195</v>
      </c>
      <c r="BJ56" s="623">
        <v>66.1879190690195</v>
      </c>
      <c r="BK56" s="623">
        <v>66.1879190690195</v>
      </c>
      <c r="BL56" s="623">
        <v>66.1879190690195</v>
      </c>
      <c r="BM56" s="623">
        <v>66.1879190690195</v>
      </c>
      <c r="BN56" s="623">
        <v>66.1879190690195</v>
      </c>
      <c r="BO56" s="623">
        <v>66.1879190690195</v>
      </c>
      <c r="BP56" s="623">
        <v>66.1879190690195</v>
      </c>
      <c r="BQ56" s="623">
        <v>66.1879190690195</v>
      </c>
      <c r="BR56" s="623">
        <v>66.1879190690195</v>
      </c>
      <c r="BS56" s="623">
        <v>66.1879190690195</v>
      </c>
      <c r="BT56" s="623">
        <v>66.1879190690195</v>
      </c>
      <c r="BU56" s="623">
        <v>66.1879190690195</v>
      </c>
      <c r="BV56" s="623">
        <v>66.1879190690195</v>
      </c>
      <c r="BW56" s="623">
        <v>66.1879190690195</v>
      </c>
      <c r="BX56" s="623">
        <v>66.1879190690195</v>
      </c>
      <c r="BY56" s="623">
        <v>66.1879190690195</v>
      </c>
      <c r="BZ56" s="623">
        <v>66.1879190690195</v>
      </c>
      <c r="CA56" s="623">
        <v>66.1879190690195</v>
      </c>
      <c r="CB56" s="623">
        <v>66.1879190690195</v>
      </c>
      <c r="CC56" s="623">
        <v>66.1879190690195</v>
      </c>
      <c r="CD56" s="623">
        <v>66.1879190690195</v>
      </c>
      <c r="CE56" s="623">
        <v>66.1879190690195</v>
      </c>
      <c r="CF56" s="623">
        <v>66.1879190690195</v>
      </c>
      <c r="CG56" s="623">
        <v>66.1879190690195</v>
      </c>
      <c r="CH56" s="623">
        <v>66.1879190690195</v>
      </c>
      <c r="CI56" s="623">
        <v>66.1879190690195</v>
      </c>
      <c r="CJ56" s="623">
        <v>66.1879190690195</v>
      </c>
      <c r="CK56" s="623">
        <v>66.1879190690195</v>
      </c>
      <c r="CL56" s="623">
        <v>66.1879190690195</v>
      </c>
      <c r="CM56" s="623">
        <v>66.1879190690195</v>
      </c>
      <c r="CN56" s="623">
        <v>66.1879190690195</v>
      </c>
      <c r="CO56" s="623">
        <v>66.1879190690195</v>
      </c>
      <c r="CP56" s="623">
        <v>66.1879190690195</v>
      </c>
      <c r="CQ56" s="623">
        <v>66.1879190690195</v>
      </c>
      <c r="CR56" s="623">
        <v>66.1879190690195</v>
      </c>
      <c r="CS56" s="623">
        <v>66.1879190690195</v>
      </c>
      <c r="CT56" s="623">
        <v>66.1879190690195</v>
      </c>
      <c r="CU56" s="623">
        <v>66.1879190690195</v>
      </c>
      <c r="CV56" s="623">
        <v>66.1879190690195</v>
      </c>
      <c r="CW56" s="623">
        <v>66.1879190690195</v>
      </c>
      <c r="CX56" s="623">
        <v>66.1879190690195</v>
      </c>
      <c r="CY56" s="623">
        <v>66.1879190690195</v>
      </c>
      <c r="CZ56" s="624">
        <v>0</v>
      </c>
      <c r="DA56" s="625">
        <v>0</v>
      </c>
      <c r="DB56" s="625">
        <v>0</v>
      </c>
      <c r="DC56" s="625">
        <v>0</v>
      </c>
      <c r="DD56" s="625">
        <v>0</v>
      </c>
      <c r="DE56" s="625">
        <v>0</v>
      </c>
      <c r="DF56" s="625">
        <v>0</v>
      </c>
      <c r="DG56" s="625">
        <v>0</v>
      </c>
      <c r="DH56" s="625">
        <v>0</v>
      </c>
      <c r="DI56" s="625">
        <v>0</v>
      </c>
      <c r="DJ56" s="625">
        <v>0</v>
      </c>
      <c r="DK56" s="625">
        <v>0</v>
      </c>
      <c r="DL56" s="625">
        <v>0</v>
      </c>
      <c r="DM56" s="625">
        <v>0</v>
      </c>
      <c r="DN56" s="625">
        <v>0</v>
      </c>
      <c r="DO56" s="625">
        <v>0</v>
      </c>
      <c r="DP56" s="625">
        <v>0</v>
      </c>
      <c r="DQ56" s="625">
        <v>0</v>
      </c>
      <c r="DR56" s="625">
        <v>0</v>
      </c>
      <c r="DS56" s="625">
        <v>0</v>
      </c>
      <c r="DT56" s="625">
        <v>0</v>
      </c>
      <c r="DU56" s="625">
        <v>0</v>
      </c>
      <c r="DV56" s="625">
        <v>0</v>
      </c>
      <c r="DW56" s="626">
        <v>0</v>
      </c>
      <c r="DX56" s="627"/>
    </row>
    <row r="57" spans="2:128" x14ac:dyDescent="0.2">
      <c r="B57" s="643"/>
      <c r="C57" s="644"/>
      <c r="D57" s="639"/>
      <c r="E57" s="639"/>
      <c r="F57" s="639"/>
      <c r="G57" s="639"/>
      <c r="H57" s="639"/>
      <c r="I57" s="640"/>
      <c r="J57" s="640"/>
      <c r="K57" s="640"/>
      <c r="L57" s="640"/>
      <c r="M57" s="640"/>
      <c r="N57" s="640"/>
      <c r="O57" s="640"/>
      <c r="P57" s="640"/>
      <c r="Q57" s="640"/>
      <c r="R57" s="641"/>
      <c r="S57" s="640"/>
      <c r="T57" s="640"/>
      <c r="U57" s="631" t="s">
        <v>503</v>
      </c>
      <c r="V57" s="621" t="s">
        <v>124</v>
      </c>
      <c r="W57" s="642" t="s">
        <v>498</v>
      </c>
      <c r="X57" s="623">
        <v>41.82190894303946</v>
      </c>
      <c r="Y57" s="623">
        <v>88.403557340050511</v>
      </c>
      <c r="Z57" s="623">
        <v>85.458180882758484</v>
      </c>
      <c r="AA57" s="623">
        <v>2619.4671743504905</v>
      </c>
      <c r="AB57" s="623">
        <v>0</v>
      </c>
      <c r="AC57" s="623">
        <v>0</v>
      </c>
      <c r="AD57" s="623">
        <v>0</v>
      </c>
      <c r="AE57" s="623">
        <v>0</v>
      </c>
      <c r="AF57" s="623">
        <v>0</v>
      </c>
      <c r="AG57" s="623">
        <v>0</v>
      </c>
      <c r="AH57" s="623">
        <v>0</v>
      </c>
      <c r="AI57" s="623">
        <v>0</v>
      </c>
      <c r="AJ57" s="623">
        <v>0</v>
      </c>
      <c r="AK57" s="623">
        <v>0</v>
      </c>
      <c r="AL57" s="623">
        <v>0</v>
      </c>
      <c r="AM57" s="623">
        <v>0</v>
      </c>
      <c r="AN57" s="623">
        <v>0</v>
      </c>
      <c r="AO57" s="623">
        <v>0</v>
      </c>
      <c r="AP57" s="623">
        <v>0</v>
      </c>
      <c r="AQ57" s="623">
        <v>0</v>
      </c>
      <c r="AR57" s="623">
        <v>26.9810600122888</v>
      </c>
      <c r="AS57" s="623">
        <v>57.032826721045595</v>
      </c>
      <c r="AT57" s="623">
        <v>55.132641364580543</v>
      </c>
      <c r="AU57" s="623">
        <v>1689.9276675206374</v>
      </c>
      <c r="AV57" s="623">
        <v>0</v>
      </c>
      <c r="AW57" s="623">
        <v>0</v>
      </c>
      <c r="AX57" s="623">
        <v>0</v>
      </c>
      <c r="AY57" s="623">
        <v>0</v>
      </c>
      <c r="AZ57" s="623">
        <v>0</v>
      </c>
      <c r="BA57" s="623">
        <v>0</v>
      </c>
      <c r="BB57" s="623">
        <v>0</v>
      </c>
      <c r="BC57" s="623">
        <v>0</v>
      </c>
      <c r="BD57" s="623">
        <v>0</v>
      </c>
      <c r="BE57" s="623">
        <v>0</v>
      </c>
      <c r="BF57" s="623">
        <v>0</v>
      </c>
      <c r="BG57" s="623">
        <v>0</v>
      </c>
      <c r="BH57" s="623">
        <v>0</v>
      </c>
      <c r="BI57" s="623">
        <v>0</v>
      </c>
      <c r="BJ57" s="623">
        <v>0</v>
      </c>
      <c r="BK57" s="623">
        <v>0</v>
      </c>
      <c r="BL57" s="623">
        <v>26.9810600122888</v>
      </c>
      <c r="BM57" s="623">
        <v>57.032826721045595</v>
      </c>
      <c r="BN57" s="623">
        <v>55.132641364580543</v>
      </c>
      <c r="BO57" s="623">
        <v>1689.9276675206374</v>
      </c>
      <c r="BP57" s="623">
        <v>0</v>
      </c>
      <c r="BQ57" s="623">
        <v>0</v>
      </c>
      <c r="BR57" s="623">
        <v>0</v>
      </c>
      <c r="BS57" s="623">
        <v>0</v>
      </c>
      <c r="BT57" s="623">
        <v>0</v>
      </c>
      <c r="BU57" s="623">
        <v>0</v>
      </c>
      <c r="BV57" s="623">
        <v>0</v>
      </c>
      <c r="BW57" s="623">
        <v>0</v>
      </c>
      <c r="BX57" s="623">
        <v>0</v>
      </c>
      <c r="BY57" s="623">
        <v>0</v>
      </c>
      <c r="BZ57" s="623">
        <v>0</v>
      </c>
      <c r="CA57" s="623">
        <v>0</v>
      </c>
      <c r="CB57" s="623">
        <v>0</v>
      </c>
      <c r="CC57" s="623">
        <v>0</v>
      </c>
      <c r="CD57" s="623">
        <v>0</v>
      </c>
      <c r="CE57" s="623">
        <v>0</v>
      </c>
      <c r="CF57" s="623">
        <v>26.9810600122888</v>
      </c>
      <c r="CG57" s="623">
        <v>57.032826721045595</v>
      </c>
      <c r="CH57" s="623">
        <v>55.132641364580543</v>
      </c>
      <c r="CI57" s="623">
        <v>1689.9276675206374</v>
      </c>
      <c r="CJ57" s="623">
        <v>0</v>
      </c>
      <c r="CK57" s="623">
        <v>0</v>
      </c>
      <c r="CL57" s="623">
        <v>0</v>
      </c>
      <c r="CM57" s="623">
        <v>0</v>
      </c>
      <c r="CN57" s="623">
        <v>0</v>
      </c>
      <c r="CO57" s="623">
        <v>0</v>
      </c>
      <c r="CP57" s="623">
        <v>0</v>
      </c>
      <c r="CQ57" s="623">
        <v>0</v>
      </c>
      <c r="CR57" s="623">
        <v>0</v>
      </c>
      <c r="CS57" s="623">
        <v>0</v>
      </c>
      <c r="CT57" s="623">
        <v>0</v>
      </c>
      <c r="CU57" s="623">
        <v>0</v>
      </c>
      <c r="CV57" s="623">
        <v>0</v>
      </c>
      <c r="CW57" s="623">
        <v>0</v>
      </c>
      <c r="CX57" s="623">
        <v>0</v>
      </c>
      <c r="CY57" s="623">
        <v>0</v>
      </c>
      <c r="CZ57" s="624">
        <v>0</v>
      </c>
      <c r="DA57" s="625">
        <v>0</v>
      </c>
      <c r="DB57" s="625">
        <v>0</v>
      </c>
      <c r="DC57" s="625">
        <v>0</v>
      </c>
      <c r="DD57" s="625">
        <v>0</v>
      </c>
      <c r="DE57" s="625">
        <v>0</v>
      </c>
      <c r="DF57" s="625">
        <v>0</v>
      </c>
      <c r="DG57" s="625">
        <v>0</v>
      </c>
      <c r="DH57" s="625">
        <v>0</v>
      </c>
      <c r="DI57" s="625">
        <v>0</v>
      </c>
      <c r="DJ57" s="625">
        <v>0</v>
      </c>
      <c r="DK57" s="625">
        <v>0</v>
      </c>
      <c r="DL57" s="625">
        <v>0</v>
      </c>
      <c r="DM57" s="625">
        <v>0</v>
      </c>
      <c r="DN57" s="625">
        <v>0</v>
      </c>
      <c r="DO57" s="625">
        <v>0</v>
      </c>
      <c r="DP57" s="625">
        <v>0</v>
      </c>
      <c r="DQ57" s="625">
        <v>0</v>
      </c>
      <c r="DR57" s="625">
        <v>0</v>
      </c>
      <c r="DS57" s="625">
        <v>0</v>
      </c>
      <c r="DT57" s="625">
        <v>0</v>
      </c>
      <c r="DU57" s="625">
        <v>0</v>
      </c>
      <c r="DV57" s="625">
        <v>0</v>
      </c>
      <c r="DW57" s="626">
        <v>0</v>
      </c>
      <c r="DX57" s="647"/>
    </row>
    <row r="58" spans="2:128" x14ac:dyDescent="0.2">
      <c r="B58" s="648"/>
      <c r="C58" s="644"/>
      <c r="D58" s="639"/>
      <c r="E58" s="639"/>
      <c r="F58" s="639"/>
      <c r="G58" s="639"/>
      <c r="H58" s="639"/>
      <c r="I58" s="640"/>
      <c r="J58" s="640"/>
      <c r="K58" s="640"/>
      <c r="L58" s="640"/>
      <c r="M58" s="640"/>
      <c r="N58" s="640"/>
      <c r="O58" s="640"/>
      <c r="P58" s="640"/>
      <c r="Q58" s="640"/>
      <c r="R58" s="641"/>
      <c r="S58" s="640"/>
      <c r="T58" s="640"/>
      <c r="U58" s="631" t="s">
        <v>504</v>
      </c>
      <c r="V58" s="621" t="s">
        <v>124</v>
      </c>
      <c r="W58" s="642" t="s">
        <v>498</v>
      </c>
      <c r="X58" s="623">
        <v>0</v>
      </c>
      <c r="Y58" s="623">
        <v>1</v>
      </c>
      <c r="Z58" s="623">
        <v>2</v>
      </c>
      <c r="AA58" s="623">
        <v>3</v>
      </c>
      <c r="AB58" s="623">
        <v>4</v>
      </c>
      <c r="AC58" s="623">
        <v>5</v>
      </c>
      <c r="AD58" s="623">
        <v>6</v>
      </c>
      <c r="AE58" s="623">
        <v>7</v>
      </c>
      <c r="AF58" s="623">
        <v>8</v>
      </c>
      <c r="AG58" s="623">
        <v>9</v>
      </c>
      <c r="AH58" s="623">
        <v>10</v>
      </c>
      <c r="AI58" s="623">
        <v>11</v>
      </c>
      <c r="AJ58" s="623">
        <v>12</v>
      </c>
      <c r="AK58" s="623">
        <v>13</v>
      </c>
      <c r="AL58" s="623">
        <v>14</v>
      </c>
      <c r="AM58" s="623">
        <v>15</v>
      </c>
      <c r="AN58" s="623">
        <v>16</v>
      </c>
      <c r="AO58" s="623">
        <v>17</v>
      </c>
      <c r="AP58" s="623">
        <v>18</v>
      </c>
      <c r="AQ58" s="623">
        <v>19</v>
      </c>
      <c r="AR58" s="623">
        <v>20</v>
      </c>
      <c r="AS58" s="623">
        <v>21</v>
      </c>
      <c r="AT58" s="623">
        <v>22</v>
      </c>
      <c r="AU58" s="623">
        <v>23</v>
      </c>
      <c r="AV58" s="623">
        <v>24</v>
      </c>
      <c r="AW58" s="623">
        <v>25</v>
      </c>
      <c r="AX58" s="623">
        <v>26</v>
      </c>
      <c r="AY58" s="623">
        <v>27</v>
      </c>
      <c r="AZ58" s="623">
        <v>28</v>
      </c>
      <c r="BA58" s="623">
        <v>29</v>
      </c>
      <c r="BB58" s="623">
        <v>30</v>
      </c>
      <c r="BC58" s="623">
        <v>31</v>
      </c>
      <c r="BD58" s="623">
        <v>32</v>
      </c>
      <c r="BE58" s="623">
        <v>33</v>
      </c>
      <c r="BF58" s="623">
        <v>34</v>
      </c>
      <c r="BG58" s="623">
        <v>35</v>
      </c>
      <c r="BH58" s="623">
        <v>36</v>
      </c>
      <c r="BI58" s="623">
        <v>37</v>
      </c>
      <c r="BJ58" s="623">
        <v>38</v>
      </c>
      <c r="BK58" s="623">
        <v>39</v>
      </c>
      <c r="BL58" s="623">
        <v>40</v>
      </c>
      <c r="BM58" s="623">
        <v>41</v>
      </c>
      <c r="BN58" s="623">
        <v>42</v>
      </c>
      <c r="BO58" s="623">
        <v>43</v>
      </c>
      <c r="BP58" s="623">
        <v>44</v>
      </c>
      <c r="BQ58" s="623">
        <v>45</v>
      </c>
      <c r="BR58" s="623">
        <v>46</v>
      </c>
      <c r="BS58" s="623">
        <v>47</v>
      </c>
      <c r="BT58" s="623">
        <v>48</v>
      </c>
      <c r="BU58" s="623">
        <v>49</v>
      </c>
      <c r="BV58" s="623">
        <v>50</v>
      </c>
      <c r="BW58" s="623">
        <v>51</v>
      </c>
      <c r="BX58" s="623">
        <v>52</v>
      </c>
      <c r="BY58" s="623">
        <v>53</v>
      </c>
      <c r="BZ58" s="623">
        <v>54</v>
      </c>
      <c r="CA58" s="623">
        <v>55</v>
      </c>
      <c r="CB58" s="623">
        <v>56</v>
      </c>
      <c r="CC58" s="623">
        <v>57</v>
      </c>
      <c r="CD58" s="623">
        <v>58</v>
      </c>
      <c r="CE58" s="623">
        <v>59</v>
      </c>
      <c r="CF58" s="623">
        <v>60</v>
      </c>
      <c r="CG58" s="623">
        <v>61</v>
      </c>
      <c r="CH58" s="623">
        <v>62</v>
      </c>
      <c r="CI58" s="623">
        <v>63</v>
      </c>
      <c r="CJ58" s="623">
        <v>64</v>
      </c>
      <c r="CK58" s="623">
        <v>65</v>
      </c>
      <c r="CL58" s="623">
        <v>66</v>
      </c>
      <c r="CM58" s="623">
        <v>67</v>
      </c>
      <c r="CN58" s="623">
        <v>68</v>
      </c>
      <c r="CO58" s="623">
        <v>69</v>
      </c>
      <c r="CP58" s="623">
        <v>70</v>
      </c>
      <c r="CQ58" s="623">
        <v>71</v>
      </c>
      <c r="CR58" s="623">
        <v>72</v>
      </c>
      <c r="CS58" s="623">
        <v>73</v>
      </c>
      <c r="CT58" s="623">
        <v>74</v>
      </c>
      <c r="CU58" s="623">
        <v>75</v>
      </c>
      <c r="CV58" s="623">
        <v>76</v>
      </c>
      <c r="CW58" s="623">
        <v>77</v>
      </c>
      <c r="CX58" s="623">
        <v>78</v>
      </c>
      <c r="CY58" s="623">
        <v>79</v>
      </c>
      <c r="CZ58" s="624">
        <v>0</v>
      </c>
      <c r="DA58" s="625">
        <v>0</v>
      </c>
      <c r="DB58" s="625">
        <v>0</v>
      </c>
      <c r="DC58" s="625">
        <v>0</v>
      </c>
      <c r="DD58" s="625">
        <v>0</v>
      </c>
      <c r="DE58" s="625">
        <v>0</v>
      </c>
      <c r="DF58" s="625">
        <v>0</v>
      </c>
      <c r="DG58" s="625">
        <v>0</v>
      </c>
      <c r="DH58" s="625">
        <v>0</v>
      </c>
      <c r="DI58" s="625">
        <v>0</v>
      </c>
      <c r="DJ58" s="625">
        <v>0</v>
      </c>
      <c r="DK58" s="625">
        <v>0</v>
      </c>
      <c r="DL58" s="625">
        <v>0</v>
      </c>
      <c r="DM58" s="625">
        <v>0</v>
      </c>
      <c r="DN58" s="625">
        <v>0</v>
      </c>
      <c r="DO58" s="625">
        <v>0</v>
      </c>
      <c r="DP58" s="625">
        <v>0</v>
      </c>
      <c r="DQ58" s="625">
        <v>0</v>
      </c>
      <c r="DR58" s="625">
        <v>0</v>
      </c>
      <c r="DS58" s="625">
        <v>0</v>
      </c>
      <c r="DT58" s="625">
        <v>0</v>
      </c>
      <c r="DU58" s="625">
        <v>0</v>
      </c>
      <c r="DV58" s="625">
        <v>0</v>
      </c>
      <c r="DW58" s="626">
        <v>0</v>
      </c>
      <c r="DX58" s="647"/>
    </row>
    <row r="59" spans="2:128" x14ac:dyDescent="0.2">
      <c r="B59" s="648"/>
      <c r="C59" s="644"/>
      <c r="D59" s="639"/>
      <c r="E59" s="639"/>
      <c r="F59" s="639"/>
      <c r="G59" s="639"/>
      <c r="H59" s="639"/>
      <c r="I59" s="640"/>
      <c r="J59" s="640"/>
      <c r="K59" s="640"/>
      <c r="L59" s="640"/>
      <c r="M59" s="640"/>
      <c r="N59" s="640"/>
      <c r="O59" s="640"/>
      <c r="P59" s="640"/>
      <c r="Q59" s="640"/>
      <c r="R59" s="641"/>
      <c r="S59" s="640"/>
      <c r="T59" s="640"/>
      <c r="U59" s="631" t="s">
        <v>505</v>
      </c>
      <c r="V59" s="621" t="s">
        <v>124</v>
      </c>
      <c r="W59" s="642" t="s">
        <v>498</v>
      </c>
      <c r="X59" s="623">
        <v>2.5390148013290821</v>
      </c>
      <c r="Y59" s="623">
        <v>5.3669941485033439</v>
      </c>
      <c r="Z59" s="623">
        <v>5.188179871260858</v>
      </c>
      <c r="AA59" s="623">
        <v>159.02827239019382</v>
      </c>
      <c r="AB59" s="623">
        <v>0</v>
      </c>
      <c r="AC59" s="623">
        <v>0</v>
      </c>
      <c r="AD59" s="623">
        <v>0</v>
      </c>
      <c r="AE59" s="623">
        <v>0</v>
      </c>
      <c r="AF59" s="623">
        <v>0</v>
      </c>
      <c r="AG59" s="623">
        <v>0</v>
      </c>
      <c r="AH59" s="623">
        <v>0</v>
      </c>
      <c r="AI59" s="623">
        <v>0</v>
      </c>
      <c r="AJ59" s="623">
        <v>0</v>
      </c>
      <c r="AK59" s="623">
        <v>0</v>
      </c>
      <c r="AL59" s="623">
        <v>0</v>
      </c>
      <c r="AM59" s="623">
        <v>0</v>
      </c>
      <c r="AN59" s="623">
        <v>0</v>
      </c>
      <c r="AO59" s="623">
        <v>0</v>
      </c>
      <c r="AP59" s="623">
        <v>0</v>
      </c>
      <c r="AQ59" s="623">
        <v>0</v>
      </c>
      <c r="AR59" s="623">
        <v>1.6028302514062844</v>
      </c>
      <c r="AS59" s="623">
        <v>3.3880781537148339</v>
      </c>
      <c r="AT59" s="623">
        <v>3.2751962072222112</v>
      </c>
      <c r="AU59" s="623">
        <v>100.39142965312885</v>
      </c>
      <c r="AV59" s="623">
        <v>0</v>
      </c>
      <c r="AW59" s="623">
        <v>0</v>
      </c>
      <c r="AX59" s="623">
        <v>0</v>
      </c>
      <c r="AY59" s="623">
        <v>0</v>
      </c>
      <c r="AZ59" s="623">
        <v>0</v>
      </c>
      <c r="BA59" s="623">
        <v>0</v>
      </c>
      <c r="BB59" s="623">
        <v>0</v>
      </c>
      <c r="BC59" s="623">
        <v>0</v>
      </c>
      <c r="BD59" s="623">
        <v>0</v>
      </c>
      <c r="BE59" s="623">
        <v>0</v>
      </c>
      <c r="BF59" s="623">
        <v>0</v>
      </c>
      <c r="BG59" s="623">
        <v>0</v>
      </c>
      <c r="BH59" s="623">
        <v>0</v>
      </c>
      <c r="BI59" s="623">
        <v>0</v>
      </c>
      <c r="BJ59" s="623">
        <v>0</v>
      </c>
      <c r="BK59" s="623">
        <v>0</v>
      </c>
      <c r="BL59" s="623">
        <v>1.6028302514062844</v>
      </c>
      <c r="BM59" s="623">
        <v>3.3880781537148339</v>
      </c>
      <c r="BN59" s="623">
        <v>3.2751962072222112</v>
      </c>
      <c r="BO59" s="623">
        <v>100.39142965312885</v>
      </c>
      <c r="BP59" s="623">
        <v>0</v>
      </c>
      <c r="BQ59" s="623">
        <v>0</v>
      </c>
      <c r="BR59" s="623">
        <v>0</v>
      </c>
      <c r="BS59" s="623">
        <v>0</v>
      </c>
      <c r="BT59" s="623">
        <v>0</v>
      </c>
      <c r="BU59" s="623">
        <v>0</v>
      </c>
      <c r="BV59" s="623">
        <v>0</v>
      </c>
      <c r="BW59" s="623">
        <v>0</v>
      </c>
      <c r="BX59" s="623">
        <v>0</v>
      </c>
      <c r="BY59" s="623">
        <v>0</v>
      </c>
      <c r="BZ59" s="623">
        <v>0</v>
      </c>
      <c r="CA59" s="623">
        <v>0</v>
      </c>
      <c r="CB59" s="623">
        <v>0</v>
      </c>
      <c r="CC59" s="623">
        <v>0</v>
      </c>
      <c r="CD59" s="623">
        <v>0</v>
      </c>
      <c r="CE59" s="623">
        <v>0</v>
      </c>
      <c r="CF59" s="623">
        <v>1.6028302514062844</v>
      </c>
      <c r="CG59" s="623">
        <v>3.3880781537148339</v>
      </c>
      <c r="CH59" s="623">
        <v>3.2751962072222112</v>
      </c>
      <c r="CI59" s="623">
        <v>100.39142965312885</v>
      </c>
      <c r="CJ59" s="623">
        <v>0</v>
      </c>
      <c r="CK59" s="623">
        <v>0</v>
      </c>
      <c r="CL59" s="623">
        <v>0</v>
      </c>
      <c r="CM59" s="623">
        <v>0</v>
      </c>
      <c r="CN59" s="623">
        <v>0</v>
      </c>
      <c r="CO59" s="623">
        <v>0</v>
      </c>
      <c r="CP59" s="623">
        <v>0</v>
      </c>
      <c r="CQ59" s="623">
        <v>0</v>
      </c>
      <c r="CR59" s="623">
        <v>0</v>
      </c>
      <c r="CS59" s="623">
        <v>0</v>
      </c>
      <c r="CT59" s="623">
        <v>0</v>
      </c>
      <c r="CU59" s="623">
        <v>0</v>
      </c>
      <c r="CV59" s="623">
        <v>0</v>
      </c>
      <c r="CW59" s="623">
        <v>0</v>
      </c>
      <c r="CX59" s="623">
        <v>0</v>
      </c>
      <c r="CY59" s="623">
        <v>0</v>
      </c>
      <c r="CZ59" s="624">
        <v>0</v>
      </c>
      <c r="DA59" s="625">
        <v>0</v>
      </c>
      <c r="DB59" s="625">
        <v>0</v>
      </c>
      <c r="DC59" s="625">
        <v>0</v>
      </c>
      <c r="DD59" s="625">
        <v>0</v>
      </c>
      <c r="DE59" s="625">
        <v>0</v>
      </c>
      <c r="DF59" s="625">
        <v>0</v>
      </c>
      <c r="DG59" s="625">
        <v>0</v>
      </c>
      <c r="DH59" s="625">
        <v>0</v>
      </c>
      <c r="DI59" s="625">
        <v>0</v>
      </c>
      <c r="DJ59" s="625">
        <v>0</v>
      </c>
      <c r="DK59" s="625">
        <v>0</v>
      </c>
      <c r="DL59" s="625">
        <v>0</v>
      </c>
      <c r="DM59" s="625">
        <v>0</v>
      </c>
      <c r="DN59" s="625">
        <v>0</v>
      </c>
      <c r="DO59" s="625">
        <v>0</v>
      </c>
      <c r="DP59" s="625">
        <v>0</v>
      </c>
      <c r="DQ59" s="625">
        <v>0</v>
      </c>
      <c r="DR59" s="625">
        <v>0</v>
      </c>
      <c r="DS59" s="625">
        <v>0</v>
      </c>
      <c r="DT59" s="625">
        <v>0</v>
      </c>
      <c r="DU59" s="625">
        <v>0</v>
      </c>
      <c r="DV59" s="625">
        <v>0</v>
      </c>
      <c r="DW59" s="626">
        <v>0</v>
      </c>
      <c r="DX59" s="647"/>
    </row>
    <row r="60" spans="2:128" x14ac:dyDescent="0.2">
      <c r="B60" s="648"/>
      <c r="C60" s="644"/>
      <c r="D60" s="639"/>
      <c r="E60" s="639"/>
      <c r="F60" s="639"/>
      <c r="G60" s="639"/>
      <c r="H60" s="639"/>
      <c r="I60" s="640"/>
      <c r="J60" s="640"/>
      <c r="K60" s="640"/>
      <c r="L60" s="640"/>
      <c r="M60" s="640"/>
      <c r="N60" s="640"/>
      <c r="O60" s="640"/>
      <c r="P60" s="640"/>
      <c r="Q60" s="640"/>
      <c r="R60" s="641"/>
      <c r="S60" s="640"/>
      <c r="T60" s="640"/>
      <c r="U60" s="631" t="s">
        <v>506</v>
      </c>
      <c r="V60" s="621" t="s">
        <v>124</v>
      </c>
      <c r="W60" s="642" t="s">
        <v>498</v>
      </c>
      <c r="X60" s="623">
        <v>0</v>
      </c>
      <c r="Y60" s="623">
        <v>0</v>
      </c>
      <c r="Z60" s="623">
        <v>0</v>
      </c>
      <c r="AA60" s="623">
        <v>0</v>
      </c>
      <c r="AB60" s="623">
        <v>0</v>
      </c>
      <c r="AC60" s="623">
        <v>0</v>
      </c>
      <c r="AD60" s="623">
        <v>0</v>
      </c>
      <c r="AE60" s="623">
        <v>0</v>
      </c>
      <c r="AF60" s="623">
        <v>0</v>
      </c>
      <c r="AG60" s="623">
        <v>0</v>
      </c>
      <c r="AH60" s="623">
        <v>0</v>
      </c>
      <c r="AI60" s="623">
        <v>0</v>
      </c>
      <c r="AJ60" s="623">
        <v>0</v>
      </c>
      <c r="AK60" s="623">
        <v>0</v>
      </c>
      <c r="AL60" s="623">
        <v>0</v>
      </c>
      <c r="AM60" s="623">
        <v>0</v>
      </c>
      <c r="AN60" s="623">
        <v>0</v>
      </c>
      <c r="AO60" s="623">
        <v>0</v>
      </c>
      <c r="AP60" s="623">
        <v>0</v>
      </c>
      <c r="AQ60" s="623">
        <v>0</v>
      </c>
      <c r="AR60" s="623">
        <v>0</v>
      </c>
      <c r="AS60" s="623">
        <v>0</v>
      </c>
      <c r="AT60" s="623">
        <v>0</v>
      </c>
      <c r="AU60" s="623">
        <v>0</v>
      </c>
      <c r="AV60" s="623">
        <v>0</v>
      </c>
      <c r="AW60" s="623">
        <v>0</v>
      </c>
      <c r="AX60" s="623">
        <v>0</v>
      </c>
      <c r="AY60" s="623">
        <v>0</v>
      </c>
      <c r="AZ60" s="623">
        <v>0</v>
      </c>
      <c r="BA60" s="623">
        <v>0</v>
      </c>
      <c r="BB60" s="623">
        <v>0</v>
      </c>
      <c r="BC60" s="623">
        <v>0</v>
      </c>
      <c r="BD60" s="623">
        <v>0</v>
      </c>
      <c r="BE60" s="623">
        <v>0</v>
      </c>
      <c r="BF60" s="623">
        <v>0</v>
      </c>
      <c r="BG60" s="623">
        <v>0</v>
      </c>
      <c r="BH60" s="623">
        <v>0</v>
      </c>
      <c r="BI60" s="623">
        <v>0</v>
      </c>
      <c r="BJ60" s="623">
        <v>0</v>
      </c>
      <c r="BK60" s="623">
        <v>0</v>
      </c>
      <c r="BL60" s="623">
        <v>0</v>
      </c>
      <c r="BM60" s="623">
        <v>0</v>
      </c>
      <c r="BN60" s="623">
        <v>0</v>
      </c>
      <c r="BO60" s="623">
        <v>0</v>
      </c>
      <c r="BP60" s="623">
        <v>0</v>
      </c>
      <c r="BQ60" s="623">
        <v>0</v>
      </c>
      <c r="BR60" s="623">
        <v>0</v>
      </c>
      <c r="BS60" s="623">
        <v>0</v>
      </c>
      <c r="BT60" s="623">
        <v>0</v>
      </c>
      <c r="BU60" s="623">
        <v>0</v>
      </c>
      <c r="BV60" s="623">
        <v>0</v>
      </c>
      <c r="BW60" s="623">
        <v>0</v>
      </c>
      <c r="BX60" s="623">
        <v>0</v>
      </c>
      <c r="BY60" s="623">
        <v>0</v>
      </c>
      <c r="BZ60" s="623">
        <v>0</v>
      </c>
      <c r="CA60" s="623">
        <v>0</v>
      </c>
      <c r="CB60" s="623">
        <v>0</v>
      </c>
      <c r="CC60" s="623">
        <v>0</v>
      </c>
      <c r="CD60" s="623">
        <v>0</v>
      </c>
      <c r="CE60" s="623">
        <v>0</v>
      </c>
      <c r="CF60" s="623">
        <v>0</v>
      </c>
      <c r="CG60" s="623">
        <v>0</v>
      </c>
      <c r="CH60" s="623">
        <v>0</v>
      </c>
      <c r="CI60" s="623">
        <v>0</v>
      </c>
      <c r="CJ60" s="623">
        <v>0</v>
      </c>
      <c r="CK60" s="623">
        <v>0</v>
      </c>
      <c r="CL60" s="623">
        <v>0</v>
      </c>
      <c r="CM60" s="623">
        <v>0</v>
      </c>
      <c r="CN60" s="623">
        <v>0</v>
      </c>
      <c r="CO60" s="623">
        <v>0</v>
      </c>
      <c r="CP60" s="623">
        <v>0</v>
      </c>
      <c r="CQ60" s="623">
        <v>0</v>
      </c>
      <c r="CR60" s="623">
        <v>0</v>
      </c>
      <c r="CS60" s="623">
        <v>0</v>
      </c>
      <c r="CT60" s="623">
        <v>0</v>
      </c>
      <c r="CU60" s="623">
        <v>0</v>
      </c>
      <c r="CV60" s="623">
        <v>0</v>
      </c>
      <c r="CW60" s="623">
        <v>0</v>
      </c>
      <c r="CX60" s="623">
        <v>0</v>
      </c>
      <c r="CY60" s="623">
        <v>0</v>
      </c>
      <c r="CZ60" s="624">
        <v>0</v>
      </c>
      <c r="DA60" s="625">
        <v>0</v>
      </c>
      <c r="DB60" s="625">
        <v>0</v>
      </c>
      <c r="DC60" s="625">
        <v>0</v>
      </c>
      <c r="DD60" s="625">
        <v>0</v>
      </c>
      <c r="DE60" s="625">
        <v>0</v>
      </c>
      <c r="DF60" s="625">
        <v>0</v>
      </c>
      <c r="DG60" s="625">
        <v>0</v>
      </c>
      <c r="DH60" s="625">
        <v>0</v>
      </c>
      <c r="DI60" s="625">
        <v>0</v>
      </c>
      <c r="DJ60" s="625">
        <v>0</v>
      </c>
      <c r="DK60" s="625">
        <v>0</v>
      </c>
      <c r="DL60" s="625">
        <v>0</v>
      </c>
      <c r="DM60" s="625">
        <v>0</v>
      </c>
      <c r="DN60" s="625">
        <v>0</v>
      </c>
      <c r="DO60" s="625">
        <v>0</v>
      </c>
      <c r="DP60" s="625">
        <v>0</v>
      </c>
      <c r="DQ60" s="625">
        <v>0</v>
      </c>
      <c r="DR60" s="625">
        <v>0</v>
      </c>
      <c r="DS60" s="625">
        <v>0</v>
      </c>
      <c r="DT60" s="625">
        <v>0</v>
      </c>
      <c r="DU60" s="625">
        <v>0</v>
      </c>
      <c r="DV60" s="625">
        <v>0</v>
      </c>
      <c r="DW60" s="626">
        <v>0</v>
      </c>
      <c r="DX60" s="647"/>
    </row>
    <row r="61" spans="2:128" x14ac:dyDescent="0.2">
      <c r="B61" s="648"/>
      <c r="C61" s="644"/>
      <c r="D61" s="639"/>
      <c r="E61" s="639"/>
      <c r="F61" s="639"/>
      <c r="G61" s="639"/>
      <c r="H61" s="639"/>
      <c r="I61" s="640"/>
      <c r="J61" s="640"/>
      <c r="K61" s="640"/>
      <c r="L61" s="640"/>
      <c r="M61" s="640"/>
      <c r="N61" s="640"/>
      <c r="O61" s="640"/>
      <c r="P61" s="640"/>
      <c r="Q61" s="640"/>
      <c r="R61" s="641"/>
      <c r="S61" s="640"/>
      <c r="T61" s="640"/>
      <c r="U61" s="649" t="s">
        <v>507</v>
      </c>
      <c r="V61" s="621" t="s">
        <v>124</v>
      </c>
      <c r="W61" s="642" t="s">
        <v>498</v>
      </c>
      <c r="X61" s="623">
        <v>0</v>
      </c>
      <c r="Y61" s="623">
        <v>0</v>
      </c>
      <c r="Z61" s="623">
        <v>0</v>
      </c>
      <c r="AA61" s="623">
        <v>0</v>
      </c>
      <c r="AB61" s="623">
        <v>0</v>
      </c>
      <c r="AC61" s="623">
        <v>0</v>
      </c>
      <c r="AD61" s="623">
        <v>0</v>
      </c>
      <c r="AE61" s="623">
        <v>0</v>
      </c>
      <c r="AF61" s="623">
        <v>0</v>
      </c>
      <c r="AG61" s="623">
        <v>0</v>
      </c>
      <c r="AH61" s="623">
        <v>0</v>
      </c>
      <c r="AI61" s="623">
        <v>0</v>
      </c>
      <c r="AJ61" s="623">
        <v>0</v>
      </c>
      <c r="AK61" s="623">
        <v>0</v>
      </c>
      <c r="AL61" s="623">
        <v>0</v>
      </c>
      <c r="AM61" s="623">
        <v>0</v>
      </c>
      <c r="AN61" s="623">
        <v>0</v>
      </c>
      <c r="AO61" s="623">
        <v>0</v>
      </c>
      <c r="AP61" s="623">
        <v>0</v>
      </c>
      <c r="AQ61" s="623">
        <v>0</v>
      </c>
      <c r="AR61" s="623">
        <v>0</v>
      </c>
      <c r="AS61" s="623">
        <v>0</v>
      </c>
      <c r="AT61" s="623">
        <v>0</v>
      </c>
      <c r="AU61" s="623">
        <v>0</v>
      </c>
      <c r="AV61" s="623">
        <v>0</v>
      </c>
      <c r="AW61" s="623">
        <v>0</v>
      </c>
      <c r="AX61" s="623">
        <v>0</v>
      </c>
      <c r="AY61" s="623">
        <v>0</v>
      </c>
      <c r="AZ61" s="623">
        <v>0</v>
      </c>
      <c r="BA61" s="623">
        <v>0</v>
      </c>
      <c r="BB61" s="623">
        <v>0</v>
      </c>
      <c r="BC61" s="623">
        <v>0</v>
      </c>
      <c r="BD61" s="623">
        <v>0</v>
      </c>
      <c r="BE61" s="623">
        <v>0</v>
      </c>
      <c r="BF61" s="623">
        <v>0</v>
      </c>
      <c r="BG61" s="623">
        <v>0</v>
      </c>
      <c r="BH61" s="623">
        <v>0</v>
      </c>
      <c r="BI61" s="623">
        <v>0</v>
      </c>
      <c r="BJ61" s="623">
        <v>0</v>
      </c>
      <c r="BK61" s="623">
        <v>0</v>
      </c>
      <c r="BL61" s="623">
        <v>0</v>
      </c>
      <c r="BM61" s="623">
        <v>0</v>
      </c>
      <c r="BN61" s="623">
        <v>0</v>
      </c>
      <c r="BO61" s="623">
        <v>0</v>
      </c>
      <c r="BP61" s="623">
        <v>0</v>
      </c>
      <c r="BQ61" s="623">
        <v>0</v>
      </c>
      <c r="BR61" s="623">
        <v>0</v>
      </c>
      <c r="BS61" s="623">
        <v>0</v>
      </c>
      <c r="BT61" s="623">
        <v>0</v>
      </c>
      <c r="BU61" s="623">
        <v>0</v>
      </c>
      <c r="BV61" s="623">
        <v>0</v>
      </c>
      <c r="BW61" s="623">
        <v>0</v>
      </c>
      <c r="BX61" s="623">
        <v>0</v>
      </c>
      <c r="BY61" s="623">
        <v>0</v>
      </c>
      <c r="BZ61" s="623">
        <v>0</v>
      </c>
      <c r="CA61" s="623">
        <v>0</v>
      </c>
      <c r="CB61" s="623">
        <v>0</v>
      </c>
      <c r="CC61" s="623">
        <v>0</v>
      </c>
      <c r="CD61" s="623">
        <v>0</v>
      </c>
      <c r="CE61" s="623">
        <v>0</v>
      </c>
      <c r="CF61" s="623">
        <v>0</v>
      </c>
      <c r="CG61" s="623">
        <v>0</v>
      </c>
      <c r="CH61" s="623">
        <v>0</v>
      </c>
      <c r="CI61" s="623">
        <v>0</v>
      </c>
      <c r="CJ61" s="623">
        <v>0</v>
      </c>
      <c r="CK61" s="623">
        <v>0</v>
      </c>
      <c r="CL61" s="623">
        <v>0</v>
      </c>
      <c r="CM61" s="623">
        <v>0</v>
      </c>
      <c r="CN61" s="623">
        <v>0</v>
      </c>
      <c r="CO61" s="623">
        <v>0</v>
      </c>
      <c r="CP61" s="623">
        <v>0</v>
      </c>
      <c r="CQ61" s="623">
        <v>0</v>
      </c>
      <c r="CR61" s="623">
        <v>0</v>
      </c>
      <c r="CS61" s="623">
        <v>0</v>
      </c>
      <c r="CT61" s="623">
        <v>0</v>
      </c>
      <c r="CU61" s="623">
        <v>0</v>
      </c>
      <c r="CV61" s="623">
        <v>0</v>
      </c>
      <c r="CW61" s="623">
        <v>0</v>
      </c>
      <c r="CX61" s="623">
        <v>0</v>
      </c>
      <c r="CY61" s="623">
        <v>0</v>
      </c>
      <c r="CZ61" s="624">
        <v>0</v>
      </c>
      <c r="DA61" s="625">
        <v>0</v>
      </c>
      <c r="DB61" s="625">
        <v>0</v>
      </c>
      <c r="DC61" s="625">
        <v>0</v>
      </c>
      <c r="DD61" s="625">
        <v>0</v>
      </c>
      <c r="DE61" s="625">
        <v>0</v>
      </c>
      <c r="DF61" s="625">
        <v>0</v>
      </c>
      <c r="DG61" s="625">
        <v>0</v>
      </c>
      <c r="DH61" s="625">
        <v>0</v>
      </c>
      <c r="DI61" s="625">
        <v>0</v>
      </c>
      <c r="DJ61" s="625">
        <v>0</v>
      </c>
      <c r="DK61" s="625">
        <v>0</v>
      </c>
      <c r="DL61" s="625">
        <v>0</v>
      </c>
      <c r="DM61" s="625">
        <v>0</v>
      </c>
      <c r="DN61" s="625">
        <v>0</v>
      </c>
      <c r="DO61" s="625">
        <v>0</v>
      </c>
      <c r="DP61" s="625">
        <v>0</v>
      </c>
      <c r="DQ61" s="625">
        <v>0</v>
      </c>
      <c r="DR61" s="625">
        <v>0</v>
      </c>
      <c r="DS61" s="625">
        <v>0</v>
      </c>
      <c r="DT61" s="625">
        <v>0</v>
      </c>
      <c r="DU61" s="625">
        <v>0</v>
      </c>
      <c r="DV61" s="625">
        <v>0</v>
      </c>
      <c r="DW61" s="626">
        <v>0</v>
      </c>
      <c r="DX61" s="647"/>
    </row>
    <row r="62" spans="2:128" ht="15.75" thickBot="1" x14ac:dyDescent="0.25">
      <c r="B62" s="650"/>
      <c r="C62" s="651"/>
      <c r="D62" s="652"/>
      <c r="E62" s="652"/>
      <c r="F62" s="652"/>
      <c r="G62" s="652"/>
      <c r="H62" s="652"/>
      <c r="I62" s="653"/>
      <c r="J62" s="653"/>
      <c r="K62" s="653"/>
      <c r="L62" s="653"/>
      <c r="M62" s="653"/>
      <c r="N62" s="653"/>
      <c r="O62" s="653"/>
      <c r="P62" s="653"/>
      <c r="Q62" s="653"/>
      <c r="R62" s="654"/>
      <c r="S62" s="653"/>
      <c r="T62" s="653"/>
      <c r="U62" s="655" t="s">
        <v>127</v>
      </c>
      <c r="V62" s="656" t="s">
        <v>508</v>
      </c>
      <c r="W62" s="657" t="s">
        <v>498</v>
      </c>
      <c r="X62" s="658"/>
      <c r="Y62" s="658"/>
      <c r="Z62" s="658"/>
      <c r="AA62" s="658"/>
      <c r="AB62" s="658"/>
      <c r="AC62" s="658"/>
      <c r="AD62" s="658"/>
      <c r="AE62" s="658"/>
      <c r="AF62" s="658"/>
      <c r="AG62" s="658"/>
      <c r="AH62" s="658"/>
      <c r="AI62" s="658"/>
      <c r="AJ62" s="658"/>
      <c r="AK62" s="658"/>
      <c r="AL62" s="658"/>
      <c r="AM62" s="658"/>
      <c r="AN62" s="658"/>
      <c r="AO62" s="658"/>
      <c r="AP62" s="658"/>
      <c r="AQ62" s="658"/>
      <c r="AR62" s="658"/>
      <c r="AS62" s="658"/>
      <c r="AT62" s="658"/>
      <c r="AU62" s="658"/>
      <c r="AV62" s="658"/>
      <c r="AW62" s="658"/>
      <c r="AX62" s="658"/>
      <c r="AY62" s="658"/>
      <c r="AZ62" s="658"/>
      <c r="BA62" s="658"/>
      <c r="BB62" s="658"/>
      <c r="BC62" s="658"/>
      <c r="BD62" s="658"/>
      <c r="BE62" s="658"/>
      <c r="BF62" s="658"/>
      <c r="BG62" s="658"/>
      <c r="BH62" s="658"/>
      <c r="BI62" s="658"/>
      <c r="BJ62" s="658"/>
      <c r="BK62" s="658"/>
      <c r="BL62" s="658"/>
      <c r="BM62" s="658"/>
      <c r="BN62" s="658"/>
      <c r="BO62" s="658"/>
      <c r="BP62" s="658"/>
      <c r="BQ62" s="658"/>
      <c r="BR62" s="658"/>
      <c r="BS62" s="658"/>
      <c r="BT62" s="658"/>
      <c r="BU62" s="658"/>
      <c r="BV62" s="658"/>
      <c r="BW62" s="658"/>
      <c r="BX62" s="658"/>
      <c r="BY62" s="658"/>
      <c r="BZ62" s="658"/>
      <c r="CA62" s="658"/>
      <c r="CB62" s="658"/>
      <c r="CC62" s="658"/>
      <c r="CD62" s="658"/>
      <c r="CE62" s="658"/>
      <c r="CF62" s="658"/>
      <c r="CG62" s="658"/>
      <c r="CH62" s="658"/>
      <c r="CI62" s="658"/>
      <c r="CJ62" s="658"/>
      <c r="CK62" s="658"/>
      <c r="CL62" s="658"/>
      <c r="CM62" s="658"/>
      <c r="CN62" s="658"/>
      <c r="CO62" s="658"/>
      <c r="CP62" s="658"/>
      <c r="CQ62" s="658"/>
      <c r="CR62" s="658"/>
      <c r="CS62" s="658"/>
      <c r="CT62" s="658"/>
      <c r="CU62" s="658"/>
      <c r="CV62" s="658"/>
      <c r="CW62" s="658"/>
      <c r="CX62" s="658"/>
      <c r="CY62" s="659"/>
      <c r="CZ62" s="660">
        <v>0</v>
      </c>
      <c r="DA62" s="661">
        <v>0</v>
      </c>
      <c r="DB62" s="661">
        <v>0</v>
      </c>
      <c r="DC62" s="661">
        <v>0</v>
      </c>
      <c r="DD62" s="661">
        <v>0</v>
      </c>
      <c r="DE62" s="661">
        <v>0</v>
      </c>
      <c r="DF62" s="661">
        <v>0</v>
      </c>
      <c r="DG62" s="661">
        <v>0</v>
      </c>
      <c r="DH62" s="661">
        <v>0</v>
      </c>
      <c r="DI62" s="661">
        <v>0</v>
      </c>
      <c r="DJ62" s="661">
        <v>0</v>
      </c>
      <c r="DK62" s="661">
        <v>0</v>
      </c>
      <c r="DL62" s="661">
        <v>0</v>
      </c>
      <c r="DM62" s="661">
        <v>0</v>
      </c>
      <c r="DN62" s="661">
        <v>0</v>
      </c>
      <c r="DO62" s="661">
        <v>0</v>
      </c>
      <c r="DP62" s="661">
        <v>0</v>
      </c>
      <c r="DQ62" s="661">
        <v>0</v>
      </c>
      <c r="DR62" s="661">
        <v>0</v>
      </c>
      <c r="DS62" s="661">
        <v>0</v>
      </c>
      <c r="DT62" s="661">
        <v>0</v>
      </c>
      <c r="DU62" s="661">
        <v>0</v>
      </c>
      <c r="DV62" s="661">
        <v>0</v>
      </c>
      <c r="DW62" s="662">
        <v>0</v>
      </c>
      <c r="DX62" s="647"/>
    </row>
    <row r="63" spans="2:128" x14ac:dyDescent="0.2">
      <c r="B63" s="503" t="s">
        <v>543</v>
      </c>
      <c r="C63" s="504" t="s">
        <v>544</v>
      </c>
      <c r="D63" s="477"/>
      <c r="E63" s="477"/>
      <c r="F63" s="477"/>
      <c r="G63" s="477"/>
      <c r="H63" s="477"/>
      <c r="I63" s="477"/>
      <c r="J63" s="477"/>
      <c r="K63" s="477"/>
      <c r="L63" s="477"/>
      <c r="M63" s="477"/>
      <c r="N63" s="477"/>
      <c r="O63" s="477"/>
      <c r="P63" s="477"/>
      <c r="Q63" s="477"/>
      <c r="R63" s="479"/>
      <c r="S63" s="494"/>
      <c r="T63" s="479"/>
      <c r="U63" s="494"/>
      <c r="V63" s="477"/>
      <c r="W63" s="477"/>
      <c r="X63" s="475">
        <f t="shared" ref="X63:BC63" si="68">SUMIF($C:$C,"61.5x",X:X)</f>
        <v>0</v>
      </c>
      <c r="Y63" s="475">
        <f t="shared" si="68"/>
        <v>0</v>
      </c>
      <c r="Z63" s="475">
        <f t="shared" si="68"/>
        <v>0</v>
      </c>
      <c r="AA63" s="475">
        <f t="shared" si="68"/>
        <v>0</v>
      </c>
      <c r="AB63" s="475">
        <f t="shared" si="68"/>
        <v>0</v>
      </c>
      <c r="AC63" s="475">
        <f t="shared" si="68"/>
        <v>0</v>
      </c>
      <c r="AD63" s="475">
        <f t="shared" si="68"/>
        <v>0</v>
      </c>
      <c r="AE63" s="475">
        <f t="shared" si="68"/>
        <v>0</v>
      </c>
      <c r="AF63" s="475">
        <f t="shared" si="68"/>
        <v>0</v>
      </c>
      <c r="AG63" s="475">
        <f t="shared" si="68"/>
        <v>0</v>
      </c>
      <c r="AH63" s="475">
        <f t="shared" si="68"/>
        <v>0</v>
      </c>
      <c r="AI63" s="475">
        <f t="shared" si="68"/>
        <v>0</v>
      </c>
      <c r="AJ63" s="475">
        <f t="shared" si="68"/>
        <v>0</v>
      </c>
      <c r="AK63" s="475">
        <f t="shared" si="68"/>
        <v>0</v>
      </c>
      <c r="AL63" s="475">
        <f t="shared" si="68"/>
        <v>0</v>
      </c>
      <c r="AM63" s="475">
        <f t="shared" si="68"/>
        <v>0</v>
      </c>
      <c r="AN63" s="475">
        <f t="shared" si="68"/>
        <v>0</v>
      </c>
      <c r="AO63" s="475">
        <f t="shared" si="68"/>
        <v>0</v>
      </c>
      <c r="AP63" s="475">
        <f t="shared" si="68"/>
        <v>0</v>
      </c>
      <c r="AQ63" s="475">
        <f t="shared" si="68"/>
        <v>0</v>
      </c>
      <c r="AR63" s="475">
        <f t="shared" si="68"/>
        <v>0</v>
      </c>
      <c r="AS63" s="475">
        <f t="shared" si="68"/>
        <v>0</v>
      </c>
      <c r="AT63" s="475">
        <f t="shared" si="68"/>
        <v>0</v>
      </c>
      <c r="AU63" s="475">
        <f t="shared" si="68"/>
        <v>0</v>
      </c>
      <c r="AV63" s="475">
        <f t="shared" si="68"/>
        <v>0</v>
      </c>
      <c r="AW63" s="475">
        <f t="shared" si="68"/>
        <v>0</v>
      </c>
      <c r="AX63" s="475">
        <f t="shared" si="68"/>
        <v>0</v>
      </c>
      <c r="AY63" s="475">
        <f t="shared" si="68"/>
        <v>0</v>
      </c>
      <c r="AZ63" s="475">
        <f t="shared" si="68"/>
        <v>0</v>
      </c>
      <c r="BA63" s="475">
        <f t="shared" si="68"/>
        <v>0</v>
      </c>
      <c r="BB63" s="475">
        <f t="shared" si="68"/>
        <v>0</v>
      </c>
      <c r="BC63" s="475">
        <f t="shared" si="68"/>
        <v>0</v>
      </c>
      <c r="BD63" s="475">
        <f t="shared" ref="BD63:CI63" si="69">SUMIF($C:$C,"61.5x",BD:BD)</f>
        <v>0</v>
      </c>
      <c r="BE63" s="475">
        <f t="shared" si="69"/>
        <v>0</v>
      </c>
      <c r="BF63" s="475">
        <f t="shared" si="69"/>
        <v>0</v>
      </c>
      <c r="BG63" s="475">
        <f t="shared" si="69"/>
        <v>0</v>
      </c>
      <c r="BH63" s="475">
        <f t="shared" si="69"/>
        <v>0</v>
      </c>
      <c r="BI63" s="475">
        <f t="shared" si="69"/>
        <v>0</v>
      </c>
      <c r="BJ63" s="475">
        <f t="shared" si="69"/>
        <v>0</v>
      </c>
      <c r="BK63" s="475">
        <f t="shared" si="69"/>
        <v>0</v>
      </c>
      <c r="BL63" s="475">
        <f t="shared" si="69"/>
        <v>0</v>
      </c>
      <c r="BM63" s="475">
        <f t="shared" si="69"/>
        <v>0</v>
      </c>
      <c r="BN63" s="475">
        <f t="shared" si="69"/>
        <v>0</v>
      </c>
      <c r="BO63" s="475">
        <f t="shared" si="69"/>
        <v>0</v>
      </c>
      <c r="BP63" s="475">
        <f t="shared" si="69"/>
        <v>0</v>
      </c>
      <c r="BQ63" s="475">
        <f t="shared" si="69"/>
        <v>0</v>
      </c>
      <c r="BR63" s="475">
        <f t="shared" si="69"/>
        <v>0</v>
      </c>
      <c r="BS63" s="475">
        <f t="shared" si="69"/>
        <v>0</v>
      </c>
      <c r="BT63" s="475">
        <f t="shared" si="69"/>
        <v>0</v>
      </c>
      <c r="BU63" s="475">
        <f t="shared" si="69"/>
        <v>0</v>
      </c>
      <c r="BV63" s="475">
        <f t="shared" si="69"/>
        <v>0</v>
      </c>
      <c r="BW63" s="475">
        <f t="shared" si="69"/>
        <v>0</v>
      </c>
      <c r="BX63" s="475">
        <f t="shared" si="69"/>
        <v>0</v>
      </c>
      <c r="BY63" s="475">
        <f t="shared" si="69"/>
        <v>0</v>
      </c>
      <c r="BZ63" s="475">
        <f t="shared" si="69"/>
        <v>0</v>
      </c>
      <c r="CA63" s="475">
        <f t="shared" si="69"/>
        <v>0</v>
      </c>
      <c r="CB63" s="475">
        <f t="shared" si="69"/>
        <v>0</v>
      </c>
      <c r="CC63" s="475">
        <f t="shared" si="69"/>
        <v>0</v>
      </c>
      <c r="CD63" s="475">
        <f t="shared" si="69"/>
        <v>0</v>
      </c>
      <c r="CE63" s="475">
        <f t="shared" si="69"/>
        <v>0</v>
      </c>
      <c r="CF63" s="475">
        <f t="shared" si="69"/>
        <v>0</v>
      </c>
      <c r="CG63" s="475">
        <f t="shared" si="69"/>
        <v>0</v>
      </c>
      <c r="CH63" s="475">
        <f t="shared" si="69"/>
        <v>0</v>
      </c>
      <c r="CI63" s="475">
        <f t="shared" si="69"/>
        <v>0</v>
      </c>
      <c r="CJ63" s="475">
        <f t="shared" ref="CJ63:DO63" si="70">SUMIF($C:$C,"61.5x",CJ:CJ)</f>
        <v>0</v>
      </c>
      <c r="CK63" s="475">
        <f t="shared" si="70"/>
        <v>0</v>
      </c>
      <c r="CL63" s="475">
        <f t="shared" si="70"/>
        <v>0</v>
      </c>
      <c r="CM63" s="475">
        <f t="shared" si="70"/>
        <v>0</v>
      </c>
      <c r="CN63" s="475">
        <f t="shared" si="70"/>
        <v>0</v>
      </c>
      <c r="CO63" s="475">
        <f t="shared" si="70"/>
        <v>0</v>
      </c>
      <c r="CP63" s="475">
        <f t="shared" si="70"/>
        <v>0</v>
      </c>
      <c r="CQ63" s="475">
        <f t="shared" si="70"/>
        <v>0</v>
      </c>
      <c r="CR63" s="475">
        <f t="shared" si="70"/>
        <v>0</v>
      </c>
      <c r="CS63" s="475">
        <f t="shared" si="70"/>
        <v>0</v>
      </c>
      <c r="CT63" s="475">
        <f t="shared" si="70"/>
        <v>0</v>
      </c>
      <c r="CU63" s="475">
        <f t="shared" si="70"/>
        <v>0</v>
      </c>
      <c r="CV63" s="475">
        <f t="shared" si="70"/>
        <v>0</v>
      </c>
      <c r="CW63" s="475">
        <f t="shared" si="70"/>
        <v>0</v>
      </c>
      <c r="CX63" s="475">
        <f t="shared" si="70"/>
        <v>0</v>
      </c>
      <c r="CY63" s="490">
        <f t="shared" si="70"/>
        <v>0</v>
      </c>
      <c r="CZ63" s="491">
        <f t="shared" si="70"/>
        <v>0</v>
      </c>
      <c r="DA63" s="491">
        <f t="shared" si="70"/>
        <v>0</v>
      </c>
      <c r="DB63" s="491">
        <f t="shared" si="70"/>
        <v>0</v>
      </c>
      <c r="DC63" s="491">
        <f t="shared" si="70"/>
        <v>0</v>
      </c>
      <c r="DD63" s="491">
        <f t="shared" si="70"/>
        <v>0</v>
      </c>
      <c r="DE63" s="491">
        <f t="shared" si="70"/>
        <v>0</v>
      </c>
      <c r="DF63" s="491">
        <f t="shared" si="70"/>
        <v>0</v>
      </c>
      <c r="DG63" s="491">
        <f t="shared" si="70"/>
        <v>0</v>
      </c>
      <c r="DH63" s="491">
        <f t="shared" si="70"/>
        <v>0</v>
      </c>
      <c r="DI63" s="491">
        <f t="shared" si="70"/>
        <v>0</v>
      </c>
      <c r="DJ63" s="491">
        <f t="shared" si="70"/>
        <v>0</v>
      </c>
      <c r="DK63" s="491">
        <f t="shared" si="70"/>
        <v>0</v>
      </c>
      <c r="DL63" s="491">
        <f t="shared" si="70"/>
        <v>0</v>
      </c>
      <c r="DM63" s="491">
        <f t="shared" si="70"/>
        <v>0</v>
      </c>
      <c r="DN63" s="491">
        <f t="shared" si="70"/>
        <v>0</v>
      </c>
      <c r="DO63" s="491">
        <f t="shared" si="70"/>
        <v>0</v>
      </c>
      <c r="DP63" s="491">
        <f t="shared" ref="DP63:DW63" si="71">SUMIF($C:$C,"61.5x",DP:DP)</f>
        <v>0</v>
      </c>
      <c r="DQ63" s="491">
        <f t="shared" si="71"/>
        <v>0</v>
      </c>
      <c r="DR63" s="491">
        <f t="shared" si="71"/>
        <v>0</v>
      </c>
      <c r="DS63" s="491">
        <f t="shared" si="71"/>
        <v>0</v>
      </c>
      <c r="DT63" s="491">
        <f t="shared" si="71"/>
        <v>0</v>
      </c>
      <c r="DU63" s="491">
        <f t="shared" si="71"/>
        <v>0</v>
      </c>
      <c r="DV63" s="491">
        <f t="shared" si="71"/>
        <v>0</v>
      </c>
      <c r="DW63" s="495">
        <f t="shared" si="71"/>
        <v>0</v>
      </c>
      <c r="DX63" s="481"/>
    </row>
    <row r="64" spans="2:128" x14ac:dyDescent="0.2">
      <c r="B64" s="503" t="s">
        <v>545</v>
      </c>
      <c r="C64" s="478" t="s">
        <v>546</v>
      </c>
      <c r="D64" s="477"/>
      <c r="E64" s="477"/>
      <c r="F64" s="477"/>
      <c r="G64" s="477"/>
      <c r="H64" s="477"/>
      <c r="I64" s="477"/>
      <c r="J64" s="477"/>
      <c r="K64" s="477"/>
      <c r="L64" s="477"/>
      <c r="M64" s="477"/>
      <c r="N64" s="477"/>
      <c r="O64" s="477"/>
      <c r="P64" s="477"/>
      <c r="Q64" s="477"/>
      <c r="R64" s="479"/>
      <c r="S64" s="494"/>
      <c r="T64" s="479"/>
      <c r="U64" s="494"/>
      <c r="V64" s="477"/>
      <c r="W64" s="477"/>
      <c r="X64" s="475">
        <f t="shared" ref="X64:BC64" si="72">SUMIF($C:$C,"61.6x",X:X)</f>
        <v>0</v>
      </c>
      <c r="Y64" s="475">
        <f t="shared" si="72"/>
        <v>0</v>
      </c>
      <c r="Z64" s="475">
        <f t="shared" si="72"/>
        <v>0</v>
      </c>
      <c r="AA64" s="475">
        <f t="shared" si="72"/>
        <v>0</v>
      </c>
      <c r="AB64" s="475">
        <f t="shared" si="72"/>
        <v>0</v>
      </c>
      <c r="AC64" s="475">
        <f t="shared" si="72"/>
        <v>0</v>
      </c>
      <c r="AD64" s="475">
        <f t="shared" si="72"/>
        <v>0</v>
      </c>
      <c r="AE64" s="475">
        <f t="shared" si="72"/>
        <v>0</v>
      </c>
      <c r="AF64" s="475">
        <f t="shared" si="72"/>
        <v>0</v>
      </c>
      <c r="AG64" s="475">
        <f t="shared" si="72"/>
        <v>0</v>
      </c>
      <c r="AH64" s="475">
        <f t="shared" si="72"/>
        <v>0</v>
      </c>
      <c r="AI64" s="475">
        <f t="shared" si="72"/>
        <v>0</v>
      </c>
      <c r="AJ64" s="475">
        <f t="shared" si="72"/>
        <v>0</v>
      </c>
      <c r="AK64" s="475">
        <f t="shared" si="72"/>
        <v>0</v>
      </c>
      <c r="AL64" s="475">
        <f t="shared" si="72"/>
        <v>0</v>
      </c>
      <c r="AM64" s="475">
        <f t="shared" si="72"/>
        <v>0</v>
      </c>
      <c r="AN64" s="475">
        <f t="shared" si="72"/>
        <v>0</v>
      </c>
      <c r="AO64" s="475">
        <f t="shared" si="72"/>
        <v>0</v>
      </c>
      <c r="AP64" s="475">
        <f t="shared" si="72"/>
        <v>0</v>
      </c>
      <c r="AQ64" s="475">
        <f t="shared" si="72"/>
        <v>0</v>
      </c>
      <c r="AR64" s="475">
        <f t="shared" si="72"/>
        <v>0</v>
      </c>
      <c r="AS64" s="475">
        <f t="shared" si="72"/>
        <v>0</v>
      </c>
      <c r="AT64" s="475">
        <f t="shared" si="72"/>
        <v>0</v>
      </c>
      <c r="AU64" s="475">
        <f t="shared" si="72"/>
        <v>0</v>
      </c>
      <c r="AV64" s="475">
        <f t="shared" si="72"/>
        <v>0</v>
      </c>
      <c r="AW64" s="475">
        <f t="shared" si="72"/>
        <v>0</v>
      </c>
      <c r="AX64" s="475">
        <f t="shared" si="72"/>
        <v>0</v>
      </c>
      <c r="AY64" s="475">
        <f t="shared" si="72"/>
        <v>0</v>
      </c>
      <c r="AZ64" s="475">
        <f t="shared" si="72"/>
        <v>0</v>
      </c>
      <c r="BA64" s="475">
        <f t="shared" si="72"/>
        <v>0</v>
      </c>
      <c r="BB64" s="475">
        <f t="shared" si="72"/>
        <v>0</v>
      </c>
      <c r="BC64" s="475">
        <f t="shared" si="72"/>
        <v>0</v>
      </c>
      <c r="BD64" s="475">
        <f t="shared" ref="BD64:CI64" si="73">SUMIF($C:$C,"61.6x",BD:BD)</f>
        <v>0</v>
      </c>
      <c r="BE64" s="475">
        <f t="shared" si="73"/>
        <v>0</v>
      </c>
      <c r="BF64" s="475">
        <f t="shared" si="73"/>
        <v>0</v>
      </c>
      <c r="BG64" s="475">
        <f t="shared" si="73"/>
        <v>0</v>
      </c>
      <c r="BH64" s="475">
        <f t="shared" si="73"/>
        <v>0</v>
      </c>
      <c r="BI64" s="475">
        <f t="shared" si="73"/>
        <v>0</v>
      </c>
      <c r="BJ64" s="475">
        <f t="shared" si="73"/>
        <v>0</v>
      </c>
      <c r="BK64" s="475">
        <f t="shared" si="73"/>
        <v>0</v>
      </c>
      <c r="BL64" s="475">
        <f t="shared" si="73"/>
        <v>0</v>
      </c>
      <c r="BM64" s="475">
        <f t="shared" si="73"/>
        <v>0</v>
      </c>
      <c r="BN64" s="475">
        <f t="shared" si="73"/>
        <v>0</v>
      </c>
      <c r="BO64" s="475">
        <f t="shared" si="73"/>
        <v>0</v>
      </c>
      <c r="BP64" s="475">
        <f t="shared" si="73"/>
        <v>0</v>
      </c>
      <c r="BQ64" s="475">
        <f t="shared" si="73"/>
        <v>0</v>
      </c>
      <c r="BR64" s="475">
        <f t="shared" si="73"/>
        <v>0</v>
      </c>
      <c r="BS64" s="475">
        <f t="shared" si="73"/>
        <v>0</v>
      </c>
      <c r="BT64" s="475">
        <f t="shared" si="73"/>
        <v>0</v>
      </c>
      <c r="BU64" s="475">
        <f t="shared" si="73"/>
        <v>0</v>
      </c>
      <c r="BV64" s="475">
        <f t="shared" si="73"/>
        <v>0</v>
      </c>
      <c r="BW64" s="475">
        <f t="shared" si="73"/>
        <v>0</v>
      </c>
      <c r="BX64" s="475">
        <f t="shared" si="73"/>
        <v>0</v>
      </c>
      <c r="BY64" s="475">
        <f t="shared" si="73"/>
        <v>0</v>
      </c>
      <c r="BZ64" s="475">
        <f t="shared" si="73"/>
        <v>0</v>
      </c>
      <c r="CA64" s="475">
        <f t="shared" si="73"/>
        <v>0</v>
      </c>
      <c r="CB64" s="475">
        <f t="shared" si="73"/>
        <v>0</v>
      </c>
      <c r="CC64" s="475">
        <f t="shared" si="73"/>
        <v>0</v>
      </c>
      <c r="CD64" s="475">
        <f t="shared" si="73"/>
        <v>0</v>
      </c>
      <c r="CE64" s="475">
        <f t="shared" si="73"/>
        <v>0</v>
      </c>
      <c r="CF64" s="475">
        <f t="shared" si="73"/>
        <v>0</v>
      </c>
      <c r="CG64" s="475">
        <f t="shared" si="73"/>
        <v>0</v>
      </c>
      <c r="CH64" s="475">
        <f t="shared" si="73"/>
        <v>0</v>
      </c>
      <c r="CI64" s="475">
        <f t="shared" si="73"/>
        <v>0</v>
      </c>
      <c r="CJ64" s="475">
        <f t="shared" ref="CJ64:DO64" si="74">SUMIF($C:$C,"61.6x",CJ:CJ)</f>
        <v>0</v>
      </c>
      <c r="CK64" s="475">
        <f t="shared" si="74"/>
        <v>0</v>
      </c>
      <c r="CL64" s="475">
        <f t="shared" si="74"/>
        <v>0</v>
      </c>
      <c r="CM64" s="475">
        <f t="shared" si="74"/>
        <v>0</v>
      </c>
      <c r="CN64" s="475">
        <f t="shared" si="74"/>
        <v>0</v>
      </c>
      <c r="CO64" s="475">
        <f t="shared" si="74"/>
        <v>0</v>
      </c>
      <c r="CP64" s="475">
        <f t="shared" si="74"/>
        <v>0</v>
      </c>
      <c r="CQ64" s="475">
        <f t="shared" si="74"/>
        <v>0</v>
      </c>
      <c r="CR64" s="475">
        <f t="shared" si="74"/>
        <v>0</v>
      </c>
      <c r="CS64" s="475">
        <f t="shared" si="74"/>
        <v>0</v>
      </c>
      <c r="CT64" s="475">
        <f t="shared" si="74"/>
        <v>0</v>
      </c>
      <c r="CU64" s="475">
        <f t="shared" si="74"/>
        <v>0</v>
      </c>
      <c r="CV64" s="475">
        <f t="shared" si="74"/>
        <v>0</v>
      </c>
      <c r="CW64" s="475">
        <f t="shared" si="74"/>
        <v>0</v>
      </c>
      <c r="CX64" s="475">
        <f t="shared" si="74"/>
        <v>0</v>
      </c>
      <c r="CY64" s="490">
        <f t="shared" si="74"/>
        <v>0</v>
      </c>
      <c r="CZ64" s="491">
        <f t="shared" si="74"/>
        <v>0</v>
      </c>
      <c r="DA64" s="491">
        <f t="shared" si="74"/>
        <v>0</v>
      </c>
      <c r="DB64" s="491">
        <f t="shared" si="74"/>
        <v>0</v>
      </c>
      <c r="DC64" s="491">
        <f t="shared" si="74"/>
        <v>0</v>
      </c>
      <c r="DD64" s="491">
        <f t="shared" si="74"/>
        <v>0</v>
      </c>
      <c r="DE64" s="491">
        <f t="shared" si="74"/>
        <v>0</v>
      </c>
      <c r="DF64" s="491">
        <f t="shared" si="74"/>
        <v>0</v>
      </c>
      <c r="DG64" s="491">
        <f t="shared" si="74"/>
        <v>0</v>
      </c>
      <c r="DH64" s="491">
        <f t="shared" si="74"/>
        <v>0</v>
      </c>
      <c r="DI64" s="491">
        <f t="shared" si="74"/>
        <v>0</v>
      </c>
      <c r="DJ64" s="491">
        <f t="shared" si="74"/>
        <v>0</v>
      </c>
      <c r="DK64" s="491">
        <f t="shared" si="74"/>
        <v>0</v>
      </c>
      <c r="DL64" s="491">
        <f t="shared" si="74"/>
        <v>0</v>
      </c>
      <c r="DM64" s="491">
        <f t="shared" si="74"/>
        <v>0</v>
      </c>
      <c r="DN64" s="491">
        <f t="shared" si="74"/>
        <v>0</v>
      </c>
      <c r="DO64" s="491">
        <f t="shared" si="74"/>
        <v>0</v>
      </c>
      <c r="DP64" s="491">
        <f t="shared" ref="DP64:DW64" si="75">SUMIF($C:$C,"61.6x",DP:DP)</f>
        <v>0</v>
      </c>
      <c r="DQ64" s="491">
        <f t="shared" si="75"/>
        <v>0</v>
      </c>
      <c r="DR64" s="491">
        <f t="shared" si="75"/>
        <v>0</v>
      </c>
      <c r="DS64" s="491">
        <f t="shared" si="75"/>
        <v>0</v>
      </c>
      <c r="DT64" s="491">
        <f t="shared" si="75"/>
        <v>0</v>
      </c>
      <c r="DU64" s="491">
        <f t="shared" si="75"/>
        <v>0</v>
      </c>
      <c r="DV64" s="491">
        <f t="shared" si="75"/>
        <v>0</v>
      </c>
      <c r="DW64" s="495">
        <f t="shared" si="75"/>
        <v>0</v>
      </c>
      <c r="DX64" s="481"/>
    </row>
    <row r="65" spans="2:128" x14ac:dyDescent="0.2">
      <c r="B65" s="503" t="s">
        <v>547</v>
      </c>
      <c r="C65" s="478" t="s">
        <v>548</v>
      </c>
      <c r="D65" s="477"/>
      <c r="E65" s="477"/>
      <c r="F65" s="477"/>
      <c r="G65" s="477"/>
      <c r="H65" s="477"/>
      <c r="I65" s="477"/>
      <c r="J65" s="477"/>
      <c r="K65" s="477"/>
      <c r="L65" s="477"/>
      <c r="M65" s="477"/>
      <c r="N65" s="477"/>
      <c r="O65" s="477"/>
      <c r="P65" s="477"/>
      <c r="Q65" s="477"/>
      <c r="R65" s="479"/>
      <c r="S65" s="494"/>
      <c r="T65" s="479"/>
      <c r="U65" s="494"/>
      <c r="V65" s="477"/>
      <c r="W65" s="477"/>
      <c r="X65" s="475">
        <f t="shared" ref="X65:BC65" si="76">SUMIF($C:$C,"61.7x",X:X)</f>
        <v>0</v>
      </c>
      <c r="Y65" s="475">
        <f t="shared" si="76"/>
        <v>0</v>
      </c>
      <c r="Z65" s="475">
        <f t="shared" si="76"/>
        <v>0</v>
      </c>
      <c r="AA65" s="475">
        <f t="shared" si="76"/>
        <v>0</v>
      </c>
      <c r="AB65" s="475">
        <f t="shared" si="76"/>
        <v>0</v>
      </c>
      <c r="AC65" s="475">
        <f t="shared" si="76"/>
        <v>0</v>
      </c>
      <c r="AD65" s="475">
        <f t="shared" si="76"/>
        <v>0</v>
      </c>
      <c r="AE65" s="475">
        <f t="shared" si="76"/>
        <v>0</v>
      </c>
      <c r="AF65" s="475">
        <f t="shared" si="76"/>
        <v>0</v>
      </c>
      <c r="AG65" s="475">
        <f t="shared" si="76"/>
        <v>0</v>
      </c>
      <c r="AH65" s="475">
        <f t="shared" si="76"/>
        <v>0</v>
      </c>
      <c r="AI65" s="475">
        <f t="shared" si="76"/>
        <v>0</v>
      </c>
      <c r="AJ65" s="475">
        <f t="shared" si="76"/>
        <v>0</v>
      </c>
      <c r="AK65" s="475">
        <f t="shared" si="76"/>
        <v>0</v>
      </c>
      <c r="AL65" s="475">
        <f t="shared" si="76"/>
        <v>0</v>
      </c>
      <c r="AM65" s="475">
        <f t="shared" si="76"/>
        <v>0</v>
      </c>
      <c r="AN65" s="475">
        <f t="shared" si="76"/>
        <v>0</v>
      </c>
      <c r="AO65" s="475">
        <f t="shared" si="76"/>
        <v>0</v>
      </c>
      <c r="AP65" s="475">
        <f t="shared" si="76"/>
        <v>0</v>
      </c>
      <c r="AQ65" s="475">
        <f t="shared" si="76"/>
        <v>0</v>
      </c>
      <c r="AR65" s="475">
        <f t="shared" si="76"/>
        <v>0</v>
      </c>
      <c r="AS65" s="475">
        <f t="shared" si="76"/>
        <v>0</v>
      </c>
      <c r="AT65" s="475">
        <f t="shared" si="76"/>
        <v>0</v>
      </c>
      <c r="AU65" s="475">
        <f t="shared" si="76"/>
        <v>0</v>
      </c>
      <c r="AV65" s="475">
        <f t="shared" si="76"/>
        <v>0</v>
      </c>
      <c r="AW65" s="475">
        <f t="shared" si="76"/>
        <v>0</v>
      </c>
      <c r="AX65" s="475">
        <f t="shared" si="76"/>
        <v>0</v>
      </c>
      <c r="AY65" s="475">
        <f t="shared" si="76"/>
        <v>0</v>
      </c>
      <c r="AZ65" s="475">
        <f t="shared" si="76"/>
        <v>0</v>
      </c>
      <c r="BA65" s="475">
        <f t="shared" si="76"/>
        <v>0</v>
      </c>
      <c r="BB65" s="475">
        <f t="shared" si="76"/>
        <v>0</v>
      </c>
      <c r="BC65" s="475">
        <f t="shared" si="76"/>
        <v>0</v>
      </c>
      <c r="BD65" s="475">
        <f t="shared" ref="BD65:CI65" si="77">SUMIF($C:$C,"61.7x",BD:BD)</f>
        <v>0</v>
      </c>
      <c r="BE65" s="475">
        <f t="shared" si="77"/>
        <v>0</v>
      </c>
      <c r="BF65" s="475">
        <f t="shared" si="77"/>
        <v>0</v>
      </c>
      <c r="BG65" s="475">
        <f t="shared" si="77"/>
        <v>0</v>
      </c>
      <c r="BH65" s="475">
        <f t="shared" si="77"/>
        <v>0</v>
      </c>
      <c r="BI65" s="475">
        <f t="shared" si="77"/>
        <v>0</v>
      </c>
      <c r="BJ65" s="475">
        <f t="shared" si="77"/>
        <v>0</v>
      </c>
      <c r="BK65" s="475">
        <f t="shared" si="77"/>
        <v>0</v>
      </c>
      <c r="BL65" s="475">
        <f t="shared" si="77"/>
        <v>0</v>
      </c>
      <c r="BM65" s="475">
        <f t="shared" si="77"/>
        <v>0</v>
      </c>
      <c r="BN65" s="475">
        <f t="shared" si="77"/>
        <v>0</v>
      </c>
      <c r="BO65" s="475">
        <f t="shared" si="77"/>
        <v>0</v>
      </c>
      <c r="BP65" s="475">
        <f t="shared" si="77"/>
        <v>0</v>
      </c>
      <c r="BQ65" s="475">
        <f t="shared" si="77"/>
        <v>0</v>
      </c>
      <c r="BR65" s="475">
        <f t="shared" si="77"/>
        <v>0</v>
      </c>
      <c r="BS65" s="475">
        <f t="shared" si="77"/>
        <v>0</v>
      </c>
      <c r="BT65" s="475">
        <f t="shared" si="77"/>
        <v>0</v>
      </c>
      <c r="BU65" s="475">
        <f t="shared" si="77"/>
        <v>0</v>
      </c>
      <c r="BV65" s="475">
        <f t="shared" si="77"/>
        <v>0</v>
      </c>
      <c r="BW65" s="475">
        <f t="shared" si="77"/>
        <v>0</v>
      </c>
      <c r="BX65" s="475">
        <f t="shared" si="77"/>
        <v>0</v>
      </c>
      <c r="BY65" s="475">
        <f t="shared" si="77"/>
        <v>0</v>
      </c>
      <c r="BZ65" s="475">
        <f t="shared" si="77"/>
        <v>0</v>
      </c>
      <c r="CA65" s="475">
        <f t="shared" si="77"/>
        <v>0</v>
      </c>
      <c r="CB65" s="475">
        <f t="shared" si="77"/>
        <v>0</v>
      </c>
      <c r="CC65" s="475">
        <f t="shared" si="77"/>
        <v>0</v>
      </c>
      <c r="CD65" s="475">
        <f t="shared" si="77"/>
        <v>0</v>
      </c>
      <c r="CE65" s="475">
        <f t="shared" si="77"/>
        <v>0</v>
      </c>
      <c r="CF65" s="475">
        <f t="shared" si="77"/>
        <v>0</v>
      </c>
      <c r="CG65" s="475">
        <f t="shared" si="77"/>
        <v>0</v>
      </c>
      <c r="CH65" s="475">
        <f t="shared" si="77"/>
        <v>0</v>
      </c>
      <c r="CI65" s="475">
        <f t="shared" si="77"/>
        <v>0</v>
      </c>
      <c r="CJ65" s="475">
        <f t="shared" ref="CJ65:DO65" si="78">SUMIF($C:$C,"61.7x",CJ:CJ)</f>
        <v>0</v>
      </c>
      <c r="CK65" s="475">
        <f t="shared" si="78"/>
        <v>0</v>
      </c>
      <c r="CL65" s="475">
        <f t="shared" si="78"/>
        <v>0</v>
      </c>
      <c r="CM65" s="475">
        <f t="shared" si="78"/>
        <v>0</v>
      </c>
      <c r="CN65" s="475">
        <f t="shared" si="78"/>
        <v>0</v>
      </c>
      <c r="CO65" s="475">
        <f t="shared" si="78"/>
        <v>0</v>
      </c>
      <c r="CP65" s="475">
        <f t="shared" si="78"/>
        <v>0</v>
      </c>
      <c r="CQ65" s="475">
        <f t="shared" si="78"/>
        <v>0</v>
      </c>
      <c r="CR65" s="475">
        <f t="shared" si="78"/>
        <v>0</v>
      </c>
      <c r="CS65" s="475">
        <f t="shared" si="78"/>
        <v>0</v>
      </c>
      <c r="CT65" s="475">
        <f t="shared" si="78"/>
        <v>0</v>
      </c>
      <c r="CU65" s="475">
        <f t="shared" si="78"/>
        <v>0</v>
      </c>
      <c r="CV65" s="475">
        <f t="shared" si="78"/>
        <v>0</v>
      </c>
      <c r="CW65" s="475">
        <f t="shared" si="78"/>
        <v>0</v>
      </c>
      <c r="CX65" s="475">
        <f t="shared" si="78"/>
        <v>0</v>
      </c>
      <c r="CY65" s="490">
        <f t="shared" si="78"/>
        <v>0</v>
      </c>
      <c r="CZ65" s="491">
        <f t="shared" si="78"/>
        <v>0</v>
      </c>
      <c r="DA65" s="491">
        <f t="shared" si="78"/>
        <v>0</v>
      </c>
      <c r="DB65" s="491">
        <f t="shared" si="78"/>
        <v>0</v>
      </c>
      <c r="DC65" s="491">
        <f t="shared" si="78"/>
        <v>0</v>
      </c>
      <c r="DD65" s="491">
        <f t="shared" si="78"/>
        <v>0</v>
      </c>
      <c r="DE65" s="491">
        <f t="shared" si="78"/>
        <v>0</v>
      </c>
      <c r="DF65" s="491">
        <f t="shared" si="78"/>
        <v>0</v>
      </c>
      <c r="DG65" s="491">
        <f t="shared" si="78"/>
        <v>0</v>
      </c>
      <c r="DH65" s="491">
        <f t="shared" si="78"/>
        <v>0</v>
      </c>
      <c r="DI65" s="491">
        <f t="shared" si="78"/>
        <v>0</v>
      </c>
      <c r="DJ65" s="491">
        <f t="shared" si="78"/>
        <v>0</v>
      </c>
      <c r="DK65" s="491">
        <f t="shared" si="78"/>
        <v>0</v>
      </c>
      <c r="DL65" s="491">
        <f t="shared" si="78"/>
        <v>0</v>
      </c>
      <c r="DM65" s="491">
        <f t="shared" si="78"/>
        <v>0</v>
      </c>
      <c r="DN65" s="491">
        <f t="shared" si="78"/>
        <v>0</v>
      </c>
      <c r="DO65" s="491">
        <f t="shared" si="78"/>
        <v>0</v>
      </c>
      <c r="DP65" s="491">
        <f t="shared" ref="DP65:DW65" si="79">SUMIF($C:$C,"61.7x",DP:DP)</f>
        <v>0</v>
      </c>
      <c r="DQ65" s="491">
        <f t="shared" si="79"/>
        <v>0</v>
      </c>
      <c r="DR65" s="491">
        <f t="shared" si="79"/>
        <v>0</v>
      </c>
      <c r="DS65" s="491">
        <f t="shared" si="79"/>
        <v>0</v>
      </c>
      <c r="DT65" s="491">
        <f t="shared" si="79"/>
        <v>0</v>
      </c>
      <c r="DU65" s="491">
        <f t="shared" si="79"/>
        <v>0</v>
      </c>
      <c r="DV65" s="491">
        <f t="shared" si="79"/>
        <v>0</v>
      </c>
      <c r="DW65" s="495">
        <f t="shared" si="79"/>
        <v>0</v>
      </c>
      <c r="DX65" s="481"/>
    </row>
    <row r="66" spans="2:128" x14ac:dyDescent="0.2">
      <c r="B66" s="503" t="s">
        <v>549</v>
      </c>
      <c r="C66" s="478" t="s">
        <v>550</v>
      </c>
      <c r="D66" s="477"/>
      <c r="E66" s="477"/>
      <c r="F66" s="477"/>
      <c r="G66" s="477"/>
      <c r="H66" s="477"/>
      <c r="I66" s="477"/>
      <c r="J66" s="477"/>
      <c r="K66" s="477"/>
      <c r="L66" s="477"/>
      <c r="M66" s="477"/>
      <c r="N66" s="477"/>
      <c r="O66" s="477"/>
      <c r="P66" s="477"/>
      <c r="Q66" s="477"/>
      <c r="R66" s="479"/>
      <c r="S66" s="494"/>
      <c r="T66" s="479"/>
      <c r="U66" s="494"/>
      <c r="V66" s="477"/>
      <c r="W66" s="477"/>
      <c r="X66" s="475">
        <f t="shared" ref="X66:BC66" si="80">SUMIF($C:$C,"61.8x",X:X)</f>
        <v>0</v>
      </c>
      <c r="Y66" s="475">
        <f t="shared" si="80"/>
        <v>0</v>
      </c>
      <c r="Z66" s="475">
        <f t="shared" si="80"/>
        <v>0</v>
      </c>
      <c r="AA66" s="475">
        <f t="shared" si="80"/>
        <v>0</v>
      </c>
      <c r="AB66" s="475">
        <f t="shared" si="80"/>
        <v>0</v>
      </c>
      <c r="AC66" s="475">
        <f t="shared" si="80"/>
        <v>0</v>
      </c>
      <c r="AD66" s="475">
        <f t="shared" si="80"/>
        <v>0</v>
      </c>
      <c r="AE66" s="475">
        <f t="shared" si="80"/>
        <v>0</v>
      </c>
      <c r="AF66" s="475">
        <f t="shared" si="80"/>
        <v>0</v>
      </c>
      <c r="AG66" s="475">
        <f t="shared" si="80"/>
        <v>0</v>
      </c>
      <c r="AH66" s="475">
        <f t="shared" si="80"/>
        <v>0</v>
      </c>
      <c r="AI66" s="475">
        <f t="shared" si="80"/>
        <v>0</v>
      </c>
      <c r="AJ66" s="475">
        <f t="shared" si="80"/>
        <v>0</v>
      </c>
      <c r="AK66" s="475">
        <f t="shared" si="80"/>
        <v>0</v>
      </c>
      <c r="AL66" s="475">
        <f t="shared" si="80"/>
        <v>0</v>
      </c>
      <c r="AM66" s="475">
        <f t="shared" si="80"/>
        <v>0</v>
      </c>
      <c r="AN66" s="475">
        <f t="shared" si="80"/>
        <v>0</v>
      </c>
      <c r="AO66" s="475">
        <f t="shared" si="80"/>
        <v>0</v>
      </c>
      <c r="AP66" s="475">
        <f t="shared" si="80"/>
        <v>0</v>
      </c>
      <c r="AQ66" s="475">
        <f t="shared" si="80"/>
        <v>0</v>
      </c>
      <c r="AR66" s="475">
        <f t="shared" si="80"/>
        <v>0</v>
      </c>
      <c r="AS66" s="475">
        <f t="shared" si="80"/>
        <v>0</v>
      </c>
      <c r="AT66" s="475">
        <f t="shared" si="80"/>
        <v>0</v>
      </c>
      <c r="AU66" s="475">
        <f t="shared" si="80"/>
        <v>0</v>
      </c>
      <c r="AV66" s="475">
        <f t="shared" si="80"/>
        <v>0</v>
      </c>
      <c r="AW66" s="475">
        <f t="shared" si="80"/>
        <v>0</v>
      </c>
      <c r="AX66" s="475">
        <f t="shared" si="80"/>
        <v>0</v>
      </c>
      <c r="AY66" s="475">
        <f t="shared" si="80"/>
        <v>0</v>
      </c>
      <c r="AZ66" s="475">
        <f t="shared" si="80"/>
        <v>0</v>
      </c>
      <c r="BA66" s="475">
        <f t="shared" si="80"/>
        <v>0</v>
      </c>
      <c r="BB66" s="475">
        <f t="shared" si="80"/>
        <v>0</v>
      </c>
      <c r="BC66" s="475">
        <f t="shared" si="80"/>
        <v>0</v>
      </c>
      <c r="BD66" s="475">
        <f t="shared" ref="BD66:CI66" si="81">SUMIF($C:$C,"61.8x",BD:BD)</f>
        <v>0</v>
      </c>
      <c r="BE66" s="475">
        <f t="shared" si="81"/>
        <v>0</v>
      </c>
      <c r="BF66" s="475">
        <f t="shared" si="81"/>
        <v>0</v>
      </c>
      <c r="BG66" s="475">
        <f t="shared" si="81"/>
        <v>0</v>
      </c>
      <c r="BH66" s="475">
        <f t="shared" si="81"/>
        <v>0</v>
      </c>
      <c r="BI66" s="475">
        <f t="shared" si="81"/>
        <v>0</v>
      </c>
      <c r="BJ66" s="475">
        <f t="shared" si="81"/>
        <v>0</v>
      </c>
      <c r="BK66" s="475">
        <f t="shared" si="81"/>
        <v>0</v>
      </c>
      <c r="BL66" s="475">
        <f t="shared" si="81"/>
        <v>0</v>
      </c>
      <c r="BM66" s="475">
        <f t="shared" si="81"/>
        <v>0</v>
      </c>
      <c r="BN66" s="475">
        <f t="shared" si="81"/>
        <v>0</v>
      </c>
      <c r="BO66" s="475">
        <f t="shared" si="81"/>
        <v>0</v>
      </c>
      <c r="BP66" s="475">
        <f t="shared" si="81"/>
        <v>0</v>
      </c>
      <c r="BQ66" s="475">
        <f t="shared" si="81"/>
        <v>0</v>
      </c>
      <c r="BR66" s="475">
        <f t="shared" si="81"/>
        <v>0</v>
      </c>
      <c r="BS66" s="475">
        <f t="shared" si="81"/>
        <v>0</v>
      </c>
      <c r="BT66" s="475">
        <f t="shared" si="81"/>
        <v>0</v>
      </c>
      <c r="BU66" s="475">
        <f t="shared" si="81"/>
        <v>0</v>
      </c>
      <c r="BV66" s="475">
        <f t="shared" si="81"/>
        <v>0</v>
      </c>
      <c r="BW66" s="475">
        <f t="shared" si="81"/>
        <v>0</v>
      </c>
      <c r="BX66" s="475">
        <f t="shared" si="81"/>
        <v>0</v>
      </c>
      <c r="BY66" s="475">
        <f t="shared" si="81"/>
        <v>0</v>
      </c>
      <c r="BZ66" s="475">
        <f t="shared" si="81"/>
        <v>0</v>
      </c>
      <c r="CA66" s="475">
        <f t="shared" si="81"/>
        <v>0</v>
      </c>
      <c r="CB66" s="475">
        <f t="shared" si="81"/>
        <v>0</v>
      </c>
      <c r="CC66" s="475">
        <f t="shared" si="81"/>
        <v>0</v>
      </c>
      <c r="CD66" s="475">
        <f t="shared" si="81"/>
        <v>0</v>
      </c>
      <c r="CE66" s="475">
        <f t="shared" si="81"/>
        <v>0</v>
      </c>
      <c r="CF66" s="475">
        <f t="shared" si="81"/>
        <v>0</v>
      </c>
      <c r="CG66" s="475">
        <f t="shared" si="81"/>
        <v>0</v>
      </c>
      <c r="CH66" s="475">
        <f t="shared" si="81"/>
        <v>0</v>
      </c>
      <c r="CI66" s="475">
        <f t="shared" si="81"/>
        <v>0</v>
      </c>
      <c r="CJ66" s="475">
        <f t="shared" ref="CJ66:DO66" si="82">SUMIF($C:$C,"61.8x",CJ:CJ)</f>
        <v>0</v>
      </c>
      <c r="CK66" s="475">
        <f t="shared" si="82"/>
        <v>0</v>
      </c>
      <c r="CL66" s="475">
        <f t="shared" si="82"/>
        <v>0</v>
      </c>
      <c r="CM66" s="475">
        <f t="shared" si="82"/>
        <v>0</v>
      </c>
      <c r="CN66" s="475">
        <f t="shared" si="82"/>
        <v>0</v>
      </c>
      <c r="CO66" s="475">
        <f t="shared" si="82"/>
        <v>0</v>
      </c>
      <c r="CP66" s="475">
        <f t="shared" si="82"/>
        <v>0</v>
      </c>
      <c r="CQ66" s="475">
        <f t="shared" si="82"/>
        <v>0</v>
      </c>
      <c r="CR66" s="475">
        <f t="shared" si="82"/>
        <v>0</v>
      </c>
      <c r="CS66" s="475">
        <f t="shared" si="82"/>
        <v>0</v>
      </c>
      <c r="CT66" s="475">
        <f t="shared" si="82"/>
        <v>0</v>
      </c>
      <c r="CU66" s="475">
        <f t="shared" si="82"/>
        <v>0</v>
      </c>
      <c r="CV66" s="475">
        <f t="shared" si="82"/>
        <v>0</v>
      </c>
      <c r="CW66" s="475">
        <f t="shared" si="82"/>
        <v>0</v>
      </c>
      <c r="CX66" s="475">
        <f t="shared" si="82"/>
        <v>0</v>
      </c>
      <c r="CY66" s="490">
        <f t="shared" si="82"/>
        <v>0</v>
      </c>
      <c r="CZ66" s="491">
        <f t="shared" si="82"/>
        <v>0</v>
      </c>
      <c r="DA66" s="491">
        <f t="shared" si="82"/>
        <v>0</v>
      </c>
      <c r="DB66" s="491">
        <f t="shared" si="82"/>
        <v>0</v>
      </c>
      <c r="DC66" s="491">
        <f t="shared" si="82"/>
        <v>0</v>
      </c>
      <c r="DD66" s="491">
        <f t="shared" si="82"/>
        <v>0</v>
      </c>
      <c r="DE66" s="491">
        <f t="shared" si="82"/>
        <v>0</v>
      </c>
      <c r="DF66" s="491">
        <f t="shared" si="82"/>
        <v>0</v>
      </c>
      <c r="DG66" s="491">
        <f t="shared" si="82"/>
        <v>0</v>
      </c>
      <c r="DH66" s="491">
        <f t="shared" si="82"/>
        <v>0</v>
      </c>
      <c r="DI66" s="491">
        <f t="shared" si="82"/>
        <v>0</v>
      </c>
      <c r="DJ66" s="491">
        <f t="shared" si="82"/>
        <v>0</v>
      </c>
      <c r="DK66" s="491">
        <f t="shared" si="82"/>
        <v>0</v>
      </c>
      <c r="DL66" s="491">
        <f t="shared" si="82"/>
        <v>0</v>
      </c>
      <c r="DM66" s="491">
        <f t="shared" si="82"/>
        <v>0</v>
      </c>
      <c r="DN66" s="491">
        <f t="shared" si="82"/>
        <v>0</v>
      </c>
      <c r="DO66" s="491">
        <f t="shared" si="82"/>
        <v>0</v>
      </c>
      <c r="DP66" s="491">
        <f t="shared" ref="DP66:DW66" si="83">SUMIF($C:$C,"61.8x",DP:DP)</f>
        <v>0</v>
      </c>
      <c r="DQ66" s="491">
        <f t="shared" si="83"/>
        <v>0</v>
      </c>
      <c r="DR66" s="491">
        <f t="shared" si="83"/>
        <v>0</v>
      </c>
      <c r="DS66" s="491">
        <f t="shared" si="83"/>
        <v>0</v>
      </c>
      <c r="DT66" s="491">
        <f t="shared" si="83"/>
        <v>0</v>
      </c>
      <c r="DU66" s="491">
        <f t="shared" si="83"/>
        <v>0</v>
      </c>
      <c r="DV66" s="491">
        <f t="shared" si="83"/>
        <v>0</v>
      </c>
      <c r="DW66" s="495">
        <f t="shared" si="83"/>
        <v>0</v>
      </c>
      <c r="DX66" s="481"/>
    </row>
    <row r="67" spans="2:128" x14ac:dyDescent="0.2">
      <c r="B67" s="503" t="s">
        <v>551</v>
      </c>
      <c r="C67" s="478" t="s">
        <v>552</v>
      </c>
      <c r="D67" s="477"/>
      <c r="E67" s="477"/>
      <c r="F67" s="477"/>
      <c r="G67" s="477"/>
      <c r="H67" s="477"/>
      <c r="I67" s="477"/>
      <c r="J67" s="477"/>
      <c r="K67" s="477"/>
      <c r="L67" s="477"/>
      <c r="M67" s="477"/>
      <c r="N67" s="477"/>
      <c r="O67" s="477"/>
      <c r="P67" s="477"/>
      <c r="Q67" s="477"/>
      <c r="R67" s="479"/>
      <c r="S67" s="494"/>
      <c r="T67" s="479"/>
      <c r="U67" s="494"/>
      <c r="V67" s="477"/>
      <c r="W67" s="477"/>
      <c r="X67" s="475">
        <f t="shared" ref="X67:BC67" si="84">SUMIF($C:$C,"61.9x",X:X)</f>
        <v>0</v>
      </c>
      <c r="Y67" s="475">
        <f t="shared" si="84"/>
        <v>0</v>
      </c>
      <c r="Z67" s="475">
        <f t="shared" si="84"/>
        <v>0</v>
      </c>
      <c r="AA67" s="475">
        <f t="shared" si="84"/>
        <v>0</v>
      </c>
      <c r="AB67" s="475">
        <f t="shared" si="84"/>
        <v>0</v>
      </c>
      <c r="AC67" s="475">
        <f t="shared" si="84"/>
        <v>0</v>
      </c>
      <c r="AD67" s="475">
        <f t="shared" si="84"/>
        <v>0</v>
      </c>
      <c r="AE67" s="475">
        <f t="shared" si="84"/>
        <v>0</v>
      </c>
      <c r="AF67" s="475">
        <f t="shared" si="84"/>
        <v>0</v>
      </c>
      <c r="AG67" s="475">
        <f t="shared" si="84"/>
        <v>0</v>
      </c>
      <c r="AH67" s="475">
        <f t="shared" si="84"/>
        <v>0</v>
      </c>
      <c r="AI67" s="475">
        <f t="shared" si="84"/>
        <v>0</v>
      </c>
      <c r="AJ67" s="475">
        <f t="shared" si="84"/>
        <v>0</v>
      </c>
      <c r="AK67" s="475">
        <f t="shared" si="84"/>
        <v>0</v>
      </c>
      <c r="AL67" s="475">
        <f t="shared" si="84"/>
        <v>0</v>
      </c>
      <c r="AM67" s="475">
        <f t="shared" si="84"/>
        <v>0</v>
      </c>
      <c r="AN67" s="475">
        <f t="shared" si="84"/>
        <v>0</v>
      </c>
      <c r="AO67" s="475">
        <f t="shared" si="84"/>
        <v>0</v>
      </c>
      <c r="AP67" s="475">
        <f t="shared" si="84"/>
        <v>0</v>
      </c>
      <c r="AQ67" s="475">
        <f t="shared" si="84"/>
        <v>0</v>
      </c>
      <c r="AR67" s="475">
        <f t="shared" si="84"/>
        <v>0</v>
      </c>
      <c r="AS67" s="475">
        <f t="shared" si="84"/>
        <v>0</v>
      </c>
      <c r="AT67" s="475">
        <f t="shared" si="84"/>
        <v>0</v>
      </c>
      <c r="AU67" s="475">
        <f t="shared" si="84"/>
        <v>0</v>
      </c>
      <c r="AV67" s="475">
        <f t="shared" si="84"/>
        <v>0</v>
      </c>
      <c r="AW67" s="475">
        <f t="shared" si="84"/>
        <v>0</v>
      </c>
      <c r="AX67" s="475">
        <f t="shared" si="84"/>
        <v>0</v>
      </c>
      <c r="AY67" s="475">
        <f t="shared" si="84"/>
        <v>0</v>
      </c>
      <c r="AZ67" s="475">
        <f t="shared" si="84"/>
        <v>0</v>
      </c>
      <c r="BA67" s="475">
        <f t="shared" si="84"/>
        <v>0</v>
      </c>
      <c r="BB67" s="475">
        <f t="shared" si="84"/>
        <v>0</v>
      </c>
      <c r="BC67" s="475">
        <f t="shared" si="84"/>
        <v>0</v>
      </c>
      <c r="BD67" s="475">
        <f t="shared" ref="BD67:CI67" si="85">SUMIF($C:$C,"61.9x",BD:BD)</f>
        <v>0</v>
      </c>
      <c r="BE67" s="475">
        <f t="shared" si="85"/>
        <v>0</v>
      </c>
      <c r="BF67" s="475">
        <f t="shared" si="85"/>
        <v>0</v>
      </c>
      <c r="BG67" s="475">
        <f t="shared" si="85"/>
        <v>0</v>
      </c>
      <c r="BH67" s="475">
        <f t="shared" si="85"/>
        <v>0</v>
      </c>
      <c r="BI67" s="475">
        <f t="shared" si="85"/>
        <v>0</v>
      </c>
      <c r="BJ67" s="475">
        <f t="shared" si="85"/>
        <v>0</v>
      </c>
      <c r="BK67" s="475">
        <f t="shared" si="85"/>
        <v>0</v>
      </c>
      <c r="BL67" s="475">
        <f t="shared" si="85"/>
        <v>0</v>
      </c>
      <c r="BM67" s="475">
        <f t="shared" si="85"/>
        <v>0</v>
      </c>
      <c r="BN67" s="475">
        <f t="shared" si="85"/>
        <v>0</v>
      </c>
      <c r="BO67" s="475">
        <f t="shared" si="85"/>
        <v>0</v>
      </c>
      <c r="BP67" s="475">
        <f t="shared" si="85"/>
        <v>0</v>
      </c>
      <c r="BQ67" s="475">
        <f t="shared" si="85"/>
        <v>0</v>
      </c>
      <c r="BR67" s="475">
        <f t="shared" si="85"/>
        <v>0</v>
      </c>
      <c r="BS67" s="475">
        <f t="shared" si="85"/>
        <v>0</v>
      </c>
      <c r="BT67" s="475">
        <f t="shared" si="85"/>
        <v>0</v>
      </c>
      <c r="BU67" s="475">
        <f t="shared" si="85"/>
        <v>0</v>
      </c>
      <c r="BV67" s="475">
        <f t="shared" si="85"/>
        <v>0</v>
      </c>
      <c r="BW67" s="475">
        <f t="shared" si="85"/>
        <v>0</v>
      </c>
      <c r="BX67" s="475">
        <f t="shared" si="85"/>
        <v>0</v>
      </c>
      <c r="BY67" s="475">
        <f t="shared" si="85"/>
        <v>0</v>
      </c>
      <c r="BZ67" s="475">
        <f t="shared" si="85"/>
        <v>0</v>
      </c>
      <c r="CA67" s="475">
        <f t="shared" si="85"/>
        <v>0</v>
      </c>
      <c r="CB67" s="475">
        <f t="shared" si="85"/>
        <v>0</v>
      </c>
      <c r="CC67" s="475">
        <f t="shared" si="85"/>
        <v>0</v>
      </c>
      <c r="CD67" s="475">
        <f t="shared" si="85"/>
        <v>0</v>
      </c>
      <c r="CE67" s="475">
        <f t="shared" si="85"/>
        <v>0</v>
      </c>
      <c r="CF67" s="475">
        <f t="shared" si="85"/>
        <v>0</v>
      </c>
      <c r="CG67" s="475">
        <f t="shared" si="85"/>
        <v>0</v>
      </c>
      <c r="CH67" s="475">
        <f t="shared" si="85"/>
        <v>0</v>
      </c>
      <c r="CI67" s="475">
        <f t="shared" si="85"/>
        <v>0</v>
      </c>
      <c r="CJ67" s="475">
        <f t="shared" ref="CJ67:DO67" si="86">SUMIF($C:$C,"61.9x",CJ:CJ)</f>
        <v>0</v>
      </c>
      <c r="CK67" s="475">
        <f t="shared" si="86"/>
        <v>0</v>
      </c>
      <c r="CL67" s="475">
        <f t="shared" si="86"/>
        <v>0</v>
      </c>
      <c r="CM67" s="475">
        <f t="shared" si="86"/>
        <v>0</v>
      </c>
      <c r="CN67" s="475">
        <f t="shared" si="86"/>
        <v>0</v>
      </c>
      <c r="CO67" s="475">
        <f t="shared" si="86"/>
        <v>0</v>
      </c>
      <c r="CP67" s="475">
        <f t="shared" si="86"/>
        <v>0</v>
      </c>
      <c r="CQ67" s="475">
        <f t="shared" si="86"/>
        <v>0</v>
      </c>
      <c r="CR67" s="475">
        <f t="shared" si="86"/>
        <v>0</v>
      </c>
      <c r="CS67" s="475">
        <f t="shared" si="86"/>
        <v>0</v>
      </c>
      <c r="CT67" s="475">
        <f t="shared" si="86"/>
        <v>0</v>
      </c>
      <c r="CU67" s="475">
        <f t="shared" si="86"/>
        <v>0</v>
      </c>
      <c r="CV67" s="475">
        <f t="shared" si="86"/>
        <v>0</v>
      </c>
      <c r="CW67" s="475">
        <f t="shared" si="86"/>
        <v>0</v>
      </c>
      <c r="CX67" s="475">
        <f t="shared" si="86"/>
        <v>0</v>
      </c>
      <c r="CY67" s="490">
        <f t="shared" si="86"/>
        <v>0</v>
      </c>
      <c r="CZ67" s="491">
        <f t="shared" si="86"/>
        <v>0</v>
      </c>
      <c r="DA67" s="491">
        <f t="shared" si="86"/>
        <v>0</v>
      </c>
      <c r="DB67" s="491">
        <f t="shared" si="86"/>
        <v>0</v>
      </c>
      <c r="DC67" s="491">
        <f t="shared" si="86"/>
        <v>0</v>
      </c>
      <c r="DD67" s="491">
        <f t="shared" si="86"/>
        <v>0</v>
      </c>
      <c r="DE67" s="491">
        <f t="shared" si="86"/>
        <v>0</v>
      </c>
      <c r="DF67" s="491">
        <f t="shared" si="86"/>
        <v>0</v>
      </c>
      <c r="DG67" s="491">
        <f t="shared" si="86"/>
        <v>0</v>
      </c>
      <c r="DH67" s="491">
        <f t="shared" si="86"/>
        <v>0</v>
      </c>
      <c r="DI67" s="491">
        <f t="shared" si="86"/>
        <v>0</v>
      </c>
      <c r="DJ67" s="491">
        <f t="shared" si="86"/>
        <v>0</v>
      </c>
      <c r="DK67" s="491">
        <f t="shared" si="86"/>
        <v>0</v>
      </c>
      <c r="DL67" s="491">
        <f t="shared" si="86"/>
        <v>0</v>
      </c>
      <c r="DM67" s="491">
        <f t="shared" si="86"/>
        <v>0</v>
      </c>
      <c r="DN67" s="491">
        <f t="shared" si="86"/>
        <v>0</v>
      </c>
      <c r="DO67" s="491">
        <f t="shared" si="86"/>
        <v>0</v>
      </c>
      <c r="DP67" s="491">
        <f t="shared" ref="DP67:DW67" si="87">SUMIF($C:$C,"61.9x",DP:DP)</f>
        <v>0</v>
      </c>
      <c r="DQ67" s="491">
        <f t="shared" si="87"/>
        <v>0</v>
      </c>
      <c r="DR67" s="491">
        <f t="shared" si="87"/>
        <v>0</v>
      </c>
      <c r="DS67" s="491">
        <f t="shared" si="87"/>
        <v>0</v>
      </c>
      <c r="DT67" s="491">
        <f t="shared" si="87"/>
        <v>0</v>
      </c>
      <c r="DU67" s="491">
        <f t="shared" si="87"/>
        <v>0</v>
      </c>
      <c r="DV67" s="491">
        <f t="shared" si="87"/>
        <v>0</v>
      </c>
      <c r="DW67" s="495">
        <f t="shared" si="87"/>
        <v>0</v>
      </c>
      <c r="DX67" s="481"/>
    </row>
    <row r="68" spans="2:128" ht="38.25" x14ac:dyDescent="0.2">
      <c r="B68" s="583" t="s">
        <v>493</v>
      </c>
      <c r="C68" s="584" t="s">
        <v>800</v>
      </c>
      <c r="D68" s="585"/>
      <c r="E68" s="586" t="s">
        <v>589</v>
      </c>
      <c r="F68" s="587" t="s">
        <v>803</v>
      </c>
      <c r="G68" s="588" t="s">
        <v>58</v>
      </c>
      <c r="H68" s="587" t="s">
        <v>495</v>
      </c>
      <c r="I68" s="589">
        <f>MAX(X68:AV68)</f>
        <v>0.74564563889690816</v>
      </c>
      <c r="J68" s="590">
        <f>SUMPRODUCT($X$2:$CY$2,$X68:$CY68)*365</f>
        <v>4319.3396459918195</v>
      </c>
      <c r="K68" s="590">
        <f>SUMPRODUCT($X$2:$CY$2,$X69:$CY69)+SUMPRODUCT($X$2:$CY$2,$X70:$CY70)+SUMPRODUCT($X$2:$CY$2,$X71:$CY71)</f>
        <v>3413.0104959547789</v>
      </c>
      <c r="L68" s="590">
        <f>SUMPRODUCT($X$2:$CY$2,$X72:$CY72) +SUMPRODUCT($X$2:$CY$2,$X73:$CY73)</f>
        <v>3460.9637311674423</v>
      </c>
      <c r="M68" s="590">
        <f>SUMPRODUCT($X$2:$CY$2,$X74:$CY74)*-1</f>
        <v>-1071.3610790464197</v>
      </c>
      <c r="N68" s="590">
        <f>SUMPRODUCT($X$2:$CY$2,$X77:$CY77) +SUMPRODUCT($X$2:$CY$2,$X78:$CY78)</f>
        <v>100.24109641828765</v>
      </c>
      <c r="O68" s="590">
        <f>SUMPRODUCT($X$2:$CY$2,$X75:$CY75) +SUMPRODUCT($X$2:$CY$2,$X76:$CY76) +SUMPRODUCT($X$2:$CY$2,$X79:$CY79)</f>
        <v>2072.4577552832134</v>
      </c>
      <c r="P68" s="590">
        <f>SUM(K68:O68)</f>
        <v>7975.3119997773019</v>
      </c>
      <c r="Q68" s="590">
        <f>(SUM(K68:M68)*100000)/(J68*1000)</f>
        <v>134.34028401680339</v>
      </c>
      <c r="R68" s="591">
        <f>(P68*100000)/(J68*1000)</f>
        <v>184.64192801272486</v>
      </c>
      <c r="S68" s="618">
        <v>3</v>
      </c>
      <c r="T68" s="619">
        <v>3</v>
      </c>
      <c r="U68" s="620" t="s">
        <v>496</v>
      </c>
      <c r="V68" s="621" t="s">
        <v>124</v>
      </c>
      <c r="W68" s="622" t="s">
        <v>75</v>
      </c>
      <c r="X68" s="710">
        <v>1.0784335391352921E-3</v>
      </c>
      <c r="Y68" s="710">
        <v>3.340361594414247E-3</v>
      </c>
      <c r="Z68" s="710">
        <v>5.3074522772811883E-3</v>
      </c>
      <c r="AA68" s="710">
        <v>0.74564563889690816</v>
      </c>
      <c r="AB68" s="710">
        <v>0.70685376804861255</v>
      </c>
      <c r="AC68" s="710">
        <v>0.6769392596869136</v>
      </c>
      <c r="AD68" s="710">
        <v>0.64798201559278867</v>
      </c>
      <c r="AE68" s="710">
        <v>0.62000232267610222</v>
      </c>
      <c r="AF68" s="710">
        <v>0.59292353789427144</v>
      </c>
      <c r="AG68" s="710">
        <v>0.56671127422545908</v>
      </c>
      <c r="AH68" s="710">
        <v>0.54138872236047542</v>
      </c>
      <c r="AI68" s="710">
        <v>0.51687649215517106</v>
      </c>
      <c r="AJ68" s="710">
        <v>0.49315421127795811</v>
      </c>
      <c r="AK68" s="711">
        <v>0.47024196275524222</v>
      </c>
      <c r="AL68" s="711">
        <v>0.44806290618525341</v>
      </c>
      <c r="AM68" s="711">
        <v>0.42659357942550402</v>
      </c>
      <c r="AN68" s="711">
        <v>0.4058621904884932</v>
      </c>
      <c r="AO68" s="711">
        <v>0.38579976395898824</v>
      </c>
      <c r="AP68" s="711">
        <v>0.38579976395898824</v>
      </c>
      <c r="AQ68" s="711">
        <v>0.38579976395898824</v>
      </c>
      <c r="AR68" s="711">
        <v>0.38579976395898824</v>
      </c>
      <c r="AS68" s="711">
        <v>0.38579976395898824</v>
      </c>
      <c r="AT68" s="711">
        <v>0.38579976395898824</v>
      </c>
      <c r="AU68" s="711">
        <v>0.38579976395898824</v>
      </c>
      <c r="AV68" s="711">
        <v>0.38579976395898824</v>
      </c>
      <c r="AW68" s="711">
        <v>0.38579976395898824</v>
      </c>
      <c r="AX68" s="711">
        <v>0.38579976395898824</v>
      </c>
      <c r="AY68" s="711">
        <v>0.38579976395898824</v>
      </c>
      <c r="AZ68" s="711">
        <v>0.38579976395898824</v>
      </c>
      <c r="BA68" s="711">
        <v>0.38579976395898824</v>
      </c>
      <c r="BB68" s="711">
        <v>0.38579976395898824</v>
      </c>
      <c r="BC68" s="711">
        <v>0.38579976395898824</v>
      </c>
      <c r="BD68" s="711">
        <v>0.38579976395898824</v>
      </c>
      <c r="BE68" s="711">
        <v>0.38579976395898824</v>
      </c>
      <c r="BF68" s="711">
        <v>0.38579976395898824</v>
      </c>
      <c r="BG68" s="711">
        <v>0.38579976395898824</v>
      </c>
      <c r="BH68" s="711">
        <v>0.38579976395898824</v>
      </c>
      <c r="BI68" s="711">
        <v>0.38579976395898824</v>
      </c>
      <c r="BJ68" s="711">
        <v>0.38579976395898824</v>
      </c>
      <c r="BK68" s="711">
        <v>0.38579976395898824</v>
      </c>
      <c r="BL68" s="711">
        <v>0.38579976395898824</v>
      </c>
      <c r="BM68" s="711">
        <v>0.38579976395898824</v>
      </c>
      <c r="BN68" s="711">
        <v>0.38579976395898824</v>
      </c>
      <c r="BO68" s="711">
        <v>0.38579976395898824</v>
      </c>
      <c r="BP68" s="711">
        <v>0.38579976395898824</v>
      </c>
      <c r="BQ68" s="711">
        <v>0.38579976395898824</v>
      </c>
      <c r="BR68" s="711">
        <v>0.38579976395898824</v>
      </c>
      <c r="BS68" s="711">
        <v>0.38579976395898824</v>
      </c>
      <c r="BT68" s="711">
        <v>0.38579976395898824</v>
      </c>
      <c r="BU68" s="711">
        <v>0.38579976395898824</v>
      </c>
      <c r="BV68" s="711">
        <v>0.38579976395898824</v>
      </c>
      <c r="BW68" s="711">
        <v>0.38579976395898824</v>
      </c>
      <c r="BX68" s="711">
        <v>0.38579976395898824</v>
      </c>
      <c r="BY68" s="711">
        <v>0.38579976395898824</v>
      </c>
      <c r="BZ68" s="711">
        <v>0.38579976395898824</v>
      </c>
      <c r="CA68" s="711">
        <v>0.38579976395898824</v>
      </c>
      <c r="CB68" s="711">
        <v>0.38579976395898824</v>
      </c>
      <c r="CC68" s="711">
        <v>0.38579976395898824</v>
      </c>
      <c r="CD68" s="711">
        <v>0.38579976395898824</v>
      </c>
      <c r="CE68" s="712">
        <v>0.38579976395898824</v>
      </c>
      <c r="CF68" s="712">
        <v>0.38579976395898824</v>
      </c>
      <c r="CG68" s="712">
        <v>0.38579976395898824</v>
      </c>
      <c r="CH68" s="712">
        <v>0.38579976395898824</v>
      </c>
      <c r="CI68" s="712">
        <v>0.38579976395898824</v>
      </c>
      <c r="CJ68" s="712">
        <v>0.38579976395898824</v>
      </c>
      <c r="CK68" s="712">
        <v>0.38579976395898824</v>
      </c>
      <c r="CL68" s="712">
        <v>0.38579976395898824</v>
      </c>
      <c r="CM68" s="712">
        <v>0.38579976395898824</v>
      </c>
      <c r="CN68" s="712">
        <v>0.38579976395898824</v>
      </c>
      <c r="CO68" s="712">
        <v>0.38579976395898824</v>
      </c>
      <c r="CP68" s="712">
        <v>0.38579976395898824</v>
      </c>
      <c r="CQ68" s="712">
        <v>0.38579976395898824</v>
      </c>
      <c r="CR68" s="712">
        <v>0.38579976395898824</v>
      </c>
      <c r="CS68" s="712">
        <v>0.38579976395898824</v>
      </c>
      <c r="CT68" s="712">
        <v>0.38579976395898824</v>
      </c>
      <c r="CU68" s="712">
        <v>0.38579976395898824</v>
      </c>
      <c r="CV68" s="712">
        <v>0.38579976395898824</v>
      </c>
      <c r="CW68" s="712">
        <v>0.38579976395898824</v>
      </c>
      <c r="CX68" s="712">
        <v>0.38579976395898824</v>
      </c>
      <c r="CY68" s="713">
        <v>0.38579976395898824</v>
      </c>
      <c r="CZ68" s="624">
        <v>0</v>
      </c>
      <c r="DA68" s="625">
        <v>0</v>
      </c>
      <c r="DB68" s="625">
        <v>0</v>
      </c>
      <c r="DC68" s="625">
        <v>0</v>
      </c>
      <c r="DD68" s="625">
        <v>0</v>
      </c>
      <c r="DE68" s="625">
        <v>0</v>
      </c>
      <c r="DF68" s="625">
        <v>0</v>
      </c>
      <c r="DG68" s="625">
        <v>0</v>
      </c>
      <c r="DH68" s="625">
        <v>0</v>
      </c>
      <c r="DI68" s="625">
        <v>0</v>
      </c>
      <c r="DJ68" s="625">
        <v>0</v>
      </c>
      <c r="DK68" s="625">
        <v>0</v>
      </c>
      <c r="DL68" s="625">
        <v>0</v>
      </c>
      <c r="DM68" s="625">
        <v>0</v>
      </c>
      <c r="DN68" s="625">
        <v>0</v>
      </c>
      <c r="DO68" s="625">
        <v>0</v>
      </c>
      <c r="DP68" s="625">
        <v>0</v>
      </c>
      <c r="DQ68" s="625">
        <v>0</v>
      </c>
      <c r="DR68" s="625">
        <v>0</v>
      </c>
      <c r="DS68" s="625">
        <v>0</v>
      </c>
      <c r="DT68" s="625">
        <v>0</v>
      </c>
      <c r="DU68" s="625">
        <v>0</v>
      </c>
      <c r="DV68" s="625">
        <v>0</v>
      </c>
      <c r="DW68" s="626">
        <v>0</v>
      </c>
      <c r="DX68" s="627"/>
    </row>
    <row r="69" spans="2:128" x14ac:dyDescent="0.2">
      <c r="B69" s="592"/>
      <c r="C69" s="628" t="s">
        <v>826</v>
      </c>
      <c r="D69" s="593"/>
      <c r="E69" s="594"/>
      <c r="F69" s="594"/>
      <c r="G69" s="593"/>
      <c r="H69" s="594"/>
      <c r="I69" s="629"/>
      <c r="J69" s="629"/>
      <c r="K69" s="629"/>
      <c r="L69" s="629"/>
      <c r="M69" s="629"/>
      <c r="N69" s="629"/>
      <c r="O69" s="629"/>
      <c r="P69" s="629"/>
      <c r="Q69" s="629"/>
      <c r="R69" s="630"/>
      <c r="S69" s="629"/>
      <c r="T69" s="629"/>
      <c r="U69" s="631" t="s">
        <v>497</v>
      </c>
      <c r="V69" s="621" t="s">
        <v>124</v>
      </c>
      <c r="W69" s="622" t="s">
        <v>498</v>
      </c>
      <c r="X69" s="710">
        <v>16.329028415412168</v>
      </c>
      <c r="Y69" s="710">
        <v>34.516458868371593</v>
      </c>
      <c r="Z69" s="710">
        <v>33.366460289140981</v>
      </c>
      <c r="AA69" s="710">
        <v>1929.0957402420747</v>
      </c>
      <c r="AB69" s="710">
        <v>0</v>
      </c>
      <c r="AC69" s="710">
        <v>0</v>
      </c>
      <c r="AD69" s="710">
        <v>0</v>
      </c>
      <c r="AE69" s="710">
        <v>0</v>
      </c>
      <c r="AF69" s="710">
        <v>0</v>
      </c>
      <c r="AG69" s="710">
        <v>0</v>
      </c>
      <c r="AH69" s="710">
        <v>0</v>
      </c>
      <c r="AI69" s="710">
        <v>0</v>
      </c>
      <c r="AJ69" s="710">
        <v>0</v>
      </c>
      <c r="AK69" s="711">
        <v>0</v>
      </c>
      <c r="AL69" s="711">
        <v>0</v>
      </c>
      <c r="AM69" s="711">
        <v>4.2581009002909838</v>
      </c>
      <c r="AN69" s="711">
        <v>9.0008150419744357</v>
      </c>
      <c r="AO69" s="711">
        <v>8.7009313097045258</v>
      </c>
      <c r="AP69" s="711">
        <v>503.04795235209593</v>
      </c>
      <c r="AQ69" s="711">
        <v>0</v>
      </c>
      <c r="AR69" s="711">
        <v>8.8316166820850057</v>
      </c>
      <c r="AS69" s="711">
        <v>18.668357124095124</v>
      </c>
      <c r="AT69" s="711">
        <v>18.046376049757534</v>
      </c>
      <c r="AU69" s="711">
        <v>1043.3587159895324</v>
      </c>
      <c r="AV69" s="711">
        <v>0</v>
      </c>
      <c r="AW69" s="711">
        <v>0</v>
      </c>
      <c r="AX69" s="711">
        <v>0</v>
      </c>
      <c r="AY69" s="711">
        <v>0</v>
      </c>
      <c r="AZ69" s="711">
        <v>0</v>
      </c>
      <c r="BA69" s="711">
        <v>0</v>
      </c>
      <c r="BB69" s="711">
        <v>4.2581009002909838</v>
      </c>
      <c r="BC69" s="711">
        <v>9.0008150419744357</v>
      </c>
      <c r="BD69" s="711">
        <v>8.7009313097045258</v>
      </c>
      <c r="BE69" s="711">
        <v>503.04795235209593</v>
      </c>
      <c r="BF69" s="711">
        <v>0</v>
      </c>
      <c r="BG69" s="711">
        <v>0</v>
      </c>
      <c r="BH69" s="711">
        <v>0</v>
      </c>
      <c r="BI69" s="711">
        <v>0</v>
      </c>
      <c r="BJ69" s="711">
        <v>0</v>
      </c>
      <c r="BK69" s="711">
        <v>0</v>
      </c>
      <c r="BL69" s="711">
        <v>8.8316166820850057</v>
      </c>
      <c r="BM69" s="711">
        <v>18.668357124095124</v>
      </c>
      <c r="BN69" s="711">
        <v>18.046376049757534</v>
      </c>
      <c r="BO69" s="711">
        <v>1043.3587159895324</v>
      </c>
      <c r="BP69" s="711">
        <v>0</v>
      </c>
      <c r="BQ69" s="711">
        <v>4.2581009002909838</v>
      </c>
      <c r="BR69" s="711">
        <v>9.0008150419744357</v>
      </c>
      <c r="BS69" s="711">
        <v>8.7009313097045258</v>
      </c>
      <c r="BT69" s="711">
        <v>503.04795235209593</v>
      </c>
      <c r="BU69" s="711">
        <v>0</v>
      </c>
      <c r="BV69" s="711">
        <v>0</v>
      </c>
      <c r="BW69" s="711">
        <v>0</v>
      </c>
      <c r="BX69" s="711">
        <v>0</v>
      </c>
      <c r="BY69" s="711">
        <v>0</v>
      </c>
      <c r="BZ69" s="711">
        <v>0</v>
      </c>
      <c r="CA69" s="711">
        <v>0</v>
      </c>
      <c r="CB69" s="711">
        <v>0</v>
      </c>
      <c r="CC69" s="711">
        <v>0</v>
      </c>
      <c r="CD69" s="711">
        <v>0</v>
      </c>
      <c r="CE69" s="712">
        <v>0</v>
      </c>
      <c r="CF69" s="712">
        <v>13.089717582375989</v>
      </c>
      <c r="CG69" s="712">
        <v>27.669172166069561</v>
      </c>
      <c r="CH69" s="712">
        <v>26.747307359462059</v>
      </c>
      <c r="CI69" s="712">
        <v>1546.4066683416281</v>
      </c>
      <c r="CJ69" s="712">
        <v>0</v>
      </c>
      <c r="CK69" s="712">
        <v>0</v>
      </c>
      <c r="CL69" s="712">
        <v>0</v>
      </c>
      <c r="CM69" s="712">
        <v>0</v>
      </c>
      <c r="CN69" s="712">
        <v>0</v>
      </c>
      <c r="CO69" s="712">
        <v>0</v>
      </c>
      <c r="CP69" s="712">
        <v>0</v>
      </c>
      <c r="CQ69" s="712">
        <v>0</v>
      </c>
      <c r="CR69" s="712">
        <v>0</v>
      </c>
      <c r="CS69" s="712">
        <v>0</v>
      </c>
      <c r="CT69" s="712">
        <v>0</v>
      </c>
      <c r="CU69" s="712">
        <v>4.2581009002909838</v>
      </c>
      <c r="CV69" s="712">
        <v>9.0008150419744357</v>
      </c>
      <c r="CW69" s="712">
        <v>8.7009313097045258</v>
      </c>
      <c r="CX69" s="712">
        <v>503.04795235209593</v>
      </c>
      <c r="CY69" s="713">
        <v>0</v>
      </c>
      <c r="CZ69" s="624">
        <v>0</v>
      </c>
      <c r="DA69" s="625">
        <v>0</v>
      </c>
      <c r="DB69" s="625">
        <v>0</v>
      </c>
      <c r="DC69" s="625">
        <v>0</v>
      </c>
      <c r="DD69" s="625">
        <v>0</v>
      </c>
      <c r="DE69" s="625">
        <v>0</v>
      </c>
      <c r="DF69" s="625">
        <v>0</v>
      </c>
      <c r="DG69" s="625">
        <v>0</v>
      </c>
      <c r="DH69" s="625">
        <v>0</v>
      </c>
      <c r="DI69" s="625">
        <v>0</v>
      </c>
      <c r="DJ69" s="625">
        <v>0</v>
      </c>
      <c r="DK69" s="625">
        <v>0</v>
      </c>
      <c r="DL69" s="625">
        <v>0</v>
      </c>
      <c r="DM69" s="625">
        <v>0</v>
      </c>
      <c r="DN69" s="625">
        <v>0</v>
      </c>
      <c r="DO69" s="625">
        <v>0</v>
      </c>
      <c r="DP69" s="625">
        <v>0</v>
      </c>
      <c r="DQ69" s="625">
        <v>0</v>
      </c>
      <c r="DR69" s="625">
        <v>0</v>
      </c>
      <c r="DS69" s="625">
        <v>0</v>
      </c>
      <c r="DT69" s="625">
        <v>0</v>
      </c>
      <c r="DU69" s="625">
        <v>0</v>
      </c>
      <c r="DV69" s="625">
        <v>0</v>
      </c>
      <c r="DW69" s="626">
        <v>0</v>
      </c>
      <c r="DX69" s="627"/>
    </row>
    <row r="70" spans="2:128" x14ac:dyDescent="0.2">
      <c r="B70" s="632"/>
      <c r="C70" s="633"/>
      <c r="D70" s="634"/>
      <c r="E70" s="634"/>
      <c r="F70" s="634"/>
      <c r="G70" s="634"/>
      <c r="H70" s="634"/>
      <c r="I70" s="635"/>
      <c r="J70" s="635"/>
      <c r="K70" s="635"/>
      <c r="L70" s="635"/>
      <c r="M70" s="635"/>
      <c r="N70" s="635"/>
      <c r="O70" s="635"/>
      <c r="P70" s="635"/>
      <c r="Q70" s="635"/>
      <c r="R70" s="636"/>
      <c r="S70" s="635"/>
      <c r="T70" s="635"/>
      <c r="U70" s="631" t="s">
        <v>499</v>
      </c>
      <c r="V70" s="621" t="s">
        <v>124</v>
      </c>
      <c r="W70" s="622" t="s">
        <v>498</v>
      </c>
      <c r="X70" s="710">
        <v>0</v>
      </c>
      <c r="Y70" s="710">
        <v>0</v>
      </c>
      <c r="Z70" s="710">
        <v>0</v>
      </c>
      <c r="AA70" s="710">
        <v>0</v>
      </c>
      <c r="AB70" s="710">
        <v>0</v>
      </c>
      <c r="AC70" s="710">
        <v>0</v>
      </c>
      <c r="AD70" s="710">
        <v>0</v>
      </c>
      <c r="AE70" s="710">
        <v>0</v>
      </c>
      <c r="AF70" s="710">
        <v>0</v>
      </c>
      <c r="AG70" s="710">
        <v>0</v>
      </c>
      <c r="AH70" s="710">
        <v>0</v>
      </c>
      <c r="AI70" s="710">
        <v>0</v>
      </c>
      <c r="AJ70" s="710">
        <v>0</v>
      </c>
      <c r="AK70" s="711">
        <v>0</v>
      </c>
      <c r="AL70" s="711">
        <v>0</v>
      </c>
      <c r="AM70" s="711">
        <v>0</v>
      </c>
      <c r="AN70" s="711">
        <v>0</v>
      </c>
      <c r="AO70" s="711">
        <v>0</v>
      </c>
      <c r="AP70" s="711">
        <v>0</v>
      </c>
      <c r="AQ70" s="711">
        <v>0</v>
      </c>
      <c r="AR70" s="711">
        <v>0</v>
      </c>
      <c r="AS70" s="711">
        <v>0</v>
      </c>
      <c r="AT70" s="711">
        <v>0</v>
      </c>
      <c r="AU70" s="711">
        <v>0</v>
      </c>
      <c r="AV70" s="711">
        <v>0</v>
      </c>
      <c r="AW70" s="711">
        <v>0</v>
      </c>
      <c r="AX70" s="711">
        <v>0</v>
      </c>
      <c r="AY70" s="711">
        <v>0</v>
      </c>
      <c r="AZ70" s="711">
        <v>0</v>
      </c>
      <c r="BA70" s="711">
        <v>0</v>
      </c>
      <c r="BB70" s="711">
        <v>0</v>
      </c>
      <c r="BC70" s="711">
        <v>0</v>
      </c>
      <c r="BD70" s="711">
        <v>0</v>
      </c>
      <c r="BE70" s="711">
        <v>0</v>
      </c>
      <c r="BF70" s="711">
        <v>0</v>
      </c>
      <c r="BG70" s="711">
        <v>0</v>
      </c>
      <c r="BH70" s="711">
        <v>0</v>
      </c>
      <c r="BI70" s="711">
        <v>0</v>
      </c>
      <c r="BJ70" s="711">
        <v>0</v>
      </c>
      <c r="BK70" s="711">
        <v>0</v>
      </c>
      <c r="BL70" s="711">
        <v>0</v>
      </c>
      <c r="BM70" s="711">
        <v>0</v>
      </c>
      <c r="BN70" s="711">
        <v>0</v>
      </c>
      <c r="BO70" s="711">
        <v>0</v>
      </c>
      <c r="BP70" s="711">
        <v>0</v>
      </c>
      <c r="BQ70" s="711">
        <v>0</v>
      </c>
      <c r="BR70" s="711">
        <v>0</v>
      </c>
      <c r="BS70" s="711">
        <v>0</v>
      </c>
      <c r="BT70" s="711">
        <v>0</v>
      </c>
      <c r="BU70" s="711">
        <v>0</v>
      </c>
      <c r="BV70" s="711">
        <v>0</v>
      </c>
      <c r="BW70" s="711">
        <v>0</v>
      </c>
      <c r="BX70" s="711">
        <v>0</v>
      </c>
      <c r="BY70" s="711">
        <v>0</v>
      </c>
      <c r="BZ70" s="711">
        <v>0</v>
      </c>
      <c r="CA70" s="711">
        <v>0</v>
      </c>
      <c r="CB70" s="711">
        <v>0</v>
      </c>
      <c r="CC70" s="711">
        <v>0</v>
      </c>
      <c r="CD70" s="711">
        <v>0</v>
      </c>
      <c r="CE70" s="712">
        <v>0</v>
      </c>
      <c r="CF70" s="712">
        <v>0</v>
      </c>
      <c r="CG70" s="712">
        <v>0</v>
      </c>
      <c r="CH70" s="712">
        <v>0</v>
      </c>
      <c r="CI70" s="712">
        <v>0</v>
      </c>
      <c r="CJ70" s="712">
        <v>0</v>
      </c>
      <c r="CK70" s="712">
        <v>0</v>
      </c>
      <c r="CL70" s="712">
        <v>0</v>
      </c>
      <c r="CM70" s="712">
        <v>0</v>
      </c>
      <c r="CN70" s="712">
        <v>0</v>
      </c>
      <c r="CO70" s="712">
        <v>0</v>
      </c>
      <c r="CP70" s="712">
        <v>0</v>
      </c>
      <c r="CQ70" s="712">
        <v>0</v>
      </c>
      <c r="CR70" s="712">
        <v>0</v>
      </c>
      <c r="CS70" s="712">
        <v>0</v>
      </c>
      <c r="CT70" s="712">
        <v>0</v>
      </c>
      <c r="CU70" s="712">
        <v>0</v>
      </c>
      <c r="CV70" s="712">
        <v>0</v>
      </c>
      <c r="CW70" s="712">
        <v>0</v>
      </c>
      <c r="CX70" s="712">
        <v>0</v>
      </c>
      <c r="CY70" s="713">
        <v>0</v>
      </c>
      <c r="CZ70" s="624">
        <v>0</v>
      </c>
      <c r="DA70" s="625">
        <v>0</v>
      </c>
      <c r="DB70" s="625">
        <v>0</v>
      </c>
      <c r="DC70" s="625">
        <v>0</v>
      </c>
      <c r="DD70" s="625">
        <v>0</v>
      </c>
      <c r="DE70" s="625">
        <v>0</v>
      </c>
      <c r="DF70" s="625">
        <v>0</v>
      </c>
      <c r="DG70" s="625">
        <v>0</v>
      </c>
      <c r="DH70" s="625">
        <v>0</v>
      </c>
      <c r="DI70" s="625">
        <v>0</v>
      </c>
      <c r="DJ70" s="625">
        <v>0</v>
      </c>
      <c r="DK70" s="625">
        <v>0</v>
      </c>
      <c r="DL70" s="625">
        <v>0</v>
      </c>
      <c r="DM70" s="625">
        <v>0</v>
      </c>
      <c r="DN70" s="625">
        <v>0</v>
      </c>
      <c r="DO70" s="625">
        <v>0</v>
      </c>
      <c r="DP70" s="625">
        <v>0</v>
      </c>
      <c r="DQ70" s="625">
        <v>0</v>
      </c>
      <c r="DR70" s="625">
        <v>0</v>
      </c>
      <c r="DS70" s="625">
        <v>0</v>
      </c>
      <c r="DT70" s="625">
        <v>0</v>
      </c>
      <c r="DU70" s="625">
        <v>0</v>
      </c>
      <c r="DV70" s="625">
        <v>0</v>
      </c>
      <c r="DW70" s="626">
        <v>0</v>
      </c>
      <c r="DX70" s="627"/>
    </row>
    <row r="71" spans="2:128" x14ac:dyDescent="0.2">
      <c r="B71" s="632"/>
      <c r="C71" s="633"/>
      <c r="D71" s="634"/>
      <c r="E71" s="634"/>
      <c r="F71" s="634"/>
      <c r="G71" s="634"/>
      <c r="H71" s="634"/>
      <c r="I71" s="635"/>
      <c r="J71" s="635"/>
      <c r="K71" s="635"/>
      <c r="L71" s="635"/>
      <c r="M71" s="635"/>
      <c r="N71" s="635"/>
      <c r="O71" s="635"/>
      <c r="P71" s="635"/>
      <c r="Q71" s="635"/>
      <c r="R71" s="636"/>
      <c r="S71" s="635"/>
      <c r="T71" s="635"/>
      <c r="U71" s="631" t="s">
        <v>788</v>
      </c>
      <c r="V71" s="621" t="s">
        <v>124</v>
      </c>
      <c r="W71" s="622" t="s">
        <v>498</v>
      </c>
      <c r="X71" s="710">
        <v>0</v>
      </c>
      <c r="Y71" s="710">
        <v>0</v>
      </c>
      <c r="Z71" s="710">
        <v>0</v>
      </c>
      <c r="AA71" s="710">
        <v>0</v>
      </c>
      <c r="AB71" s="710">
        <v>0</v>
      </c>
      <c r="AC71" s="710">
        <v>0</v>
      </c>
      <c r="AD71" s="710">
        <v>0</v>
      </c>
      <c r="AE71" s="710">
        <v>0</v>
      </c>
      <c r="AF71" s="710">
        <v>0</v>
      </c>
      <c r="AG71" s="710">
        <v>0</v>
      </c>
      <c r="AH71" s="710">
        <v>0</v>
      </c>
      <c r="AI71" s="710">
        <v>0</v>
      </c>
      <c r="AJ71" s="710">
        <v>0</v>
      </c>
      <c r="AK71" s="711">
        <v>0</v>
      </c>
      <c r="AL71" s="711">
        <v>0</v>
      </c>
      <c r="AM71" s="711">
        <v>0</v>
      </c>
      <c r="AN71" s="711">
        <v>0</v>
      </c>
      <c r="AO71" s="711">
        <v>0</v>
      </c>
      <c r="AP71" s="711">
        <v>0</v>
      </c>
      <c r="AQ71" s="711">
        <v>0</v>
      </c>
      <c r="AR71" s="711">
        <v>0</v>
      </c>
      <c r="AS71" s="711">
        <v>0</v>
      </c>
      <c r="AT71" s="711">
        <v>0</v>
      </c>
      <c r="AU71" s="711">
        <v>0</v>
      </c>
      <c r="AV71" s="711">
        <v>0</v>
      </c>
      <c r="AW71" s="711">
        <v>0</v>
      </c>
      <c r="AX71" s="711">
        <v>0</v>
      </c>
      <c r="AY71" s="711">
        <v>0</v>
      </c>
      <c r="AZ71" s="711">
        <v>0</v>
      </c>
      <c r="BA71" s="711">
        <v>0</v>
      </c>
      <c r="BB71" s="711">
        <v>0</v>
      </c>
      <c r="BC71" s="711">
        <v>0</v>
      </c>
      <c r="BD71" s="711">
        <v>0</v>
      </c>
      <c r="BE71" s="711">
        <v>0</v>
      </c>
      <c r="BF71" s="711">
        <v>0</v>
      </c>
      <c r="BG71" s="711">
        <v>0</v>
      </c>
      <c r="BH71" s="711">
        <v>0</v>
      </c>
      <c r="BI71" s="711">
        <v>0</v>
      </c>
      <c r="BJ71" s="711">
        <v>0</v>
      </c>
      <c r="BK71" s="711">
        <v>0</v>
      </c>
      <c r="BL71" s="711">
        <v>0</v>
      </c>
      <c r="BM71" s="711">
        <v>0</v>
      </c>
      <c r="BN71" s="711">
        <v>0</v>
      </c>
      <c r="BO71" s="711">
        <v>0</v>
      </c>
      <c r="BP71" s="711">
        <v>0</v>
      </c>
      <c r="BQ71" s="711">
        <v>0</v>
      </c>
      <c r="BR71" s="711">
        <v>0</v>
      </c>
      <c r="BS71" s="711">
        <v>0</v>
      </c>
      <c r="BT71" s="711">
        <v>0</v>
      </c>
      <c r="BU71" s="711">
        <v>0</v>
      </c>
      <c r="BV71" s="711">
        <v>0</v>
      </c>
      <c r="BW71" s="711">
        <v>0</v>
      </c>
      <c r="BX71" s="711">
        <v>0</v>
      </c>
      <c r="BY71" s="711">
        <v>0</v>
      </c>
      <c r="BZ71" s="711">
        <v>0</v>
      </c>
      <c r="CA71" s="711">
        <v>0</v>
      </c>
      <c r="CB71" s="711">
        <v>0</v>
      </c>
      <c r="CC71" s="711">
        <v>0</v>
      </c>
      <c r="CD71" s="711">
        <v>0</v>
      </c>
      <c r="CE71" s="712">
        <v>0</v>
      </c>
      <c r="CF71" s="712">
        <v>0</v>
      </c>
      <c r="CG71" s="712">
        <v>0</v>
      </c>
      <c r="CH71" s="712">
        <v>0</v>
      </c>
      <c r="CI71" s="712">
        <v>0</v>
      </c>
      <c r="CJ71" s="712">
        <v>0</v>
      </c>
      <c r="CK71" s="712">
        <v>0</v>
      </c>
      <c r="CL71" s="712">
        <v>0</v>
      </c>
      <c r="CM71" s="712">
        <v>0</v>
      </c>
      <c r="CN71" s="712">
        <v>0</v>
      </c>
      <c r="CO71" s="712">
        <v>0</v>
      </c>
      <c r="CP71" s="712">
        <v>0</v>
      </c>
      <c r="CQ71" s="712">
        <v>0</v>
      </c>
      <c r="CR71" s="712">
        <v>0</v>
      </c>
      <c r="CS71" s="712">
        <v>0</v>
      </c>
      <c r="CT71" s="712">
        <v>0</v>
      </c>
      <c r="CU71" s="712">
        <v>0</v>
      </c>
      <c r="CV71" s="712">
        <v>0</v>
      </c>
      <c r="CW71" s="712">
        <v>0</v>
      </c>
      <c r="CX71" s="712">
        <v>0</v>
      </c>
      <c r="CY71" s="713">
        <v>0</v>
      </c>
      <c r="CZ71" s="624">
        <v>0</v>
      </c>
      <c r="DA71" s="625">
        <v>0</v>
      </c>
      <c r="DB71" s="625">
        <v>0</v>
      </c>
      <c r="DC71" s="625">
        <v>0</v>
      </c>
      <c r="DD71" s="625">
        <v>0</v>
      </c>
      <c r="DE71" s="625">
        <v>0</v>
      </c>
      <c r="DF71" s="625">
        <v>0</v>
      </c>
      <c r="DG71" s="625">
        <v>0</v>
      </c>
      <c r="DH71" s="625">
        <v>0</v>
      </c>
      <c r="DI71" s="625">
        <v>0</v>
      </c>
      <c r="DJ71" s="625">
        <v>0</v>
      </c>
      <c r="DK71" s="625">
        <v>0</v>
      </c>
      <c r="DL71" s="625">
        <v>0</v>
      </c>
      <c r="DM71" s="625">
        <v>0</v>
      </c>
      <c r="DN71" s="625">
        <v>0</v>
      </c>
      <c r="DO71" s="625">
        <v>0</v>
      </c>
      <c r="DP71" s="625">
        <v>0</v>
      </c>
      <c r="DQ71" s="625">
        <v>0</v>
      </c>
      <c r="DR71" s="625">
        <v>0</v>
      </c>
      <c r="DS71" s="625">
        <v>0</v>
      </c>
      <c r="DT71" s="625">
        <v>0</v>
      </c>
      <c r="DU71" s="625">
        <v>0</v>
      </c>
      <c r="DV71" s="625">
        <v>0</v>
      </c>
      <c r="DW71" s="626">
        <v>0</v>
      </c>
      <c r="DX71" s="627"/>
    </row>
    <row r="72" spans="2:128" x14ac:dyDescent="0.2">
      <c r="B72" s="637"/>
      <c r="C72" s="638"/>
      <c r="D72" s="639"/>
      <c r="E72" s="639"/>
      <c r="F72" s="639"/>
      <c r="G72" s="639"/>
      <c r="H72" s="639"/>
      <c r="I72" s="640"/>
      <c r="J72" s="640"/>
      <c r="K72" s="640"/>
      <c r="L72" s="640"/>
      <c r="M72" s="640"/>
      <c r="N72" s="640"/>
      <c r="O72" s="640"/>
      <c r="P72" s="640"/>
      <c r="Q72" s="640"/>
      <c r="R72" s="641"/>
      <c r="S72" s="640"/>
      <c r="T72" s="640"/>
      <c r="U72" s="631" t="s">
        <v>500</v>
      </c>
      <c r="V72" s="621" t="s">
        <v>124</v>
      </c>
      <c r="W72" s="642" t="s">
        <v>498</v>
      </c>
      <c r="X72" s="710">
        <v>0.21078844130747518</v>
      </c>
      <c r="Y72" s="710">
        <v>1.3941325407481213</v>
      </c>
      <c r="Z72" s="710">
        <v>3.3604625301502029</v>
      </c>
      <c r="AA72" s="710">
        <v>77.398777429158514</v>
      </c>
      <c r="AB72" s="710">
        <v>162.06159225290205</v>
      </c>
      <c r="AC72" s="710">
        <v>159.13240798906685</v>
      </c>
      <c r="AD72" s="710">
        <v>156.29569442245813</v>
      </c>
      <c r="AE72" s="710">
        <v>153.55334618434597</v>
      </c>
      <c r="AF72" s="710">
        <v>150.89805847689422</v>
      </c>
      <c r="AG72" s="710">
        <v>148.32652555099875</v>
      </c>
      <c r="AH72" s="710">
        <v>145.84093413931805</v>
      </c>
      <c r="AI72" s="710">
        <v>143.43371860802318</v>
      </c>
      <c r="AJ72" s="710">
        <v>141.10340072054868</v>
      </c>
      <c r="AK72" s="711">
        <v>138.85137876735601</v>
      </c>
      <c r="AL72" s="711">
        <v>136.6703291895372</v>
      </c>
      <c r="AM72" s="711">
        <v>134.55798707420414</v>
      </c>
      <c r="AN72" s="711">
        <v>132.51702245946259</v>
      </c>
      <c r="AO72" s="711">
        <v>130.54084568651697</v>
      </c>
      <c r="AP72" s="711">
        <v>130.54084568651697</v>
      </c>
      <c r="AQ72" s="711">
        <v>130.54084568651697</v>
      </c>
      <c r="AR72" s="711">
        <v>130.54084568651697</v>
      </c>
      <c r="AS72" s="711">
        <v>130.54084568651697</v>
      </c>
      <c r="AT72" s="711">
        <v>130.54084568651697</v>
      </c>
      <c r="AU72" s="711">
        <v>130.54084568651697</v>
      </c>
      <c r="AV72" s="711">
        <v>130.54084568651697</v>
      </c>
      <c r="AW72" s="711">
        <v>130.54084568651697</v>
      </c>
      <c r="AX72" s="711">
        <v>130.54084568651697</v>
      </c>
      <c r="AY72" s="711">
        <v>130.54084568651697</v>
      </c>
      <c r="AZ72" s="711">
        <v>130.54084568651697</v>
      </c>
      <c r="BA72" s="711">
        <v>130.54084568651697</v>
      </c>
      <c r="BB72" s="711">
        <v>130.54084568651697</v>
      </c>
      <c r="BC72" s="711">
        <v>130.54084568651697</v>
      </c>
      <c r="BD72" s="711">
        <v>130.54084568651697</v>
      </c>
      <c r="BE72" s="711">
        <v>130.54084568651697</v>
      </c>
      <c r="BF72" s="711">
        <v>130.54084568651697</v>
      </c>
      <c r="BG72" s="711">
        <v>130.54084568651697</v>
      </c>
      <c r="BH72" s="711">
        <v>130.54084568651697</v>
      </c>
      <c r="BI72" s="711">
        <v>130.54084568651697</v>
      </c>
      <c r="BJ72" s="711">
        <v>130.54084568651697</v>
      </c>
      <c r="BK72" s="711">
        <v>130.54084568651697</v>
      </c>
      <c r="BL72" s="711">
        <v>130.54084568651697</v>
      </c>
      <c r="BM72" s="711">
        <v>130.54084568651697</v>
      </c>
      <c r="BN72" s="711">
        <v>130.54084568651697</v>
      </c>
      <c r="BO72" s="711">
        <v>130.54084568651697</v>
      </c>
      <c r="BP72" s="711">
        <v>130.54084568651697</v>
      </c>
      <c r="BQ72" s="711">
        <v>130.54084568651697</v>
      </c>
      <c r="BR72" s="711">
        <v>130.54084568651697</v>
      </c>
      <c r="BS72" s="711">
        <v>130.54084568651697</v>
      </c>
      <c r="BT72" s="711">
        <v>130.54084568651697</v>
      </c>
      <c r="BU72" s="711">
        <v>130.54084568651697</v>
      </c>
      <c r="BV72" s="711">
        <v>130.54084568651697</v>
      </c>
      <c r="BW72" s="711">
        <v>130.54084568651697</v>
      </c>
      <c r="BX72" s="711">
        <v>130.54084568651697</v>
      </c>
      <c r="BY72" s="711">
        <v>130.54084568651697</v>
      </c>
      <c r="BZ72" s="711">
        <v>130.54084568651697</v>
      </c>
      <c r="CA72" s="711">
        <v>130.54084568651697</v>
      </c>
      <c r="CB72" s="711">
        <v>130.54084568651697</v>
      </c>
      <c r="CC72" s="711">
        <v>130.54084568651697</v>
      </c>
      <c r="CD72" s="711">
        <v>130.54084568651697</v>
      </c>
      <c r="CE72" s="712">
        <v>130.54084568651697</v>
      </c>
      <c r="CF72" s="712">
        <v>130.54084568651697</v>
      </c>
      <c r="CG72" s="712">
        <v>130.54084568651697</v>
      </c>
      <c r="CH72" s="712">
        <v>130.54084568651697</v>
      </c>
      <c r="CI72" s="712">
        <v>130.54084568651697</v>
      </c>
      <c r="CJ72" s="712">
        <v>130.54084568651697</v>
      </c>
      <c r="CK72" s="712">
        <v>130.54084568651697</v>
      </c>
      <c r="CL72" s="712">
        <v>130.54084568651697</v>
      </c>
      <c r="CM72" s="712">
        <v>130.54084568651697</v>
      </c>
      <c r="CN72" s="712">
        <v>130.54084568651697</v>
      </c>
      <c r="CO72" s="712">
        <v>130.54084568651697</v>
      </c>
      <c r="CP72" s="712">
        <v>130.54084568651697</v>
      </c>
      <c r="CQ72" s="712">
        <v>130.54084568651697</v>
      </c>
      <c r="CR72" s="712">
        <v>130.54084568651697</v>
      </c>
      <c r="CS72" s="712">
        <v>130.54084568651697</v>
      </c>
      <c r="CT72" s="712">
        <v>130.54084568651697</v>
      </c>
      <c r="CU72" s="712">
        <v>130.54084568651697</v>
      </c>
      <c r="CV72" s="712">
        <v>130.54084568651697</v>
      </c>
      <c r="CW72" s="712">
        <v>130.54084568651697</v>
      </c>
      <c r="CX72" s="712">
        <v>130.54084568651697</v>
      </c>
      <c r="CY72" s="713">
        <v>130.54084568651697</v>
      </c>
      <c r="CZ72" s="624"/>
      <c r="DA72" s="625"/>
      <c r="DB72" s="625"/>
      <c r="DC72" s="625"/>
      <c r="DD72" s="625"/>
      <c r="DE72" s="625"/>
      <c r="DF72" s="625"/>
      <c r="DG72" s="625"/>
      <c r="DH72" s="625"/>
      <c r="DI72" s="625"/>
      <c r="DJ72" s="625"/>
      <c r="DK72" s="625"/>
      <c r="DL72" s="625"/>
      <c r="DM72" s="625"/>
      <c r="DN72" s="625"/>
      <c r="DO72" s="625"/>
      <c r="DP72" s="625"/>
      <c r="DQ72" s="625"/>
      <c r="DR72" s="625"/>
      <c r="DS72" s="625"/>
      <c r="DT72" s="625"/>
      <c r="DU72" s="625"/>
      <c r="DV72" s="625"/>
      <c r="DW72" s="626"/>
      <c r="DX72" s="627"/>
    </row>
    <row r="73" spans="2:128" x14ac:dyDescent="0.2">
      <c r="B73" s="643"/>
      <c r="C73" s="644"/>
      <c r="D73" s="639"/>
      <c r="E73" s="639"/>
      <c r="F73" s="639"/>
      <c r="G73" s="639"/>
      <c r="H73" s="639"/>
      <c r="I73" s="640"/>
      <c r="J73" s="640"/>
      <c r="K73" s="640"/>
      <c r="L73" s="640"/>
      <c r="M73" s="640"/>
      <c r="N73" s="640"/>
      <c r="O73" s="640"/>
      <c r="P73" s="640"/>
      <c r="Q73" s="640"/>
      <c r="R73" s="641"/>
      <c r="S73" s="640"/>
      <c r="T73" s="640"/>
      <c r="U73" s="631" t="s">
        <v>501</v>
      </c>
      <c r="V73" s="621" t="s">
        <v>124</v>
      </c>
      <c r="W73" s="642" t="s">
        <v>498</v>
      </c>
      <c r="X73" s="711">
        <v>0</v>
      </c>
      <c r="Y73" s="711">
        <v>0</v>
      </c>
      <c r="Z73" s="711">
        <v>0</v>
      </c>
      <c r="AA73" s="711">
        <v>0</v>
      </c>
      <c r="AB73" s="711">
        <v>0</v>
      </c>
      <c r="AC73" s="711">
        <v>0</v>
      </c>
      <c r="AD73" s="711">
        <v>0</v>
      </c>
      <c r="AE73" s="711">
        <v>0</v>
      </c>
      <c r="AF73" s="711">
        <v>0</v>
      </c>
      <c r="AG73" s="711">
        <v>0</v>
      </c>
      <c r="AH73" s="711">
        <v>0</v>
      </c>
      <c r="AI73" s="711">
        <v>0</v>
      </c>
      <c r="AJ73" s="711">
        <v>0</v>
      </c>
      <c r="AK73" s="711">
        <v>0</v>
      </c>
      <c r="AL73" s="711">
        <v>0</v>
      </c>
      <c r="AM73" s="711">
        <v>0</v>
      </c>
      <c r="AN73" s="711">
        <v>0</v>
      </c>
      <c r="AO73" s="711">
        <v>0</v>
      </c>
      <c r="AP73" s="711">
        <v>0</v>
      </c>
      <c r="AQ73" s="711">
        <v>0</v>
      </c>
      <c r="AR73" s="711">
        <v>0</v>
      </c>
      <c r="AS73" s="711">
        <v>0</v>
      </c>
      <c r="AT73" s="711">
        <v>0</v>
      </c>
      <c r="AU73" s="711">
        <v>0</v>
      </c>
      <c r="AV73" s="711">
        <v>0</v>
      </c>
      <c r="AW73" s="711">
        <v>0</v>
      </c>
      <c r="AX73" s="711">
        <v>0</v>
      </c>
      <c r="AY73" s="711">
        <v>0</v>
      </c>
      <c r="AZ73" s="711">
        <v>0</v>
      </c>
      <c r="BA73" s="711">
        <v>0</v>
      </c>
      <c r="BB73" s="711">
        <v>0</v>
      </c>
      <c r="BC73" s="711">
        <v>0</v>
      </c>
      <c r="BD73" s="711">
        <v>0</v>
      </c>
      <c r="BE73" s="711">
        <v>0</v>
      </c>
      <c r="BF73" s="711">
        <v>0</v>
      </c>
      <c r="BG73" s="711">
        <v>0</v>
      </c>
      <c r="BH73" s="711">
        <v>0</v>
      </c>
      <c r="BI73" s="711">
        <v>0</v>
      </c>
      <c r="BJ73" s="711">
        <v>0</v>
      </c>
      <c r="BK73" s="711">
        <v>0</v>
      </c>
      <c r="BL73" s="711">
        <v>0</v>
      </c>
      <c r="BM73" s="711">
        <v>0</v>
      </c>
      <c r="BN73" s="711">
        <v>0</v>
      </c>
      <c r="BO73" s="711">
        <v>0</v>
      </c>
      <c r="BP73" s="711">
        <v>0</v>
      </c>
      <c r="BQ73" s="711">
        <v>0</v>
      </c>
      <c r="BR73" s="711">
        <v>0</v>
      </c>
      <c r="BS73" s="711">
        <v>0</v>
      </c>
      <c r="BT73" s="711">
        <v>0</v>
      </c>
      <c r="BU73" s="711">
        <v>0</v>
      </c>
      <c r="BV73" s="711">
        <v>0</v>
      </c>
      <c r="BW73" s="711">
        <v>0</v>
      </c>
      <c r="BX73" s="711">
        <v>0</v>
      </c>
      <c r="BY73" s="711">
        <v>0</v>
      </c>
      <c r="BZ73" s="711">
        <v>0</v>
      </c>
      <c r="CA73" s="711">
        <v>0</v>
      </c>
      <c r="CB73" s="711">
        <v>0</v>
      </c>
      <c r="CC73" s="711">
        <v>0</v>
      </c>
      <c r="CD73" s="711">
        <v>0</v>
      </c>
      <c r="CE73" s="712">
        <v>0</v>
      </c>
      <c r="CF73" s="712">
        <v>0</v>
      </c>
      <c r="CG73" s="712">
        <v>0</v>
      </c>
      <c r="CH73" s="712">
        <v>0</v>
      </c>
      <c r="CI73" s="712">
        <v>0</v>
      </c>
      <c r="CJ73" s="712">
        <v>0</v>
      </c>
      <c r="CK73" s="712">
        <v>0</v>
      </c>
      <c r="CL73" s="712">
        <v>0</v>
      </c>
      <c r="CM73" s="712">
        <v>0</v>
      </c>
      <c r="CN73" s="712">
        <v>0</v>
      </c>
      <c r="CO73" s="712">
        <v>0</v>
      </c>
      <c r="CP73" s="712">
        <v>0</v>
      </c>
      <c r="CQ73" s="712">
        <v>0</v>
      </c>
      <c r="CR73" s="712">
        <v>0</v>
      </c>
      <c r="CS73" s="712">
        <v>0</v>
      </c>
      <c r="CT73" s="712">
        <v>0</v>
      </c>
      <c r="CU73" s="712">
        <v>0</v>
      </c>
      <c r="CV73" s="712">
        <v>0</v>
      </c>
      <c r="CW73" s="712">
        <v>0</v>
      </c>
      <c r="CX73" s="712">
        <v>0</v>
      </c>
      <c r="CY73" s="713">
        <v>0</v>
      </c>
      <c r="CZ73" s="624">
        <v>0</v>
      </c>
      <c r="DA73" s="625">
        <v>0</v>
      </c>
      <c r="DB73" s="625">
        <v>0</v>
      </c>
      <c r="DC73" s="625">
        <v>0</v>
      </c>
      <c r="DD73" s="625">
        <v>0</v>
      </c>
      <c r="DE73" s="625">
        <v>0</v>
      </c>
      <c r="DF73" s="625">
        <v>0</v>
      </c>
      <c r="DG73" s="625">
        <v>0</v>
      </c>
      <c r="DH73" s="625">
        <v>0</v>
      </c>
      <c r="DI73" s="625">
        <v>0</v>
      </c>
      <c r="DJ73" s="625">
        <v>0</v>
      </c>
      <c r="DK73" s="625">
        <v>0</v>
      </c>
      <c r="DL73" s="625">
        <v>0</v>
      </c>
      <c r="DM73" s="625">
        <v>0</v>
      </c>
      <c r="DN73" s="625">
        <v>0</v>
      </c>
      <c r="DO73" s="625">
        <v>0</v>
      </c>
      <c r="DP73" s="625">
        <v>0</v>
      </c>
      <c r="DQ73" s="625">
        <v>0</v>
      </c>
      <c r="DR73" s="625">
        <v>0</v>
      </c>
      <c r="DS73" s="625">
        <v>0</v>
      </c>
      <c r="DT73" s="625">
        <v>0</v>
      </c>
      <c r="DU73" s="625">
        <v>0</v>
      </c>
      <c r="DV73" s="625">
        <v>0</v>
      </c>
      <c r="DW73" s="626">
        <v>0</v>
      </c>
      <c r="DX73" s="627"/>
    </row>
    <row r="74" spans="2:128" x14ac:dyDescent="0.2">
      <c r="B74" s="643"/>
      <c r="C74" s="644"/>
      <c r="D74" s="639"/>
      <c r="E74" s="639"/>
      <c r="F74" s="639"/>
      <c r="G74" s="639"/>
      <c r="H74" s="639"/>
      <c r="I74" s="640"/>
      <c r="J74" s="640"/>
      <c r="K74" s="640"/>
      <c r="L74" s="640"/>
      <c r="M74" s="640"/>
      <c r="N74" s="640"/>
      <c r="O74" s="640"/>
      <c r="P74" s="640"/>
      <c r="Q74" s="640"/>
      <c r="R74" s="641"/>
      <c r="S74" s="640"/>
      <c r="T74" s="640"/>
      <c r="U74" s="645" t="s">
        <v>502</v>
      </c>
      <c r="V74" s="646" t="s">
        <v>124</v>
      </c>
      <c r="W74" s="642" t="s">
        <v>498</v>
      </c>
      <c r="X74" s="711">
        <v>3.4303627451277366E-2</v>
      </c>
      <c r="Y74" s="711">
        <v>0.10625274115567546</v>
      </c>
      <c r="Z74" s="711">
        <v>0.16882344532911178</v>
      </c>
      <c r="AA74" s="711">
        <v>67.610753948231718</v>
      </c>
      <c r="AB74" s="711">
        <v>64.499953501005166</v>
      </c>
      <c r="AC74" s="711">
        <v>61.734678302499361</v>
      </c>
      <c r="AD74" s="711">
        <v>59.057891910345731</v>
      </c>
      <c r="AE74" s="711">
        <v>56.471469631603419</v>
      </c>
      <c r="AF74" s="711">
        <v>53.968326639664923</v>
      </c>
      <c r="AG74" s="711">
        <v>51.545284223468428</v>
      </c>
      <c r="AH74" s="711">
        <v>49.20448611345266</v>
      </c>
      <c r="AI74" s="711">
        <v>46.938593542957364</v>
      </c>
      <c r="AJ74" s="711">
        <v>44.745723308601981</v>
      </c>
      <c r="AK74" s="711">
        <v>42.627731870608351</v>
      </c>
      <c r="AL74" s="711">
        <v>40.57751615863053</v>
      </c>
      <c r="AM74" s="711">
        <v>38.59290734943599</v>
      </c>
      <c r="AN74" s="711">
        <v>36.676512970998097</v>
      </c>
      <c r="AO74" s="711">
        <v>34.821956986554234</v>
      </c>
      <c r="AP74" s="711">
        <v>34.821956986554234</v>
      </c>
      <c r="AQ74" s="711">
        <v>34.821956986554234</v>
      </c>
      <c r="AR74" s="711">
        <v>34.821956986554234</v>
      </c>
      <c r="AS74" s="711">
        <v>34.821956986554234</v>
      </c>
      <c r="AT74" s="711">
        <v>34.821956986554234</v>
      </c>
      <c r="AU74" s="711">
        <v>34.821956986554234</v>
      </c>
      <c r="AV74" s="711">
        <v>34.821956986554234</v>
      </c>
      <c r="AW74" s="711">
        <v>34.821956986554234</v>
      </c>
      <c r="AX74" s="711">
        <v>34.821956986554234</v>
      </c>
      <c r="AY74" s="711">
        <v>34.821956986554234</v>
      </c>
      <c r="AZ74" s="711">
        <v>34.821956986554234</v>
      </c>
      <c r="BA74" s="711">
        <v>34.821956986554234</v>
      </c>
      <c r="BB74" s="711">
        <v>34.821956986554234</v>
      </c>
      <c r="BC74" s="711">
        <v>34.821956986554234</v>
      </c>
      <c r="BD74" s="711">
        <v>34.821956986554234</v>
      </c>
      <c r="BE74" s="711">
        <v>34.821956986554234</v>
      </c>
      <c r="BF74" s="711">
        <v>34.821956986554234</v>
      </c>
      <c r="BG74" s="711">
        <v>34.821956986554234</v>
      </c>
      <c r="BH74" s="711">
        <v>34.821956986554234</v>
      </c>
      <c r="BI74" s="711">
        <v>34.821956986554234</v>
      </c>
      <c r="BJ74" s="711">
        <v>34.821956986554234</v>
      </c>
      <c r="BK74" s="711">
        <v>34.821956986554234</v>
      </c>
      <c r="BL74" s="711">
        <v>34.821956986554234</v>
      </c>
      <c r="BM74" s="711">
        <v>34.821956986554234</v>
      </c>
      <c r="BN74" s="711">
        <v>34.821956986554234</v>
      </c>
      <c r="BO74" s="711">
        <v>34.821956986554234</v>
      </c>
      <c r="BP74" s="711">
        <v>34.821956986554234</v>
      </c>
      <c r="BQ74" s="711">
        <v>34.821956986554234</v>
      </c>
      <c r="BR74" s="711">
        <v>34.821956986554234</v>
      </c>
      <c r="BS74" s="711">
        <v>34.821956986554234</v>
      </c>
      <c r="BT74" s="711">
        <v>34.821956986554234</v>
      </c>
      <c r="BU74" s="711">
        <v>34.821956986554234</v>
      </c>
      <c r="BV74" s="711">
        <v>34.821956986554234</v>
      </c>
      <c r="BW74" s="711">
        <v>34.821956986554234</v>
      </c>
      <c r="BX74" s="711">
        <v>34.821956986554234</v>
      </c>
      <c r="BY74" s="711">
        <v>34.821956986554234</v>
      </c>
      <c r="BZ74" s="711">
        <v>34.821956986554234</v>
      </c>
      <c r="CA74" s="711">
        <v>34.821956986554234</v>
      </c>
      <c r="CB74" s="711">
        <v>34.821956986554234</v>
      </c>
      <c r="CC74" s="711">
        <v>34.821956986554234</v>
      </c>
      <c r="CD74" s="711">
        <v>34.821956986554234</v>
      </c>
      <c r="CE74" s="712">
        <v>34.821956986554234</v>
      </c>
      <c r="CF74" s="712">
        <v>34.821956986554234</v>
      </c>
      <c r="CG74" s="712">
        <v>34.821956986554234</v>
      </c>
      <c r="CH74" s="712">
        <v>34.821956986554234</v>
      </c>
      <c r="CI74" s="712">
        <v>34.821956986554234</v>
      </c>
      <c r="CJ74" s="712">
        <v>34.821956986554234</v>
      </c>
      <c r="CK74" s="712">
        <v>34.821956986554234</v>
      </c>
      <c r="CL74" s="712">
        <v>34.821956986554234</v>
      </c>
      <c r="CM74" s="712">
        <v>34.821956986554234</v>
      </c>
      <c r="CN74" s="712">
        <v>34.821956986554234</v>
      </c>
      <c r="CO74" s="712">
        <v>34.821956986554234</v>
      </c>
      <c r="CP74" s="712">
        <v>34.821956986554234</v>
      </c>
      <c r="CQ74" s="712">
        <v>34.821956986554234</v>
      </c>
      <c r="CR74" s="712">
        <v>34.821956986554234</v>
      </c>
      <c r="CS74" s="712">
        <v>34.821956986554234</v>
      </c>
      <c r="CT74" s="712">
        <v>34.821956986554234</v>
      </c>
      <c r="CU74" s="712">
        <v>34.821956986554234</v>
      </c>
      <c r="CV74" s="712">
        <v>34.821956986554234</v>
      </c>
      <c r="CW74" s="712">
        <v>34.821956986554234</v>
      </c>
      <c r="CX74" s="712">
        <v>34.821956986554234</v>
      </c>
      <c r="CY74" s="713">
        <v>34.821956986554234</v>
      </c>
      <c r="CZ74" s="624">
        <v>0</v>
      </c>
      <c r="DA74" s="625">
        <v>0</v>
      </c>
      <c r="DB74" s="625">
        <v>0</v>
      </c>
      <c r="DC74" s="625">
        <v>0</v>
      </c>
      <c r="DD74" s="625">
        <v>0</v>
      </c>
      <c r="DE74" s="625">
        <v>0</v>
      </c>
      <c r="DF74" s="625">
        <v>0</v>
      </c>
      <c r="DG74" s="625">
        <v>0</v>
      </c>
      <c r="DH74" s="625">
        <v>0</v>
      </c>
      <c r="DI74" s="625">
        <v>0</v>
      </c>
      <c r="DJ74" s="625">
        <v>0</v>
      </c>
      <c r="DK74" s="625">
        <v>0</v>
      </c>
      <c r="DL74" s="625">
        <v>0</v>
      </c>
      <c r="DM74" s="625">
        <v>0</v>
      </c>
      <c r="DN74" s="625">
        <v>0</v>
      </c>
      <c r="DO74" s="625">
        <v>0</v>
      </c>
      <c r="DP74" s="625">
        <v>0</v>
      </c>
      <c r="DQ74" s="625">
        <v>0</v>
      </c>
      <c r="DR74" s="625">
        <v>0</v>
      </c>
      <c r="DS74" s="625">
        <v>0</v>
      </c>
      <c r="DT74" s="625">
        <v>0</v>
      </c>
      <c r="DU74" s="625">
        <v>0</v>
      </c>
      <c r="DV74" s="625">
        <v>0</v>
      </c>
      <c r="DW74" s="626">
        <v>0</v>
      </c>
      <c r="DX74" s="627"/>
    </row>
    <row r="75" spans="2:128" x14ac:dyDescent="0.2">
      <c r="B75" s="643"/>
      <c r="C75" s="644"/>
      <c r="D75" s="639"/>
      <c r="E75" s="639"/>
      <c r="F75" s="639"/>
      <c r="G75" s="639"/>
      <c r="H75" s="639"/>
      <c r="I75" s="640"/>
      <c r="J75" s="640"/>
      <c r="K75" s="640"/>
      <c r="L75" s="640"/>
      <c r="M75" s="640"/>
      <c r="N75" s="640"/>
      <c r="O75" s="640"/>
      <c r="P75" s="640"/>
      <c r="Q75" s="640"/>
      <c r="R75" s="641"/>
      <c r="S75" s="640"/>
      <c r="T75" s="640"/>
      <c r="U75" s="631" t="s">
        <v>503</v>
      </c>
      <c r="V75" s="621" t="s">
        <v>124</v>
      </c>
      <c r="W75" s="642" t="s">
        <v>498</v>
      </c>
      <c r="X75" s="711">
        <v>0</v>
      </c>
      <c r="Y75" s="711">
        <v>0</v>
      </c>
      <c r="Z75" s="711">
        <v>0</v>
      </c>
      <c r="AA75" s="711">
        <v>0</v>
      </c>
      <c r="AB75" s="711">
        <v>0</v>
      </c>
      <c r="AC75" s="711">
        <v>0</v>
      </c>
      <c r="AD75" s="711">
        <v>0</v>
      </c>
      <c r="AE75" s="711">
        <v>0</v>
      </c>
      <c r="AF75" s="711">
        <v>0</v>
      </c>
      <c r="AG75" s="711">
        <v>0</v>
      </c>
      <c r="AH75" s="711">
        <v>0</v>
      </c>
      <c r="AI75" s="711">
        <v>0</v>
      </c>
      <c r="AJ75" s="711">
        <v>0</v>
      </c>
      <c r="AK75" s="711">
        <v>0</v>
      </c>
      <c r="AL75" s="711">
        <v>0</v>
      </c>
      <c r="AM75" s="711">
        <v>0</v>
      </c>
      <c r="AN75" s="711">
        <v>0</v>
      </c>
      <c r="AO75" s="711">
        <v>0</v>
      </c>
      <c r="AP75" s="711">
        <v>0</v>
      </c>
      <c r="AQ75" s="711">
        <v>0</v>
      </c>
      <c r="AR75" s="711">
        <v>0</v>
      </c>
      <c r="AS75" s="711">
        <v>0</v>
      </c>
      <c r="AT75" s="711">
        <v>0</v>
      </c>
      <c r="AU75" s="711">
        <v>0</v>
      </c>
      <c r="AV75" s="711">
        <v>0</v>
      </c>
      <c r="AW75" s="711">
        <v>0</v>
      </c>
      <c r="AX75" s="711">
        <v>0</v>
      </c>
      <c r="AY75" s="711">
        <v>0</v>
      </c>
      <c r="AZ75" s="711">
        <v>0</v>
      </c>
      <c r="BA75" s="711">
        <v>0</v>
      </c>
      <c r="BB75" s="711">
        <v>0</v>
      </c>
      <c r="BC75" s="711">
        <v>0</v>
      </c>
      <c r="BD75" s="711">
        <v>0</v>
      </c>
      <c r="BE75" s="711">
        <v>0</v>
      </c>
      <c r="BF75" s="711">
        <v>0</v>
      </c>
      <c r="BG75" s="711">
        <v>0</v>
      </c>
      <c r="BH75" s="711">
        <v>0</v>
      </c>
      <c r="BI75" s="711">
        <v>0</v>
      </c>
      <c r="BJ75" s="711">
        <v>0</v>
      </c>
      <c r="BK75" s="711">
        <v>0</v>
      </c>
      <c r="BL75" s="711">
        <v>0</v>
      </c>
      <c r="BM75" s="711">
        <v>0</v>
      </c>
      <c r="BN75" s="711">
        <v>0</v>
      </c>
      <c r="BO75" s="711">
        <v>0</v>
      </c>
      <c r="BP75" s="711">
        <v>0</v>
      </c>
      <c r="BQ75" s="711">
        <v>0</v>
      </c>
      <c r="BR75" s="711">
        <v>0</v>
      </c>
      <c r="BS75" s="711">
        <v>0</v>
      </c>
      <c r="BT75" s="711">
        <v>0</v>
      </c>
      <c r="BU75" s="711">
        <v>0</v>
      </c>
      <c r="BV75" s="711">
        <v>0</v>
      </c>
      <c r="BW75" s="711">
        <v>0</v>
      </c>
      <c r="BX75" s="711">
        <v>0</v>
      </c>
      <c r="BY75" s="711">
        <v>0</v>
      </c>
      <c r="BZ75" s="711">
        <v>0</v>
      </c>
      <c r="CA75" s="711">
        <v>0</v>
      </c>
      <c r="CB75" s="711">
        <v>0</v>
      </c>
      <c r="CC75" s="711">
        <v>0</v>
      </c>
      <c r="CD75" s="711">
        <v>0</v>
      </c>
      <c r="CE75" s="712">
        <v>0</v>
      </c>
      <c r="CF75" s="712">
        <v>0</v>
      </c>
      <c r="CG75" s="712">
        <v>0</v>
      </c>
      <c r="CH75" s="712">
        <v>0</v>
      </c>
      <c r="CI75" s="712">
        <v>0</v>
      </c>
      <c r="CJ75" s="712">
        <v>0</v>
      </c>
      <c r="CK75" s="712">
        <v>0</v>
      </c>
      <c r="CL75" s="712">
        <v>0</v>
      </c>
      <c r="CM75" s="712">
        <v>0</v>
      </c>
      <c r="CN75" s="712">
        <v>0</v>
      </c>
      <c r="CO75" s="712">
        <v>0</v>
      </c>
      <c r="CP75" s="712">
        <v>0</v>
      </c>
      <c r="CQ75" s="712">
        <v>0</v>
      </c>
      <c r="CR75" s="712">
        <v>0</v>
      </c>
      <c r="CS75" s="712">
        <v>0</v>
      </c>
      <c r="CT75" s="712">
        <v>0</v>
      </c>
      <c r="CU75" s="712">
        <v>0</v>
      </c>
      <c r="CV75" s="712">
        <v>0</v>
      </c>
      <c r="CW75" s="712">
        <v>0</v>
      </c>
      <c r="CX75" s="712">
        <v>0</v>
      </c>
      <c r="CY75" s="713">
        <v>0</v>
      </c>
      <c r="CZ75" s="624">
        <v>0</v>
      </c>
      <c r="DA75" s="625">
        <v>0</v>
      </c>
      <c r="DB75" s="625">
        <v>0</v>
      </c>
      <c r="DC75" s="625">
        <v>0</v>
      </c>
      <c r="DD75" s="625">
        <v>0</v>
      </c>
      <c r="DE75" s="625">
        <v>0</v>
      </c>
      <c r="DF75" s="625">
        <v>0</v>
      </c>
      <c r="DG75" s="625">
        <v>0</v>
      </c>
      <c r="DH75" s="625">
        <v>0</v>
      </c>
      <c r="DI75" s="625">
        <v>0</v>
      </c>
      <c r="DJ75" s="625">
        <v>0</v>
      </c>
      <c r="DK75" s="625">
        <v>0</v>
      </c>
      <c r="DL75" s="625">
        <v>0</v>
      </c>
      <c r="DM75" s="625">
        <v>0</v>
      </c>
      <c r="DN75" s="625">
        <v>0</v>
      </c>
      <c r="DO75" s="625">
        <v>0</v>
      </c>
      <c r="DP75" s="625">
        <v>0</v>
      </c>
      <c r="DQ75" s="625">
        <v>0</v>
      </c>
      <c r="DR75" s="625">
        <v>0</v>
      </c>
      <c r="DS75" s="625">
        <v>0</v>
      </c>
      <c r="DT75" s="625">
        <v>0</v>
      </c>
      <c r="DU75" s="625">
        <v>0</v>
      </c>
      <c r="DV75" s="625">
        <v>0</v>
      </c>
      <c r="DW75" s="626">
        <v>0</v>
      </c>
      <c r="DX75" s="647"/>
    </row>
    <row r="76" spans="2:128" x14ac:dyDescent="0.2">
      <c r="B76" s="648"/>
      <c r="C76" s="644"/>
      <c r="D76" s="639"/>
      <c r="E76" s="639"/>
      <c r="F76" s="639"/>
      <c r="G76" s="639"/>
      <c r="H76" s="639"/>
      <c r="I76" s="640"/>
      <c r="J76" s="640"/>
      <c r="K76" s="640"/>
      <c r="L76" s="640"/>
      <c r="M76" s="640"/>
      <c r="N76" s="640"/>
      <c r="O76" s="640"/>
      <c r="P76" s="640"/>
      <c r="Q76" s="640"/>
      <c r="R76" s="641"/>
      <c r="S76" s="640"/>
      <c r="T76" s="640"/>
      <c r="U76" s="631" t="s">
        <v>504</v>
      </c>
      <c r="V76" s="621" t="s">
        <v>124</v>
      </c>
      <c r="W76" s="642" t="s">
        <v>498</v>
      </c>
      <c r="X76" s="711">
        <v>12.707279300999257</v>
      </c>
      <c r="Y76" s="711">
        <v>26.889471331476297</v>
      </c>
      <c r="Z76" s="711">
        <v>26.051898565943812</v>
      </c>
      <c r="AA76" s="711">
        <v>1490.1564209268677</v>
      </c>
      <c r="AB76" s="711">
        <v>10.037531958997821</v>
      </c>
      <c r="AC76" s="711">
        <v>9.6214121036042943</v>
      </c>
      <c r="AD76" s="711">
        <v>9.2184295512922407</v>
      </c>
      <c r="AE76" s="711">
        <v>8.8288535226790685</v>
      </c>
      <c r="AF76" s="711">
        <v>8.4516461473763336</v>
      </c>
      <c r="AG76" s="711">
        <v>8.0863378016074243</v>
      </c>
      <c r="AH76" s="711">
        <v>7.7332391589015339</v>
      </c>
      <c r="AI76" s="711">
        <v>7.3912752883561534</v>
      </c>
      <c r="AJ76" s="711">
        <v>7.0602362255043296</v>
      </c>
      <c r="AK76" s="711">
        <v>6.7403206166577014</v>
      </c>
      <c r="AL76" s="711">
        <v>6.430487925801696</v>
      </c>
      <c r="AM76" s="711">
        <v>6.1304164119128908</v>
      </c>
      <c r="AN76" s="711">
        <v>5.840485413092571</v>
      </c>
      <c r="AO76" s="711">
        <v>5.5597587154646924</v>
      </c>
      <c r="AP76" s="711">
        <v>5.5597587154646924</v>
      </c>
      <c r="AQ76" s="711">
        <v>5.5597587154646924</v>
      </c>
      <c r="AR76" s="711">
        <v>10.531485785156296</v>
      </c>
      <c r="AS76" s="711">
        <v>16.06904368577003</v>
      </c>
      <c r="AT76" s="711">
        <v>15.718901661332662</v>
      </c>
      <c r="AU76" s="711">
        <v>585.83488745642865</v>
      </c>
      <c r="AV76" s="711">
        <v>5.5597587154646924</v>
      </c>
      <c r="AW76" s="711">
        <v>5.5597587154646924</v>
      </c>
      <c r="AX76" s="711">
        <v>5.5597587154646924</v>
      </c>
      <c r="AY76" s="711">
        <v>5.5597587154646924</v>
      </c>
      <c r="AZ76" s="711">
        <v>5.5597587154646924</v>
      </c>
      <c r="BA76" s="711">
        <v>5.5597587154646924</v>
      </c>
      <c r="BB76" s="711">
        <v>5.5597587154646924</v>
      </c>
      <c r="BC76" s="711">
        <v>5.5597587154646924</v>
      </c>
      <c r="BD76" s="711">
        <v>5.5597587154646924</v>
      </c>
      <c r="BE76" s="711">
        <v>5.5597587154646924</v>
      </c>
      <c r="BF76" s="711">
        <v>5.5597587154646924</v>
      </c>
      <c r="BG76" s="711">
        <v>5.5597587154646924</v>
      </c>
      <c r="BH76" s="711">
        <v>5.5597587154646924</v>
      </c>
      <c r="BI76" s="711">
        <v>5.5597587154646924</v>
      </c>
      <c r="BJ76" s="711">
        <v>5.5597587154646924</v>
      </c>
      <c r="BK76" s="711">
        <v>5.5597587154646924</v>
      </c>
      <c r="BL76" s="711">
        <v>10.531485785156296</v>
      </c>
      <c r="BM76" s="711">
        <v>16.06904368577003</v>
      </c>
      <c r="BN76" s="711">
        <v>15.718901661332662</v>
      </c>
      <c r="BO76" s="711">
        <v>585.83488745642865</v>
      </c>
      <c r="BP76" s="711">
        <v>5.5597587154646924</v>
      </c>
      <c r="BQ76" s="711">
        <v>5.5597587154646924</v>
      </c>
      <c r="BR76" s="711">
        <v>5.5597587154646924</v>
      </c>
      <c r="BS76" s="711">
        <v>5.5597587154646924</v>
      </c>
      <c r="BT76" s="711">
        <v>5.5597587154646924</v>
      </c>
      <c r="BU76" s="711">
        <v>5.5597587154646924</v>
      </c>
      <c r="BV76" s="711">
        <v>5.5597587154646924</v>
      </c>
      <c r="BW76" s="711">
        <v>5.5597587154646924</v>
      </c>
      <c r="BX76" s="711">
        <v>5.5597587154646924</v>
      </c>
      <c r="BY76" s="711">
        <v>5.5597587154646924</v>
      </c>
      <c r="BZ76" s="711">
        <v>5.5597587154646924</v>
      </c>
      <c r="CA76" s="711">
        <v>5.5597587154646924</v>
      </c>
      <c r="CB76" s="711">
        <v>5.5597587154646924</v>
      </c>
      <c r="CC76" s="711">
        <v>5.5597587154646924</v>
      </c>
      <c r="CD76" s="711">
        <v>5.5597587154646924</v>
      </c>
      <c r="CE76" s="712">
        <v>5.5597587154646924</v>
      </c>
      <c r="CF76" s="712">
        <v>10.531485785156296</v>
      </c>
      <c r="CG76" s="712">
        <v>16.06904368577003</v>
      </c>
      <c r="CH76" s="712">
        <v>15.718901661332662</v>
      </c>
      <c r="CI76" s="712">
        <v>585.83488745642865</v>
      </c>
      <c r="CJ76" s="712">
        <v>5.5597587154646924</v>
      </c>
      <c r="CK76" s="712">
        <v>5.5597587154646924</v>
      </c>
      <c r="CL76" s="712">
        <v>5.5597587154646924</v>
      </c>
      <c r="CM76" s="712">
        <v>5.5597587154646924</v>
      </c>
      <c r="CN76" s="712">
        <v>5.5597587154646924</v>
      </c>
      <c r="CO76" s="712">
        <v>5.5597587154646924</v>
      </c>
      <c r="CP76" s="712">
        <v>5.5597587154646924</v>
      </c>
      <c r="CQ76" s="712">
        <v>5.5597587154646924</v>
      </c>
      <c r="CR76" s="712">
        <v>5.5597587154646924</v>
      </c>
      <c r="CS76" s="712">
        <v>5.5597587154646924</v>
      </c>
      <c r="CT76" s="712">
        <v>5.5597587154646924</v>
      </c>
      <c r="CU76" s="712">
        <v>5.5597587154646924</v>
      </c>
      <c r="CV76" s="712">
        <v>5.5597587154646924</v>
      </c>
      <c r="CW76" s="712">
        <v>5.5597587154646924</v>
      </c>
      <c r="CX76" s="712">
        <v>5.5597587154646924</v>
      </c>
      <c r="CY76" s="713">
        <v>5.5597587154646924</v>
      </c>
      <c r="CZ76" s="624">
        <v>0</v>
      </c>
      <c r="DA76" s="625">
        <v>0</v>
      </c>
      <c r="DB76" s="625">
        <v>0</v>
      </c>
      <c r="DC76" s="625">
        <v>0</v>
      </c>
      <c r="DD76" s="625">
        <v>0</v>
      </c>
      <c r="DE76" s="625">
        <v>0</v>
      </c>
      <c r="DF76" s="625">
        <v>0</v>
      </c>
      <c r="DG76" s="625">
        <v>0</v>
      </c>
      <c r="DH76" s="625">
        <v>0</v>
      </c>
      <c r="DI76" s="625">
        <v>0</v>
      </c>
      <c r="DJ76" s="625">
        <v>0</v>
      </c>
      <c r="DK76" s="625">
        <v>0</v>
      </c>
      <c r="DL76" s="625">
        <v>0</v>
      </c>
      <c r="DM76" s="625">
        <v>0</v>
      </c>
      <c r="DN76" s="625">
        <v>0</v>
      </c>
      <c r="DO76" s="625">
        <v>0</v>
      </c>
      <c r="DP76" s="625">
        <v>0</v>
      </c>
      <c r="DQ76" s="625">
        <v>0</v>
      </c>
      <c r="DR76" s="625">
        <v>0</v>
      </c>
      <c r="DS76" s="625">
        <v>0</v>
      </c>
      <c r="DT76" s="625">
        <v>0</v>
      </c>
      <c r="DU76" s="625">
        <v>0</v>
      </c>
      <c r="DV76" s="625">
        <v>0</v>
      </c>
      <c r="DW76" s="626">
        <v>0</v>
      </c>
      <c r="DX76" s="647"/>
    </row>
    <row r="77" spans="2:128" x14ac:dyDescent="0.2">
      <c r="B77" s="648"/>
      <c r="C77" s="644"/>
      <c r="D77" s="639"/>
      <c r="E77" s="639"/>
      <c r="F77" s="639"/>
      <c r="G77" s="639"/>
      <c r="H77" s="639"/>
      <c r="I77" s="640"/>
      <c r="J77" s="640"/>
      <c r="K77" s="640"/>
      <c r="L77" s="640"/>
      <c r="M77" s="640"/>
      <c r="N77" s="640"/>
      <c r="O77" s="640"/>
      <c r="P77" s="640"/>
      <c r="Q77" s="640"/>
      <c r="R77" s="641"/>
      <c r="S77" s="640"/>
      <c r="T77" s="640"/>
      <c r="U77" s="631" t="s">
        <v>505</v>
      </c>
      <c r="V77" s="621" t="s">
        <v>124</v>
      </c>
      <c r="W77" s="642" t="s">
        <v>498</v>
      </c>
      <c r="X77" s="711">
        <v>0.46271261129747276</v>
      </c>
      <c r="Y77" s="711">
        <v>0.94626906736857819</v>
      </c>
      <c r="Z77" s="711">
        <v>0.88627819220713522</v>
      </c>
      <c r="AA77" s="711">
        <v>90.58338572936654</v>
      </c>
      <c r="AB77" s="711">
        <v>0.41851873788733179</v>
      </c>
      <c r="AC77" s="711">
        <v>0.3875956112930749</v>
      </c>
      <c r="AD77" s="711">
        <v>0.35879692833709492</v>
      </c>
      <c r="AE77" s="711">
        <v>0.3320072015902284</v>
      </c>
      <c r="AF77" s="711">
        <v>0.3070686962553133</v>
      </c>
      <c r="AG77" s="711">
        <v>0.28385514443538928</v>
      </c>
      <c r="AH77" s="711">
        <v>0.26227481102669536</v>
      </c>
      <c r="AI77" s="711">
        <v>0.24219451792748409</v>
      </c>
      <c r="AJ77" s="711">
        <v>0.22351849597974341</v>
      </c>
      <c r="AK77" s="711">
        <v>0.2061691090061904</v>
      </c>
      <c r="AL77" s="711">
        <v>0.19003569778195217</v>
      </c>
      <c r="AM77" s="711">
        <v>0.17503658688935544</v>
      </c>
      <c r="AN77" s="711">
        <v>0.1611145509788291</v>
      </c>
      <c r="AO77" s="711">
        <v>0.14817945512881819</v>
      </c>
      <c r="AP77" s="711">
        <v>0.14316855568001763</v>
      </c>
      <c r="AQ77" s="711">
        <v>0.13832710693721512</v>
      </c>
      <c r="AR77" s="711">
        <v>0.21094215031586155</v>
      </c>
      <c r="AS77" s="711">
        <v>0.2869870435797065</v>
      </c>
      <c r="AT77" s="711">
        <v>0.27220063014605977</v>
      </c>
      <c r="AU77" s="711">
        <v>18.651327785578033</v>
      </c>
      <c r="AV77" s="711">
        <v>0.11646771229030473</v>
      </c>
      <c r="AW77" s="711">
        <v>0.11252919061865194</v>
      </c>
      <c r="AX77" s="711">
        <v>0.1087238556701951</v>
      </c>
      <c r="AY77" s="711">
        <v>0.10504720354608221</v>
      </c>
      <c r="AZ77" s="711">
        <v>0.10149488265321953</v>
      </c>
      <c r="BA77" s="711">
        <v>9.8062688553835334E-2</v>
      </c>
      <c r="BB77" s="711">
        <v>0.10956130557352464</v>
      </c>
      <c r="BC77" s="711">
        <v>0.10637019958594623</v>
      </c>
      <c r="BD77" s="711">
        <v>0.10327203843295753</v>
      </c>
      <c r="BE77" s="711">
        <v>0.10026411498345392</v>
      </c>
      <c r="BF77" s="711">
        <v>9.7343800954809642E-2</v>
      </c>
      <c r="BG77" s="711">
        <v>9.4508544616320023E-2</v>
      </c>
      <c r="BH77" s="711">
        <v>9.1755868559534007E-2</v>
      </c>
      <c r="BI77" s="711">
        <v>8.9083367533528163E-2</v>
      </c>
      <c r="BJ77" s="711">
        <v>8.6488706343231248E-2</v>
      </c>
      <c r="BK77" s="711">
        <v>8.3969617808962366E-2</v>
      </c>
      <c r="BL77" s="711">
        <v>0.12867120747758598</v>
      </c>
      <c r="BM77" s="711">
        <v>0.17590712195455438</v>
      </c>
      <c r="BN77" s="711">
        <v>0.16765379328345342</v>
      </c>
      <c r="BO77" s="711">
        <v>11.54349017203841</v>
      </c>
      <c r="BP77" s="711">
        <v>7.2432929943391872E-2</v>
      </c>
      <c r="BQ77" s="711">
        <v>7.0323232954749404E-2</v>
      </c>
      <c r="BR77" s="711">
        <v>6.8274983451212995E-2</v>
      </c>
      <c r="BS77" s="711">
        <v>6.6286391700206795E-2</v>
      </c>
      <c r="BT77" s="711">
        <v>6.4355720097288155E-2</v>
      </c>
      <c r="BU77" s="711">
        <v>6.2481281647852591E-2</v>
      </c>
      <c r="BV77" s="711">
        <v>6.0661438493060771E-2</v>
      </c>
      <c r="BW77" s="711">
        <v>5.8894600478699766E-2</v>
      </c>
      <c r="BX77" s="711">
        <v>5.7179223765727934E-2</v>
      </c>
      <c r="BY77" s="711">
        <v>5.551380948128927E-2</v>
      </c>
      <c r="BZ77" s="711">
        <v>5.389690240901869E-2</v>
      </c>
      <c r="CA77" s="711">
        <v>5.232708971749387E-2</v>
      </c>
      <c r="CB77" s="711">
        <v>5.080299972572222E-2</v>
      </c>
      <c r="CC77" s="711">
        <v>4.9323300704584683E-2</v>
      </c>
      <c r="CD77" s="711">
        <v>4.7886699713189006E-2</v>
      </c>
      <c r="CE77" s="712">
        <v>4.6491941469115533E-2</v>
      </c>
      <c r="CF77" s="712">
        <v>7.1242127842218797E-2</v>
      </c>
      <c r="CG77" s="712">
        <v>9.7395508414935522E-2</v>
      </c>
      <c r="CH77" s="712">
        <v>9.2825840438415991E-2</v>
      </c>
      <c r="CI77" s="712">
        <v>6.391350626945913</v>
      </c>
      <c r="CJ77" s="712">
        <v>4.0104357114333467E-2</v>
      </c>
      <c r="CK77" s="712">
        <v>3.8936269043042204E-2</v>
      </c>
      <c r="CL77" s="712">
        <v>3.7802202954409905E-2</v>
      </c>
      <c r="CM77" s="712">
        <v>3.6701167916902817E-2</v>
      </c>
      <c r="CN77" s="712">
        <v>3.5632201861070703E-2</v>
      </c>
      <c r="CO77" s="712">
        <v>3.4594370738903597E-2</v>
      </c>
      <c r="CP77" s="712">
        <v>3.3586767707673389E-2</v>
      </c>
      <c r="CQ77" s="712">
        <v>3.2608512337546976E-2</v>
      </c>
      <c r="CR77" s="712">
        <v>3.1658749842278629E-2</v>
      </c>
      <c r="CS77" s="712">
        <v>3.0736650332309344E-2</v>
      </c>
      <c r="CT77" s="712">
        <v>2.984140808962072E-2</v>
      </c>
      <c r="CU77" s="712">
        <v>4.1733425723137547E-2</v>
      </c>
      <c r="CV77" s="712">
        <v>4.0715537290865918E-2</v>
      </c>
      <c r="CW77" s="712">
        <v>3.9722475405722837E-2</v>
      </c>
      <c r="CX77" s="712">
        <v>3.8753634542168638E-2</v>
      </c>
      <c r="CY77" s="713">
        <v>3.7808423943579146E-2</v>
      </c>
      <c r="CZ77" s="624">
        <v>0</v>
      </c>
      <c r="DA77" s="625">
        <v>0</v>
      </c>
      <c r="DB77" s="625">
        <v>0</v>
      </c>
      <c r="DC77" s="625">
        <v>0</v>
      </c>
      <c r="DD77" s="625">
        <v>0</v>
      </c>
      <c r="DE77" s="625">
        <v>0</v>
      </c>
      <c r="DF77" s="625">
        <v>0</v>
      </c>
      <c r="DG77" s="625">
        <v>0</v>
      </c>
      <c r="DH77" s="625">
        <v>0</v>
      </c>
      <c r="DI77" s="625">
        <v>0</v>
      </c>
      <c r="DJ77" s="625">
        <v>0</v>
      </c>
      <c r="DK77" s="625">
        <v>0</v>
      </c>
      <c r="DL77" s="625">
        <v>0</v>
      </c>
      <c r="DM77" s="625">
        <v>0</v>
      </c>
      <c r="DN77" s="625">
        <v>0</v>
      </c>
      <c r="DO77" s="625">
        <v>0</v>
      </c>
      <c r="DP77" s="625">
        <v>0</v>
      </c>
      <c r="DQ77" s="625">
        <v>0</v>
      </c>
      <c r="DR77" s="625">
        <v>0</v>
      </c>
      <c r="DS77" s="625">
        <v>0</v>
      </c>
      <c r="DT77" s="625">
        <v>0</v>
      </c>
      <c r="DU77" s="625">
        <v>0</v>
      </c>
      <c r="DV77" s="625">
        <v>0</v>
      </c>
      <c r="DW77" s="626">
        <v>0</v>
      </c>
      <c r="DX77" s="647"/>
    </row>
    <row r="78" spans="2:128" x14ac:dyDescent="0.2">
      <c r="B78" s="648"/>
      <c r="C78" s="644"/>
      <c r="D78" s="639"/>
      <c r="E78" s="639"/>
      <c r="F78" s="639"/>
      <c r="G78" s="639"/>
      <c r="H78" s="639"/>
      <c r="I78" s="640"/>
      <c r="J78" s="640"/>
      <c r="K78" s="640"/>
      <c r="L78" s="640"/>
      <c r="M78" s="640"/>
      <c r="N78" s="640"/>
      <c r="O78" s="640"/>
      <c r="P78" s="640"/>
      <c r="Q78" s="640"/>
      <c r="R78" s="641"/>
      <c r="S78" s="640"/>
      <c r="T78" s="640"/>
      <c r="U78" s="631" t="s">
        <v>506</v>
      </c>
      <c r="V78" s="621" t="s">
        <v>124</v>
      </c>
      <c r="W78" s="642" t="s">
        <v>498</v>
      </c>
      <c r="X78" s="711">
        <v>0</v>
      </c>
      <c r="Y78" s="711">
        <v>0</v>
      </c>
      <c r="Z78" s="711">
        <v>0</v>
      </c>
      <c r="AA78" s="711">
        <v>0</v>
      </c>
      <c r="AB78" s="711">
        <v>0</v>
      </c>
      <c r="AC78" s="711">
        <v>0</v>
      </c>
      <c r="AD78" s="711">
        <v>0</v>
      </c>
      <c r="AE78" s="711">
        <v>0</v>
      </c>
      <c r="AF78" s="711">
        <v>0</v>
      </c>
      <c r="AG78" s="711">
        <v>0</v>
      </c>
      <c r="AH78" s="711">
        <v>0</v>
      </c>
      <c r="AI78" s="711">
        <v>0</v>
      </c>
      <c r="AJ78" s="711">
        <v>0</v>
      </c>
      <c r="AK78" s="711">
        <v>0</v>
      </c>
      <c r="AL78" s="711">
        <v>0</v>
      </c>
      <c r="AM78" s="711">
        <v>0</v>
      </c>
      <c r="AN78" s="711">
        <v>0</v>
      </c>
      <c r="AO78" s="711">
        <v>0</v>
      </c>
      <c r="AP78" s="711">
        <v>0</v>
      </c>
      <c r="AQ78" s="711">
        <v>0</v>
      </c>
      <c r="AR78" s="711">
        <v>0</v>
      </c>
      <c r="AS78" s="711">
        <v>0</v>
      </c>
      <c r="AT78" s="711">
        <v>0</v>
      </c>
      <c r="AU78" s="711">
        <v>0</v>
      </c>
      <c r="AV78" s="711">
        <v>0</v>
      </c>
      <c r="AW78" s="711">
        <v>0</v>
      </c>
      <c r="AX78" s="711">
        <v>0</v>
      </c>
      <c r="AY78" s="711">
        <v>0</v>
      </c>
      <c r="AZ78" s="711">
        <v>0</v>
      </c>
      <c r="BA78" s="711">
        <v>0</v>
      </c>
      <c r="BB78" s="711">
        <v>0</v>
      </c>
      <c r="BC78" s="711">
        <v>0</v>
      </c>
      <c r="BD78" s="711">
        <v>0</v>
      </c>
      <c r="BE78" s="711">
        <v>0</v>
      </c>
      <c r="BF78" s="711">
        <v>0</v>
      </c>
      <c r="BG78" s="711">
        <v>0</v>
      </c>
      <c r="BH78" s="711">
        <v>0</v>
      </c>
      <c r="BI78" s="711">
        <v>0</v>
      </c>
      <c r="BJ78" s="711">
        <v>0</v>
      </c>
      <c r="BK78" s="711">
        <v>0</v>
      </c>
      <c r="BL78" s="711">
        <v>0</v>
      </c>
      <c r="BM78" s="711">
        <v>0</v>
      </c>
      <c r="BN78" s="711">
        <v>0</v>
      </c>
      <c r="BO78" s="711">
        <v>0</v>
      </c>
      <c r="BP78" s="711">
        <v>0</v>
      </c>
      <c r="BQ78" s="711">
        <v>0</v>
      </c>
      <c r="BR78" s="711">
        <v>0</v>
      </c>
      <c r="BS78" s="711">
        <v>0</v>
      </c>
      <c r="BT78" s="711">
        <v>0</v>
      </c>
      <c r="BU78" s="711">
        <v>0</v>
      </c>
      <c r="BV78" s="711">
        <v>0</v>
      </c>
      <c r="BW78" s="711">
        <v>0</v>
      </c>
      <c r="BX78" s="711">
        <v>0</v>
      </c>
      <c r="BY78" s="711">
        <v>0</v>
      </c>
      <c r="BZ78" s="711">
        <v>0</v>
      </c>
      <c r="CA78" s="711">
        <v>0</v>
      </c>
      <c r="CB78" s="711">
        <v>0</v>
      </c>
      <c r="CC78" s="711">
        <v>0</v>
      </c>
      <c r="CD78" s="711">
        <v>0</v>
      </c>
      <c r="CE78" s="712">
        <v>0</v>
      </c>
      <c r="CF78" s="712">
        <v>0</v>
      </c>
      <c r="CG78" s="712">
        <v>0</v>
      </c>
      <c r="CH78" s="712">
        <v>0</v>
      </c>
      <c r="CI78" s="712">
        <v>0</v>
      </c>
      <c r="CJ78" s="712">
        <v>0</v>
      </c>
      <c r="CK78" s="712">
        <v>0</v>
      </c>
      <c r="CL78" s="712">
        <v>0</v>
      </c>
      <c r="CM78" s="712">
        <v>0</v>
      </c>
      <c r="CN78" s="712">
        <v>0</v>
      </c>
      <c r="CO78" s="712">
        <v>0</v>
      </c>
      <c r="CP78" s="712">
        <v>0</v>
      </c>
      <c r="CQ78" s="712">
        <v>0</v>
      </c>
      <c r="CR78" s="712">
        <v>0</v>
      </c>
      <c r="CS78" s="712">
        <v>0</v>
      </c>
      <c r="CT78" s="712">
        <v>0</v>
      </c>
      <c r="CU78" s="712">
        <v>0</v>
      </c>
      <c r="CV78" s="712">
        <v>0</v>
      </c>
      <c r="CW78" s="712">
        <v>0</v>
      </c>
      <c r="CX78" s="712">
        <v>0</v>
      </c>
      <c r="CY78" s="713">
        <v>0</v>
      </c>
      <c r="CZ78" s="624">
        <v>0</v>
      </c>
      <c r="DA78" s="625">
        <v>0</v>
      </c>
      <c r="DB78" s="625">
        <v>0</v>
      </c>
      <c r="DC78" s="625">
        <v>0</v>
      </c>
      <c r="DD78" s="625">
        <v>0</v>
      </c>
      <c r="DE78" s="625">
        <v>0</v>
      </c>
      <c r="DF78" s="625">
        <v>0</v>
      </c>
      <c r="DG78" s="625">
        <v>0</v>
      </c>
      <c r="DH78" s="625">
        <v>0</v>
      </c>
      <c r="DI78" s="625">
        <v>0</v>
      </c>
      <c r="DJ78" s="625">
        <v>0</v>
      </c>
      <c r="DK78" s="625">
        <v>0</v>
      </c>
      <c r="DL78" s="625">
        <v>0</v>
      </c>
      <c r="DM78" s="625">
        <v>0</v>
      </c>
      <c r="DN78" s="625">
        <v>0</v>
      </c>
      <c r="DO78" s="625">
        <v>0</v>
      </c>
      <c r="DP78" s="625">
        <v>0</v>
      </c>
      <c r="DQ78" s="625">
        <v>0</v>
      </c>
      <c r="DR78" s="625">
        <v>0</v>
      </c>
      <c r="DS78" s="625">
        <v>0</v>
      </c>
      <c r="DT78" s="625">
        <v>0</v>
      </c>
      <c r="DU78" s="625">
        <v>0</v>
      </c>
      <c r="DV78" s="625">
        <v>0</v>
      </c>
      <c r="DW78" s="626">
        <v>0</v>
      </c>
      <c r="DX78" s="647"/>
    </row>
    <row r="79" spans="2:128" x14ac:dyDescent="0.2">
      <c r="B79" s="648"/>
      <c r="C79" s="644"/>
      <c r="D79" s="639"/>
      <c r="E79" s="639"/>
      <c r="F79" s="639"/>
      <c r="G79" s="639"/>
      <c r="H79" s="639"/>
      <c r="I79" s="640"/>
      <c r="J79" s="640"/>
      <c r="K79" s="640"/>
      <c r="L79" s="640"/>
      <c r="M79" s="640"/>
      <c r="N79" s="640"/>
      <c r="O79" s="640"/>
      <c r="P79" s="640"/>
      <c r="Q79" s="640"/>
      <c r="R79" s="641"/>
      <c r="S79" s="640"/>
      <c r="T79" s="640"/>
      <c r="U79" s="649" t="s">
        <v>507</v>
      </c>
      <c r="V79" s="621" t="s">
        <v>124</v>
      </c>
      <c r="W79" s="642" t="s">
        <v>498</v>
      </c>
      <c r="X79" s="714">
        <v>0</v>
      </c>
      <c r="Y79" s="714">
        <v>0</v>
      </c>
      <c r="Z79" s="714">
        <v>0</v>
      </c>
      <c r="AA79" s="714">
        <v>0</v>
      </c>
      <c r="AB79" s="714">
        <v>0</v>
      </c>
      <c r="AC79" s="714">
        <v>0</v>
      </c>
      <c r="AD79" s="714">
        <v>0</v>
      </c>
      <c r="AE79" s="714">
        <v>0</v>
      </c>
      <c r="AF79" s="714">
        <v>0</v>
      </c>
      <c r="AG79" s="714">
        <v>0</v>
      </c>
      <c r="AH79" s="714">
        <v>0</v>
      </c>
      <c r="AI79" s="714">
        <v>0</v>
      </c>
      <c r="AJ79" s="714">
        <v>0</v>
      </c>
      <c r="AK79" s="714">
        <v>0</v>
      </c>
      <c r="AL79" s="714">
        <v>0</v>
      </c>
      <c r="AM79" s="714">
        <v>0</v>
      </c>
      <c r="AN79" s="714">
        <v>0</v>
      </c>
      <c r="AO79" s="714">
        <v>0</v>
      </c>
      <c r="AP79" s="714">
        <v>0</v>
      </c>
      <c r="AQ79" s="714">
        <v>0</v>
      </c>
      <c r="AR79" s="714">
        <v>0</v>
      </c>
      <c r="AS79" s="714">
        <v>0</v>
      </c>
      <c r="AT79" s="714">
        <v>0</v>
      </c>
      <c r="AU79" s="714">
        <v>0</v>
      </c>
      <c r="AV79" s="714">
        <v>0</v>
      </c>
      <c r="AW79" s="714">
        <v>0</v>
      </c>
      <c r="AX79" s="714">
        <v>0</v>
      </c>
      <c r="AY79" s="714">
        <v>0</v>
      </c>
      <c r="AZ79" s="714">
        <v>0</v>
      </c>
      <c r="BA79" s="714">
        <v>0</v>
      </c>
      <c r="BB79" s="714">
        <v>0</v>
      </c>
      <c r="BC79" s="714">
        <v>0</v>
      </c>
      <c r="BD79" s="714">
        <v>0</v>
      </c>
      <c r="BE79" s="714">
        <v>0</v>
      </c>
      <c r="BF79" s="714">
        <v>0</v>
      </c>
      <c r="BG79" s="714">
        <v>0</v>
      </c>
      <c r="BH79" s="714">
        <v>0</v>
      </c>
      <c r="BI79" s="714">
        <v>0</v>
      </c>
      <c r="BJ79" s="714">
        <v>0</v>
      </c>
      <c r="BK79" s="714">
        <v>0</v>
      </c>
      <c r="BL79" s="714">
        <v>0</v>
      </c>
      <c r="BM79" s="714">
        <v>0</v>
      </c>
      <c r="BN79" s="714">
        <v>0</v>
      </c>
      <c r="BO79" s="714">
        <v>0</v>
      </c>
      <c r="BP79" s="714">
        <v>0</v>
      </c>
      <c r="BQ79" s="714">
        <v>0</v>
      </c>
      <c r="BR79" s="714">
        <v>0</v>
      </c>
      <c r="BS79" s="714">
        <v>0</v>
      </c>
      <c r="BT79" s="714">
        <v>0</v>
      </c>
      <c r="BU79" s="714">
        <v>0</v>
      </c>
      <c r="BV79" s="714">
        <v>0</v>
      </c>
      <c r="BW79" s="714">
        <v>0</v>
      </c>
      <c r="BX79" s="714">
        <v>0</v>
      </c>
      <c r="BY79" s="714">
        <v>0</v>
      </c>
      <c r="BZ79" s="714">
        <v>0</v>
      </c>
      <c r="CA79" s="714">
        <v>0</v>
      </c>
      <c r="CB79" s="714">
        <v>0</v>
      </c>
      <c r="CC79" s="714">
        <v>0</v>
      </c>
      <c r="CD79" s="714">
        <v>0</v>
      </c>
      <c r="CE79" s="715">
        <v>0</v>
      </c>
      <c r="CF79" s="715">
        <v>0</v>
      </c>
      <c r="CG79" s="715">
        <v>0</v>
      </c>
      <c r="CH79" s="715">
        <v>0</v>
      </c>
      <c r="CI79" s="715">
        <v>0</v>
      </c>
      <c r="CJ79" s="715">
        <v>0</v>
      </c>
      <c r="CK79" s="715">
        <v>0</v>
      </c>
      <c r="CL79" s="715">
        <v>0</v>
      </c>
      <c r="CM79" s="715">
        <v>0</v>
      </c>
      <c r="CN79" s="715">
        <v>0</v>
      </c>
      <c r="CO79" s="715">
        <v>0</v>
      </c>
      <c r="CP79" s="715">
        <v>0</v>
      </c>
      <c r="CQ79" s="715">
        <v>0</v>
      </c>
      <c r="CR79" s="715">
        <v>0</v>
      </c>
      <c r="CS79" s="715">
        <v>0</v>
      </c>
      <c r="CT79" s="715">
        <v>0</v>
      </c>
      <c r="CU79" s="715">
        <v>0</v>
      </c>
      <c r="CV79" s="715">
        <v>0</v>
      </c>
      <c r="CW79" s="715">
        <v>0</v>
      </c>
      <c r="CX79" s="715">
        <v>0</v>
      </c>
      <c r="CY79" s="716">
        <v>0</v>
      </c>
      <c r="CZ79" s="624">
        <v>0</v>
      </c>
      <c r="DA79" s="625">
        <v>0</v>
      </c>
      <c r="DB79" s="625">
        <v>0</v>
      </c>
      <c r="DC79" s="625">
        <v>0</v>
      </c>
      <c r="DD79" s="625">
        <v>0</v>
      </c>
      <c r="DE79" s="625">
        <v>0</v>
      </c>
      <c r="DF79" s="625">
        <v>0</v>
      </c>
      <c r="DG79" s="625">
        <v>0</v>
      </c>
      <c r="DH79" s="625">
        <v>0</v>
      </c>
      <c r="DI79" s="625">
        <v>0</v>
      </c>
      <c r="DJ79" s="625">
        <v>0</v>
      </c>
      <c r="DK79" s="625">
        <v>0</v>
      </c>
      <c r="DL79" s="625">
        <v>0</v>
      </c>
      <c r="DM79" s="625">
        <v>0</v>
      </c>
      <c r="DN79" s="625">
        <v>0</v>
      </c>
      <c r="DO79" s="625">
        <v>0</v>
      </c>
      <c r="DP79" s="625">
        <v>0</v>
      </c>
      <c r="DQ79" s="625">
        <v>0</v>
      </c>
      <c r="DR79" s="625">
        <v>0</v>
      </c>
      <c r="DS79" s="625">
        <v>0</v>
      </c>
      <c r="DT79" s="625">
        <v>0</v>
      </c>
      <c r="DU79" s="625">
        <v>0</v>
      </c>
      <c r="DV79" s="625">
        <v>0</v>
      </c>
      <c r="DW79" s="626">
        <v>0</v>
      </c>
      <c r="DX79" s="647"/>
    </row>
    <row r="80" spans="2:128" ht="15.75" thickBot="1" x14ac:dyDescent="0.25">
      <c r="B80" s="650"/>
      <c r="C80" s="651"/>
      <c r="D80" s="652"/>
      <c r="E80" s="652"/>
      <c r="F80" s="652"/>
      <c r="G80" s="652"/>
      <c r="H80" s="652"/>
      <c r="I80" s="653"/>
      <c r="J80" s="653"/>
      <c r="K80" s="653"/>
      <c r="L80" s="653"/>
      <c r="M80" s="653"/>
      <c r="N80" s="653"/>
      <c r="O80" s="653"/>
      <c r="P80" s="653"/>
      <c r="Q80" s="653"/>
      <c r="R80" s="654"/>
      <c r="S80" s="653"/>
      <c r="T80" s="653"/>
      <c r="U80" s="655" t="s">
        <v>127</v>
      </c>
      <c r="V80" s="656" t="s">
        <v>508</v>
      </c>
      <c r="W80" s="657" t="s">
        <v>498</v>
      </c>
      <c r="X80" s="658"/>
      <c r="Y80" s="658"/>
      <c r="Z80" s="658"/>
      <c r="AA80" s="658"/>
      <c r="AB80" s="658"/>
      <c r="AC80" s="658"/>
      <c r="AD80" s="658"/>
      <c r="AE80" s="658"/>
      <c r="AF80" s="658"/>
      <c r="AG80" s="658"/>
      <c r="AH80" s="658"/>
      <c r="AI80" s="658"/>
      <c r="AJ80" s="658"/>
      <c r="AK80" s="658"/>
      <c r="AL80" s="658"/>
      <c r="AM80" s="658"/>
      <c r="AN80" s="658"/>
      <c r="AO80" s="658"/>
      <c r="AP80" s="658"/>
      <c r="AQ80" s="658"/>
      <c r="AR80" s="658"/>
      <c r="AS80" s="658"/>
      <c r="AT80" s="658"/>
      <c r="AU80" s="658"/>
      <c r="AV80" s="658"/>
      <c r="AW80" s="658"/>
      <c r="AX80" s="658"/>
      <c r="AY80" s="658"/>
      <c r="AZ80" s="658"/>
      <c r="BA80" s="658"/>
      <c r="BB80" s="658"/>
      <c r="BC80" s="658"/>
      <c r="BD80" s="658"/>
      <c r="BE80" s="658"/>
      <c r="BF80" s="658"/>
      <c r="BG80" s="658"/>
      <c r="BH80" s="658"/>
      <c r="BI80" s="658"/>
      <c r="BJ80" s="658"/>
      <c r="BK80" s="658"/>
      <c r="BL80" s="658"/>
      <c r="BM80" s="658"/>
      <c r="BN80" s="658"/>
      <c r="BO80" s="658"/>
      <c r="BP80" s="658"/>
      <c r="BQ80" s="658"/>
      <c r="BR80" s="658"/>
      <c r="BS80" s="658"/>
      <c r="BT80" s="658"/>
      <c r="BU80" s="658"/>
      <c r="BV80" s="658"/>
      <c r="BW80" s="658"/>
      <c r="BX80" s="658"/>
      <c r="BY80" s="658"/>
      <c r="BZ80" s="658"/>
      <c r="CA80" s="658"/>
      <c r="CB80" s="658"/>
      <c r="CC80" s="658"/>
      <c r="CD80" s="658"/>
      <c r="CE80" s="658"/>
      <c r="CF80" s="658"/>
      <c r="CG80" s="658"/>
      <c r="CH80" s="658"/>
      <c r="CI80" s="658"/>
      <c r="CJ80" s="658"/>
      <c r="CK80" s="658"/>
      <c r="CL80" s="658"/>
      <c r="CM80" s="658"/>
      <c r="CN80" s="658"/>
      <c r="CO80" s="658"/>
      <c r="CP80" s="658"/>
      <c r="CQ80" s="658"/>
      <c r="CR80" s="658"/>
      <c r="CS80" s="658"/>
      <c r="CT80" s="658"/>
      <c r="CU80" s="658"/>
      <c r="CV80" s="658"/>
      <c r="CW80" s="658"/>
      <c r="CX80" s="658"/>
      <c r="CY80" s="659"/>
      <c r="CZ80" s="660">
        <v>0</v>
      </c>
      <c r="DA80" s="661">
        <v>0</v>
      </c>
      <c r="DB80" s="661">
        <v>0</v>
      </c>
      <c r="DC80" s="661">
        <v>0</v>
      </c>
      <c r="DD80" s="661">
        <v>0</v>
      </c>
      <c r="DE80" s="661">
        <v>0</v>
      </c>
      <c r="DF80" s="661">
        <v>0</v>
      </c>
      <c r="DG80" s="661">
        <v>0</v>
      </c>
      <c r="DH80" s="661">
        <v>0</v>
      </c>
      <c r="DI80" s="661">
        <v>0</v>
      </c>
      <c r="DJ80" s="661">
        <v>0</v>
      </c>
      <c r="DK80" s="661">
        <v>0</v>
      </c>
      <c r="DL80" s="661">
        <v>0</v>
      </c>
      <c r="DM80" s="661">
        <v>0</v>
      </c>
      <c r="DN80" s="661">
        <v>0</v>
      </c>
      <c r="DO80" s="661">
        <v>0</v>
      </c>
      <c r="DP80" s="661">
        <v>0</v>
      </c>
      <c r="DQ80" s="661">
        <v>0</v>
      </c>
      <c r="DR80" s="661">
        <v>0</v>
      </c>
      <c r="DS80" s="661">
        <v>0</v>
      </c>
      <c r="DT80" s="661">
        <v>0</v>
      </c>
      <c r="DU80" s="661">
        <v>0</v>
      </c>
      <c r="DV80" s="661">
        <v>0</v>
      </c>
      <c r="DW80" s="662">
        <v>0</v>
      </c>
      <c r="DX80" s="647"/>
    </row>
    <row r="81" spans="2:128" ht="15.75" thickBot="1" x14ac:dyDescent="0.25">
      <c r="B81" s="505" t="s">
        <v>553</v>
      </c>
      <c r="C81" s="506" t="s">
        <v>554</v>
      </c>
      <c r="D81" s="507"/>
      <c r="E81" s="507"/>
      <c r="F81" s="507"/>
      <c r="G81" s="507"/>
      <c r="H81" s="507"/>
      <c r="I81" s="507"/>
      <c r="J81" s="507"/>
      <c r="K81" s="507"/>
      <c r="L81" s="507"/>
      <c r="M81" s="507"/>
      <c r="N81" s="507"/>
      <c r="O81" s="507"/>
      <c r="P81" s="507"/>
      <c r="Q81" s="507"/>
      <c r="R81" s="508"/>
      <c r="S81" s="509"/>
      <c r="T81" s="508"/>
      <c r="U81" s="509"/>
      <c r="V81" s="507"/>
      <c r="W81" s="507"/>
      <c r="X81" s="510">
        <f t="shared" ref="X81:BC81" si="88">SUMIF($C:$C,"61.10x",X:X)</f>
        <v>0</v>
      </c>
      <c r="Y81" s="510">
        <f t="shared" si="88"/>
        <v>0</v>
      </c>
      <c r="Z81" s="510">
        <f t="shared" si="88"/>
        <v>0</v>
      </c>
      <c r="AA81" s="510">
        <f t="shared" si="88"/>
        <v>0</v>
      </c>
      <c r="AB81" s="510">
        <f t="shared" si="88"/>
        <v>0</v>
      </c>
      <c r="AC81" s="510">
        <f t="shared" si="88"/>
        <v>0</v>
      </c>
      <c r="AD81" s="510">
        <f t="shared" si="88"/>
        <v>0</v>
      </c>
      <c r="AE81" s="510">
        <f t="shared" si="88"/>
        <v>0</v>
      </c>
      <c r="AF81" s="510">
        <f t="shared" si="88"/>
        <v>0</v>
      </c>
      <c r="AG81" s="510">
        <f t="shared" si="88"/>
        <v>0</v>
      </c>
      <c r="AH81" s="510">
        <f t="shared" si="88"/>
        <v>0</v>
      </c>
      <c r="AI81" s="510">
        <f t="shared" si="88"/>
        <v>0</v>
      </c>
      <c r="AJ81" s="510">
        <f t="shared" si="88"/>
        <v>0</v>
      </c>
      <c r="AK81" s="510">
        <f t="shared" si="88"/>
        <v>0</v>
      </c>
      <c r="AL81" s="510">
        <f t="shared" si="88"/>
        <v>0</v>
      </c>
      <c r="AM81" s="510">
        <f t="shared" si="88"/>
        <v>0</v>
      </c>
      <c r="AN81" s="510">
        <f t="shared" si="88"/>
        <v>0</v>
      </c>
      <c r="AO81" s="510">
        <f t="shared" si="88"/>
        <v>0</v>
      </c>
      <c r="AP81" s="510">
        <f t="shared" si="88"/>
        <v>0</v>
      </c>
      <c r="AQ81" s="510">
        <f t="shared" si="88"/>
        <v>0</v>
      </c>
      <c r="AR81" s="510">
        <f t="shared" si="88"/>
        <v>0</v>
      </c>
      <c r="AS81" s="510">
        <f t="shared" si="88"/>
        <v>0</v>
      </c>
      <c r="AT81" s="510">
        <f t="shared" si="88"/>
        <v>0</v>
      </c>
      <c r="AU81" s="510">
        <f t="shared" si="88"/>
        <v>0</v>
      </c>
      <c r="AV81" s="510">
        <f t="shared" si="88"/>
        <v>0</v>
      </c>
      <c r="AW81" s="510">
        <f t="shared" si="88"/>
        <v>0</v>
      </c>
      <c r="AX81" s="510">
        <f t="shared" si="88"/>
        <v>0</v>
      </c>
      <c r="AY81" s="510">
        <f t="shared" si="88"/>
        <v>0</v>
      </c>
      <c r="AZ81" s="510">
        <f t="shared" si="88"/>
        <v>0</v>
      </c>
      <c r="BA81" s="510">
        <f t="shared" si="88"/>
        <v>0</v>
      </c>
      <c r="BB81" s="510">
        <f t="shared" si="88"/>
        <v>0</v>
      </c>
      <c r="BC81" s="510">
        <f t="shared" si="88"/>
        <v>0</v>
      </c>
      <c r="BD81" s="510">
        <f t="shared" ref="BD81:CI81" si="89">SUMIF($C:$C,"61.10x",BD:BD)</f>
        <v>0</v>
      </c>
      <c r="BE81" s="510">
        <f t="shared" si="89"/>
        <v>0</v>
      </c>
      <c r="BF81" s="510">
        <f t="shared" si="89"/>
        <v>0</v>
      </c>
      <c r="BG81" s="510">
        <f t="shared" si="89"/>
        <v>0</v>
      </c>
      <c r="BH81" s="510">
        <f t="shared" si="89"/>
        <v>0</v>
      </c>
      <c r="BI81" s="510">
        <f t="shared" si="89"/>
        <v>0</v>
      </c>
      <c r="BJ81" s="510">
        <f t="shared" si="89"/>
        <v>0</v>
      </c>
      <c r="BK81" s="510">
        <f t="shared" si="89"/>
        <v>0</v>
      </c>
      <c r="BL81" s="510">
        <f t="shared" si="89"/>
        <v>0</v>
      </c>
      <c r="BM81" s="510">
        <f t="shared" si="89"/>
        <v>0</v>
      </c>
      <c r="BN81" s="510">
        <f t="shared" si="89"/>
        <v>0</v>
      </c>
      <c r="BO81" s="510">
        <f t="shared" si="89"/>
        <v>0</v>
      </c>
      <c r="BP81" s="510">
        <f t="shared" si="89"/>
        <v>0</v>
      </c>
      <c r="BQ81" s="510">
        <f t="shared" si="89"/>
        <v>0</v>
      </c>
      <c r="BR81" s="510">
        <f t="shared" si="89"/>
        <v>0</v>
      </c>
      <c r="BS81" s="510">
        <f t="shared" si="89"/>
        <v>0</v>
      </c>
      <c r="BT81" s="510">
        <f t="shared" si="89"/>
        <v>0</v>
      </c>
      <c r="BU81" s="510">
        <f t="shared" si="89"/>
        <v>0</v>
      </c>
      <c r="BV81" s="510">
        <f t="shared" si="89"/>
        <v>0</v>
      </c>
      <c r="BW81" s="510">
        <f t="shared" si="89"/>
        <v>0</v>
      </c>
      <c r="BX81" s="510">
        <f t="shared" si="89"/>
        <v>0</v>
      </c>
      <c r="BY81" s="510">
        <f t="shared" si="89"/>
        <v>0</v>
      </c>
      <c r="BZ81" s="510">
        <f t="shared" si="89"/>
        <v>0</v>
      </c>
      <c r="CA81" s="510">
        <f t="shared" si="89"/>
        <v>0</v>
      </c>
      <c r="CB81" s="510">
        <f t="shared" si="89"/>
        <v>0</v>
      </c>
      <c r="CC81" s="510">
        <f t="shared" si="89"/>
        <v>0</v>
      </c>
      <c r="CD81" s="510">
        <f t="shared" si="89"/>
        <v>0</v>
      </c>
      <c r="CE81" s="510">
        <f t="shared" si="89"/>
        <v>0</v>
      </c>
      <c r="CF81" s="510">
        <f t="shared" si="89"/>
        <v>0</v>
      </c>
      <c r="CG81" s="510">
        <f t="shared" si="89"/>
        <v>0</v>
      </c>
      <c r="CH81" s="510">
        <f t="shared" si="89"/>
        <v>0</v>
      </c>
      <c r="CI81" s="510">
        <f t="shared" si="89"/>
        <v>0</v>
      </c>
      <c r="CJ81" s="510">
        <f t="shared" ref="CJ81:DO81" si="90">SUMIF($C:$C,"61.10x",CJ:CJ)</f>
        <v>0</v>
      </c>
      <c r="CK81" s="510">
        <f t="shared" si="90"/>
        <v>0</v>
      </c>
      <c r="CL81" s="510">
        <f t="shared" si="90"/>
        <v>0</v>
      </c>
      <c r="CM81" s="510">
        <f t="shared" si="90"/>
        <v>0</v>
      </c>
      <c r="CN81" s="510">
        <f t="shared" si="90"/>
        <v>0</v>
      </c>
      <c r="CO81" s="510">
        <f t="shared" si="90"/>
        <v>0</v>
      </c>
      <c r="CP81" s="510">
        <f t="shared" si="90"/>
        <v>0</v>
      </c>
      <c r="CQ81" s="510">
        <f t="shared" si="90"/>
        <v>0</v>
      </c>
      <c r="CR81" s="510">
        <f t="shared" si="90"/>
        <v>0</v>
      </c>
      <c r="CS81" s="510">
        <f t="shared" si="90"/>
        <v>0</v>
      </c>
      <c r="CT81" s="510">
        <f t="shared" si="90"/>
        <v>0</v>
      </c>
      <c r="CU81" s="510">
        <f t="shared" si="90"/>
        <v>0</v>
      </c>
      <c r="CV81" s="510">
        <f t="shared" si="90"/>
        <v>0</v>
      </c>
      <c r="CW81" s="510">
        <f t="shared" si="90"/>
        <v>0</v>
      </c>
      <c r="CX81" s="510">
        <f t="shared" si="90"/>
        <v>0</v>
      </c>
      <c r="CY81" s="511">
        <f t="shared" si="90"/>
        <v>0</v>
      </c>
      <c r="CZ81" s="512">
        <f t="shared" si="90"/>
        <v>0</v>
      </c>
      <c r="DA81" s="512">
        <f t="shared" si="90"/>
        <v>0</v>
      </c>
      <c r="DB81" s="512">
        <f t="shared" si="90"/>
        <v>0</v>
      </c>
      <c r="DC81" s="512">
        <f t="shared" si="90"/>
        <v>0</v>
      </c>
      <c r="DD81" s="512">
        <f t="shared" si="90"/>
        <v>0</v>
      </c>
      <c r="DE81" s="512">
        <f t="shared" si="90"/>
        <v>0</v>
      </c>
      <c r="DF81" s="512">
        <f t="shared" si="90"/>
        <v>0</v>
      </c>
      <c r="DG81" s="512">
        <f t="shared" si="90"/>
        <v>0</v>
      </c>
      <c r="DH81" s="512">
        <f t="shared" si="90"/>
        <v>0</v>
      </c>
      <c r="DI81" s="512">
        <f t="shared" si="90"/>
        <v>0</v>
      </c>
      <c r="DJ81" s="512">
        <f t="shared" si="90"/>
        <v>0</v>
      </c>
      <c r="DK81" s="512">
        <f t="shared" si="90"/>
        <v>0</v>
      </c>
      <c r="DL81" s="512">
        <f t="shared" si="90"/>
        <v>0</v>
      </c>
      <c r="DM81" s="512">
        <f t="shared" si="90"/>
        <v>0</v>
      </c>
      <c r="DN81" s="512">
        <f t="shared" si="90"/>
        <v>0</v>
      </c>
      <c r="DO81" s="512">
        <f t="shared" si="90"/>
        <v>0</v>
      </c>
      <c r="DP81" s="512">
        <f t="shared" ref="DP81:DW81" si="91">SUMIF($C:$C,"61.10x",DP:DP)</f>
        <v>0</v>
      </c>
      <c r="DQ81" s="512">
        <f t="shared" si="91"/>
        <v>0</v>
      </c>
      <c r="DR81" s="512">
        <f t="shared" si="91"/>
        <v>0</v>
      </c>
      <c r="DS81" s="512">
        <f t="shared" si="91"/>
        <v>0</v>
      </c>
      <c r="DT81" s="512">
        <f t="shared" si="91"/>
        <v>0</v>
      </c>
      <c r="DU81" s="512">
        <f t="shared" si="91"/>
        <v>0</v>
      </c>
      <c r="DV81" s="512">
        <f t="shared" si="91"/>
        <v>0</v>
      </c>
      <c r="DW81" s="513">
        <f t="shared" si="91"/>
        <v>0</v>
      </c>
      <c r="DX81" s="481"/>
    </row>
    <row r="82" spans="2:128" x14ac:dyDescent="0.2">
      <c r="B82" s="514"/>
      <c r="C82" s="441"/>
      <c r="D82" s="441"/>
      <c r="E82" s="441"/>
      <c r="F82" s="441"/>
      <c r="G82" s="441"/>
      <c r="H82" s="441"/>
      <c r="I82" s="441"/>
      <c r="J82" s="441"/>
      <c r="K82" s="441"/>
      <c r="L82" s="441"/>
      <c r="M82" s="441"/>
      <c r="N82" s="441"/>
      <c r="O82" s="441"/>
      <c r="P82" s="441"/>
      <c r="Q82" s="441"/>
      <c r="R82" s="441"/>
      <c r="S82" s="441"/>
      <c r="T82" s="441"/>
      <c r="U82" s="441"/>
      <c r="V82" s="440"/>
      <c r="W82" s="440"/>
      <c r="X82" s="440"/>
      <c r="Y82" s="440"/>
      <c r="Z82" s="440"/>
      <c r="AA82" s="440"/>
      <c r="AB82" s="440"/>
      <c r="AC82" s="440"/>
      <c r="AD82" s="440"/>
      <c r="AE82" s="440"/>
      <c r="AF82" s="440"/>
      <c r="AG82" s="440"/>
      <c r="AH82" s="440"/>
      <c r="AI82" s="440"/>
      <c r="AJ82" s="440"/>
      <c r="AK82" s="440"/>
      <c r="AL82" s="440"/>
      <c r="AM82" s="440"/>
      <c r="AN82" s="440"/>
      <c r="AO82" s="440"/>
      <c r="AP82" s="440"/>
      <c r="AQ82" s="440"/>
      <c r="AR82" s="440"/>
      <c r="AS82" s="440"/>
      <c r="AT82" s="440"/>
      <c r="AU82" s="440"/>
      <c r="AV82" s="440"/>
      <c r="AW82" s="440"/>
      <c r="AX82" s="440"/>
      <c r="AY82" s="440"/>
      <c r="AZ82" s="440"/>
      <c r="BA82" s="440"/>
      <c r="BB82" s="440"/>
      <c r="BC82" s="440"/>
      <c r="BD82" s="440"/>
      <c r="BE82" s="440"/>
      <c r="BF82" s="440"/>
      <c r="BG82" s="440"/>
      <c r="BH82" s="440"/>
      <c r="BI82" s="440"/>
      <c r="BJ82" s="440"/>
      <c r="BK82" s="440"/>
      <c r="BL82" s="440"/>
      <c r="BM82" s="440"/>
      <c r="BN82" s="440"/>
      <c r="BO82" s="440"/>
      <c r="BP82" s="440"/>
      <c r="BQ82" s="440"/>
      <c r="BR82" s="440"/>
      <c r="BS82" s="440"/>
      <c r="BT82" s="440"/>
      <c r="BU82" s="440"/>
      <c r="BV82" s="440"/>
      <c r="BW82" s="440"/>
      <c r="BX82" s="440"/>
      <c r="BY82" s="440"/>
      <c r="BZ82" s="440"/>
      <c r="CA82" s="440"/>
      <c r="CB82" s="440"/>
      <c r="CC82" s="440"/>
      <c r="CD82" s="441"/>
      <c r="CE82" s="441"/>
      <c r="CF82" s="441"/>
      <c r="CG82" s="441"/>
      <c r="CH82" s="441"/>
      <c r="CI82" s="441"/>
      <c r="CJ82" s="441"/>
      <c r="CK82" s="441"/>
      <c r="CL82" s="441"/>
      <c r="CM82" s="441"/>
      <c r="CN82" s="441"/>
      <c r="CO82" s="441"/>
      <c r="CP82" s="441"/>
      <c r="CQ82" s="441"/>
      <c r="CR82" s="441"/>
      <c r="CS82" s="441"/>
      <c r="CT82" s="441"/>
      <c r="CU82" s="441"/>
      <c r="CV82" s="441"/>
      <c r="CW82" s="441"/>
      <c r="CX82" s="441"/>
      <c r="CY82" s="441"/>
      <c r="CZ82" s="441"/>
      <c r="DA82" s="441"/>
      <c r="DB82" s="441"/>
      <c r="DC82" s="441"/>
      <c r="DD82" s="441"/>
      <c r="DE82" s="441"/>
      <c r="DF82" s="441"/>
      <c r="DG82" s="441"/>
      <c r="DH82" s="441"/>
      <c r="DI82" s="441"/>
      <c r="DJ82" s="441"/>
      <c r="DK82" s="441"/>
      <c r="DL82" s="441"/>
      <c r="DM82" s="441"/>
      <c r="DN82" s="441"/>
      <c r="DO82" s="441"/>
      <c r="DP82" s="441"/>
      <c r="DQ82" s="441"/>
      <c r="DR82" s="441"/>
      <c r="DS82" s="441"/>
      <c r="DT82" s="441"/>
      <c r="DU82" s="441"/>
      <c r="DV82" s="441"/>
      <c r="DW82" s="441"/>
      <c r="DX82" s="441"/>
    </row>
    <row r="83" spans="2:128" x14ac:dyDescent="0.2">
      <c r="B83" s="514"/>
      <c r="C83" s="441"/>
      <c r="D83" s="441"/>
      <c r="E83" s="441"/>
      <c r="F83" s="493"/>
      <c r="G83" s="441"/>
      <c r="H83" s="441"/>
      <c r="I83" s="441"/>
      <c r="J83" s="441"/>
      <c r="K83" s="441"/>
      <c r="L83" s="441"/>
      <c r="M83" s="441"/>
      <c r="N83" s="441"/>
      <c r="O83" s="441"/>
      <c r="P83" s="441" t="s">
        <v>555</v>
      </c>
      <c r="Q83" s="441"/>
      <c r="R83" s="441"/>
      <c r="S83" s="441"/>
      <c r="T83" s="441"/>
      <c r="U83" s="441"/>
      <c r="V83" s="440"/>
      <c r="W83" s="440"/>
      <c r="X83" s="440"/>
      <c r="Y83" s="440"/>
      <c r="Z83" s="440"/>
      <c r="AA83" s="440"/>
      <c r="AB83" s="440"/>
      <c r="AC83" s="440"/>
      <c r="AD83" s="440"/>
      <c r="AE83" s="440"/>
      <c r="AF83" s="440"/>
      <c r="AG83" s="440"/>
      <c r="AH83" s="440"/>
      <c r="AI83" s="440"/>
      <c r="AJ83" s="440"/>
      <c r="AK83" s="440"/>
      <c r="AL83" s="440"/>
      <c r="AM83" s="440"/>
      <c r="AN83" s="440"/>
      <c r="AO83" s="440"/>
      <c r="AP83" s="440"/>
      <c r="AQ83" s="440"/>
      <c r="AR83" s="440"/>
      <c r="AS83" s="440"/>
      <c r="AT83" s="440"/>
      <c r="AU83" s="440"/>
      <c r="AV83" s="440"/>
      <c r="AW83" s="440"/>
      <c r="AX83" s="440"/>
      <c r="AY83" s="440"/>
      <c r="AZ83" s="440"/>
      <c r="BA83" s="440"/>
      <c r="BB83" s="440"/>
      <c r="BC83" s="440"/>
      <c r="BD83" s="440"/>
      <c r="BE83" s="440"/>
      <c r="BF83" s="440"/>
      <c r="BG83" s="440"/>
      <c r="BH83" s="440"/>
      <c r="BI83" s="440"/>
      <c r="BJ83" s="440"/>
      <c r="BK83" s="440"/>
      <c r="BL83" s="440"/>
      <c r="BM83" s="440"/>
      <c r="BN83" s="440"/>
      <c r="BO83" s="440"/>
      <c r="BP83" s="440"/>
      <c r="BQ83" s="440"/>
      <c r="BR83" s="440"/>
      <c r="BS83" s="440"/>
      <c r="BT83" s="440"/>
      <c r="BU83" s="440"/>
      <c r="BV83" s="440"/>
      <c r="BW83" s="440"/>
      <c r="BX83" s="440"/>
      <c r="BY83" s="440"/>
      <c r="BZ83" s="440"/>
      <c r="CA83" s="440"/>
      <c r="CB83" s="440"/>
      <c r="CC83" s="440"/>
      <c r="CD83" s="441"/>
      <c r="CE83" s="441"/>
      <c r="CF83" s="441"/>
      <c r="CG83" s="441"/>
      <c r="CH83" s="441"/>
      <c r="CI83" s="441"/>
      <c r="CJ83" s="441"/>
      <c r="CK83" s="441"/>
      <c r="CL83" s="441"/>
      <c r="CM83" s="441"/>
      <c r="CN83" s="441"/>
      <c r="CO83" s="441"/>
      <c r="CP83" s="441"/>
      <c r="CQ83" s="441"/>
      <c r="CR83" s="441"/>
      <c r="CS83" s="441"/>
      <c r="CT83" s="441"/>
      <c r="CU83" s="441"/>
      <c r="CV83" s="441"/>
      <c r="CW83" s="441"/>
      <c r="CX83" s="441"/>
      <c r="CY83" s="441"/>
      <c r="CZ83" s="441"/>
      <c r="DA83" s="441"/>
      <c r="DB83" s="441"/>
      <c r="DC83" s="441"/>
      <c r="DD83" s="441"/>
      <c r="DE83" s="441"/>
      <c r="DF83" s="441"/>
      <c r="DG83" s="441"/>
      <c r="DH83" s="441"/>
      <c r="DI83" s="441"/>
      <c r="DJ83" s="441"/>
      <c r="DK83" s="441"/>
      <c r="DL83" s="441"/>
      <c r="DM83" s="441"/>
      <c r="DN83" s="441"/>
      <c r="DO83" s="441"/>
      <c r="DP83" s="441"/>
      <c r="DQ83" s="441"/>
      <c r="DR83" s="441"/>
      <c r="DS83" s="441"/>
      <c r="DT83" s="441"/>
      <c r="DU83" s="441"/>
      <c r="DV83" s="441"/>
      <c r="DW83" s="441"/>
      <c r="DX83" s="441"/>
    </row>
    <row r="84" spans="2:128" x14ac:dyDescent="0.2">
      <c r="B84" s="514"/>
      <c r="C84" s="441"/>
      <c r="D84" s="441"/>
      <c r="E84" s="441"/>
      <c r="F84" s="441"/>
      <c r="G84" s="441"/>
      <c r="H84" s="441"/>
      <c r="I84" s="441"/>
      <c r="J84" s="441"/>
      <c r="K84" s="441"/>
      <c r="L84" s="441"/>
      <c r="M84" s="441"/>
      <c r="N84" s="441"/>
      <c r="O84" s="441"/>
      <c r="P84" s="441"/>
      <c r="Q84" s="441"/>
      <c r="R84" s="441"/>
      <c r="S84" s="441"/>
      <c r="T84" s="441"/>
      <c r="U84" s="441"/>
      <c r="V84" s="440"/>
      <c r="W84" s="440"/>
      <c r="X84" s="440"/>
      <c r="Y84" s="440"/>
      <c r="Z84" s="440"/>
      <c r="AA84" s="440"/>
      <c r="AB84" s="440"/>
      <c r="AC84" s="440"/>
      <c r="AD84" s="440"/>
      <c r="AE84" s="440"/>
      <c r="AF84" s="440"/>
      <c r="AG84" s="440"/>
      <c r="AH84" s="440"/>
      <c r="AI84" s="440"/>
      <c r="AJ84" s="440"/>
      <c r="AK84" s="440"/>
      <c r="AL84" s="440"/>
      <c r="AM84" s="440"/>
      <c r="AN84" s="440"/>
      <c r="AO84" s="440"/>
      <c r="AP84" s="440"/>
      <c r="AQ84" s="440"/>
      <c r="AR84" s="440"/>
      <c r="AS84" s="440"/>
      <c r="AT84" s="440"/>
      <c r="AU84" s="440"/>
      <c r="AV84" s="440"/>
      <c r="AW84" s="440"/>
      <c r="AX84" s="440"/>
      <c r="AY84" s="440"/>
      <c r="AZ84" s="440"/>
      <c r="BA84" s="440"/>
      <c r="BB84" s="440"/>
      <c r="BC84" s="440"/>
      <c r="BD84" s="440"/>
      <c r="BE84" s="440"/>
      <c r="BF84" s="440"/>
      <c r="BG84" s="440"/>
      <c r="BH84" s="440"/>
      <c r="BI84" s="440"/>
      <c r="BJ84" s="440"/>
      <c r="BK84" s="440"/>
      <c r="BL84" s="440"/>
      <c r="BM84" s="440"/>
      <c r="BN84" s="440"/>
      <c r="BO84" s="440"/>
      <c r="BP84" s="440"/>
      <c r="BQ84" s="440"/>
      <c r="BR84" s="440"/>
      <c r="BS84" s="440"/>
      <c r="BT84" s="440"/>
      <c r="BU84" s="440"/>
      <c r="BV84" s="440"/>
      <c r="BW84" s="440"/>
      <c r="BX84" s="440"/>
      <c r="BY84" s="440"/>
      <c r="BZ84" s="440"/>
      <c r="CA84" s="440"/>
      <c r="CB84" s="440"/>
      <c r="CC84" s="440"/>
      <c r="CD84" s="441"/>
      <c r="CE84" s="441"/>
      <c r="CF84" s="441"/>
      <c r="CG84" s="441"/>
      <c r="CH84" s="441"/>
      <c r="CI84" s="441"/>
      <c r="CJ84" s="441"/>
      <c r="CK84" s="441"/>
      <c r="CL84" s="441"/>
      <c r="CM84" s="441"/>
      <c r="CN84" s="441"/>
      <c r="CO84" s="441"/>
      <c r="CP84" s="441"/>
      <c r="CQ84" s="441"/>
      <c r="CR84" s="441"/>
      <c r="CS84" s="441"/>
      <c r="CT84" s="441"/>
      <c r="CU84" s="441"/>
      <c r="CV84" s="441"/>
      <c r="CW84" s="441"/>
      <c r="CX84" s="441"/>
      <c r="CY84" s="441"/>
      <c r="CZ84" s="441"/>
      <c r="DA84" s="441"/>
      <c r="DB84" s="441"/>
      <c r="DC84" s="441"/>
      <c r="DD84" s="441"/>
      <c r="DE84" s="441"/>
      <c r="DF84" s="441"/>
      <c r="DG84" s="441"/>
      <c r="DH84" s="441"/>
      <c r="DI84" s="441"/>
      <c r="DJ84" s="441"/>
      <c r="DK84" s="441"/>
      <c r="DL84" s="441"/>
      <c r="DM84" s="441"/>
      <c r="DN84" s="441"/>
      <c r="DO84" s="441"/>
      <c r="DP84" s="441"/>
      <c r="DQ84" s="441"/>
      <c r="DR84" s="441"/>
      <c r="DS84" s="441"/>
      <c r="DT84" s="441"/>
      <c r="DU84" s="441"/>
      <c r="DV84" s="441"/>
      <c r="DW84" s="441"/>
      <c r="DX84" s="441"/>
    </row>
    <row r="85" spans="2:128" x14ac:dyDescent="0.2">
      <c r="B85" s="514"/>
      <c r="C85" s="441"/>
      <c r="D85" s="441"/>
      <c r="E85" s="441"/>
      <c r="F85" s="441"/>
      <c r="G85" s="441"/>
      <c r="H85" s="441"/>
      <c r="I85" s="441"/>
      <c r="J85" s="441"/>
      <c r="K85" s="441"/>
      <c r="L85" s="441"/>
      <c r="M85" s="441"/>
      <c r="N85" s="441"/>
      <c r="O85" s="441"/>
      <c r="P85" s="441"/>
      <c r="Q85" s="441"/>
      <c r="R85" s="441"/>
      <c r="S85" s="441"/>
      <c r="T85" s="441"/>
      <c r="U85" s="441"/>
      <c r="V85" s="440"/>
      <c r="W85" s="440"/>
      <c r="X85" s="440"/>
      <c r="Y85" s="440"/>
      <c r="Z85" s="440"/>
      <c r="AA85" s="440"/>
      <c r="AB85" s="440"/>
      <c r="AC85" s="440"/>
      <c r="AD85" s="440"/>
      <c r="AE85" s="440"/>
      <c r="AF85" s="440"/>
      <c r="AG85" s="440"/>
      <c r="AH85" s="440"/>
      <c r="AI85" s="440"/>
      <c r="AJ85" s="440"/>
      <c r="AK85" s="440"/>
      <c r="AL85" s="440"/>
      <c r="AM85" s="440"/>
      <c r="AN85" s="440"/>
      <c r="AO85" s="440"/>
      <c r="AP85" s="440"/>
      <c r="AQ85" s="440"/>
      <c r="AR85" s="440"/>
      <c r="AS85" s="440"/>
      <c r="AT85" s="440"/>
      <c r="AU85" s="440"/>
      <c r="AV85" s="440"/>
      <c r="AW85" s="440"/>
      <c r="AX85" s="440"/>
      <c r="AY85" s="440"/>
      <c r="AZ85" s="440"/>
      <c r="BA85" s="440"/>
      <c r="BB85" s="440"/>
      <c r="BC85" s="440"/>
      <c r="BD85" s="440"/>
      <c r="BE85" s="440"/>
      <c r="BF85" s="440"/>
      <c r="BG85" s="440"/>
      <c r="BH85" s="440"/>
      <c r="BI85" s="440"/>
      <c r="BJ85" s="440"/>
      <c r="BK85" s="440"/>
      <c r="BL85" s="440"/>
      <c r="BM85" s="440"/>
      <c r="BN85" s="440"/>
      <c r="BO85" s="440"/>
      <c r="BP85" s="440"/>
      <c r="BQ85" s="440"/>
      <c r="BR85" s="440"/>
      <c r="BS85" s="440"/>
      <c r="BT85" s="440"/>
      <c r="BU85" s="440"/>
      <c r="BV85" s="440"/>
      <c r="BW85" s="440"/>
      <c r="BX85" s="440"/>
      <c r="BY85" s="440"/>
      <c r="BZ85" s="440"/>
      <c r="CA85" s="440"/>
      <c r="CB85" s="440"/>
      <c r="CC85" s="440"/>
      <c r="CD85" s="441"/>
      <c r="CE85" s="441"/>
      <c r="CF85" s="441"/>
      <c r="CG85" s="441"/>
      <c r="CH85" s="441"/>
      <c r="CI85" s="441"/>
      <c r="CJ85" s="441"/>
      <c r="CK85" s="441"/>
      <c r="CL85" s="441"/>
      <c r="CM85" s="441"/>
      <c r="CN85" s="441"/>
      <c r="CO85" s="441"/>
      <c r="CP85" s="441"/>
      <c r="CQ85" s="441"/>
      <c r="CR85" s="441"/>
      <c r="CS85" s="441"/>
      <c r="CT85" s="441"/>
      <c r="CU85" s="441"/>
      <c r="CV85" s="441"/>
      <c r="CW85" s="441"/>
      <c r="CX85" s="441"/>
      <c r="CY85" s="441"/>
      <c r="CZ85" s="441"/>
      <c r="DA85" s="441"/>
      <c r="DB85" s="441"/>
      <c r="DC85" s="441"/>
      <c r="DD85" s="441"/>
      <c r="DE85" s="441"/>
      <c r="DF85" s="441"/>
      <c r="DG85" s="441"/>
      <c r="DH85" s="441"/>
      <c r="DI85" s="441"/>
      <c r="DJ85" s="441"/>
      <c r="DK85" s="441"/>
      <c r="DL85" s="441"/>
      <c r="DM85" s="441"/>
      <c r="DN85" s="441"/>
      <c r="DO85" s="441"/>
      <c r="DP85" s="441"/>
      <c r="DQ85" s="441"/>
      <c r="DR85" s="441"/>
      <c r="DS85" s="441"/>
      <c r="DT85" s="441"/>
      <c r="DU85" s="441"/>
      <c r="DV85" s="441"/>
      <c r="DW85" s="441"/>
      <c r="DX85" s="441"/>
    </row>
    <row r="86" spans="2:128" x14ac:dyDescent="0.2">
      <c r="B86" s="514"/>
      <c r="C86" s="441"/>
      <c r="D86" s="441"/>
      <c r="E86" s="441"/>
      <c r="F86" s="441"/>
      <c r="G86" s="441"/>
      <c r="H86" s="441"/>
      <c r="I86" s="441"/>
      <c r="J86" s="441"/>
      <c r="K86" s="441"/>
      <c r="L86" s="441"/>
      <c r="M86" s="441"/>
      <c r="N86" s="441"/>
      <c r="O86" s="441"/>
      <c r="P86" s="441"/>
      <c r="Q86" s="441"/>
      <c r="R86" s="441"/>
      <c r="S86" s="441"/>
      <c r="T86" s="441"/>
      <c r="U86" s="441"/>
      <c r="V86" s="440"/>
      <c r="W86" s="440"/>
      <c r="X86" s="440"/>
      <c r="Y86" s="440"/>
      <c r="Z86" s="440"/>
      <c r="AA86" s="440"/>
      <c r="AB86" s="440"/>
      <c r="AC86" s="440"/>
      <c r="AD86" s="440"/>
      <c r="AE86" s="440"/>
      <c r="AF86" s="440"/>
      <c r="AG86" s="440"/>
      <c r="AH86" s="440"/>
      <c r="AI86" s="440"/>
      <c r="AJ86" s="440"/>
      <c r="AK86" s="440"/>
      <c r="AL86" s="440"/>
      <c r="AM86" s="440"/>
      <c r="AN86" s="440"/>
      <c r="AO86" s="440"/>
      <c r="AP86" s="440"/>
      <c r="AQ86" s="440"/>
      <c r="AR86" s="440"/>
      <c r="AS86" s="440"/>
      <c r="AT86" s="440"/>
      <c r="AU86" s="440"/>
      <c r="AV86" s="440"/>
      <c r="AW86" s="440"/>
      <c r="AX86" s="440"/>
      <c r="AY86" s="440"/>
      <c r="AZ86" s="440"/>
      <c r="BA86" s="440"/>
      <c r="BB86" s="440"/>
      <c r="BC86" s="440"/>
      <c r="BD86" s="440"/>
      <c r="BE86" s="440"/>
      <c r="BF86" s="440"/>
      <c r="BG86" s="440"/>
      <c r="BH86" s="440"/>
      <c r="BI86" s="440"/>
      <c r="BJ86" s="440"/>
      <c r="BK86" s="440"/>
      <c r="BL86" s="440"/>
      <c r="BM86" s="440"/>
      <c r="BN86" s="440"/>
      <c r="BO86" s="440"/>
      <c r="BP86" s="440"/>
      <c r="BQ86" s="440"/>
      <c r="BR86" s="440"/>
      <c r="BS86" s="440"/>
      <c r="BT86" s="440"/>
      <c r="BU86" s="440"/>
      <c r="BV86" s="440"/>
      <c r="BW86" s="440"/>
      <c r="BX86" s="440"/>
      <c r="BY86" s="440"/>
      <c r="BZ86" s="440"/>
      <c r="CA86" s="440"/>
      <c r="CB86" s="440"/>
      <c r="CC86" s="440"/>
      <c r="CD86" s="441"/>
      <c r="CE86" s="441"/>
      <c r="CF86" s="441"/>
      <c r="CG86" s="441"/>
      <c r="CH86" s="441"/>
      <c r="CI86" s="441"/>
      <c r="CJ86" s="441"/>
      <c r="CK86" s="441"/>
      <c r="CL86" s="441"/>
      <c r="CM86" s="441"/>
      <c r="CN86" s="441"/>
      <c r="CO86" s="441"/>
      <c r="CP86" s="441"/>
      <c r="CQ86" s="441"/>
      <c r="CR86" s="441"/>
      <c r="CS86" s="441"/>
      <c r="CT86" s="441"/>
      <c r="CU86" s="441"/>
      <c r="CV86" s="441"/>
      <c r="CW86" s="441"/>
      <c r="CX86" s="441"/>
      <c r="CY86" s="441"/>
      <c r="CZ86" s="441"/>
      <c r="DA86" s="441"/>
      <c r="DB86" s="441"/>
      <c r="DC86" s="441"/>
      <c r="DD86" s="441"/>
      <c r="DE86" s="441"/>
      <c r="DF86" s="441"/>
      <c r="DG86" s="441"/>
      <c r="DH86" s="441"/>
      <c r="DI86" s="441"/>
      <c r="DJ86" s="441"/>
      <c r="DK86" s="441"/>
      <c r="DL86" s="441"/>
      <c r="DM86" s="441"/>
      <c r="DN86" s="441"/>
      <c r="DO86" s="441"/>
      <c r="DP86" s="441"/>
      <c r="DQ86" s="441"/>
      <c r="DR86" s="441"/>
      <c r="DS86" s="441"/>
      <c r="DT86" s="441"/>
      <c r="DU86" s="441"/>
      <c r="DV86" s="441"/>
      <c r="DW86" s="441"/>
      <c r="DX86" s="441"/>
    </row>
    <row r="87" spans="2:128" x14ac:dyDescent="0.2">
      <c r="B87" s="514"/>
      <c r="C87" s="441"/>
      <c r="D87" s="441"/>
      <c r="E87" s="441"/>
      <c r="F87" s="441"/>
      <c r="G87" s="441"/>
      <c r="H87" s="441"/>
      <c r="I87" s="441"/>
      <c r="J87" s="441"/>
      <c r="K87" s="441"/>
      <c r="L87" s="441"/>
      <c r="M87" s="441"/>
      <c r="N87" s="441"/>
      <c r="O87" s="441"/>
      <c r="P87" s="441"/>
      <c r="Q87" s="441"/>
      <c r="R87" s="441"/>
      <c r="S87" s="441"/>
      <c r="T87" s="441"/>
      <c r="U87" s="441"/>
      <c r="V87" s="440"/>
      <c r="W87" s="440"/>
      <c r="X87" s="440"/>
      <c r="Y87" s="440"/>
      <c r="Z87" s="440"/>
      <c r="AA87" s="440"/>
      <c r="AB87" s="440"/>
      <c r="AC87" s="440"/>
      <c r="AD87" s="440"/>
      <c r="AE87" s="440"/>
      <c r="AF87" s="440"/>
      <c r="AG87" s="440"/>
      <c r="AH87" s="440"/>
      <c r="AI87" s="440"/>
      <c r="AJ87" s="440"/>
      <c r="AK87" s="440"/>
      <c r="AL87" s="440"/>
      <c r="AM87" s="440"/>
      <c r="AN87" s="440"/>
      <c r="AO87" s="440"/>
      <c r="AP87" s="440"/>
      <c r="AQ87" s="440"/>
      <c r="AR87" s="440"/>
      <c r="AS87" s="440"/>
      <c r="AT87" s="440"/>
      <c r="AU87" s="440"/>
      <c r="AV87" s="440"/>
      <c r="AW87" s="440"/>
      <c r="AX87" s="440"/>
      <c r="AY87" s="440"/>
      <c r="AZ87" s="440"/>
      <c r="BA87" s="440"/>
      <c r="BB87" s="440"/>
      <c r="BC87" s="440"/>
      <c r="BD87" s="440"/>
      <c r="BE87" s="440"/>
      <c r="BF87" s="440"/>
      <c r="BG87" s="440"/>
      <c r="BH87" s="440"/>
      <c r="BI87" s="440"/>
      <c r="BJ87" s="440"/>
      <c r="BK87" s="440"/>
      <c r="BL87" s="440"/>
      <c r="BM87" s="440"/>
      <c r="BN87" s="440"/>
      <c r="BO87" s="440"/>
      <c r="BP87" s="440"/>
      <c r="BQ87" s="440"/>
      <c r="BR87" s="440"/>
      <c r="BS87" s="440"/>
      <c r="BT87" s="440"/>
      <c r="BU87" s="440"/>
      <c r="BV87" s="440"/>
      <c r="BW87" s="440"/>
      <c r="BX87" s="440"/>
      <c r="BY87" s="440"/>
      <c r="BZ87" s="440"/>
      <c r="CA87" s="440"/>
      <c r="CB87" s="440"/>
      <c r="CC87" s="440"/>
      <c r="CD87" s="441"/>
      <c r="CE87" s="441"/>
      <c r="CF87" s="441"/>
      <c r="CG87" s="441"/>
      <c r="CH87" s="441"/>
      <c r="CI87" s="441"/>
      <c r="CJ87" s="441"/>
      <c r="CK87" s="441"/>
      <c r="CL87" s="441"/>
      <c r="CM87" s="441"/>
      <c r="CN87" s="441"/>
      <c r="CO87" s="441"/>
      <c r="CP87" s="441"/>
      <c r="CQ87" s="441"/>
      <c r="CR87" s="441"/>
      <c r="CS87" s="441"/>
      <c r="CT87" s="441"/>
      <c r="CU87" s="441"/>
      <c r="CV87" s="441"/>
      <c r="CW87" s="441"/>
      <c r="CX87" s="441"/>
      <c r="CY87" s="441"/>
      <c r="CZ87" s="441"/>
      <c r="DA87" s="441"/>
      <c r="DB87" s="441"/>
      <c r="DC87" s="441"/>
      <c r="DD87" s="441"/>
      <c r="DE87" s="441"/>
      <c r="DF87" s="441"/>
      <c r="DG87" s="441"/>
      <c r="DH87" s="441"/>
      <c r="DI87" s="441"/>
      <c r="DJ87" s="441"/>
      <c r="DK87" s="441"/>
      <c r="DL87" s="441"/>
      <c r="DM87" s="441"/>
      <c r="DN87" s="441"/>
      <c r="DO87" s="441"/>
      <c r="DP87" s="441"/>
      <c r="DQ87" s="441"/>
      <c r="DR87" s="441"/>
      <c r="DS87" s="441"/>
      <c r="DT87" s="441"/>
      <c r="DU87" s="441"/>
      <c r="DV87" s="441"/>
      <c r="DW87" s="441"/>
      <c r="DX87" s="441"/>
    </row>
    <row r="88" spans="2:128" x14ac:dyDescent="0.2">
      <c r="B88" s="514"/>
      <c r="C88" s="441"/>
      <c r="D88" s="441"/>
      <c r="E88" s="441"/>
      <c r="F88" s="441"/>
      <c r="G88" s="441"/>
      <c r="H88" s="441"/>
      <c r="I88" s="441"/>
      <c r="J88" s="441"/>
      <c r="K88" s="441"/>
      <c r="L88" s="441"/>
      <c r="M88" s="441"/>
      <c r="N88" s="441"/>
      <c r="O88" s="441"/>
      <c r="P88" s="441"/>
      <c r="Q88" s="441"/>
      <c r="R88" s="441"/>
      <c r="S88" s="441"/>
      <c r="T88" s="441"/>
      <c r="U88" s="441"/>
      <c r="V88" s="440"/>
      <c r="W88" s="440"/>
      <c r="X88" s="440"/>
      <c r="Y88" s="440"/>
      <c r="Z88" s="440"/>
      <c r="AA88" s="440"/>
      <c r="AB88" s="440"/>
      <c r="AC88" s="440"/>
      <c r="AD88" s="440"/>
      <c r="AE88" s="440"/>
      <c r="AF88" s="440"/>
      <c r="AG88" s="440"/>
      <c r="AH88" s="440"/>
      <c r="AI88" s="440"/>
      <c r="AJ88" s="440"/>
      <c r="AK88" s="440"/>
      <c r="AL88" s="440"/>
      <c r="AM88" s="440"/>
      <c r="AN88" s="440"/>
      <c r="AO88" s="440"/>
      <c r="AP88" s="440"/>
      <c r="AQ88" s="440"/>
      <c r="AR88" s="440"/>
      <c r="AS88" s="440"/>
      <c r="AT88" s="440"/>
      <c r="AU88" s="440"/>
      <c r="AV88" s="440"/>
      <c r="AW88" s="440"/>
      <c r="AX88" s="440"/>
      <c r="AY88" s="440"/>
      <c r="AZ88" s="440"/>
      <c r="BA88" s="440"/>
      <c r="BB88" s="440"/>
      <c r="BC88" s="440"/>
      <c r="BD88" s="440"/>
      <c r="BE88" s="440"/>
      <c r="BF88" s="440"/>
      <c r="BG88" s="440"/>
      <c r="BH88" s="440"/>
      <c r="BI88" s="440"/>
      <c r="BJ88" s="440"/>
      <c r="BK88" s="440"/>
      <c r="BL88" s="440"/>
      <c r="BM88" s="440"/>
      <c r="BN88" s="440"/>
      <c r="BO88" s="440"/>
      <c r="BP88" s="440"/>
      <c r="BQ88" s="440"/>
      <c r="BR88" s="440"/>
      <c r="BS88" s="440"/>
      <c r="BT88" s="440"/>
      <c r="BU88" s="440"/>
      <c r="BV88" s="440"/>
      <c r="BW88" s="440"/>
      <c r="BX88" s="440"/>
      <c r="BY88" s="440"/>
      <c r="BZ88" s="440"/>
      <c r="CA88" s="440"/>
      <c r="CB88" s="440"/>
      <c r="CC88" s="440"/>
      <c r="CD88" s="441"/>
      <c r="CE88" s="441"/>
      <c r="CF88" s="441"/>
      <c r="CG88" s="441"/>
      <c r="CH88" s="441"/>
      <c r="CI88" s="441"/>
      <c r="CJ88" s="441"/>
      <c r="CK88" s="441"/>
      <c r="CL88" s="441"/>
      <c r="CM88" s="441"/>
      <c r="CN88" s="441"/>
      <c r="CO88" s="441"/>
      <c r="CP88" s="441"/>
      <c r="CQ88" s="441"/>
      <c r="CR88" s="441"/>
      <c r="CS88" s="441"/>
      <c r="CT88" s="441"/>
      <c r="CU88" s="441"/>
      <c r="CV88" s="441"/>
      <c r="CW88" s="441"/>
      <c r="CX88" s="441"/>
      <c r="CY88" s="441"/>
      <c r="CZ88" s="441"/>
      <c r="DA88" s="441"/>
      <c r="DB88" s="441"/>
      <c r="DC88" s="441"/>
      <c r="DD88" s="441"/>
      <c r="DE88" s="441"/>
      <c r="DF88" s="441"/>
      <c r="DG88" s="441"/>
      <c r="DH88" s="441"/>
      <c r="DI88" s="441"/>
      <c r="DJ88" s="441"/>
      <c r="DK88" s="441"/>
      <c r="DL88" s="441"/>
      <c r="DM88" s="441"/>
      <c r="DN88" s="441"/>
      <c r="DO88" s="441"/>
      <c r="DP88" s="441"/>
      <c r="DQ88" s="441"/>
      <c r="DR88" s="441"/>
      <c r="DS88" s="441"/>
      <c r="DT88" s="441"/>
      <c r="DU88" s="441"/>
      <c r="DV88" s="441"/>
      <c r="DW88" s="441"/>
      <c r="DX88" s="441"/>
    </row>
    <row r="89" spans="2:128" x14ac:dyDescent="0.2">
      <c r="B89" s="514"/>
      <c r="C89" s="441"/>
      <c r="D89" s="441"/>
      <c r="E89" s="441"/>
      <c r="F89" s="441"/>
      <c r="G89" s="441"/>
      <c r="H89" s="441"/>
      <c r="I89" s="441"/>
      <c r="J89" s="441"/>
      <c r="K89" s="441"/>
      <c r="L89" s="441"/>
      <c r="M89" s="441"/>
      <c r="N89" s="441"/>
      <c r="O89" s="441"/>
      <c r="P89" s="441"/>
      <c r="Q89" s="441"/>
      <c r="R89" s="441"/>
      <c r="S89" s="441"/>
      <c r="T89" s="441"/>
      <c r="U89" s="441"/>
      <c r="V89" s="440"/>
      <c r="W89" s="440"/>
      <c r="X89" s="440"/>
      <c r="Y89" s="440"/>
      <c r="Z89" s="440"/>
      <c r="AA89" s="440"/>
      <c r="AB89" s="440"/>
      <c r="AC89" s="440"/>
      <c r="AD89" s="440"/>
      <c r="AE89" s="440"/>
      <c r="AF89" s="440"/>
      <c r="AG89" s="440"/>
      <c r="AH89" s="440"/>
      <c r="AI89" s="440"/>
      <c r="AJ89" s="440"/>
      <c r="AK89" s="440"/>
      <c r="AL89" s="440"/>
      <c r="AM89" s="440"/>
      <c r="AN89" s="440"/>
      <c r="AO89" s="440"/>
      <c r="AP89" s="440"/>
      <c r="AQ89" s="440"/>
      <c r="AR89" s="440"/>
      <c r="AS89" s="440"/>
      <c r="AT89" s="440"/>
      <c r="AU89" s="440"/>
      <c r="AV89" s="440"/>
      <c r="AW89" s="440"/>
      <c r="AX89" s="440"/>
      <c r="AY89" s="440"/>
      <c r="AZ89" s="440"/>
      <c r="BA89" s="440"/>
      <c r="BB89" s="440"/>
      <c r="BC89" s="440"/>
      <c r="BD89" s="440"/>
      <c r="BE89" s="440"/>
      <c r="BF89" s="440"/>
      <c r="BG89" s="440"/>
      <c r="BH89" s="440"/>
      <c r="BI89" s="440"/>
      <c r="BJ89" s="440"/>
      <c r="BK89" s="440"/>
      <c r="BL89" s="440"/>
      <c r="BM89" s="440"/>
      <c r="BN89" s="440"/>
      <c r="BO89" s="440"/>
      <c r="BP89" s="440"/>
      <c r="BQ89" s="440"/>
      <c r="BR89" s="440"/>
      <c r="BS89" s="440"/>
      <c r="BT89" s="440"/>
      <c r="BU89" s="440"/>
      <c r="BV89" s="440"/>
      <c r="BW89" s="440"/>
      <c r="BX89" s="440"/>
      <c r="BY89" s="440"/>
      <c r="BZ89" s="440"/>
      <c r="CA89" s="440"/>
      <c r="CB89" s="440"/>
      <c r="CC89" s="440"/>
      <c r="CD89" s="441"/>
      <c r="CE89" s="441"/>
      <c r="CF89" s="441"/>
      <c r="CG89" s="441"/>
      <c r="CH89" s="441"/>
      <c r="CI89" s="441"/>
      <c r="CJ89" s="441"/>
      <c r="CK89" s="441"/>
      <c r="CL89" s="441"/>
      <c r="CM89" s="441"/>
      <c r="CN89" s="441"/>
      <c r="CO89" s="441"/>
      <c r="CP89" s="441"/>
      <c r="CQ89" s="441"/>
      <c r="CR89" s="441"/>
      <c r="CS89" s="441"/>
      <c r="CT89" s="441"/>
      <c r="CU89" s="441"/>
      <c r="CV89" s="441"/>
      <c r="CW89" s="441"/>
      <c r="CX89" s="441"/>
      <c r="CY89" s="441"/>
      <c r="CZ89" s="441"/>
      <c r="DA89" s="441"/>
      <c r="DB89" s="441"/>
      <c r="DC89" s="441"/>
      <c r="DD89" s="441"/>
      <c r="DE89" s="441"/>
      <c r="DF89" s="441"/>
      <c r="DG89" s="441"/>
      <c r="DH89" s="441"/>
      <c r="DI89" s="441"/>
      <c r="DJ89" s="441"/>
      <c r="DK89" s="441"/>
      <c r="DL89" s="441"/>
      <c r="DM89" s="441"/>
      <c r="DN89" s="441"/>
      <c r="DO89" s="441"/>
      <c r="DP89" s="441"/>
      <c r="DQ89" s="441"/>
      <c r="DR89" s="441"/>
      <c r="DS89" s="441"/>
      <c r="DT89" s="441"/>
      <c r="DU89" s="441"/>
      <c r="DV89" s="441"/>
      <c r="DW89" s="441"/>
      <c r="DX89" s="441"/>
    </row>
    <row r="90" spans="2:128" x14ac:dyDescent="0.2">
      <c r="B90" s="514"/>
      <c r="C90" s="560" t="str">
        <f>'TITLE PAGE'!B9</f>
        <v>Company:</v>
      </c>
      <c r="D90" s="560" t="str">
        <f>'TITLE PAGE'!D9</f>
        <v>Hafren Dyfrdwy</v>
      </c>
      <c r="E90" s="441"/>
      <c r="F90" s="441"/>
      <c r="G90" s="441"/>
      <c r="H90" s="441"/>
      <c r="I90" s="441"/>
      <c r="J90" s="441"/>
      <c r="K90" s="441"/>
      <c r="L90" s="441"/>
      <c r="M90" s="441"/>
      <c r="N90" s="441"/>
      <c r="O90" s="441"/>
      <c r="P90" s="441"/>
      <c r="Q90" s="441"/>
      <c r="R90" s="441"/>
      <c r="S90" s="441"/>
      <c r="T90" s="441"/>
      <c r="U90" s="441"/>
      <c r="V90" s="441"/>
      <c r="W90" s="441"/>
      <c r="X90" s="441"/>
      <c r="Y90" s="441"/>
      <c r="Z90" s="441"/>
      <c r="AA90" s="441"/>
      <c r="AB90" s="441"/>
      <c r="AC90" s="441"/>
      <c r="AD90" s="441"/>
      <c r="AE90" s="441"/>
      <c r="AF90" s="441"/>
      <c r="AG90" s="441"/>
      <c r="AH90" s="441"/>
      <c r="AI90" s="441"/>
      <c r="AJ90" s="441"/>
      <c r="AK90" s="441"/>
      <c r="AL90" s="441"/>
      <c r="AM90" s="441"/>
      <c r="AN90" s="441"/>
      <c r="AO90" s="441"/>
      <c r="AP90" s="441"/>
      <c r="AQ90" s="441"/>
      <c r="AR90" s="441"/>
      <c r="AS90" s="441"/>
      <c r="AT90" s="441"/>
      <c r="AU90" s="441"/>
      <c r="AV90" s="441"/>
      <c r="AW90" s="441"/>
      <c r="AX90" s="441"/>
      <c r="AY90" s="441"/>
      <c r="AZ90" s="441"/>
      <c r="BA90" s="441"/>
      <c r="BB90" s="441"/>
      <c r="BC90" s="441"/>
      <c r="BD90" s="441"/>
      <c r="BE90" s="441"/>
      <c r="BF90" s="441"/>
      <c r="BG90" s="441"/>
      <c r="BH90" s="441"/>
      <c r="BI90" s="441"/>
      <c r="BJ90" s="441"/>
      <c r="BK90" s="441"/>
      <c r="BL90" s="441"/>
      <c r="BM90" s="441"/>
      <c r="BN90" s="441"/>
      <c r="BO90" s="441"/>
      <c r="BP90" s="441"/>
      <c r="BQ90" s="441"/>
      <c r="BR90" s="441"/>
      <c r="BS90" s="441"/>
      <c r="BT90" s="441"/>
      <c r="BU90" s="441"/>
      <c r="BV90" s="441"/>
      <c r="BW90" s="441"/>
      <c r="BX90" s="441"/>
      <c r="BY90" s="441"/>
      <c r="BZ90" s="441"/>
      <c r="CA90" s="441"/>
      <c r="CB90" s="441"/>
      <c r="CC90" s="441"/>
      <c r="CD90" s="441"/>
      <c r="CE90" s="441"/>
      <c r="CF90" s="441"/>
      <c r="CG90" s="441"/>
      <c r="CH90" s="441"/>
      <c r="CI90" s="441"/>
      <c r="CJ90" s="441"/>
      <c r="CK90" s="441"/>
      <c r="CL90" s="441"/>
      <c r="CM90" s="441"/>
      <c r="CN90" s="441"/>
      <c r="CO90" s="441"/>
      <c r="CP90" s="441"/>
      <c r="CQ90" s="441"/>
      <c r="CR90" s="441"/>
      <c r="CS90" s="441"/>
      <c r="CT90" s="441"/>
      <c r="CU90" s="441"/>
      <c r="CV90" s="441"/>
      <c r="CW90" s="441"/>
      <c r="CX90" s="441"/>
      <c r="CY90" s="441"/>
      <c r="CZ90" s="441"/>
      <c r="DA90" s="441"/>
      <c r="DB90" s="441"/>
      <c r="DC90" s="441"/>
      <c r="DD90" s="441"/>
      <c r="DE90" s="441"/>
      <c r="DF90" s="441"/>
      <c r="DG90" s="441"/>
      <c r="DH90" s="441"/>
      <c r="DI90" s="441"/>
      <c r="DJ90" s="441"/>
      <c r="DK90" s="441"/>
      <c r="DL90" s="441"/>
      <c r="DM90" s="441"/>
      <c r="DN90" s="441"/>
      <c r="DO90" s="441"/>
      <c r="DP90" s="441"/>
      <c r="DQ90" s="441"/>
      <c r="DR90" s="441"/>
      <c r="DS90" s="441"/>
      <c r="DT90" s="441"/>
      <c r="DU90" s="441"/>
      <c r="DV90" s="441"/>
      <c r="DW90" s="441"/>
      <c r="DX90" s="441"/>
    </row>
    <row r="91" spans="2:128" x14ac:dyDescent="0.2">
      <c r="B91" s="515"/>
      <c r="C91" s="560" t="str">
        <f>'TITLE PAGE'!B10</f>
        <v>Resource Zone Name:</v>
      </c>
      <c r="D91" s="560" t="str">
        <f>'TITLE PAGE'!D10</f>
        <v xml:space="preserve">Wrexham </v>
      </c>
      <c r="E91" s="440"/>
      <c r="F91" s="440"/>
      <c r="G91" s="440"/>
      <c r="H91" s="440"/>
      <c r="I91" s="440"/>
      <c r="J91" s="440"/>
      <c r="K91" s="440"/>
      <c r="L91" s="440"/>
      <c r="M91" s="440"/>
      <c r="N91" s="440"/>
      <c r="O91" s="440"/>
      <c r="P91" s="440"/>
      <c r="Q91" s="440"/>
      <c r="R91" s="440"/>
      <c r="S91" s="441"/>
      <c r="T91" s="441"/>
      <c r="U91" s="440"/>
      <c r="V91" s="440"/>
      <c r="W91" s="440"/>
      <c r="X91" s="440"/>
      <c r="Y91" s="440"/>
      <c r="Z91" s="440"/>
      <c r="AA91" s="440"/>
      <c r="AB91" s="440"/>
      <c r="AC91" s="440"/>
      <c r="AD91" s="440"/>
      <c r="AE91" s="440"/>
      <c r="AF91" s="440"/>
      <c r="AG91" s="440"/>
      <c r="AH91" s="440"/>
      <c r="AI91" s="440"/>
      <c r="AJ91" s="440"/>
      <c r="AK91" s="440"/>
      <c r="AL91" s="440"/>
      <c r="AM91" s="440"/>
      <c r="AN91" s="440"/>
      <c r="AO91" s="440"/>
      <c r="AP91" s="440"/>
      <c r="AQ91" s="440"/>
      <c r="AR91" s="440"/>
      <c r="AS91" s="440"/>
      <c r="AT91" s="440"/>
      <c r="AU91" s="440"/>
      <c r="AV91" s="440"/>
      <c r="AW91" s="440"/>
      <c r="AX91" s="440"/>
      <c r="AY91" s="440"/>
      <c r="AZ91" s="440"/>
      <c r="BA91" s="440"/>
      <c r="BB91" s="440"/>
      <c r="BC91" s="440"/>
      <c r="BD91" s="440"/>
      <c r="BE91" s="440"/>
      <c r="BF91" s="440"/>
      <c r="BG91" s="440"/>
      <c r="BH91" s="440"/>
      <c r="BI91" s="440"/>
      <c r="BJ91" s="440"/>
      <c r="BK91" s="440"/>
      <c r="BL91" s="440"/>
      <c r="BM91" s="440"/>
      <c r="BN91" s="440"/>
      <c r="BO91" s="440"/>
      <c r="BP91" s="440"/>
      <c r="BQ91" s="440"/>
      <c r="BR91" s="440"/>
      <c r="BS91" s="440"/>
      <c r="BT91" s="440"/>
      <c r="BU91" s="440"/>
      <c r="BV91" s="440"/>
      <c r="BW91" s="440"/>
      <c r="BX91" s="440"/>
      <c r="BY91" s="440"/>
      <c r="BZ91" s="440"/>
      <c r="CA91" s="440"/>
      <c r="CB91" s="440"/>
      <c r="CC91" s="440"/>
      <c r="CD91" s="441"/>
      <c r="CE91" s="441"/>
      <c r="CF91" s="441"/>
      <c r="CG91" s="441"/>
      <c r="CH91" s="441"/>
      <c r="CI91" s="441"/>
      <c r="CJ91" s="441"/>
      <c r="CK91" s="441"/>
      <c r="CL91" s="441"/>
      <c r="CM91" s="441"/>
      <c r="CN91" s="441"/>
      <c r="CO91" s="441"/>
      <c r="CP91" s="441"/>
      <c r="CQ91" s="441"/>
      <c r="CR91" s="441"/>
      <c r="CS91" s="441"/>
      <c r="CT91" s="441"/>
      <c r="CU91" s="441"/>
      <c r="CV91" s="441"/>
      <c r="CW91" s="441"/>
      <c r="CX91" s="441"/>
      <c r="CY91" s="441"/>
      <c r="CZ91" s="441"/>
      <c r="DA91" s="441"/>
      <c r="DB91" s="441"/>
      <c r="DC91" s="441"/>
      <c r="DD91" s="441"/>
      <c r="DE91" s="441"/>
      <c r="DF91" s="441"/>
      <c r="DG91" s="441"/>
      <c r="DH91" s="441"/>
      <c r="DI91" s="441"/>
      <c r="DJ91" s="441"/>
      <c r="DK91" s="441"/>
      <c r="DL91" s="441"/>
      <c r="DM91" s="441"/>
      <c r="DN91" s="441"/>
      <c r="DO91" s="441"/>
      <c r="DP91" s="441"/>
      <c r="DQ91" s="441"/>
      <c r="DR91" s="441"/>
      <c r="DS91" s="441"/>
      <c r="DT91" s="441"/>
      <c r="DU91" s="441"/>
      <c r="DV91" s="441"/>
      <c r="DW91" s="441"/>
      <c r="DX91" s="441"/>
    </row>
    <row r="92" spans="2:128" x14ac:dyDescent="0.2">
      <c r="B92" s="515"/>
      <c r="C92" s="560" t="str">
        <f>'TITLE PAGE'!B11</f>
        <v>Resource Zone Number:</v>
      </c>
      <c r="D92" s="560">
        <f>'TITLE PAGE'!D11</f>
        <v>2</v>
      </c>
      <c r="E92" s="440"/>
      <c r="F92" s="440"/>
      <c r="G92" s="440"/>
      <c r="H92" s="440"/>
      <c r="I92" s="440"/>
      <c r="J92" s="440"/>
      <c r="K92" s="440"/>
      <c r="L92" s="440"/>
      <c r="M92" s="440"/>
      <c r="N92" s="440"/>
      <c r="O92" s="440"/>
      <c r="P92" s="440"/>
      <c r="Q92" s="440"/>
      <c r="R92" s="440"/>
      <c r="S92" s="441"/>
      <c r="T92" s="441"/>
      <c r="U92" s="440"/>
      <c r="V92" s="440"/>
      <c r="W92" s="440"/>
      <c r="X92" s="440"/>
      <c r="Y92" s="440"/>
      <c r="Z92" s="440"/>
      <c r="AA92" s="440"/>
      <c r="AB92" s="440"/>
      <c r="AC92" s="440"/>
      <c r="AD92" s="440"/>
      <c r="AE92" s="440"/>
      <c r="AF92" s="440"/>
      <c r="AG92" s="440"/>
      <c r="AH92" s="440"/>
      <c r="AI92" s="440"/>
      <c r="AJ92" s="440"/>
      <c r="AK92" s="440"/>
      <c r="AL92" s="440"/>
      <c r="AM92" s="440"/>
      <c r="AN92" s="440"/>
      <c r="AO92" s="440"/>
      <c r="AP92" s="440"/>
      <c r="AQ92" s="440"/>
      <c r="AR92" s="440"/>
      <c r="AS92" s="440"/>
      <c r="AT92" s="440"/>
      <c r="AU92" s="440"/>
      <c r="AV92" s="440"/>
      <c r="AW92" s="440"/>
      <c r="AX92" s="440"/>
      <c r="AY92" s="440"/>
      <c r="AZ92" s="440"/>
      <c r="BA92" s="440"/>
      <c r="BB92" s="440"/>
      <c r="BC92" s="440"/>
      <c r="BD92" s="440"/>
      <c r="BE92" s="440"/>
      <c r="BF92" s="440"/>
      <c r="BG92" s="440"/>
      <c r="BH92" s="440"/>
      <c r="BI92" s="440"/>
      <c r="BJ92" s="440"/>
      <c r="BK92" s="440"/>
      <c r="BL92" s="440"/>
      <c r="BM92" s="440"/>
      <c r="BN92" s="440"/>
      <c r="BO92" s="440"/>
      <c r="BP92" s="440"/>
      <c r="BQ92" s="440"/>
      <c r="BR92" s="440"/>
      <c r="BS92" s="440"/>
      <c r="BT92" s="440"/>
      <c r="BU92" s="440"/>
      <c r="BV92" s="440"/>
      <c r="BW92" s="440"/>
      <c r="BX92" s="440"/>
      <c r="BY92" s="440"/>
      <c r="BZ92" s="440"/>
      <c r="CA92" s="440"/>
      <c r="CB92" s="440"/>
      <c r="CC92" s="440"/>
      <c r="CD92" s="441"/>
      <c r="CE92" s="441"/>
      <c r="CF92" s="441"/>
      <c r="CG92" s="441"/>
      <c r="CH92" s="441"/>
      <c r="CI92" s="441"/>
      <c r="CJ92" s="441"/>
      <c r="CK92" s="441"/>
      <c r="CL92" s="441"/>
      <c r="CM92" s="441"/>
      <c r="CN92" s="441"/>
      <c r="CO92" s="441"/>
      <c r="CP92" s="441"/>
      <c r="CQ92" s="441"/>
      <c r="CR92" s="441"/>
      <c r="CS92" s="441"/>
      <c r="CT92" s="441"/>
      <c r="CU92" s="441"/>
      <c r="CV92" s="441"/>
      <c r="CW92" s="441"/>
      <c r="CX92" s="441"/>
      <c r="CY92" s="441"/>
      <c r="CZ92" s="441"/>
      <c r="DA92" s="441"/>
      <c r="DB92" s="441"/>
      <c r="DC92" s="441"/>
      <c r="DD92" s="441"/>
      <c r="DE92" s="441"/>
      <c r="DF92" s="441"/>
      <c r="DG92" s="441"/>
      <c r="DH92" s="441"/>
      <c r="DI92" s="441"/>
      <c r="DJ92" s="441"/>
      <c r="DK92" s="441"/>
      <c r="DL92" s="441"/>
      <c r="DM92" s="441"/>
      <c r="DN92" s="441"/>
      <c r="DO92" s="441"/>
      <c r="DP92" s="441"/>
      <c r="DQ92" s="441"/>
      <c r="DR92" s="441"/>
      <c r="DS92" s="441"/>
      <c r="DT92" s="441"/>
      <c r="DU92" s="441"/>
      <c r="DV92" s="441"/>
      <c r="DW92" s="441"/>
      <c r="DX92" s="441"/>
    </row>
    <row r="93" spans="2:128" x14ac:dyDescent="0.2">
      <c r="B93" s="515"/>
      <c r="C93" s="560" t="str">
        <f>'TITLE PAGE'!B12</f>
        <v xml:space="preserve">Planning Scenario Name:                                                                     </v>
      </c>
      <c r="D93" s="560" t="str">
        <f>'TITLE PAGE'!D12</f>
        <v>Dry Year Annual Average</v>
      </c>
      <c r="E93" s="440"/>
      <c r="F93" s="440"/>
      <c r="G93" s="440"/>
      <c r="H93" s="440"/>
      <c r="I93" s="440"/>
      <c r="J93" s="440"/>
      <c r="K93" s="440"/>
      <c r="L93" s="440"/>
      <c r="M93" s="440"/>
      <c r="N93" s="440"/>
      <c r="O93" s="440"/>
      <c r="P93" s="440"/>
      <c r="Q93" s="440"/>
      <c r="R93" s="440"/>
      <c r="S93" s="441"/>
      <c r="T93" s="441"/>
      <c r="U93" s="440"/>
      <c r="V93" s="440"/>
      <c r="W93" s="440"/>
      <c r="X93" s="440"/>
      <c r="Y93" s="440"/>
      <c r="Z93" s="440"/>
      <c r="AA93" s="440"/>
      <c r="AB93" s="440"/>
      <c r="AC93" s="440"/>
      <c r="AD93" s="440"/>
      <c r="AE93" s="440"/>
      <c r="AF93" s="440"/>
      <c r="AG93" s="440"/>
      <c r="AH93" s="440"/>
      <c r="AI93" s="440"/>
      <c r="AJ93" s="440"/>
      <c r="AK93" s="440"/>
      <c r="AL93" s="440"/>
      <c r="AM93" s="440"/>
      <c r="AN93" s="440"/>
      <c r="AO93" s="440"/>
      <c r="AP93" s="440"/>
      <c r="AQ93" s="440"/>
      <c r="AR93" s="440"/>
      <c r="AS93" s="440"/>
      <c r="AT93" s="440"/>
      <c r="AU93" s="440"/>
      <c r="AV93" s="440"/>
      <c r="AW93" s="440"/>
      <c r="AX93" s="440"/>
      <c r="AY93" s="440"/>
      <c r="AZ93" s="440"/>
      <c r="BA93" s="440"/>
      <c r="BB93" s="440"/>
      <c r="BC93" s="440"/>
      <c r="BD93" s="440"/>
      <c r="BE93" s="440"/>
      <c r="BF93" s="440"/>
      <c r="BG93" s="440"/>
      <c r="BH93" s="440"/>
      <c r="BI93" s="440"/>
      <c r="BJ93" s="440"/>
      <c r="BK93" s="440"/>
      <c r="BL93" s="440"/>
      <c r="BM93" s="440"/>
      <c r="BN93" s="440"/>
      <c r="BO93" s="440"/>
      <c r="BP93" s="440"/>
      <c r="BQ93" s="440"/>
      <c r="BR93" s="440"/>
      <c r="BS93" s="440"/>
      <c r="BT93" s="440"/>
      <c r="BU93" s="440"/>
      <c r="BV93" s="440"/>
      <c r="BW93" s="440"/>
      <c r="BX93" s="440"/>
      <c r="BY93" s="440"/>
      <c r="BZ93" s="440"/>
      <c r="CA93" s="440"/>
      <c r="CB93" s="440"/>
      <c r="CC93" s="440"/>
      <c r="CD93" s="441"/>
      <c r="CE93" s="441"/>
      <c r="CF93" s="441"/>
      <c r="CG93" s="441"/>
      <c r="CH93" s="441"/>
      <c r="CI93" s="441"/>
      <c r="CJ93" s="441"/>
      <c r="CK93" s="441"/>
      <c r="CL93" s="441"/>
      <c r="CM93" s="441"/>
      <c r="CN93" s="441"/>
      <c r="CO93" s="441"/>
      <c r="CP93" s="441"/>
      <c r="CQ93" s="441"/>
      <c r="CR93" s="441"/>
      <c r="CS93" s="441"/>
      <c r="CT93" s="441"/>
      <c r="CU93" s="441"/>
      <c r="CV93" s="441"/>
      <c r="CW93" s="441"/>
      <c r="CX93" s="441"/>
      <c r="CY93" s="441"/>
      <c r="CZ93" s="441"/>
      <c r="DA93" s="441"/>
      <c r="DB93" s="441"/>
      <c r="DC93" s="441"/>
      <c r="DD93" s="441"/>
      <c r="DE93" s="441"/>
      <c r="DF93" s="441"/>
      <c r="DG93" s="441"/>
      <c r="DH93" s="441"/>
      <c r="DI93" s="441"/>
      <c r="DJ93" s="441"/>
      <c r="DK93" s="441"/>
      <c r="DL93" s="441"/>
      <c r="DM93" s="441"/>
      <c r="DN93" s="441"/>
      <c r="DO93" s="441"/>
      <c r="DP93" s="441"/>
      <c r="DQ93" s="441"/>
      <c r="DR93" s="441"/>
      <c r="DS93" s="441"/>
      <c r="DT93" s="441"/>
      <c r="DU93" s="441"/>
      <c r="DV93" s="441"/>
      <c r="DW93" s="441"/>
      <c r="DX93" s="441"/>
    </row>
    <row r="94" spans="2:128" x14ac:dyDescent="0.2">
      <c r="B94" s="515"/>
      <c r="C94" s="560" t="str">
        <f>'TITLE PAGE'!B13</f>
        <v xml:space="preserve">Chosen Level of Service:  </v>
      </c>
      <c r="D94" s="560" t="str">
        <f>'TITLE PAGE'!D13</f>
        <v>1 in 40 TUBs</v>
      </c>
      <c r="E94" s="440"/>
      <c r="F94" s="440"/>
      <c r="G94" s="440"/>
      <c r="H94" s="440"/>
      <c r="I94" s="440"/>
      <c r="J94" s="440"/>
      <c r="K94" s="440"/>
      <c r="L94" s="440"/>
      <c r="M94" s="440"/>
      <c r="N94" s="440"/>
      <c r="O94" s="440"/>
      <c r="P94" s="440"/>
      <c r="Q94" s="440"/>
      <c r="R94" s="440"/>
      <c r="S94" s="441"/>
      <c r="T94" s="441"/>
      <c r="U94" s="440"/>
      <c r="V94" s="440"/>
      <c r="W94" s="440"/>
      <c r="X94" s="440"/>
      <c r="Y94" s="440"/>
      <c r="Z94" s="440"/>
      <c r="AA94" s="440"/>
      <c r="AB94" s="440"/>
      <c r="AC94" s="440"/>
      <c r="AD94" s="440"/>
      <c r="AE94" s="440"/>
      <c r="AF94" s="440"/>
      <c r="AG94" s="440"/>
      <c r="AH94" s="440"/>
      <c r="AI94" s="440"/>
      <c r="AJ94" s="440"/>
      <c r="AK94" s="440"/>
      <c r="AL94" s="440"/>
      <c r="AM94" s="440"/>
      <c r="AN94" s="440"/>
      <c r="AO94" s="440"/>
      <c r="AP94" s="440"/>
      <c r="AQ94" s="440"/>
      <c r="AR94" s="440"/>
      <c r="AS94" s="440"/>
      <c r="AT94" s="440"/>
      <c r="AU94" s="440"/>
      <c r="AV94" s="440"/>
      <c r="AW94" s="440"/>
      <c r="AX94" s="440"/>
      <c r="AY94" s="440"/>
      <c r="AZ94" s="440"/>
      <c r="BA94" s="440"/>
      <c r="BB94" s="440"/>
      <c r="BC94" s="440"/>
      <c r="BD94" s="440"/>
      <c r="BE94" s="440"/>
      <c r="BF94" s="440"/>
      <c r="BG94" s="440"/>
      <c r="BH94" s="440"/>
      <c r="BI94" s="440"/>
      <c r="BJ94" s="440"/>
      <c r="BK94" s="440"/>
      <c r="BL94" s="440"/>
      <c r="BM94" s="440"/>
      <c r="BN94" s="440"/>
      <c r="BO94" s="440"/>
      <c r="BP94" s="440"/>
      <c r="BQ94" s="440"/>
      <c r="BR94" s="440"/>
      <c r="BS94" s="440"/>
      <c r="BT94" s="440"/>
      <c r="BU94" s="440"/>
      <c r="BV94" s="440"/>
      <c r="BW94" s="440"/>
      <c r="BX94" s="440"/>
      <c r="BY94" s="440"/>
      <c r="BZ94" s="440"/>
      <c r="CA94" s="440"/>
      <c r="CB94" s="440"/>
      <c r="CC94" s="440"/>
      <c r="CD94" s="441"/>
      <c r="CE94" s="441"/>
      <c r="CF94" s="441"/>
      <c r="CG94" s="441"/>
      <c r="CH94" s="441"/>
      <c r="CI94" s="441"/>
      <c r="CJ94" s="441"/>
      <c r="CK94" s="441"/>
      <c r="CL94" s="441"/>
      <c r="CM94" s="441"/>
      <c r="CN94" s="441"/>
      <c r="CO94" s="441"/>
      <c r="CP94" s="441"/>
      <c r="CQ94" s="441"/>
      <c r="CR94" s="441"/>
      <c r="CS94" s="441"/>
      <c r="CT94" s="441"/>
      <c r="CU94" s="441"/>
      <c r="CV94" s="441"/>
      <c r="CW94" s="441"/>
      <c r="CX94" s="441"/>
      <c r="CY94" s="441"/>
      <c r="CZ94" s="441"/>
      <c r="DA94" s="441"/>
      <c r="DB94" s="441"/>
      <c r="DC94" s="441"/>
      <c r="DD94" s="441"/>
      <c r="DE94" s="441"/>
      <c r="DF94" s="441"/>
      <c r="DG94" s="441"/>
      <c r="DH94" s="441"/>
      <c r="DI94" s="441"/>
      <c r="DJ94" s="441"/>
      <c r="DK94" s="441"/>
      <c r="DL94" s="441"/>
      <c r="DM94" s="441"/>
      <c r="DN94" s="441"/>
      <c r="DO94" s="441"/>
      <c r="DP94" s="441"/>
      <c r="DQ94" s="441"/>
      <c r="DR94" s="441"/>
      <c r="DS94" s="441"/>
      <c r="DT94" s="441"/>
      <c r="DU94" s="441"/>
      <c r="DV94" s="441"/>
      <c r="DW94" s="441"/>
      <c r="DX94" s="441"/>
    </row>
    <row r="95" spans="2:128" x14ac:dyDescent="0.2">
      <c r="B95" s="515"/>
      <c r="C95" s="516"/>
      <c r="D95" s="517"/>
      <c r="E95" s="441"/>
      <c r="F95" s="441"/>
      <c r="G95" s="441"/>
      <c r="H95" s="441"/>
      <c r="I95" s="441"/>
      <c r="J95" s="441"/>
      <c r="K95" s="441"/>
      <c r="L95" s="441"/>
      <c r="M95" s="441"/>
      <c r="N95" s="441"/>
      <c r="O95" s="441"/>
      <c r="P95" s="441"/>
      <c r="Q95" s="441"/>
      <c r="R95" s="441"/>
      <c r="S95" s="441"/>
      <c r="T95" s="441"/>
      <c r="U95" s="441"/>
      <c r="V95" s="441"/>
      <c r="W95" s="441"/>
      <c r="X95" s="441"/>
      <c r="Y95" s="441"/>
      <c r="Z95" s="441"/>
      <c r="AA95" s="441"/>
      <c r="AB95" s="441"/>
      <c r="AC95" s="441"/>
      <c r="AD95" s="441"/>
      <c r="AE95" s="441"/>
      <c r="AF95" s="441"/>
      <c r="AG95" s="441"/>
      <c r="AH95" s="441"/>
      <c r="AI95" s="441"/>
      <c r="AJ95" s="441"/>
      <c r="AK95" s="441"/>
      <c r="AL95" s="441"/>
      <c r="AM95" s="441"/>
      <c r="AN95" s="441"/>
      <c r="AO95" s="441"/>
      <c r="AP95" s="441"/>
      <c r="AQ95" s="441"/>
      <c r="AR95" s="441"/>
      <c r="AS95" s="441"/>
      <c r="AT95" s="441"/>
      <c r="AU95" s="441"/>
      <c r="AV95" s="441"/>
      <c r="AW95" s="441"/>
      <c r="AX95" s="441"/>
      <c r="AY95" s="441"/>
      <c r="AZ95" s="441"/>
      <c r="BA95" s="441"/>
      <c r="BB95" s="441"/>
      <c r="BC95" s="441"/>
      <c r="BD95" s="441"/>
      <c r="BE95" s="441"/>
      <c r="BF95" s="441"/>
      <c r="BG95" s="441"/>
      <c r="BH95" s="441"/>
      <c r="BI95" s="441"/>
      <c r="BJ95" s="441"/>
      <c r="BK95" s="441"/>
      <c r="BL95" s="441"/>
      <c r="BM95" s="441"/>
      <c r="BN95" s="441"/>
      <c r="BO95" s="441"/>
      <c r="BP95" s="441"/>
      <c r="BQ95" s="441"/>
      <c r="BR95" s="441"/>
      <c r="BS95" s="441"/>
      <c r="BT95" s="441"/>
      <c r="BU95" s="441"/>
      <c r="BV95" s="441"/>
      <c r="BW95" s="441"/>
      <c r="BX95" s="441"/>
      <c r="BY95" s="441"/>
      <c r="BZ95" s="441"/>
      <c r="CA95" s="441"/>
      <c r="CB95" s="441"/>
      <c r="CC95" s="441"/>
      <c r="CD95" s="441"/>
      <c r="CE95" s="441"/>
      <c r="CF95" s="441"/>
      <c r="CG95" s="441"/>
      <c r="CH95" s="441"/>
      <c r="CI95" s="441"/>
      <c r="CJ95" s="441"/>
      <c r="CK95" s="441"/>
      <c r="CL95" s="441"/>
      <c r="CM95" s="441"/>
      <c r="CN95" s="441"/>
      <c r="CO95" s="441"/>
      <c r="CP95" s="441"/>
      <c r="CQ95" s="441"/>
      <c r="CR95" s="441"/>
      <c r="CS95" s="441"/>
      <c r="CT95" s="441"/>
      <c r="CU95" s="441"/>
      <c r="CV95" s="441"/>
      <c r="CW95" s="441"/>
      <c r="CX95" s="441"/>
      <c r="CY95" s="441"/>
      <c r="CZ95" s="441"/>
      <c r="DA95" s="441"/>
      <c r="DB95" s="441"/>
      <c r="DC95" s="441"/>
      <c r="DD95" s="441"/>
      <c r="DE95" s="441"/>
      <c r="DF95" s="441"/>
      <c r="DG95" s="441"/>
      <c r="DH95" s="441"/>
      <c r="DI95" s="441"/>
      <c r="DJ95" s="441"/>
      <c r="DK95" s="441"/>
      <c r="DL95" s="441"/>
      <c r="DM95" s="441"/>
      <c r="DN95" s="441"/>
      <c r="DO95" s="441"/>
      <c r="DP95" s="441"/>
      <c r="DQ95" s="441"/>
      <c r="DR95" s="441"/>
      <c r="DS95" s="441"/>
      <c r="DT95" s="441"/>
      <c r="DU95" s="441"/>
      <c r="DV95" s="441"/>
      <c r="DW95" s="441"/>
      <c r="DX95" s="441"/>
    </row>
    <row r="96" spans="2:128" x14ac:dyDescent="0.2">
      <c r="B96" s="515"/>
      <c r="C96" s="516"/>
      <c r="D96" s="517"/>
      <c r="E96" s="440"/>
      <c r="F96" s="440"/>
      <c r="G96" s="440"/>
      <c r="H96" s="440"/>
      <c r="I96" s="440"/>
      <c r="J96" s="440"/>
      <c r="K96" s="440"/>
      <c r="L96" s="440"/>
      <c r="M96" s="440"/>
      <c r="N96" s="440"/>
      <c r="O96" s="440"/>
      <c r="P96" s="440"/>
      <c r="Q96" s="440"/>
      <c r="R96" s="440"/>
      <c r="S96" s="441"/>
      <c r="T96" s="441"/>
      <c r="U96" s="440"/>
      <c r="V96" s="440"/>
      <c r="W96" s="440"/>
      <c r="X96" s="440"/>
      <c r="Y96" s="440"/>
      <c r="Z96" s="440"/>
      <c r="AA96" s="440"/>
      <c r="AB96" s="440"/>
      <c r="AC96" s="440"/>
      <c r="AD96" s="440"/>
      <c r="AE96" s="440"/>
      <c r="AF96" s="440"/>
      <c r="AG96" s="440"/>
      <c r="AH96" s="440"/>
      <c r="AI96" s="440"/>
      <c r="AJ96" s="440"/>
      <c r="AK96" s="440"/>
      <c r="AL96" s="440"/>
      <c r="AM96" s="440"/>
      <c r="AN96" s="440"/>
      <c r="AO96" s="440"/>
      <c r="AP96" s="440"/>
      <c r="AQ96" s="440"/>
      <c r="AR96" s="440"/>
      <c r="AS96" s="440"/>
      <c r="AT96" s="440"/>
      <c r="AU96" s="440"/>
      <c r="AV96" s="440"/>
      <c r="AW96" s="440"/>
      <c r="AX96" s="440"/>
      <c r="AY96" s="440"/>
      <c r="AZ96" s="440"/>
      <c r="BA96" s="440"/>
      <c r="BB96" s="440"/>
      <c r="BC96" s="440"/>
      <c r="BD96" s="440"/>
      <c r="BE96" s="440"/>
      <c r="BF96" s="440"/>
      <c r="BG96" s="440"/>
      <c r="BH96" s="440"/>
      <c r="BI96" s="440"/>
      <c r="BJ96" s="440"/>
      <c r="BK96" s="440"/>
      <c r="BL96" s="440"/>
      <c r="BM96" s="440"/>
      <c r="BN96" s="440"/>
      <c r="BO96" s="440"/>
      <c r="BP96" s="440"/>
      <c r="BQ96" s="440"/>
      <c r="BR96" s="440"/>
      <c r="BS96" s="440"/>
      <c r="BT96" s="440"/>
      <c r="BU96" s="440"/>
      <c r="BV96" s="440"/>
      <c r="BW96" s="440"/>
      <c r="BX96" s="440"/>
      <c r="BY96" s="440"/>
      <c r="BZ96" s="440"/>
      <c r="CA96" s="440"/>
      <c r="CB96" s="440"/>
      <c r="CC96" s="440"/>
      <c r="CD96" s="441"/>
      <c r="CE96" s="441"/>
      <c r="CF96" s="441"/>
      <c r="CG96" s="441"/>
      <c r="CH96" s="441"/>
      <c r="CI96" s="441"/>
      <c r="CJ96" s="441"/>
      <c r="CK96" s="441"/>
      <c r="CL96" s="441"/>
      <c r="CM96" s="441"/>
      <c r="CN96" s="441"/>
      <c r="CO96" s="441"/>
      <c r="CP96" s="441"/>
      <c r="CQ96" s="441"/>
      <c r="CR96" s="441"/>
      <c r="CS96" s="441"/>
      <c r="CT96" s="441"/>
      <c r="CU96" s="441"/>
      <c r="CV96" s="441"/>
      <c r="CW96" s="441"/>
      <c r="CX96" s="441"/>
      <c r="CY96" s="441"/>
      <c r="CZ96" s="441"/>
      <c r="DA96" s="441"/>
      <c r="DB96" s="441"/>
      <c r="DC96" s="441"/>
      <c r="DD96" s="441"/>
      <c r="DE96" s="441"/>
      <c r="DF96" s="441"/>
      <c r="DG96" s="441"/>
      <c r="DH96" s="441"/>
      <c r="DI96" s="441"/>
      <c r="DJ96" s="441"/>
      <c r="DK96" s="441"/>
      <c r="DL96" s="441"/>
      <c r="DM96" s="441"/>
      <c r="DN96" s="441"/>
      <c r="DO96" s="441"/>
      <c r="DP96" s="441"/>
      <c r="DQ96" s="441"/>
      <c r="DR96" s="441"/>
      <c r="DS96" s="441"/>
      <c r="DT96" s="441"/>
      <c r="DU96" s="441"/>
      <c r="DV96" s="441"/>
      <c r="DW96" s="441"/>
      <c r="DX96" s="441"/>
    </row>
    <row r="97" spans="2:128" x14ac:dyDescent="0.2">
      <c r="B97" s="518"/>
      <c r="C97" s="519"/>
      <c r="D97" s="519"/>
      <c r="E97" s="519"/>
      <c r="F97" s="519"/>
      <c r="G97" s="519"/>
      <c r="H97" s="519"/>
      <c r="I97" s="519"/>
      <c r="J97" s="519"/>
      <c r="K97" s="519"/>
      <c r="L97" s="519"/>
      <c r="M97" s="519"/>
      <c r="N97" s="519"/>
      <c r="O97" s="519"/>
      <c r="P97" s="519"/>
      <c r="Q97" s="519"/>
      <c r="R97" s="519"/>
      <c r="S97" s="519"/>
      <c r="T97" s="519"/>
      <c r="U97" s="519"/>
      <c r="V97" s="519"/>
      <c r="W97" s="519"/>
      <c r="X97" s="519"/>
      <c r="Y97" s="519"/>
      <c r="Z97" s="519"/>
      <c r="AA97" s="519"/>
      <c r="AB97" s="519"/>
      <c r="AC97" s="519"/>
      <c r="AD97" s="519"/>
      <c r="AE97" s="519"/>
      <c r="AF97" s="519"/>
      <c r="AG97" s="519"/>
      <c r="AH97" s="519"/>
      <c r="AI97" s="519"/>
      <c r="AJ97" s="519"/>
      <c r="AK97" s="519"/>
      <c r="AL97" s="519"/>
      <c r="AM97" s="519"/>
      <c r="AN97" s="519"/>
      <c r="AO97" s="519"/>
      <c r="AP97" s="519"/>
      <c r="AQ97" s="519"/>
      <c r="AR97" s="519"/>
      <c r="AS97" s="519"/>
      <c r="AT97" s="519"/>
      <c r="AU97" s="519"/>
      <c r="AV97" s="519"/>
      <c r="AW97" s="519"/>
      <c r="AX97" s="519"/>
      <c r="AY97" s="519"/>
      <c r="AZ97" s="519"/>
      <c r="BA97" s="519"/>
      <c r="BB97" s="519"/>
      <c r="BC97" s="519"/>
      <c r="BD97" s="519"/>
      <c r="BE97" s="519"/>
      <c r="BF97" s="519"/>
      <c r="BG97" s="519"/>
      <c r="BH97" s="519"/>
      <c r="BI97" s="519"/>
      <c r="BJ97" s="519"/>
      <c r="BK97" s="519"/>
      <c r="BL97" s="519"/>
      <c r="BM97" s="519"/>
      <c r="BN97" s="519"/>
      <c r="BO97" s="519"/>
      <c r="BP97" s="519"/>
      <c r="BQ97" s="519"/>
      <c r="BR97" s="519"/>
      <c r="BS97" s="519"/>
      <c r="BT97" s="519"/>
      <c r="BU97" s="519"/>
      <c r="BV97" s="519"/>
      <c r="BW97" s="519"/>
      <c r="BX97" s="519"/>
      <c r="BY97" s="519"/>
      <c r="BZ97" s="519"/>
      <c r="CA97" s="519"/>
      <c r="CB97" s="519"/>
      <c r="CC97" s="519"/>
      <c r="CD97" s="519"/>
      <c r="CE97" s="519"/>
      <c r="CF97" s="519"/>
      <c r="CG97" s="519"/>
      <c r="CH97" s="519"/>
      <c r="CI97" s="519"/>
      <c r="CJ97" s="519"/>
      <c r="CK97" s="519"/>
      <c r="CL97" s="519"/>
      <c r="CM97" s="519"/>
      <c r="CN97" s="519"/>
      <c r="CO97" s="519"/>
      <c r="CP97" s="519"/>
      <c r="CQ97" s="519"/>
      <c r="CR97" s="519"/>
      <c r="CS97" s="519"/>
      <c r="CT97" s="519"/>
      <c r="CU97" s="519"/>
      <c r="CV97" s="519"/>
      <c r="CW97" s="519"/>
      <c r="CX97" s="519"/>
      <c r="CY97" s="519"/>
      <c r="CZ97" s="519"/>
      <c r="DA97" s="519"/>
      <c r="DB97" s="519"/>
      <c r="DC97" s="519"/>
      <c r="DD97" s="519"/>
      <c r="DE97" s="519"/>
      <c r="DF97" s="519"/>
      <c r="DG97" s="519"/>
      <c r="DH97" s="519"/>
      <c r="DI97" s="519"/>
      <c r="DJ97" s="519"/>
      <c r="DK97" s="519"/>
      <c r="DL97" s="519"/>
      <c r="DM97" s="519"/>
      <c r="DN97" s="519"/>
      <c r="DO97" s="519"/>
      <c r="DP97" s="519"/>
      <c r="DQ97" s="519"/>
      <c r="DR97" s="519"/>
      <c r="DS97" s="519"/>
      <c r="DT97" s="519"/>
      <c r="DU97" s="519"/>
      <c r="DV97" s="519"/>
      <c r="DW97" s="519"/>
      <c r="DX97" s="519"/>
    </row>
    <row r="98" spans="2:128" x14ac:dyDescent="0.2">
      <c r="B98" s="518"/>
      <c r="C98" s="519"/>
      <c r="D98" s="519"/>
      <c r="E98" s="519"/>
      <c r="F98" s="519"/>
      <c r="G98" s="519"/>
      <c r="H98" s="519"/>
      <c r="I98" s="519"/>
      <c r="J98" s="519"/>
      <c r="K98" s="519"/>
      <c r="L98" s="519"/>
      <c r="M98" s="519"/>
      <c r="N98" s="519"/>
      <c r="O98" s="519"/>
      <c r="P98" s="519"/>
      <c r="Q98" s="519"/>
      <c r="R98" s="519"/>
      <c r="S98" s="519"/>
      <c r="T98" s="519"/>
      <c r="U98" s="519"/>
      <c r="V98" s="519"/>
      <c r="W98" s="519"/>
      <c r="X98" s="519"/>
      <c r="Y98" s="519"/>
      <c r="Z98" s="519"/>
      <c r="AA98" s="519"/>
      <c r="AB98" s="519"/>
      <c r="AC98" s="519"/>
      <c r="AD98" s="519"/>
      <c r="AE98" s="519"/>
      <c r="AF98" s="519"/>
      <c r="AG98" s="519"/>
      <c r="AH98" s="519"/>
      <c r="AI98" s="519"/>
      <c r="AJ98" s="519"/>
      <c r="AK98" s="519"/>
      <c r="AL98" s="519"/>
      <c r="AM98" s="519"/>
      <c r="AN98" s="519"/>
      <c r="AO98" s="519"/>
      <c r="AP98" s="519"/>
      <c r="AQ98" s="519"/>
      <c r="AR98" s="519"/>
      <c r="AS98" s="519"/>
      <c r="AT98" s="519"/>
      <c r="AU98" s="519"/>
      <c r="AV98" s="519"/>
      <c r="AW98" s="519"/>
      <c r="AX98" s="519"/>
      <c r="AY98" s="519"/>
      <c r="AZ98" s="519"/>
      <c r="BA98" s="519"/>
      <c r="BB98" s="519"/>
      <c r="BC98" s="519"/>
      <c r="BD98" s="519"/>
      <c r="BE98" s="519"/>
      <c r="BF98" s="519"/>
      <c r="BG98" s="519"/>
      <c r="BH98" s="519"/>
      <c r="BI98" s="519"/>
      <c r="BJ98" s="519"/>
      <c r="BK98" s="519"/>
      <c r="BL98" s="519"/>
      <c r="BM98" s="519"/>
      <c r="BN98" s="519"/>
      <c r="BO98" s="519"/>
      <c r="BP98" s="519"/>
      <c r="BQ98" s="519"/>
      <c r="BR98" s="519"/>
      <c r="BS98" s="519"/>
      <c r="BT98" s="519"/>
      <c r="BU98" s="519"/>
      <c r="BV98" s="519"/>
      <c r="BW98" s="519"/>
      <c r="BX98" s="519"/>
      <c r="BY98" s="519"/>
      <c r="BZ98" s="519"/>
      <c r="CA98" s="519"/>
      <c r="CB98" s="519"/>
      <c r="CC98" s="519"/>
      <c r="CD98" s="519"/>
      <c r="CE98" s="519"/>
      <c r="CF98" s="519"/>
      <c r="CG98" s="519"/>
      <c r="CH98" s="519"/>
      <c r="CI98" s="519"/>
      <c r="CJ98" s="519"/>
      <c r="CK98" s="519"/>
      <c r="CL98" s="519"/>
      <c r="CM98" s="519"/>
      <c r="CN98" s="519"/>
      <c r="CO98" s="519"/>
      <c r="CP98" s="519"/>
      <c r="CQ98" s="519"/>
      <c r="CR98" s="519"/>
      <c r="CS98" s="519"/>
      <c r="CT98" s="519"/>
      <c r="CU98" s="519"/>
      <c r="CV98" s="519"/>
      <c r="CW98" s="519"/>
      <c r="CX98" s="519"/>
      <c r="CY98" s="519"/>
      <c r="CZ98" s="519"/>
      <c r="DA98" s="519"/>
      <c r="DB98" s="519"/>
      <c r="DC98" s="519"/>
      <c r="DD98" s="519"/>
      <c r="DE98" s="519"/>
      <c r="DF98" s="519"/>
      <c r="DG98" s="519"/>
      <c r="DH98" s="519"/>
      <c r="DI98" s="519"/>
      <c r="DJ98" s="519"/>
      <c r="DK98" s="519"/>
      <c r="DL98" s="519"/>
      <c r="DM98" s="519"/>
      <c r="DN98" s="519"/>
      <c r="DO98" s="519"/>
      <c r="DP98" s="519"/>
      <c r="DQ98" s="519"/>
      <c r="DR98" s="519"/>
      <c r="DS98" s="519"/>
      <c r="DT98" s="519"/>
      <c r="DU98" s="519"/>
      <c r="DV98" s="519"/>
      <c r="DW98" s="519"/>
      <c r="DX98" s="519"/>
    </row>
    <row r="99" spans="2:128" x14ac:dyDescent="0.2">
      <c r="B99" s="518" t="s">
        <v>556</v>
      </c>
      <c r="C99" s="520" t="s">
        <v>557</v>
      </c>
      <c r="D99" s="519"/>
      <c r="E99" s="519"/>
      <c r="F99" s="519"/>
      <c r="G99" s="519"/>
      <c r="H99" s="519"/>
      <c r="I99" s="519"/>
      <c r="J99" s="519"/>
      <c r="K99" s="519"/>
      <c r="L99" s="519"/>
      <c r="M99" s="519"/>
      <c r="N99" s="519"/>
      <c r="O99" s="519"/>
      <c r="P99" s="519"/>
      <c r="Q99" s="519"/>
      <c r="R99" s="519"/>
      <c r="S99" s="519"/>
      <c r="T99" s="519"/>
      <c r="U99" s="519"/>
      <c r="V99" s="519"/>
      <c r="W99" s="519"/>
      <c r="X99" s="519"/>
      <c r="Y99" s="519"/>
      <c r="Z99" s="519"/>
      <c r="AA99" s="519"/>
      <c r="AB99" s="519"/>
      <c r="AC99" s="519"/>
      <c r="AD99" s="519"/>
      <c r="AE99" s="519"/>
      <c r="AF99" s="519"/>
      <c r="AG99" s="519"/>
      <c r="AH99" s="519"/>
      <c r="AI99" s="519"/>
      <c r="AJ99" s="519"/>
      <c r="AK99" s="519"/>
      <c r="AL99" s="519"/>
      <c r="AM99" s="519"/>
      <c r="AN99" s="519"/>
      <c r="AO99" s="519"/>
      <c r="AP99" s="519"/>
      <c r="AQ99" s="519"/>
      <c r="AR99" s="519"/>
      <c r="AS99" s="519"/>
      <c r="AT99" s="519"/>
      <c r="AU99" s="519"/>
      <c r="AV99" s="519"/>
      <c r="AW99" s="519"/>
      <c r="AX99" s="519"/>
      <c r="AY99" s="519"/>
      <c r="AZ99" s="519"/>
      <c r="BA99" s="519"/>
      <c r="BB99" s="519"/>
      <c r="BC99" s="519"/>
      <c r="BD99" s="519"/>
      <c r="BE99" s="519"/>
      <c r="BF99" s="519"/>
      <c r="BG99" s="519"/>
      <c r="BH99" s="519"/>
      <c r="BI99" s="519"/>
      <c r="BJ99" s="519"/>
      <c r="BK99" s="519"/>
      <c r="BL99" s="519"/>
      <c r="BM99" s="519"/>
      <c r="BN99" s="519"/>
      <c r="BO99" s="519"/>
      <c r="BP99" s="519"/>
      <c r="BQ99" s="519"/>
      <c r="BR99" s="519"/>
      <c r="BS99" s="519"/>
      <c r="BT99" s="519"/>
      <c r="BU99" s="519"/>
      <c r="BV99" s="519"/>
      <c r="BW99" s="519"/>
      <c r="BX99" s="519"/>
      <c r="BY99" s="519"/>
      <c r="BZ99" s="519"/>
      <c r="CA99" s="519"/>
      <c r="CB99" s="519"/>
      <c r="CC99" s="519"/>
      <c r="CD99" s="519"/>
      <c r="CE99" s="519"/>
      <c r="CF99" s="519"/>
      <c r="CG99" s="519"/>
      <c r="CH99" s="519"/>
      <c r="CI99" s="519"/>
      <c r="CJ99" s="519"/>
      <c r="CK99" s="519"/>
      <c r="CL99" s="519"/>
      <c r="CM99" s="519"/>
      <c r="CN99" s="519"/>
      <c r="CO99" s="519"/>
      <c r="CP99" s="519"/>
      <c r="CQ99" s="519"/>
      <c r="CR99" s="519"/>
      <c r="CS99" s="519"/>
      <c r="CT99" s="519"/>
      <c r="CU99" s="519"/>
      <c r="CV99" s="519"/>
      <c r="CW99" s="519"/>
      <c r="CX99" s="519"/>
      <c r="CY99" s="519"/>
      <c r="CZ99" s="519"/>
      <c r="DA99" s="519"/>
      <c r="DB99" s="519"/>
      <c r="DC99" s="519"/>
      <c r="DD99" s="519"/>
      <c r="DE99" s="519"/>
      <c r="DF99" s="519"/>
      <c r="DG99" s="519"/>
      <c r="DH99" s="519"/>
      <c r="DI99" s="519"/>
      <c r="DJ99" s="519"/>
      <c r="DK99" s="519"/>
      <c r="DL99" s="519"/>
      <c r="DM99" s="519"/>
      <c r="DN99" s="519"/>
      <c r="DO99" s="519"/>
      <c r="DP99" s="519"/>
      <c r="DQ99" s="519"/>
      <c r="DR99" s="519"/>
      <c r="DS99" s="519"/>
      <c r="DT99" s="519"/>
      <c r="DU99" s="519"/>
      <c r="DV99" s="519"/>
      <c r="DW99" s="519"/>
      <c r="DX99" s="519"/>
    </row>
    <row r="100" spans="2:128" x14ac:dyDescent="0.2">
      <c r="B100" s="521" t="s">
        <v>51</v>
      </c>
      <c r="C100" s="519" t="s">
        <v>558</v>
      </c>
      <c r="D100" s="519"/>
      <c r="E100" s="519"/>
      <c r="F100" s="519"/>
      <c r="G100" s="519"/>
      <c r="H100" s="519"/>
      <c r="I100" s="519"/>
      <c r="J100" s="519"/>
      <c r="K100" s="519"/>
      <c r="L100" s="519"/>
      <c r="M100" s="519"/>
      <c r="N100" s="519"/>
      <c r="O100" s="519"/>
      <c r="P100" s="519"/>
      <c r="Q100" s="519"/>
      <c r="R100" s="519"/>
      <c r="S100" s="519"/>
      <c r="T100" s="519"/>
      <c r="U100" s="519"/>
      <c r="V100" s="519"/>
      <c r="W100" s="519"/>
      <c r="X100" s="519"/>
      <c r="Y100" s="519"/>
      <c r="Z100" s="519"/>
      <c r="AA100" s="519"/>
      <c r="AB100" s="519"/>
      <c r="AC100" s="519"/>
      <c r="AD100" s="519"/>
      <c r="AE100" s="519"/>
      <c r="AF100" s="519"/>
      <c r="AG100" s="519"/>
      <c r="AH100" s="519"/>
      <c r="AI100" s="519"/>
      <c r="AJ100" s="519"/>
      <c r="AK100" s="519"/>
      <c r="AL100" s="519"/>
      <c r="AM100" s="519"/>
      <c r="AN100" s="519"/>
      <c r="AO100" s="519"/>
      <c r="AP100" s="519"/>
      <c r="AQ100" s="519"/>
      <c r="AR100" s="519"/>
      <c r="AS100" s="519"/>
      <c r="AT100" s="519"/>
      <c r="AU100" s="519"/>
      <c r="AV100" s="519"/>
      <c r="AW100" s="519"/>
      <c r="AX100" s="519"/>
      <c r="AY100" s="519"/>
      <c r="AZ100" s="519"/>
      <c r="BA100" s="519"/>
      <c r="BB100" s="519"/>
      <c r="BC100" s="519"/>
      <c r="BD100" s="519"/>
      <c r="BE100" s="519"/>
      <c r="BF100" s="519"/>
      <c r="BG100" s="519"/>
      <c r="BH100" s="519"/>
      <c r="BI100" s="519"/>
      <c r="BJ100" s="519"/>
      <c r="BK100" s="519"/>
      <c r="BL100" s="519"/>
      <c r="BM100" s="519"/>
      <c r="BN100" s="519"/>
      <c r="BO100" s="519"/>
      <c r="BP100" s="519"/>
      <c r="BQ100" s="519"/>
      <c r="BR100" s="519"/>
      <c r="BS100" s="519"/>
      <c r="BT100" s="519"/>
      <c r="BU100" s="519"/>
      <c r="BV100" s="519"/>
      <c r="BW100" s="519"/>
      <c r="BX100" s="519"/>
      <c r="BY100" s="519"/>
      <c r="BZ100" s="519"/>
      <c r="CA100" s="519"/>
      <c r="CB100" s="519"/>
      <c r="CC100" s="519"/>
      <c r="CD100" s="519"/>
      <c r="CE100" s="519"/>
      <c r="CF100" s="519"/>
      <c r="CG100" s="519"/>
      <c r="CH100" s="519"/>
      <c r="CI100" s="519"/>
      <c r="CJ100" s="519"/>
      <c r="CK100" s="519"/>
      <c r="CL100" s="519"/>
      <c r="CM100" s="519"/>
      <c r="CN100" s="519"/>
      <c r="CO100" s="519"/>
      <c r="CP100" s="519"/>
      <c r="CQ100" s="519"/>
      <c r="CR100" s="519"/>
      <c r="CS100" s="519"/>
      <c r="CT100" s="519"/>
      <c r="CU100" s="519"/>
      <c r="CV100" s="519"/>
      <c r="CW100" s="519"/>
      <c r="CX100" s="519"/>
      <c r="CY100" s="519"/>
      <c r="CZ100" s="519"/>
      <c r="DA100" s="519"/>
      <c r="DB100" s="519"/>
      <c r="DC100" s="519"/>
      <c r="DD100" s="519"/>
      <c r="DE100" s="519"/>
      <c r="DF100" s="519"/>
      <c r="DG100" s="519"/>
      <c r="DH100" s="519"/>
      <c r="DI100" s="519"/>
      <c r="DJ100" s="519"/>
      <c r="DK100" s="519"/>
      <c r="DL100" s="519"/>
      <c r="DM100" s="519"/>
      <c r="DN100" s="519"/>
      <c r="DO100" s="519"/>
      <c r="DP100" s="519"/>
      <c r="DQ100" s="519"/>
      <c r="DR100" s="519"/>
      <c r="DS100" s="519"/>
      <c r="DT100" s="519"/>
      <c r="DU100" s="519"/>
      <c r="DV100" s="519"/>
      <c r="DW100" s="519"/>
      <c r="DX100" s="519"/>
    </row>
    <row r="101" spans="2:128" x14ac:dyDescent="0.2">
      <c r="B101" s="521" t="s">
        <v>52</v>
      </c>
      <c r="C101" s="519" t="s">
        <v>559</v>
      </c>
      <c r="D101" s="519"/>
      <c r="E101" s="519"/>
      <c r="F101" s="519"/>
      <c r="G101" s="519"/>
      <c r="H101" s="519"/>
      <c r="I101" s="519"/>
      <c r="J101" s="519"/>
      <c r="K101" s="519"/>
      <c r="L101" s="519"/>
      <c r="M101" s="519"/>
      <c r="N101" s="519"/>
      <c r="O101" s="519"/>
      <c r="P101" s="519"/>
      <c r="Q101" s="519"/>
      <c r="R101" s="519"/>
      <c r="S101" s="519"/>
      <c r="T101" s="519"/>
      <c r="U101" s="519"/>
      <c r="V101" s="519"/>
      <c r="W101" s="519"/>
      <c r="X101" s="519"/>
      <c r="Y101" s="519"/>
      <c r="Z101" s="519"/>
      <c r="AA101" s="519"/>
      <c r="AB101" s="519"/>
      <c r="AC101" s="519"/>
      <c r="AD101" s="519"/>
      <c r="AE101" s="519"/>
      <c r="AF101" s="519"/>
      <c r="AG101" s="519"/>
      <c r="AH101" s="519"/>
      <c r="AI101" s="519"/>
      <c r="AJ101" s="519"/>
      <c r="AK101" s="519"/>
      <c r="AL101" s="519"/>
      <c r="AM101" s="519"/>
      <c r="AN101" s="519"/>
      <c r="AO101" s="519"/>
      <c r="AP101" s="519"/>
      <c r="AQ101" s="519"/>
      <c r="AR101" s="519"/>
      <c r="AS101" s="519"/>
      <c r="AT101" s="519"/>
      <c r="AU101" s="519"/>
      <c r="AV101" s="519"/>
      <c r="AW101" s="519"/>
      <c r="AX101" s="519"/>
      <c r="AY101" s="519"/>
      <c r="AZ101" s="519"/>
      <c r="BA101" s="519"/>
      <c r="BB101" s="519"/>
      <c r="BC101" s="519"/>
      <c r="BD101" s="519"/>
      <c r="BE101" s="519"/>
      <c r="BF101" s="519"/>
      <c r="BG101" s="519"/>
      <c r="BH101" s="519"/>
      <c r="BI101" s="519"/>
      <c r="BJ101" s="519"/>
      <c r="BK101" s="519"/>
      <c r="BL101" s="519"/>
      <c r="BM101" s="519"/>
      <c r="BN101" s="519"/>
      <c r="BO101" s="519"/>
      <c r="BP101" s="519"/>
      <c r="BQ101" s="519"/>
      <c r="BR101" s="519"/>
      <c r="BS101" s="519"/>
      <c r="BT101" s="519"/>
      <c r="BU101" s="519"/>
      <c r="BV101" s="519"/>
      <c r="BW101" s="519"/>
      <c r="BX101" s="519"/>
      <c r="BY101" s="519"/>
      <c r="BZ101" s="519"/>
      <c r="CA101" s="519"/>
      <c r="CB101" s="519"/>
      <c r="CC101" s="519"/>
      <c r="CD101" s="519"/>
      <c r="CE101" s="519"/>
      <c r="CF101" s="519"/>
      <c r="CG101" s="519"/>
      <c r="CH101" s="519"/>
      <c r="CI101" s="519"/>
      <c r="CJ101" s="519"/>
      <c r="CK101" s="519"/>
      <c r="CL101" s="519"/>
      <c r="CM101" s="519"/>
      <c r="CN101" s="519"/>
      <c r="CO101" s="519"/>
      <c r="CP101" s="519"/>
      <c r="CQ101" s="519"/>
      <c r="CR101" s="519"/>
      <c r="CS101" s="519"/>
      <c r="CT101" s="519"/>
      <c r="CU101" s="519"/>
      <c r="CV101" s="519"/>
      <c r="CW101" s="519"/>
      <c r="CX101" s="519"/>
      <c r="CY101" s="519"/>
      <c r="CZ101" s="519"/>
      <c r="DA101" s="519"/>
      <c r="DB101" s="519"/>
      <c r="DC101" s="519"/>
      <c r="DD101" s="519"/>
      <c r="DE101" s="519"/>
      <c r="DF101" s="519"/>
      <c r="DG101" s="519"/>
      <c r="DH101" s="519"/>
      <c r="DI101" s="519"/>
      <c r="DJ101" s="519"/>
      <c r="DK101" s="519"/>
      <c r="DL101" s="519"/>
      <c r="DM101" s="519"/>
      <c r="DN101" s="519"/>
      <c r="DO101" s="519"/>
      <c r="DP101" s="519"/>
      <c r="DQ101" s="519"/>
      <c r="DR101" s="519"/>
      <c r="DS101" s="519"/>
      <c r="DT101" s="519"/>
      <c r="DU101" s="519"/>
      <c r="DV101" s="519"/>
      <c r="DW101" s="519"/>
      <c r="DX101" s="519"/>
    </row>
    <row r="102" spans="2:128" x14ac:dyDescent="0.2">
      <c r="B102" s="521" t="s">
        <v>53</v>
      </c>
      <c r="C102" s="519" t="s">
        <v>560</v>
      </c>
      <c r="D102" s="519"/>
      <c r="E102" s="519"/>
      <c r="F102" s="519"/>
      <c r="G102" s="519"/>
      <c r="H102" s="519"/>
      <c r="I102" s="519"/>
      <c r="J102" s="519"/>
      <c r="K102" s="519"/>
      <c r="L102" s="519"/>
      <c r="M102" s="519"/>
      <c r="N102" s="519"/>
      <c r="O102" s="519"/>
      <c r="P102" s="519"/>
      <c r="Q102" s="519"/>
      <c r="R102" s="519"/>
      <c r="S102" s="519"/>
      <c r="T102" s="519"/>
      <c r="U102" s="519"/>
      <c r="V102" s="519"/>
      <c r="W102" s="519"/>
      <c r="X102" s="519"/>
      <c r="Y102" s="519"/>
      <c r="Z102" s="519"/>
      <c r="AA102" s="519"/>
      <c r="AB102" s="519"/>
      <c r="AC102" s="519"/>
      <c r="AD102" s="519"/>
      <c r="AE102" s="519"/>
      <c r="AF102" s="519"/>
      <c r="AG102" s="519"/>
      <c r="AH102" s="519"/>
      <c r="AI102" s="519"/>
      <c r="AJ102" s="519"/>
      <c r="AK102" s="519"/>
      <c r="AL102" s="519"/>
      <c r="AM102" s="519"/>
      <c r="AN102" s="519"/>
      <c r="AO102" s="519"/>
      <c r="AP102" s="519"/>
      <c r="AQ102" s="519"/>
      <c r="AR102" s="519"/>
      <c r="AS102" s="519"/>
      <c r="AT102" s="519"/>
      <c r="AU102" s="519"/>
      <c r="AV102" s="519"/>
      <c r="AW102" s="519"/>
      <c r="AX102" s="519"/>
      <c r="AY102" s="519"/>
      <c r="AZ102" s="519"/>
      <c r="BA102" s="519"/>
      <c r="BB102" s="519"/>
      <c r="BC102" s="519"/>
      <c r="BD102" s="519"/>
      <c r="BE102" s="519"/>
      <c r="BF102" s="519"/>
      <c r="BG102" s="519"/>
      <c r="BH102" s="519"/>
      <c r="BI102" s="519"/>
      <c r="BJ102" s="519"/>
      <c r="BK102" s="519"/>
      <c r="BL102" s="519"/>
      <c r="BM102" s="519"/>
      <c r="BN102" s="519"/>
      <c r="BO102" s="519"/>
      <c r="BP102" s="519"/>
      <c r="BQ102" s="519"/>
      <c r="BR102" s="519"/>
      <c r="BS102" s="519"/>
      <c r="BT102" s="519"/>
      <c r="BU102" s="519"/>
      <c r="BV102" s="519"/>
      <c r="BW102" s="519"/>
      <c r="BX102" s="519"/>
      <c r="BY102" s="519"/>
      <c r="BZ102" s="519"/>
      <c r="CA102" s="519"/>
      <c r="CB102" s="519"/>
      <c r="CC102" s="519"/>
      <c r="CD102" s="519"/>
      <c r="CE102" s="519"/>
      <c r="CF102" s="519"/>
      <c r="CG102" s="519"/>
      <c r="CH102" s="519"/>
      <c r="CI102" s="519"/>
      <c r="CJ102" s="519"/>
      <c r="CK102" s="519"/>
      <c r="CL102" s="519"/>
      <c r="CM102" s="519"/>
      <c r="CN102" s="519"/>
      <c r="CO102" s="519"/>
      <c r="CP102" s="519"/>
      <c r="CQ102" s="519"/>
      <c r="CR102" s="519"/>
      <c r="CS102" s="519"/>
      <c r="CT102" s="519"/>
      <c r="CU102" s="519"/>
      <c r="CV102" s="519"/>
      <c r="CW102" s="519"/>
      <c r="CX102" s="519"/>
      <c r="CY102" s="519"/>
      <c r="CZ102" s="519"/>
      <c r="DA102" s="519"/>
      <c r="DB102" s="519"/>
      <c r="DC102" s="519"/>
      <c r="DD102" s="519"/>
      <c r="DE102" s="519"/>
      <c r="DF102" s="519"/>
      <c r="DG102" s="519"/>
      <c r="DH102" s="519"/>
      <c r="DI102" s="519"/>
      <c r="DJ102" s="519"/>
      <c r="DK102" s="519"/>
      <c r="DL102" s="519"/>
      <c r="DM102" s="519"/>
      <c r="DN102" s="519"/>
      <c r="DO102" s="519"/>
      <c r="DP102" s="519"/>
      <c r="DQ102" s="519"/>
      <c r="DR102" s="519"/>
      <c r="DS102" s="519"/>
      <c r="DT102" s="519"/>
      <c r="DU102" s="519"/>
      <c r="DV102" s="519"/>
      <c r="DW102" s="519"/>
      <c r="DX102" s="519"/>
    </row>
    <row r="103" spans="2:128" x14ac:dyDescent="0.2">
      <c r="B103" s="521" t="s">
        <v>54</v>
      </c>
      <c r="C103" s="519" t="s">
        <v>561</v>
      </c>
      <c r="D103" s="519"/>
      <c r="E103" s="519"/>
      <c r="F103" s="519"/>
      <c r="G103" s="519"/>
      <c r="H103" s="519"/>
      <c r="I103" s="519"/>
      <c r="J103" s="519"/>
      <c r="K103" s="519"/>
      <c r="L103" s="519"/>
      <c r="M103" s="519"/>
      <c r="N103" s="519"/>
      <c r="O103" s="519"/>
      <c r="P103" s="519"/>
      <c r="Q103" s="519"/>
      <c r="R103" s="519"/>
      <c r="S103" s="519"/>
      <c r="T103" s="519"/>
      <c r="U103" s="519"/>
      <c r="V103" s="519"/>
      <c r="W103" s="519"/>
      <c r="X103" s="519"/>
      <c r="Y103" s="519"/>
      <c r="Z103" s="519"/>
      <c r="AA103" s="519"/>
      <c r="AB103" s="519"/>
      <c r="AC103" s="519"/>
      <c r="AD103" s="519"/>
      <c r="AE103" s="519"/>
      <c r="AF103" s="519"/>
      <c r="AG103" s="519"/>
      <c r="AH103" s="519"/>
      <c r="AI103" s="519"/>
      <c r="AJ103" s="519"/>
      <c r="AK103" s="519"/>
      <c r="AL103" s="519"/>
      <c r="AM103" s="519"/>
      <c r="AN103" s="519"/>
      <c r="AO103" s="519"/>
      <c r="AP103" s="519"/>
      <c r="AQ103" s="519"/>
      <c r="AR103" s="519"/>
      <c r="AS103" s="519"/>
      <c r="AT103" s="519"/>
      <c r="AU103" s="519"/>
      <c r="AV103" s="519"/>
      <c r="AW103" s="519"/>
      <c r="AX103" s="519"/>
      <c r="AY103" s="519"/>
      <c r="AZ103" s="519"/>
      <c r="BA103" s="519"/>
      <c r="BB103" s="519"/>
      <c r="BC103" s="519"/>
      <c r="BD103" s="519"/>
      <c r="BE103" s="519"/>
      <c r="BF103" s="519"/>
      <c r="BG103" s="519"/>
      <c r="BH103" s="519"/>
      <c r="BI103" s="519"/>
      <c r="BJ103" s="519"/>
      <c r="BK103" s="519"/>
      <c r="BL103" s="519"/>
      <c r="BM103" s="519"/>
      <c r="BN103" s="519"/>
      <c r="BO103" s="519"/>
      <c r="BP103" s="519"/>
      <c r="BQ103" s="519"/>
      <c r="BR103" s="519"/>
      <c r="BS103" s="519"/>
      <c r="BT103" s="519"/>
      <c r="BU103" s="519"/>
      <c r="BV103" s="519"/>
      <c r="BW103" s="519"/>
      <c r="BX103" s="519"/>
      <c r="BY103" s="519"/>
      <c r="BZ103" s="519"/>
      <c r="CA103" s="519"/>
      <c r="CB103" s="519"/>
      <c r="CC103" s="519"/>
      <c r="CD103" s="519"/>
      <c r="CE103" s="519"/>
      <c r="CF103" s="519"/>
      <c r="CG103" s="519"/>
      <c r="CH103" s="519"/>
      <c r="CI103" s="519"/>
      <c r="CJ103" s="519"/>
      <c r="CK103" s="519"/>
      <c r="CL103" s="519"/>
      <c r="CM103" s="519"/>
      <c r="CN103" s="519"/>
      <c r="CO103" s="519"/>
      <c r="CP103" s="519"/>
      <c r="CQ103" s="519"/>
      <c r="CR103" s="519"/>
      <c r="CS103" s="519"/>
      <c r="CT103" s="519"/>
      <c r="CU103" s="519"/>
      <c r="CV103" s="519"/>
      <c r="CW103" s="519"/>
      <c r="CX103" s="519"/>
      <c r="CY103" s="519"/>
      <c r="CZ103" s="519"/>
      <c r="DA103" s="519"/>
      <c r="DB103" s="519"/>
      <c r="DC103" s="519"/>
      <c r="DD103" s="519"/>
      <c r="DE103" s="519"/>
      <c r="DF103" s="519"/>
      <c r="DG103" s="519"/>
      <c r="DH103" s="519"/>
      <c r="DI103" s="519"/>
      <c r="DJ103" s="519"/>
      <c r="DK103" s="519"/>
      <c r="DL103" s="519"/>
      <c r="DM103" s="519"/>
      <c r="DN103" s="519"/>
      <c r="DO103" s="519"/>
      <c r="DP103" s="519"/>
      <c r="DQ103" s="519"/>
      <c r="DR103" s="519"/>
      <c r="DS103" s="519"/>
      <c r="DT103" s="519"/>
      <c r="DU103" s="519"/>
      <c r="DV103" s="519"/>
      <c r="DW103" s="519"/>
      <c r="DX103" s="519"/>
    </row>
    <row r="104" spans="2:128" x14ac:dyDescent="0.2">
      <c r="B104" s="521" t="s">
        <v>55</v>
      </c>
      <c r="C104" s="519" t="s">
        <v>562</v>
      </c>
      <c r="D104" s="519"/>
      <c r="E104" s="519"/>
      <c r="F104" s="519"/>
      <c r="G104" s="519"/>
      <c r="H104" s="519"/>
      <c r="I104" s="519"/>
      <c r="J104" s="519"/>
      <c r="K104" s="519"/>
      <c r="L104" s="519"/>
      <c r="M104" s="519"/>
      <c r="N104" s="519"/>
      <c r="O104" s="519"/>
      <c r="P104" s="519"/>
      <c r="Q104" s="519"/>
      <c r="R104" s="519"/>
      <c r="S104" s="519"/>
      <c r="T104" s="519"/>
      <c r="U104" s="519"/>
      <c r="V104" s="519"/>
      <c r="W104" s="519"/>
      <c r="X104" s="519"/>
      <c r="Y104" s="519"/>
      <c r="Z104" s="519"/>
      <c r="AA104" s="519"/>
      <c r="AB104" s="519"/>
      <c r="AC104" s="519"/>
      <c r="AD104" s="519"/>
      <c r="AE104" s="519"/>
      <c r="AF104" s="519"/>
      <c r="AG104" s="519"/>
      <c r="AH104" s="519"/>
      <c r="AI104" s="519"/>
      <c r="AJ104" s="519"/>
      <c r="AK104" s="519"/>
      <c r="AL104" s="519"/>
      <c r="AM104" s="519"/>
      <c r="AN104" s="519"/>
      <c r="AO104" s="519"/>
      <c r="AP104" s="519"/>
      <c r="AQ104" s="519"/>
      <c r="AR104" s="519"/>
      <c r="AS104" s="519"/>
      <c r="AT104" s="519"/>
      <c r="AU104" s="519"/>
      <c r="AV104" s="519"/>
      <c r="AW104" s="519"/>
      <c r="AX104" s="519"/>
      <c r="AY104" s="519"/>
      <c r="AZ104" s="519"/>
      <c r="BA104" s="519"/>
      <c r="BB104" s="519"/>
      <c r="BC104" s="519"/>
      <c r="BD104" s="519"/>
      <c r="BE104" s="519"/>
      <c r="BF104" s="519"/>
      <c r="BG104" s="519"/>
      <c r="BH104" s="519"/>
      <c r="BI104" s="519"/>
      <c r="BJ104" s="519"/>
      <c r="BK104" s="519"/>
      <c r="BL104" s="519"/>
      <c r="BM104" s="519"/>
      <c r="BN104" s="519"/>
      <c r="BO104" s="519"/>
      <c r="BP104" s="519"/>
      <c r="BQ104" s="519"/>
      <c r="BR104" s="519"/>
      <c r="BS104" s="519"/>
      <c r="BT104" s="519"/>
      <c r="BU104" s="519"/>
      <c r="BV104" s="519"/>
      <c r="BW104" s="519"/>
      <c r="BX104" s="519"/>
      <c r="BY104" s="519"/>
      <c r="BZ104" s="519"/>
      <c r="CA104" s="519"/>
      <c r="CB104" s="519"/>
      <c r="CC104" s="519"/>
      <c r="CD104" s="519"/>
      <c r="CE104" s="519"/>
      <c r="CF104" s="519"/>
      <c r="CG104" s="519"/>
      <c r="CH104" s="519"/>
      <c r="CI104" s="519"/>
      <c r="CJ104" s="519"/>
      <c r="CK104" s="519"/>
      <c r="CL104" s="519"/>
      <c r="CM104" s="519"/>
      <c r="CN104" s="519"/>
      <c r="CO104" s="519"/>
      <c r="CP104" s="519"/>
      <c r="CQ104" s="519"/>
      <c r="CR104" s="519"/>
      <c r="CS104" s="519"/>
      <c r="CT104" s="519"/>
      <c r="CU104" s="519"/>
      <c r="CV104" s="519"/>
      <c r="CW104" s="519"/>
      <c r="CX104" s="519"/>
      <c r="CY104" s="519"/>
      <c r="CZ104" s="519"/>
      <c r="DA104" s="519"/>
      <c r="DB104" s="519"/>
      <c r="DC104" s="519"/>
      <c r="DD104" s="519"/>
      <c r="DE104" s="519"/>
      <c r="DF104" s="519"/>
      <c r="DG104" s="519"/>
      <c r="DH104" s="519"/>
      <c r="DI104" s="519"/>
      <c r="DJ104" s="519"/>
      <c r="DK104" s="519"/>
      <c r="DL104" s="519"/>
      <c r="DM104" s="519"/>
      <c r="DN104" s="519"/>
      <c r="DO104" s="519"/>
      <c r="DP104" s="519"/>
      <c r="DQ104" s="519"/>
      <c r="DR104" s="519"/>
      <c r="DS104" s="519"/>
      <c r="DT104" s="519"/>
      <c r="DU104" s="519"/>
      <c r="DV104" s="519"/>
      <c r="DW104" s="519"/>
      <c r="DX104" s="519"/>
    </row>
    <row r="105" spans="2:128" x14ac:dyDescent="0.2">
      <c r="B105" s="521" t="s">
        <v>56</v>
      </c>
      <c r="C105" s="519" t="s">
        <v>563</v>
      </c>
      <c r="D105" s="519"/>
      <c r="E105" s="519"/>
      <c r="F105" s="519"/>
      <c r="G105" s="519"/>
      <c r="H105" s="519"/>
      <c r="I105" s="519"/>
      <c r="J105" s="519"/>
      <c r="K105" s="519"/>
      <c r="L105" s="519"/>
      <c r="M105" s="519"/>
      <c r="N105" s="519"/>
      <c r="O105" s="519"/>
      <c r="P105" s="519"/>
      <c r="Q105" s="519"/>
      <c r="R105" s="519"/>
      <c r="S105" s="519"/>
      <c r="T105" s="519"/>
      <c r="U105" s="519"/>
      <c r="V105" s="519"/>
      <c r="W105" s="519"/>
      <c r="X105" s="519"/>
      <c r="Y105" s="519"/>
      <c r="Z105" s="519"/>
      <c r="AA105" s="519"/>
      <c r="AB105" s="519"/>
      <c r="AC105" s="519"/>
      <c r="AD105" s="519"/>
      <c r="AE105" s="519"/>
      <c r="AF105" s="519"/>
      <c r="AG105" s="519"/>
      <c r="AH105" s="519"/>
      <c r="AI105" s="519"/>
      <c r="AJ105" s="519"/>
      <c r="AK105" s="519"/>
      <c r="AL105" s="519"/>
      <c r="AM105" s="519"/>
      <c r="AN105" s="519"/>
      <c r="AO105" s="519"/>
      <c r="AP105" s="519"/>
      <c r="AQ105" s="519"/>
      <c r="AR105" s="519"/>
      <c r="AS105" s="519"/>
      <c r="AT105" s="519"/>
      <c r="AU105" s="519"/>
      <c r="AV105" s="519"/>
      <c r="AW105" s="519"/>
      <c r="AX105" s="519"/>
      <c r="AY105" s="519"/>
      <c r="AZ105" s="519"/>
      <c r="BA105" s="519"/>
      <c r="BB105" s="519"/>
      <c r="BC105" s="519"/>
      <c r="BD105" s="519"/>
      <c r="BE105" s="519"/>
      <c r="BF105" s="519"/>
      <c r="BG105" s="519"/>
      <c r="BH105" s="519"/>
      <c r="BI105" s="519"/>
      <c r="BJ105" s="519"/>
      <c r="BK105" s="519"/>
      <c r="BL105" s="519"/>
      <c r="BM105" s="519"/>
      <c r="BN105" s="519"/>
      <c r="BO105" s="519"/>
      <c r="BP105" s="519"/>
      <c r="BQ105" s="519"/>
      <c r="BR105" s="519"/>
      <c r="BS105" s="519"/>
      <c r="BT105" s="519"/>
      <c r="BU105" s="519"/>
      <c r="BV105" s="519"/>
      <c r="BW105" s="519"/>
      <c r="BX105" s="519"/>
      <c r="BY105" s="519"/>
      <c r="BZ105" s="519"/>
      <c r="CA105" s="519"/>
      <c r="CB105" s="519"/>
      <c r="CC105" s="519"/>
      <c r="CD105" s="519"/>
      <c r="CE105" s="519"/>
      <c r="CF105" s="519"/>
      <c r="CG105" s="519"/>
      <c r="CH105" s="519"/>
      <c r="CI105" s="519"/>
      <c r="CJ105" s="519"/>
      <c r="CK105" s="519"/>
      <c r="CL105" s="519"/>
      <c r="CM105" s="519"/>
      <c r="CN105" s="519"/>
      <c r="CO105" s="519"/>
      <c r="CP105" s="519"/>
      <c r="CQ105" s="519"/>
      <c r="CR105" s="519"/>
      <c r="CS105" s="519"/>
      <c r="CT105" s="519"/>
      <c r="CU105" s="519"/>
      <c r="CV105" s="519"/>
      <c r="CW105" s="519"/>
      <c r="CX105" s="519"/>
      <c r="CY105" s="519"/>
      <c r="CZ105" s="519"/>
      <c r="DA105" s="519"/>
      <c r="DB105" s="519"/>
      <c r="DC105" s="519"/>
      <c r="DD105" s="519"/>
      <c r="DE105" s="519"/>
      <c r="DF105" s="519"/>
      <c r="DG105" s="519"/>
      <c r="DH105" s="519"/>
      <c r="DI105" s="519"/>
      <c r="DJ105" s="519"/>
      <c r="DK105" s="519"/>
      <c r="DL105" s="519"/>
      <c r="DM105" s="519"/>
      <c r="DN105" s="519"/>
      <c r="DO105" s="519"/>
      <c r="DP105" s="519"/>
      <c r="DQ105" s="519"/>
      <c r="DR105" s="519"/>
      <c r="DS105" s="519"/>
      <c r="DT105" s="519"/>
      <c r="DU105" s="519"/>
      <c r="DV105" s="519"/>
      <c r="DW105" s="519"/>
      <c r="DX105" s="519"/>
    </row>
    <row r="106" spans="2:128" x14ac:dyDescent="0.2">
      <c r="B106" s="521" t="s">
        <v>57</v>
      </c>
      <c r="C106" s="519" t="s">
        <v>564</v>
      </c>
      <c r="D106" s="519"/>
      <c r="E106" s="519"/>
      <c r="F106" s="519"/>
      <c r="G106" s="519"/>
      <c r="H106" s="519"/>
      <c r="I106" s="519"/>
      <c r="J106" s="519"/>
      <c r="K106" s="519"/>
      <c r="L106" s="519"/>
      <c r="M106" s="519"/>
      <c r="N106" s="519"/>
      <c r="O106" s="519"/>
      <c r="P106" s="519"/>
      <c r="Q106" s="519"/>
      <c r="R106" s="519"/>
      <c r="S106" s="519"/>
      <c r="T106" s="519"/>
      <c r="U106" s="519"/>
      <c r="V106" s="519"/>
      <c r="W106" s="519"/>
      <c r="X106" s="519"/>
      <c r="Y106" s="519"/>
      <c r="Z106" s="519"/>
      <c r="AA106" s="519"/>
      <c r="AB106" s="519"/>
      <c r="AC106" s="519"/>
      <c r="AD106" s="519"/>
      <c r="AE106" s="519"/>
      <c r="AF106" s="519"/>
      <c r="AG106" s="519"/>
      <c r="AH106" s="519"/>
      <c r="AI106" s="519"/>
      <c r="AJ106" s="519"/>
      <c r="AK106" s="519"/>
      <c r="AL106" s="519"/>
      <c r="AM106" s="519"/>
      <c r="AN106" s="519"/>
      <c r="AO106" s="519"/>
      <c r="AP106" s="519"/>
      <c r="AQ106" s="519"/>
      <c r="AR106" s="519"/>
      <c r="AS106" s="519"/>
      <c r="AT106" s="519"/>
      <c r="AU106" s="519"/>
      <c r="AV106" s="519"/>
      <c r="AW106" s="519"/>
      <c r="AX106" s="519"/>
      <c r="AY106" s="519"/>
      <c r="AZ106" s="519"/>
      <c r="BA106" s="519"/>
      <c r="BB106" s="519"/>
      <c r="BC106" s="519"/>
      <c r="BD106" s="519"/>
      <c r="BE106" s="519"/>
      <c r="BF106" s="519"/>
      <c r="BG106" s="519"/>
      <c r="BH106" s="519"/>
      <c r="BI106" s="519"/>
      <c r="BJ106" s="519"/>
      <c r="BK106" s="519"/>
      <c r="BL106" s="519"/>
      <c r="BM106" s="519"/>
      <c r="BN106" s="519"/>
      <c r="BO106" s="519"/>
      <c r="BP106" s="519"/>
      <c r="BQ106" s="519"/>
      <c r="BR106" s="519"/>
      <c r="BS106" s="519"/>
      <c r="BT106" s="519"/>
      <c r="BU106" s="519"/>
      <c r="BV106" s="519"/>
      <c r="BW106" s="519"/>
      <c r="BX106" s="519"/>
      <c r="BY106" s="519"/>
      <c r="BZ106" s="519"/>
      <c r="CA106" s="519"/>
      <c r="CB106" s="519"/>
      <c r="CC106" s="519"/>
      <c r="CD106" s="519"/>
      <c r="CE106" s="519"/>
      <c r="CF106" s="519"/>
      <c r="CG106" s="519"/>
      <c r="CH106" s="519"/>
      <c r="CI106" s="519"/>
      <c r="CJ106" s="519"/>
      <c r="CK106" s="519"/>
      <c r="CL106" s="519"/>
      <c r="CM106" s="519"/>
      <c r="CN106" s="519"/>
      <c r="CO106" s="519"/>
      <c r="CP106" s="519"/>
      <c r="CQ106" s="519"/>
      <c r="CR106" s="519"/>
      <c r="CS106" s="519"/>
      <c r="CT106" s="519"/>
      <c r="CU106" s="519"/>
      <c r="CV106" s="519"/>
      <c r="CW106" s="519"/>
      <c r="CX106" s="519"/>
      <c r="CY106" s="519"/>
      <c r="CZ106" s="519"/>
      <c r="DA106" s="519"/>
      <c r="DB106" s="519"/>
      <c r="DC106" s="519"/>
      <c r="DD106" s="519"/>
      <c r="DE106" s="519"/>
      <c r="DF106" s="519"/>
      <c r="DG106" s="519"/>
      <c r="DH106" s="519"/>
      <c r="DI106" s="519"/>
      <c r="DJ106" s="519"/>
      <c r="DK106" s="519"/>
      <c r="DL106" s="519"/>
      <c r="DM106" s="519"/>
      <c r="DN106" s="519"/>
      <c r="DO106" s="519"/>
      <c r="DP106" s="519"/>
      <c r="DQ106" s="519"/>
      <c r="DR106" s="519"/>
      <c r="DS106" s="519"/>
      <c r="DT106" s="519"/>
      <c r="DU106" s="519"/>
      <c r="DV106" s="519"/>
      <c r="DW106" s="519"/>
      <c r="DX106" s="519"/>
    </row>
    <row r="107" spans="2:128" x14ac:dyDescent="0.2">
      <c r="B107" s="521" t="s">
        <v>58</v>
      </c>
      <c r="C107" s="519" t="s">
        <v>565</v>
      </c>
      <c r="D107" s="519"/>
      <c r="E107" s="519"/>
      <c r="F107" s="519"/>
      <c r="G107" s="519"/>
      <c r="H107" s="519"/>
      <c r="I107" s="519"/>
      <c r="J107" s="519"/>
      <c r="K107" s="519"/>
      <c r="L107" s="519"/>
      <c r="M107" s="519"/>
      <c r="N107" s="519"/>
      <c r="O107" s="519"/>
      <c r="P107" s="519"/>
      <c r="Q107" s="519"/>
      <c r="R107" s="519"/>
      <c r="S107" s="519"/>
      <c r="T107" s="519"/>
      <c r="U107" s="519"/>
      <c r="V107" s="519"/>
      <c r="W107" s="519"/>
      <c r="X107" s="519"/>
      <c r="Y107" s="519"/>
      <c r="Z107" s="519"/>
      <c r="AA107" s="519"/>
      <c r="AB107" s="519"/>
      <c r="AC107" s="519"/>
      <c r="AD107" s="519"/>
      <c r="AE107" s="519"/>
      <c r="AF107" s="519"/>
      <c r="AG107" s="519"/>
      <c r="AH107" s="519"/>
      <c r="AI107" s="519"/>
      <c r="AJ107" s="519"/>
      <c r="AK107" s="519"/>
      <c r="AL107" s="519"/>
      <c r="AM107" s="519"/>
      <c r="AN107" s="519"/>
      <c r="AO107" s="519"/>
      <c r="AP107" s="519"/>
      <c r="AQ107" s="519"/>
      <c r="AR107" s="519"/>
      <c r="AS107" s="519"/>
      <c r="AT107" s="519"/>
      <c r="AU107" s="519"/>
      <c r="AV107" s="519"/>
      <c r="AW107" s="519"/>
      <c r="AX107" s="519"/>
      <c r="AY107" s="519"/>
      <c r="AZ107" s="519"/>
      <c r="BA107" s="519"/>
      <c r="BB107" s="519"/>
      <c r="BC107" s="519"/>
      <c r="BD107" s="519"/>
      <c r="BE107" s="519"/>
      <c r="BF107" s="519"/>
      <c r="BG107" s="519"/>
      <c r="BH107" s="519"/>
      <c r="BI107" s="519"/>
      <c r="BJ107" s="519"/>
      <c r="BK107" s="519"/>
      <c r="BL107" s="519"/>
      <c r="BM107" s="519"/>
      <c r="BN107" s="519"/>
      <c r="BO107" s="519"/>
      <c r="BP107" s="519"/>
      <c r="BQ107" s="519"/>
      <c r="BR107" s="519"/>
      <c r="BS107" s="519"/>
      <c r="BT107" s="519"/>
      <c r="BU107" s="519"/>
      <c r="BV107" s="519"/>
      <c r="BW107" s="519"/>
      <c r="BX107" s="519"/>
      <c r="BY107" s="519"/>
      <c r="BZ107" s="519"/>
      <c r="CA107" s="519"/>
      <c r="CB107" s="519"/>
      <c r="CC107" s="519"/>
      <c r="CD107" s="519"/>
      <c r="CE107" s="519"/>
      <c r="CF107" s="519"/>
      <c r="CG107" s="519"/>
      <c r="CH107" s="519"/>
      <c r="CI107" s="519"/>
      <c r="CJ107" s="519"/>
      <c r="CK107" s="519"/>
      <c r="CL107" s="519"/>
      <c r="CM107" s="519"/>
      <c r="CN107" s="519"/>
      <c r="CO107" s="519"/>
      <c r="CP107" s="519"/>
      <c r="CQ107" s="519"/>
      <c r="CR107" s="519"/>
      <c r="CS107" s="519"/>
      <c r="CT107" s="519"/>
      <c r="CU107" s="519"/>
      <c r="CV107" s="519"/>
      <c r="CW107" s="519"/>
      <c r="CX107" s="519"/>
      <c r="CY107" s="519"/>
      <c r="CZ107" s="519"/>
      <c r="DA107" s="519"/>
      <c r="DB107" s="519"/>
      <c r="DC107" s="519"/>
      <c r="DD107" s="519"/>
      <c r="DE107" s="519"/>
      <c r="DF107" s="519"/>
      <c r="DG107" s="519"/>
      <c r="DH107" s="519"/>
      <c r="DI107" s="519"/>
      <c r="DJ107" s="519"/>
      <c r="DK107" s="519"/>
      <c r="DL107" s="519"/>
      <c r="DM107" s="519"/>
      <c r="DN107" s="519"/>
      <c r="DO107" s="519"/>
      <c r="DP107" s="519"/>
      <c r="DQ107" s="519"/>
      <c r="DR107" s="519"/>
      <c r="DS107" s="519"/>
      <c r="DT107" s="519"/>
      <c r="DU107" s="519"/>
      <c r="DV107" s="519"/>
      <c r="DW107" s="519"/>
      <c r="DX107" s="519"/>
    </row>
    <row r="108" spans="2:128" x14ac:dyDescent="0.2">
      <c r="B108" s="521" t="s">
        <v>59</v>
      </c>
      <c r="C108" s="519" t="s">
        <v>566</v>
      </c>
      <c r="D108" s="519"/>
      <c r="E108" s="519"/>
      <c r="F108" s="519"/>
      <c r="G108" s="519"/>
      <c r="H108" s="519"/>
      <c r="I108" s="519"/>
      <c r="J108" s="519"/>
      <c r="K108" s="519"/>
      <c r="L108" s="519"/>
      <c r="M108" s="519"/>
      <c r="N108" s="519"/>
      <c r="O108" s="519"/>
      <c r="P108" s="519"/>
      <c r="Q108" s="519"/>
      <c r="R108" s="519"/>
      <c r="S108" s="519"/>
      <c r="T108" s="519"/>
      <c r="U108" s="519"/>
      <c r="V108" s="519"/>
      <c r="W108" s="519"/>
      <c r="X108" s="519"/>
      <c r="Y108" s="519"/>
      <c r="Z108" s="519"/>
      <c r="AA108" s="519"/>
      <c r="AB108" s="519"/>
      <c r="AC108" s="519"/>
      <c r="AD108" s="519"/>
      <c r="AE108" s="519"/>
      <c r="AF108" s="519"/>
      <c r="AG108" s="519"/>
      <c r="AH108" s="519"/>
      <c r="AI108" s="519"/>
      <c r="AJ108" s="519"/>
      <c r="AK108" s="519"/>
      <c r="AL108" s="519"/>
      <c r="AM108" s="519"/>
      <c r="AN108" s="519"/>
      <c r="AO108" s="519"/>
      <c r="AP108" s="519"/>
      <c r="AQ108" s="519"/>
      <c r="AR108" s="519"/>
      <c r="AS108" s="519"/>
      <c r="AT108" s="519"/>
      <c r="AU108" s="519"/>
      <c r="AV108" s="519"/>
      <c r="AW108" s="519"/>
      <c r="AX108" s="519"/>
      <c r="AY108" s="519"/>
      <c r="AZ108" s="519"/>
      <c r="BA108" s="519"/>
      <c r="BB108" s="519"/>
      <c r="BC108" s="519"/>
      <c r="BD108" s="519"/>
      <c r="BE108" s="519"/>
      <c r="BF108" s="519"/>
      <c r="BG108" s="519"/>
      <c r="BH108" s="519"/>
      <c r="BI108" s="519"/>
      <c r="BJ108" s="519"/>
      <c r="BK108" s="519"/>
      <c r="BL108" s="519"/>
      <c r="BM108" s="519"/>
      <c r="BN108" s="519"/>
      <c r="BO108" s="519"/>
      <c r="BP108" s="519"/>
      <c r="BQ108" s="519"/>
      <c r="BR108" s="519"/>
      <c r="BS108" s="519"/>
      <c r="BT108" s="519"/>
      <c r="BU108" s="519"/>
      <c r="BV108" s="519"/>
      <c r="BW108" s="519"/>
      <c r="BX108" s="519"/>
      <c r="BY108" s="519"/>
      <c r="BZ108" s="519"/>
      <c r="CA108" s="519"/>
      <c r="CB108" s="519"/>
      <c r="CC108" s="519"/>
      <c r="CD108" s="519"/>
      <c r="CE108" s="519"/>
      <c r="CF108" s="519"/>
      <c r="CG108" s="519"/>
      <c r="CH108" s="519"/>
      <c r="CI108" s="519"/>
      <c r="CJ108" s="519"/>
      <c r="CK108" s="519"/>
      <c r="CL108" s="519"/>
      <c r="CM108" s="519"/>
      <c r="CN108" s="519"/>
      <c r="CO108" s="519"/>
      <c r="CP108" s="519"/>
      <c r="CQ108" s="519"/>
      <c r="CR108" s="519"/>
      <c r="CS108" s="519"/>
      <c r="CT108" s="519"/>
      <c r="CU108" s="519"/>
      <c r="CV108" s="519"/>
      <c r="CW108" s="519"/>
      <c r="CX108" s="519"/>
      <c r="CY108" s="519"/>
      <c r="CZ108" s="519"/>
      <c r="DA108" s="519"/>
      <c r="DB108" s="519"/>
      <c r="DC108" s="519"/>
      <c r="DD108" s="519"/>
      <c r="DE108" s="519"/>
      <c r="DF108" s="519"/>
      <c r="DG108" s="519"/>
      <c r="DH108" s="519"/>
      <c r="DI108" s="519"/>
      <c r="DJ108" s="519"/>
      <c r="DK108" s="519"/>
      <c r="DL108" s="519"/>
      <c r="DM108" s="519"/>
      <c r="DN108" s="519"/>
      <c r="DO108" s="519"/>
      <c r="DP108" s="519"/>
      <c r="DQ108" s="519"/>
      <c r="DR108" s="519"/>
      <c r="DS108" s="519"/>
      <c r="DT108" s="519"/>
      <c r="DU108" s="519"/>
      <c r="DV108" s="519"/>
      <c r="DW108" s="519"/>
      <c r="DX108" s="519"/>
    </row>
    <row r="109" spans="2:128" x14ac:dyDescent="0.2">
      <c r="B109" s="521" t="s">
        <v>567</v>
      </c>
      <c r="C109" s="519" t="s">
        <v>568</v>
      </c>
      <c r="D109" s="519"/>
      <c r="E109" s="519"/>
      <c r="F109" s="519"/>
      <c r="G109" s="519"/>
      <c r="H109" s="519"/>
      <c r="I109" s="519"/>
      <c r="J109" s="519"/>
      <c r="K109" s="519"/>
      <c r="L109" s="519"/>
      <c r="M109" s="519"/>
      <c r="N109" s="519"/>
      <c r="O109" s="519"/>
      <c r="P109" s="519"/>
      <c r="Q109" s="519"/>
      <c r="R109" s="519"/>
      <c r="S109" s="519"/>
      <c r="T109" s="519"/>
      <c r="U109" s="519"/>
      <c r="V109" s="519"/>
      <c r="W109" s="519"/>
      <c r="X109" s="519"/>
      <c r="Y109" s="519"/>
      <c r="Z109" s="519"/>
      <c r="AA109" s="519"/>
      <c r="AB109" s="519"/>
      <c r="AC109" s="519"/>
      <c r="AD109" s="519"/>
      <c r="AE109" s="519"/>
      <c r="AF109" s="519"/>
      <c r="AG109" s="519"/>
      <c r="AH109" s="519"/>
      <c r="AI109" s="519"/>
      <c r="AJ109" s="519"/>
      <c r="AK109" s="519"/>
      <c r="AL109" s="519"/>
      <c r="AM109" s="519"/>
      <c r="AN109" s="519"/>
      <c r="AO109" s="519"/>
      <c r="AP109" s="519"/>
      <c r="AQ109" s="519"/>
      <c r="AR109" s="519"/>
      <c r="AS109" s="519"/>
      <c r="AT109" s="519"/>
      <c r="AU109" s="519"/>
      <c r="AV109" s="519"/>
      <c r="AW109" s="519"/>
      <c r="AX109" s="519"/>
      <c r="AY109" s="519"/>
      <c r="AZ109" s="519"/>
      <c r="BA109" s="519"/>
      <c r="BB109" s="519"/>
      <c r="BC109" s="519"/>
      <c r="BD109" s="519"/>
      <c r="BE109" s="519"/>
      <c r="BF109" s="519"/>
      <c r="BG109" s="519"/>
      <c r="BH109" s="519"/>
      <c r="BI109" s="519"/>
      <c r="BJ109" s="519"/>
      <c r="BK109" s="519"/>
      <c r="BL109" s="519"/>
      <c r="BM109" s="519"/>
      <c r="BN109" s="519"/>
      <c r="BO109" s="519"/>
      <c r="BP109" s="519"/>
      <c r="BQ109" s="519"/>
      <c r="BR109" s="519"/>
      <c r="BS109" s="519"/>
      <c r="BT109" s="519"/>
      <c r="BU109" s="519"/>
      <c r="BV109" s="519"/>
      <c r="BW109" s="519"/>
      <c r="BX109" s="519"/>
      <c r="BY109" s="519"/>
      <c r="BZ109" s="519"/>
      <c r="CA109" s="519"/>
      <c r="CB109" s="519"/>
      <c r="CC109" s="519"/>
      <c r="CD109" s="519"/>
      <c r="CE109" s="519"/>
      <c r="CF109" s="519"/>
      <c r="CG109" s="519"/>
      <c r="CH109" s="519"/>
      <c r="CI109" s="519"/>
      <c r="CJ109" s="519"/>
      <c r="CK109" s="519"/>
      <c r="CL109" s="519"/>
      <c r="CM109" s="519"/>
      <c r="CN109" s="519"/>
      <c r="CO109" s="519"/>
      <c r="CP109" s="519"/>
      <c r="CQ109" s="519"/>
      <c r="CR109" s="519"/>
      <c r="CS109" s="519"/>
      <c r="CT109" s="519"/>
      <c r="CU109" s="519"/>
      <c r="CV109" s="519"/>
      <c r="CW109" s="519"/>
      <c r="CX109" s="519"/>
      <c r="CY109" s="519"/>
      <c r="CZ109" s="519"/>
      <c r="DA109" s="519"/>
      <c r="DB109" s="519"/>
      <c r="DC109" s="519"/>
      <c r="DD109" s="519"/>
      <c r="DE109" s="519"/>
      <c r="DF109" s="519"/>
      <c r="DG109" s="519"/>
      <c r="DH109" s="519"/>
      <c r="DI109" s="519"/>
      <c r="DJ109" s="519"/>
      <c r="DK109" s="519"/>
      <c r="DL109" s="519"/>
      <c r="DM109" s="519"/>
      <c r="DN109" s="519"/>
      <c r="DO109" s="519"/>
      <c r="DP109" s="519"/>
      <c r="DQ109" s="519"/>
      <c r="DR109" s="519"/>
      <c r="DS109" s="519"/>
      <c r="DT109" s="519"/>
      <c r="DU109" s="519"/>
      <c r="DV109" s="519"/>
      <c r="DW109" s="519"/>
      <c r="DX109" s="519"/>
    </row>
    <row r="110" spans="2:128" x14ac:dyDescent="0.2">
      <c r="B110" s="521" t="s">
        <v>569</v>
      </c>
      <c r="C110" s="519" t="s">
        <v>570</v>
      </c>
      <c r="D110" s="519"/>
      <c r="E110" s="519"/>
      <c r="F110" s="519"/>
      <c r="G110" s="519"/>
      <c r="H110" s="519"/>
      <c r="I110" s="519"/>
      <c r="J110" s="519"/>
      <c r="K110" s="519"/>
      <c r="L110" s="519"/>
      <c r="M110" s="519"/>
      <c r="N110" s="519"/>
      <c r="O110" s="519"/>
      <c r="P110" s="519"/>
      <c r="Q110" s="519"/>
      <c r="R110" s="519"/>
      <c r="S110" s="519"/>
      <c r="T110" s="519"/>
      <c r="U110" s="519"/>
      <c r="V110" s="519"/>
      <c r="W110" s="519"/>
      <c r="X110" s="519"/>
      <c r="Y110" s="519"/>
      <c r="Z110" s="519"/>
      <c r="AA110" s="519"/>
      <c r="AB110" s="519"/>
      <c r="AC110" s="519"/>
      <c r="AD110" s="519"/>
      <c r="AE110" s="519"/>
      <c r="AF110" s="519"/>
      <c r="AG110" s="519"/>
      <c r="AH110" s="519"/>
      <c r="AI110" s="519"/>
      <c r="AJ110" s="519"/>
      <c r="AK110" s="519"/>
      <c r="AL110" s="519"/>
      <c r="AM110" s="519"/>
      <c r="AN110" s="519"/>
      <c r="AO110" s="519"/>
      <c r="AP110" s="519"/>
      <c r="AQ110" s="519"/>
      <c r="AR110" s="519"/>
      <c r="AS110" s="519"/>
      <c r="AT110" s="519"/>
      <c r="AU110" s="519"/>
      <c r="AV110" s="519"/>
      <c r="AW110" s="519"/>
      <c r="AX110" s="519"/>
      <c r="AY110" s="519"/>
      <c r="AZ110" s="519"/>
      <c r="BA110" s="519"/>
      <c r="BB110" s="519"/>
      <c r="BC110" s="519"/>
      <c r="BD110" s="519"/>
      <c r="BE110" s="519"/>
      <c r="BF110" s="519"/>
      <c r="BG110" s="519"/>
      <c r="BH110" s="519"/>
      <c r="BI110" s="519"/>
      <c r="BJ110" s="519"/>
      <c r="BK110" s="519"/>
      <c r="BL110" s="519"/>
      <c r="BM110" s="519"/>
      <c r="BN110" s="519"/>
      <c r="BO110" s="519"/>
      <c r="BP110" s="519"/>
      <c r="BQ110" s="519"/>
      <c r="BR110" s="519"/>
      <c r="BS110" s="519"/>
      <c r="BT110" s="519"/>
      <c r="BU110" s="519"/>
      <c r="BV110" s="519"/>
      <c r="BW110" s="519"/>
      <c r="BX110" s="519"/>
      <c r="BY110" s="519"/>
      <c r="BZ110" s="519"/>
      <c r="CA110" s="519"/>
      <c r="CB110" s="519"/>
      <c r="CC110" s="519"/>
      <c r="CD110" s="519"/>
      <c r="CE110" s="519"/>
      <c r="CF110" s="519"/>
      <c r="CG110" s="519"/>
      <c r="CH110" s="519"/>
      <c r="CI110" s="519"/>
      <c r="CJ110" s="519"/>
      <c r="CK110" s="519"/>
      <c r="CL110" s="519"/>
      <c r="CM110" s="519"/>
      <c r="CN110" s="519"/>
      <c r="CO110" s="519"/>
      <c r="CP110" s="519"/>
      <c r="CQ110" s="519"/>
      <c r="CR110" s="519"/>
      <c r="CS110" s="519"/>
      <c r="CT110" s="519"/>
      <c r="CU110" s="519"/>
      <c r="CV110" s="519"/>
      <c r="CW110" s="519"/>
      <c r="CX110" s="519"/>
      <c r="CY110" s="519"/>
      <c r="CZ110" s="519"/>
      <c r="DA110" s="519"/>
      <c r="DB110" s="519"/>
      <c r="DC110" s="519"/>
      <c r="DD110" s="519"/>
      <c r="DE110" s="519"/>
      <c r="DF110" s="519"/>
      <c r="DG110" s="519"/>
      <c r="DH110" s="519"/>
      <c r="DI110" s="519"/>
      <c r="DJ110" s="519"/>
      <c r="DK110" s="519"/>
      <c r="DL110" s="519"/>
      <c r="DM110" s="519"/>
      <c r="DN110" s="519"/>
      <c r="DO110" s="519"/>
      <c r="DP110" s="519"/>
      <c r="DQ110" s="519"/>
      <c r="DR110" s="519"/>
      <c r="DS110" s="519"/>
      <c r="DT110" s="519"/>
      <c r="DU110" s="519"/>
      <c r="DV110" s="519"/>
      <c r="DW110" s="519"/>
      <c r="DX110" s="519"/>
    </row>
    <row r="111" spans="2:128" x14ac:dyDescent="0.2">
      <c r="B111" s="521" t="s">
        <v>571</v>
      </c>
      <c r="C111" s="519"/>
      <c r="D111" s="519"/>
      <c r="E111" s="519"/>
      <c r="F111" s="519"/>
      <c r="G111" s="519"/>
      <c r="H111" s="519"/>
      <c r="I111" s="519"/>
      <c r="J111" s="519"/>
      <c r="K111" s="519"/>
      <c r="L111" s="519"/>
      <c r="M111" s="519"/>
      <c r="N111" s="519"/>
      <c r="O111" s="519"/>
      <c r="P111" s="519"/>
      <c r="Q111" s="519"/>
      <c r="R111" s="519"/>
      <c r="S111" s="519"/>
      <c r="T111" s="519"/>
      <c r="U111" s="519"/>
      <c r="V111" s="519"/>
      <c r="W111" s="519"/>
      <c r="X111" s="519"/>
      <c r="Y111" s="519"/>
      <c r="Z111" s="519"/>
      <c r="AA111" s="519"/>
      <c r="AB111" s="519"/>
      <c r="AC111" s="519"/>
      <c r="AD111" s="519"/>
      <c r="AE111" s="519"/>
      <c r="AF111" s="519"/>
      <c r="AG111" s="519"/>
      <c r="AH111" s="519"/>
      <c r="AI111" s="519"/>
      <c r="AJ111" s="519"/>
      <c r="AK111" s="519"/>
      <c r="AL111" s="519"/>
      <c r="AM111" s="519"/>
      <c r="AN111" s="519"/>
      <c r="AO111" s="519"/>
      <c r="AP111" s="519"/>
      <c r="AQ111" s="519"/>
      <c r="AR111" s="519"/>
      <c r="AS111" s="519"/>
      <c r="AT111" s="519"/>
      <c r="AU111" s="519"/>
      <c r="AV111" s="519"/>
      <c r="AW111" s="519"/>
      <c r="AX111" s="519"/>
      <c r="AY111" s="519"/>
      <c r="AZ111" s="519"/>
      <c r="BA111" s="519"/>
      <c r="BB111" s="519"/>
      <c r="BC111" s="519"/>
      <c r="BD111" s="519"/>
      <c r="BE111" s="519"/>
      <c r="BF111" s="519"/>
      <c r="BG111" s="519"/>
      <c r="BH111" s="519"/>
      <c r="BI111" s="519"/>
      <c r="BJ111" s="519"/>
      <c r="BK111" s="519"/>
      <c r="BL111" s="519"/>
      <c r="BM111" s="519"/>
      <c r="BN111" s="519"/>
      <c r="BO111" s="519"/>
      <c r="BP111" s="519"/>
      <c r="BQ111" s="519"/>
      <c r="BR111" s="519"/>
      <c r="BS111" s="519"/>
      <c r="BT111" s="519"/>
      <c r="BU111" s="519"/>
      <c r="BV111" s="519"/>
      <c r="BW111" s="519"/>
      <c r="BX111" s="519"/>
      <c r="BY111" s="519"/>
      <c r="BZ111" s="519"/>
      <c r="CA111" s="519"/>
      <c r="CB111" s="519"/>
      <c r="CC111" s="519"/>
      <c r="CD111" s="519"/>
      <c r="CE111" s="519"/>
      <c r="CF111" s="519"/>
      <c r="CG111" s="519"/>
      <c r="CH111" s="519"/>
      <c r="CI111" s="519"/>
      <c r="CJ111" s="519"/>
      <c r="CK111" s="519"/>
      <c r="CL111" s="519"/>
      <c r="CM111" s="519"/>
      <c r="CN111" s="519"/>
      <c r="CO111" s="519"/>
      <c r="CP111" s="519"/>
      <c r="CQ111" s="519"/>
      <c r="CR111" s="519"/>
      <c r="CS111" s="519"/>
      <c r="CT111" s="519"/>
      <c r="CU111" s="519"/>
      <c r="CV111" s="519"/>
      <c r="CW111" s="519"/>
      <c r="CX111" s="519"/>
      <c r="CY111" s="519"/>
      <c r="CZ111" s="519"/>
      <c r="DA111" s="519"/>
      <c r="DB111" s="519"/>
      <c r="DC111" s="519"/>
      <c r="DD111" s="519"/>
      <c r="DE111" s="519"/>
      <c r="DF111" s="519"/>
      <c r="DG111" s="519"/>
      <c r="DH111" s="519"/>
      <c r="DI111" s="519"/>
      <c r="DJ111" s="519"/>
      <c r="DK111" s="519"/>
      <c r="DL111" s="519"/>
      <c r="DM111" s="519"/>
      <c r="DN111" s="519"/>
      <c r="DO111" s="519"/>
      <c r="DP111" s="519"/>
      <c r="DQ111" s="519"/>
      <c r="DR111" s="519"/>
      <c r="DS111" s="519"/>
      <c r="DT111" s="519"/>
      <c r="DU111" s="519"/>
      <c r="DV111" s="519"/>
      <c r="DW111" s="519"/>
      <c r="DX111" s="519"/>
    </row>
    <row r="112" spans="2:128" x14ac:dyDescent="0.2">
      <c r="B112" s="521" t="s">
        <v>63</v>
      </c>
      <c r="C112" s="519"/>
      <c r="D112" s="519"/>
      <c r="E112" s="519"/>
      <c r="F112" s="519"/>
      <c r="G112" s="519"/>
      <c r="H112" s="519"/>
      <c r="I112" s="519"/>
      <c r="J112" s="519"/>
      <c r="K112" s="519"/>
      <c r="L112" s="519"/>
      <c r="M112" s="519"/>
      <c r="N112" s="519"/>
      <c r="O112" s="519"/>
      <c r="P112" s="519"/>
      <c r="Q112" s="519"/>
      <c r="R112" s="519"/>
      <c r="S112" s="519"/>
      <c r="T112" s="519"/>
      <c r="U112" s="519"/>
      <c r="V112" s="519"/>
      <c r="W112" s="519"/>
      <c r="X112" s="519"/>
      <c r="Y112" s="519"/>
      <c r="Z112" s="519"/>
      <c r="AA112" s="519"/>
      <c r="AB112" s="519"/>
      <c r="AC112" s="519"/>
      <c r="AD112" s="519"/>
      <c r="AE112" s="519"/>
      <c r="AF112" s="519"/>
      <c r="AG112" s="519"/>
      <c r="AH112" s="519"/>
      <c r="AI112" s="519"/>
      <c r="AJ112" s="519"/>
      <c r="AK112" s="519"/>
      <c r="AL112" s="519"/>
      <c r="AM112" s="519"/>
      <c r="AN112" s="519"/>
      <c r="AO112" s="519"/>
      <c r="AP112" s="519"/>
      <c r="AQ112" s="519"/>
      <c r="AR112" s="519"/>
      <c r="AS112" s="519"/>
      <c r="AT112" s="519"/>
      <c r="AU112" s="519"/>
      <c r="AV112" s="519"/>
      <c r="AW112" s="519"/>
      <c r="AX112" s="519"/>
      <c r="AY112" s="519"/>
      <c r="AZ112" s="519"/>
      <c r="BA112" s="519"/>
      <c r="BB112" s="519"/>
      <c r="BC112" s="519"/>
      <c r="BD112" s="519"/>
      <c r="BE112" s="519"/>
      <c r="BF112" s="519"/>
      <c r="BG112" s="519"/>
      <c r="BH112" s="519"/>
      <c r="BI112" s="519"/>
      <c r="BJ112" s="519"/>
      <c r="BK112" s="519"/>
      <c r="BL112" s="519"/>
      <c r="BM112" s="519"/>
      <c r="BN112" s="519"/>
      <c r="BO112" s="519"/>
      <c r="BP112" s="519"/>
      <c r="BQ112" s="519"/>
      <c r="BR112" s="519"/>
      <c r="BS112" s="519"/>
      <c r="BT112" s="519"/>
      <c r="BU112" s="519"/>
      <c r="BV112" s="519"/>
      <c r="BW112" s="519"/>
      <c r="BX112" s="519"/>
      <c r="BY112" s="519"/>
      <c r="BZ112" s="519"/>
      <c r="CA112" s="519"/>
      <c r="CB112" s="519"/>
      <c r="CC112" s="519"/>
      <c r="CD112" s="519"/>
      <c r="CE112" s="519"/>
      <c r="CF112" s="519"/>
      <c r="CG112" s="519"/>
      <c r="CH112" s="519"/>
      <c r="CI112" s="519"/>
      <c r="CJ112" s="519"/>
      <c r="CK112" s="519"/>
      <c r="CL112" s="519"/>
      <c r="CM112" s="519"/>
      <c r="CN112" s="519"/>
      <c r="CO112" s="519"/>
      <c r="CP112" s="519"/>
      <c r="CQ112" s="519"/>
      <c r="CR112" s="519"/>
      <c r="CS112" s="519"/>
      <c r="CT112" s="519"/>
      <c r="CU112" s="519"/>
      <c r="CV112" s="519"/>
      <c r="CW112" s="519"/>
      <c r="CX112" s="519"/>
      <c r="CY112" s="519"/>
      <c r="CZ112" s="519"/>
      <c r="DA112" s="519"/>
      <c r="DB112" s="519"/>
      <c r="DC112" s="519"/>
      <c r="DD112" s="519"/>
      <c r="DE112" s="519"/>
      <c r="DF112" s="519"/>
      <c r="DG112" s="519"/>
      <c r="DH112" s="519"/>
      <c r="DI112" s="519"/>
      <c r="DJ112" s="519"/>
      <c r="DK112" s="519"/>
      <c r="DL112" s="519"/>
      <c r="DM112" s="519"/>
      <c r="DN112" s="519"/>
      <c r="DO112" s="519"/>
      <c r="DP112" s="519"/>
      <c r="DQ112" s="519"/>
      <c r="DR112" s="519"/>
      <c r="DS112" s="519"/>
      <c r="DT112" s="519"/>
      <c r="DU112" s="519"/>
      <c r="DV112" s="519"/>
      <c r="DW112" s="519"/>
      <c r="DX112" s="519"/>
    </row>
    <row r="113" spans="2:128" x14ac:dyDescent="0.2">
      <c r="B113" s="521" t="s">
        <v>64</v>
      </c>
      <c r="C113" s="519" t="s">
        <v>572</v>
      </c>
      <c r="D113" s="519"/>
      <c r="E113" s="519"/>
      <c r="F113" s="519"/>
      <c r="G113" s="519"/>
      <c r="H113" s="519"/>
      <c r="I113" s="519"/>
      <c r="J113" s="519"/>
      <c r="K113" s="519"/>
      <c r="L113" s="519"/>
      <c r="M113" s="519"/>
      <c r="N113" s="519"/>
      <c r="O113" s="519"/>
      <c r="P113" s="519"/>
      <c r="Q113" s="519"/>
      <c r="R113" s="519"/>
      <c r="S113" s="519"/>
      <c r="T113" s="519"/>
      <c r="U113" s="519"/>
      <c r="V113" s="519"/>
      <c r="W113" s="519"/>
      <c r="X113" s="519"/>
      <c r="Y113" s="519"/>
      <c r="Z113" s="519"/>
      <c r="AA113" s="519"/>
      <c r="AB113" s="519"/>
      <c r="AC113" s="519"/>
      <c r="AD113" s="519"/>
      <c r="AE113" s="519"/>
      <c r="AF113" s="519"/>
      <c r="AG113" s="519"/>
      <c r="AH113" s="519"/>
      <c r="AI113" s="519"/>
      <c r="AJ113" s="519"/>
      <c r="AK113" s="519"/>
      <c r="AL113" s="519"/>
      <c r="AM113" s="519"/>
      <c r="AN113" s="519"/>
      <c r="AO113" s="519"/>
      <c r="AP113" s="519"/>
      <c r="AQ113" s="519"/>
      <c r="AR113" s="519"/>
      <c r="AS113" s="519"/>
      <c r="AT113" s="519"/>
      <c r="AU113" s="519"/>
      <c r="AV113" s="519"/>
      <c r="AW113" s="519"/>
      <c r="AX113" s="519"/>
      <c r="AY113" s="519"/>
      <c r="AZ113" s="519"/>
      <c r="BA113" s="519"/>
      <c r="BB113" s="519"/>
      <c r="BC113" s="519"/>
      <c r="BD113" s="519"/>
      <c r="BE113" s="519"/>
      <c r="BF113" s="519"/>
      <c r="BG113" s="519"/>
      <c r="BH113" s="519"/>
      <c r="BI113" s="519"/>
      <c r="BJ113" s="519"/>
      <c r="BK113" s="519"/>
      <c r="BL113" s="519"/>
      <c r="BM113" s="519"/>
      <c r="BN113" s="519"/>
      <c r="BO113" s="519"/>
      <c r="BP113" s="519"/>
      <c r="BQ113" s="519"/>
      <c r="BR113" s="519"/>
      <c r="BS113" s="519"/>
      <c r="BT113" s="519"/>
      <c r="BU113" s="519"/>
      <c r="BV113" s="519"/>
      <c r="BW113" s="519"/>
      <c r="BX113" s="519"/>
      <c r="BY113" s="519"/>
      <c r="BZ113" s="519"/>
      <c r="CA113" s="519"/>
      <c r="CB113" s="519"/>
      <c r="CC113" s="519"/>
      <c r="CD113" s="519"/>
      <c r="CE113" s="519"/>
      <c r="CF113" s="519"/>
      <c r="CG113" s="519"/>
      <c r="CH113" s="519"/>
      <c r="CI113" s="519"/>
      <c r="CJ113" s="519"/>
      <c r="CK113" s="519"/>
      <c r="CL113" s="519"/>
      <c r="CM113" s="519"/>
      <c r="CN113" s="519"/>
      <c r="CO113" s="519"/>
      <c r="CP113" s="519"/>
      <c r="CQ113" s="519"/>
      <c r="CR113" s="519"/>
      <c r="CS113" s="519"/>
      <c r="CT113" s="519"/>
      <c r="CU113" s="519"/>
      <c r="CV113" s="519"/>
      <c r="CW113" s="519"/>
      <c r="CX113" s="519"/>
      <c r="CY113" s="519"/>
      <c r="CZ113" s="519"/>
      <c r="DA113" s="519"/>
      <c r="DB113" s="519"/>
      <c r="DC113" s="519"/>
      <c r="DD113" s="519"/>
      <c r="DE113" s="519"/>
      <c r="DF113" s="519"/>
      <c r="DG113" s="519"/>
      <c r="DH113" s="519"/>
      <c r="DI113" s="519"/>
      <c r="DJ113" s="519"/>
      <c r="DK113" s="519"/>
      <c r="DL113" s="519"/>
      <c r="DM113" s="519"/>
      <c r="DN113" s="519"/>
      <c r="DO113" s="519"/>
      <c r="DP113" s="519"/>
      <c r="DQ113" s="519"/>
      <c r="DR113" s="519"/>
      <c r="DS113" s="519"/>
      <c r="DT113" s="519"/>
      <c r="DU113" s="519"/>
      <c r="DV113" s="519"/>
      <c r="DW113" s="519"/>
      <c r="DX113" s="519"/>
    </row>
    <row r="114" spans="2:128" x14ac:dyDescent="0.2">
      <c r="B114" s="521" t="s">
        <v>65</v>
      </c>
      <c r="C114" s="519" t="s">
        <v>494</v>
      </c>
      <c r="D114" s="519"/>
      <c r="E114" s="519"/>
      <c r="F114" s="519"/>
      <c r="G114" s="519"/>
      <c r="H114" s="519"/>
      <c r="I114" s="519"/>
      <c r="J114" s="519"/>
      <c r="K114" s="519"/>
      <c r="L114" s="519"/>
      <c r="M114" s="519"/>
      <c r="N114" s="519"/>
      <c r="O114" s="519"/>
      <c r="P114" s="519"/>
      <c r="Q114" s="519"/>
      <c r="R114" s="519"/>
      <c r="S114" s="519"/>
      <c r="T114" s="519"/>
      <c r="U114" s="519"/>
      <c r="V114" s="519"/>
      <c r="W114" s="519"/>
      <c r="X114" s="519"/>
      <c r="Y114" s="519"/>
      <c r="Z114" s="519"/>
      <c r="AA114" s="519"/>
      <c r="AB114" s="519"/>
      <c r="AC114" s="519"/>
      <c r="AD114" s="519"/>
      <c r="AE114" s="519"/>
      <c r="AF114" s="519"/>
      <c r="AG114" s="519"/>
      <c r="AH114" s="519"/>
      <c r="AI114" s="519"/>
      <c r="AJ114" s="519"/>
      <c r="AK114" s="519"/>
      <c r="AL114" s="519"/>
      <c r="AM114" s="519"/>
      <c r="AN114" s="519"/>
      <c r="AO114" s="519"/>
      <c r="AP114" s="519"/>
      <c r="AQ114" s="519"/>
      <c r="AR114" s="519"/>
      <c r="AS114" s="519"/>
      <c r="AT114" s="519"/>
      <c r="AU114" s="519"/>
      <c r="AV114" s="519"/>
      <c r="AW114" s="519"/>
      <c r="AX114" s="519"/>
      <c r="AY114" s="519"/>
      <c r="AZ114" s="519"/>
      <c r="BA114" s="519"/>
      <c r="BB114" s="519"/>
      <c r="BC114" s="519"/>
      <c r="BD114" s="519"/>
      <c r="BE114" s="519"/>
      <c r="BF114" s="519"/>
      <c r="BG114" s="519"/>
      <c r="BH114" s="519"/>
      <c r="BI114" s="519"/>
      <c r="BJ114" s="519"/>
      <c r="BK114" s="519"/>
      <c r="BL114" s="519"/>
      <c r="BM114" s="519"/>
      <c r="BN114" s="519"/>
      <c r="BO114" s="519"/>
      <c r="BP114" s="519"/>
      <c r="BQ114" s="519"/>
      <c r="BR114" s="519"/>
      <c r="BS114" s="519"/>
      <c r="BT114" s="519"/>
      <c r="BU114" s="519"/>
      <c r="BV114" s="519"/>
      <c r="BW114" s="519"/>
      <c r="BX114" s="519"/>
      <c r="BY114" s="519"/>
      <c r="BZ114" s="519"/>
      <c r="CA114" s="519"/>
      <c r="CB114" s="519"/>
      <c r="CC114" s="519"/>
      <c r="CD114" s="519"/>
      <c r="CE114" s="519"/>
      <c r="CF114" s="519"/>
      <c r="CG114" s="519"/>
      <c r="CH114" s="519"/>
      <c r="CI114" s="519"/>
      <c r="CJ114" s="519"/>
      <c r="CK114" s="519"/>
      <c r="CL114" s="519"/>
      <c r="CM114" s="519"/>
      <c r="CN114" s="519"/>
      <c r="CO114" s="519"/>
      <c r="CP114" s="519"/>
      <c r="CQ114" s="519"/>
      <c r="CR114" s="519"/>
      <c r="CS114" s="519"/>
      <c r="CT114" s="519"/>
      <c r="CU114" s="519"/>
      <c r="CV114" s="519"/>
      <c r="CW114" s="519"/>
      <c r="CX114" s="519"/>
      <c r="CY114" s="519"/>
      <c r="CZ114" s="519"/>
      <c r="DA114" s="519"/>
      <c r="DB114" s="519"/>
      <c r="DC114" s="519"/>
      <c r="DD114" s="519"/>
      <c r="DE114" s="519"/>
      <c r="DF114" s="519"/>
      <c r="DG114" s="519"/>
      <c r="DH114" s="519"/>
      <c r="DI114" s="519"/>
      <c r="DJ114" s="519"/>
      <c r="DK114" s="519"/>
      <c r="DL114" s="519"/>
      <c r="DM114" s="519"/>
      <c r="DN114" s="519"/>
      <c r="DO114" s="519"/>
      <c r="DP114" s="519"/>
      <c r="DQ114" s="519"/>
      <c r="DR114" s="519"/>
      <c r="DS114" s="519"/>
      <c r="DT114" s="519"/>
      <c r="DU114" s="519"/>
      <c r="DV114" s="519"/>
      <c r="DW114" s="519"/>
      <c r="DX114" s="519"/>
    </row>
    <row r="115" spans="2:128" x14ac:dyDescent="0.2">
      <c r="B115" s="521" t="s">
        <v>66</v>
      </c>
      <c r="C115" s="519" t="s">
        <v>573</v>
      </c>
      <c r="D115" s="519"/>
      <c r="E115" s="519"/>
      <c r="F115" s="519"/>
      <c r="G115" s="519"/>
      <c r="H115" s="519"/>
      <c r="I115" s="519"/>
      <c r="J115" s="519"/>
      <c r="K115" s="519"/>
      <c r="L115" s="519"/>
      <c r="M115" s="519"/>
      <c r="N115" s="519"/>
      <c r="O115" s="519"/>
      <c r="P115" s="519"/>
      <c r="Q115" s="519"/>
      <c r="R115" s="519"/>
      <c r="S115" s="519"/>
      <c r="T115" s="519"/>
      <c r="U115" s="519"/>
      <c r="V115" s="519"/>
      <c r="W115" s="519"/>
      <c r="X115" s="519"/>
      <c r="Y115" s="519"/>
      <c r="Z115" s="519"/>
      <c r="AA115" s="519"/>
      <c r="AB115" s="519"/>
      <c r="AC115" s="519"/>
      <c r="AD115" s="519"/>
      <c r="AE115" s="519"/>
      <c r="AF115" s="519"/>
      <c r="AG115" s="519"/>
      <c r="AH115" s="519"/>
      <c r="AI115" s="519"/>
      <c r="AJ115" s="519"/>
      <c r="AK115" s="519"/>
      <c r="AL115" s="519"/>
      <c r="AM115" s="519"/>
      <c r="AN115" s="519"/>
      <c r="AO115" s="519"/>
      <c r="AP115" s="519"/>
      <c r="AQ115" s="519"/>
      <c r="AR115" s="519"/>
      <c r="AS115" s="519"/>
      <c r="AT115" s="519"/>
      <c r="AU115" s="519"/>
      <c r="AV115" s="519"/>
      <c r="AW115" s="519"/>
      <c r="AX115" s="519"/>
      <c r="AY115" s="519"/>
      <c r="AZ115" s="519"/>
      <c r="BA115" s="519"/>
      <c r="BB115" s="519"/>
      <c r="BC115" s="519"/>
      <c r="BD115" s="519"/>
      <c r="BE115" s="519"/>
      <c r="BF115" s="519"/>
      <c r="BG115" s="519"/>
      <c r="BH115" s="519"/>
      <c r="BI115" s="519"/>
      <c r="BJ115" s="519"/>
      <c r="BK115" s="519"/>
      <c r="BL115" s="519"/>
      <c r="BM115" s="519"/>
      <c r="BN115" s="519"/>
      <c r="BO115" s="519"/>
      <c r="BP115" s="519"/>
      <c r="BQ115" s="519"/>
      <c r="BR115" s="519"/>
      <c r="BS115" s="519"/>
      <c r="BT115" s="519"/>
      <c r="BU115" s="519"/>
      <c r="BV115" s="519"/>
      <c r="BW115" s="519"/>
      <c r="BX115" s="519"/>
      <c r="BY115" s="519"/>
      <c r="BZ115" s="519"/>
      <c r="CA115" s="519"/>
      <c r="CB115" s="519"/>
      <c r="CC115" s="519"/>
      <c r="CD115" s="519"/>
      <c r="CE115" s="519"/>
      <c r="CF115" s="519"/>
      <c r="CG115" s="519"/>
      <c r="CH115" s="519"/>
      <c r="CI115" s="519"/>
      <c r="CJ115" s="519"/>
      <c r="CK115" s="519"/>
      <c r="CL115" s="519"/>
      <c r="CM115" s="519"/>
      <c r="CN115" s="519"/>
      <c r="CO115" s="519"/>
      <c r="CP115" s="519"/>
      <c r="CQ115" s="519"/>
      <c r="CR115" s="519"/>
      <c r="CS115" s="519"/>
      <c r="CT115" s="519"/>
      <c r="CU115" s="519"/>
      <c r="CV115" s="519"/>
      <c r="CW115" s="519"/>
      <c r="CX115" s="519"/>
      <c r="CY115" s="519"/>
      <c r="CZ115" s="519"/>
      <c r="DA115" s="519"/>
      <c r="DB115" s="519"/>
      <c r="DC115" s="519"/>
      <c r="DD115" s="519"/>
      <c r="DE115" s="519"/>
      <c r="DF115" s="519"/>
      <c r="DG115" s="519"/>
      <c r="DH115" s="519"/>
      <c r="DI115" s="519"/>
      <c r="DJ115" s="519"/>
      <c r="DK115" s="519"/>
      <c r="DL115" s="519"/>
      <c r="DM115" s="519"/>
      <c r="DN115" s="519"/>
      <c r="DO115" s="519"/>
      <c r="DP115" s="519"/>
      <c r="DQ115" s="519"/>
      <c r="DR115" s="519"/>
      <c r="DS115" s="519"/>
      <c r="DT115" s="519"/>
      <c r="DU115" s="519"/>
      <c r="DV115" s="519"/>
      <c r="DW115" s="519"/>
      <c r="DX115" s="519"/>
    </row>
    <row r="116" spans="2:128" x14ac:dyDescent="0.2">
      <c r="B116" s="521" t="s">
        <v>67</v>
      </c>
      <c r="C116" s="519" t="s">
        <v>574</v>
      </c>
      <c r="D116" s="519"/>
      <c r="E116" s="519"/>
      <c r="F116" s="519"/>
      <c r="G116" s="519"/>
      <c r="H116" s="519"/>
      <c r="I116" s="519"/>
      <c r="J116" s="519"/>
      <c r="K116" s="519"/>
      <c r="L116" s="519"/>
      <c r="M116" s="519"/>
      <c r="N116" s="519"/>
      <c r="O116" s="519"/>
      <c r="P116" s="519"/>
      <c r="Q116" s="519"/>
      <c r="R116" s="519"/>
      <c r="S116" s="519"/>
      <c r="T116" s="519"/>
      <c r="U116" s="519"/>
      <c r="V116" s="519"/>
      <c r="W116" s="519"/>
      <c r="X116" s="519"/>
      <c r="Y116" s="519"/>
      <c r="Z116" s="519"/>
      <c r="AA116" s="519"/>
      <c r="AB116" s="519"/>
      <c r="AC116" s="519"/>
      <c r="AD116" s="519"/>
      <c r="AE116" s="519"/>
      <c r="AF116" s="519"/>
      <c r="AG116" s="519"/>
      <c r="AH116" s="519"/>
      <c r="AI116" s="519"/>
      <c r="AJ116" s="519"/>
      <c r="AK116" s="519"/>
      <c r="AL116" s="519"/>
      <c r="AM116" s="519"/>
      <c r="AN116" s="519"/>
      <c r="AO116" s="519"/>
      <c r="AP116" s="519"/>
      <c r="AQ116" s="519"/>
      <c r="AR116" s="519"/>
      <c r="AS116" s="519"/>
      <c r="AT116" s="519"/>
      <c r="AU116" s="519"/>
      <c r="AV116" s="519"/>
      <c r="AW116" s="519"/>
      <c r="AX116" s="519"/>
      <c r="AY116" s="519"/>
      <c r="AZ116" s="519"/>
      <c r="BA116" s="519"/>
      <c r="BB116" s="519"/>
      <c r="BC116" s="519"/>
      <c r="BD116" s="519"/>
      <c r="BE116" s="519"/>
      <c r="BF116" s="519"/>
      <c r="BG116" s="519"/>
      <c r="BH116" s="519"/>
      <c r="BI116" s="519"/>
      <c r="BJ116" s="519"/>
      <c r="BK116" s="519"/>
      <c r="BL116" s="519"/>
      <c r="BM116" s="519"/>
      <c r="BN116" s="519"/>
      <c r="BO116" s="519"/>
      <c r="BP116" s="519"/>
      <c r="BQ116" s="519"/>
      <c r="BR116" s="519"/>
      <c r="BS116" s="519"/>
      <c r="BT116" s="519"/>
      <c r="BU116" s="519"/>
      <c r="BV116" s="519"/>
      <c r="BW116" s="519"/>
      <c r="BX116" s="519"/>
      <c r="BY116" s="519"/>
      <c r="BZ116" s="519"/>
      <c r="CA116" s="519"/>
      <c r="CB116" s="519"/>
      <c r="CC116" s="519"/>
      <c r="CD116" s="519"/>
      <c r="CE116" s="519"/>
      <c r="CF116" s="519"/>
      <c r="CG116" s="519"/>
      <c r="CH116" s="519"/>
      <c r="CI116" s="519"/>
      <c r="CJ116" s="519"/>
      <c r="CK116" s="519"/>
      <c r="CL116" s="519"/>
      <c r="CM116" s="519"/>
      <c r="CN116" s="519"/>
      <c r="CO116" s="519"/>
      <c r="CP116" s="519"/>
      <c r="CQ116" s="519"/>
      <c r="CR116" s="519"/>
      <c r="CS116" s="519"/>
      <c r="CT116" s="519"/>
      <c r="CU116" s="519"/>
      <c r="CV116" s="519"/>
      <c r="CW116" s="519"/>
      <c r="CX116" s="519"/>
      <c r="CY116" s="519"/>
      <c r="CZ116" s="519"/>
      <c r="DA116" s="519"/>
      <c r="DB116" s="519"/>
      <c r="DC116" s="519"/>
      <c r="DD116" s="519"/>
      <c r="DE116" s="519"/>
      <c r="DF116" s="519"/>
      <c r="DG116" s="519"/>
      <c r="DH116" s="519"/>
      <c r="DI116" s="519"/>
      <c r="DJ116" s="519"/>
      <c r="DK116" s="519"/>
      <c r="DL116" s="519"/>
      <c r="DM116" s="519"/>
      <c r="DN116" s="519"/>
      <c r="DO116" s="519"/>
      <c r="DP116" s="519"/>
      <c r="DQ116" s="519"/>
      <c r="DR116" s="519"/>
      <c r="DS116" s="519"/>
      <c r="DT116" s="519"/>
      <c r="DU116" s="519"/>
      <c r="DV116" s="519"/>
      <c r="DW116" s="519"/>
      <c r="DX116" s="519"/>
    </row>
    <row r="117" spans="2:128" x14ac:dyDescent="0.2">
      <c r="B117" s="521" t="s">
        <v>68</v>
      </c>
      <c r="C117" s="519" t="s">
        <v>575</v>
      </c>
      <c r="D117" s="519"/>
      <c r="E117" s="519"/>
      <c r="F117" s="519"/>
      <c r="G117" s="519"/>
      <c r="H117" s="519"/>
      <c r="I117" s="519"/>
      <c r="J117" s="519"/>
      <c r="K117" s="519"/>
      <c r="L117" s="519"/>
      <c r="M117" s="519"/>
      <c r="N117" s="519"/>
      <c r="O117" s="519"/>
      <c r="P117" s="519"/>
      <c r="Q117" s="519"/>
      <c r="R117" s="519"/>
      <c r="S117" s="519"/>
      <c r="T117" s="519"/>
      <c r="U117" s="519"/>
      <c r="V117" s="519"/>
      <c r="W117" s="519"/>
      <c r="X117" s="519"/>
      <c r="Y117" s="519"/>
      <c r="Z117" s="519"/>
      <c r="AA117" s="519"/>
      <c r="AB117" s="519"/>
      <c r="AC117" s="519"/>
      <c r="AD117" s="519"/>
      <c r="AE117" s="519"/>
      <c r="AF117" s="519"/>
      <c r="AG117" s="519"/>
      <c r="AH117" s="519"/>
      <c r="AI117" s="519"/>
      <c r="AJ117" s="519"/>
      <c r="AK117" s="519"/>
      <c r="AL117" s="519"/>
      <c r="AM117" s="519"/>
      <c r="AN117" s="519"/>
      <c r="AO117" s="519"/>
      <c r="AP117" s="519"/>
      <c r="AQ117" s="519"/>
      <c r="AR117" s="519"/>
      <c r="AS117" s="519"/>
      <c r="AT117" s="519"/>
      <c r="AU117" s="519"/>
      <c r="AV117" s="519"/>
      <c r="AW117" s="519"/>
      <c r="AX117" s="519"/>
      <c r="AY117" s="519"/>
      <c r="AZ117" s="519"/>
      <c r="BA117" s="519"/>
      <c r="BB117" s="519"/>
      <c r="BC117" s="519"/>
      <c r="BD117" s="519"/>
      <c r="BE117" s="519"/>
      <c r="BF117" s="519"/>
      <c r="BG117" s="519"/>
      <c r="BH117" s="519"/>
      <c r="BI117" s="519"/>
      <c r="BJ117" s="519"/>
      <c r="BK117" s="519"/>
      <c r="BL117" s="519"/>
      <c r="BM117" s="519"/>
      <c r="BN117" s="519"/>
      <c r="BO117" s="519"/>
      <c r="BP117" s="519"/>
      <c r="BQ117" s="519"/>
      <c r="BR117" s="519"/>
      <c r="BS117" s="519"/>
      <c r="BT117" s="519"/>
      <c r="BU117" s="519"/>
      <c r="BV117" s="519"/>
      <c r="BW117" s="519"/>
      <c r="BX117" s="519"/>
      <c r="BY117" s="519"/>
      <c r="BZ117" s="519"/>
      <c r="CA117" s="519"/>
      <c r="CB117" s="519"/>
      <c r="CC117" s="519"/>
      <c r="CD117" s="519"/>
      <c r="CE117" s="519"/>
      <c r="CF117" s="519"/>
      <c r="CG117" s="519"/>
      <c r="CH117" s="519"/>
      <c r="CI117" s="519"/>
      <c r="CJ117" s="519"/>
      <c r="CK117" s="519"/>
      <c r="CL117" s="519"/>
      <c r="CM117" s="519"/>
      <c r="CN117" s="519"/>
      <c r="CO117" s="519"/>
      <c r="CP117" s="519"/>
      <c r="CQ117" s="519"/>
      <c r="CR117" s="519"/>
      <c r="CS117" s="519"/>
      <c r="CT117" s="519"/>
      <c r="CU117" s="519"/>
      <c r="CV117" s="519"/>
      <c r="CW117" s="519"/>
      <c r="CX117" s="519"/>
      <c r="CY117" s="519"/>
      <c r="CZ117" s="519"/>
      <c r="DA117" s="519"/>
      <c r="DB117" s="519"/>
      <c r="DC117" s="519"/>
      <c r="DD117" s="519"/>
      <c r="DE117" s="519"/>
      <c r="DF117" s="519"/>
      <c r="DG117" s="519"/>
      <c r="DH117" s="519"/>
      <c r="DI117" s="519"/>
      <c r="DJ117" s="519"/>
      <c r="DK117" s="519"/>
      <c r="DL117" s="519"/>
      <c r="DM117" s="519"/>
      <c r="DN117" s="519"/>
      <c r="DO117" s="519"/>
      <c r="DP117" s="519"/>
      <c r="DQ117" s="519"/>
      <c r="DR117" s="519"/>
      <c r="DS117" s="519"/>
      <c r="DT117" s="519"/>
      <c r="DU117" s="519"/>
      <c r="DV117" s="519"/>
      <c r="DW117" s="519"/>
      <c r="DX117" s="519"/>
    </row>
    <row r="118" spans="2:128" x14ac:dyDescent="0.2">
      <c r="B118" s="521" t="s">
        <v>69</v>
      </c>
      <c r="C118" s="519" t="s">
        <v>576</v>
      </c>
      <c r="D118" s="519"/>
      <c r="E118" s="519"/>
      <c r="F118" s="519"/>
      <c r="G118" s="519"/>
      <c r="H118" s="519"/>
      <c r="I118" s="519"/>
      <c r="J118" s="519"/>
      <c r="K118" s="519"/>
      <c r="L118" s="519"/>
      <c r="M118" s="519"/>
      <c r="N118" s="519"/>
      <c r="O118" s="519"/>
      <c r="P118" s="519"/>
      <c r="Q118" s="519"/>
      <c r="R118" s="519"/>
      <c r="S118" s="519"/>
      <c r="T118" s="519"/>
      <c r="U118" s="519"/>
      <c r="V118" s="519"/>
      <c r="W118" s="519"/>
      <c r="X118" s="519"/>
      <c r="Y118" s="519"/>
      <c r="Z118" s="519"/>
      <c r="AA118" s="519"/>
      <c r="AB118" s="519"/>
      <c r="AC118" s="519"/>
      <c r="AD118" s="519"/>
      <c r="AE118" s="519"/>
      <c r="AF118" s="519"/>
      <c r="AG118" s="519"/>
      <c r="AH118" s="519"/>
      <c r="AI118" s="519"/>
      <c r="AJ118" s="519"/>
      <c r="AK118" s="519"/>
      <c r="AL118" s="519"/>
      <c r="AM118" s="519"/>
      <c r="AN118" s="519"/>
      <c r="AO118" s="519"/>
      <c r="AP118" s="519"/>
      <c r="AQ118" s="519"/>
      <c r="AR118" s="519"/>
      <c r="AS118" s="519"/>
      <c r="AT118" s="519"/>
      <c r="AU118" s="519"/>
      <c r="AV118" s="519"/>
      <c r="AW118" s="519"/>
      <c r="AX118" s="519"/>
      <c r="AY118" s="519"/>
      <c r="AZ118" s="519"/>
      <c r="BA118" s="519"/>
      <c r="BB118" s="519"/>
      <c r="BC118" s="519"/>
      <c r="BD118" s="519"/>
      <c r="BE118" s="519"/>
      <c r="BF118" s="519"/>
      <c r="BG118" s="519"/>
      <c r="BH118" s="519"/>
      <c r="BI118" s="519"/>
      <c r="BJ118" s="519"/>
      <c r="BK118" s="519"/>
      <c r="BL118" s="519"/>
      <c r="BM118" s="519"/>
      <c r="BN118" s="519"/>
      <c r="BO118" s="519"/>
      <c r="BP118" s="519"/>
      <c r="BQ118" s="519"/>
      <c r="BR118" s="519"/>
      <c r="BS118" s="519"/>
      <c r="BT118" s="519"/>
      <c r="BU118" s="519"/>
      <c r="BV118" s="519"/>
      <c r="BW118" s="519"/>
      <c r="BX118" s="519"/>
      <c r="BY118" s="519"/>
      <c r="BZ118" s="519"/>
      <c r="CA118" s="519"/>
      <c r="CB118" s="519"/>
      <c r="CC118" s="519"/>
      <c r="CD118" s="519"/>
      <c r="CE118" s="519"/>
      <c r="CF118" s="519"/>
      <c r="CG118" s="519"/>
      <c r="CH118" s="519"/>
      <c r="CI118" s="519"/>
      <c r="CJ118" s="519"/>
      <c r="CK118" s="519"/>
      <c r="CL118" s="519"/>
      <c r="CM118" s="519"/>
      <c r="CN118" s="519"/>
      <c r="CO118" s="519"/>
      <c r="CP118" s="519"/>
      <c r="CQ118" s="519"/>
      <c r="CR118" s="519"/>
      <c r="CS118" s="519"/>
      <c r="CT118" s="519"/>
      <c r="CU118" s="519"/>
      <c r="CV118" s="519"/>
      <c r="CW118" s="519"/>
      <c r="CX118" s="519"/>
      <c r="CY118" s="519"/>
      <c r="CZ118" s="519"/>
      <c r="DA118" s="519"/>
      <c r="DB118" s="519"/>
      <c r="DC118" s="519"/>
      <c r="DD118" s="519"/>
      <c r="DE118" s="519"/>
      <c r="DF118" s="519"/>
      <c r="DG118" s="519"/>
      <c r="DH118" s="519"/>
      <c r="DI118" s="519"/>
      <c r="DJ118" s="519"/>
      <c r="DK118" s="519"/>
      <c r="DL118" s="519"/>
      <c r="DM118" s="519"/>
      <c r="DN118" s="519"/>
      <c r="DO118" s="519"/>
      <c r="DP118" s="519"/>
      <c r="DQ118" s="519"/>
      <c r="DR118" s="519"/>
      <c r="DS118" s="519"/>
      <c r="DT118" s="519"/>
      <c r="DU118" s="519"/>
      <c r="DV118" s="519"/>
      <c r="DW118" s="519"/>
      <c r="DX118" s="519"/>
    </row>
    <row r="119" spans="2:128" x14ac:dyDescent="0.2">
      <c r="B119" s="521" t="s">
        <v>70</v>
      </c>
      <c r="C119" s="519" t="s">
        <v>577</v>
      </c>
      <c r="D119" s="519"/>
      <c r="E119" s="519"/>
      <c r="F119" s="519"/>
      <c r="G119" s="519"/>
      <c r="H119" s="519"/>
      <c r="I119" s="519"/>
      <c r="J119" s="519"/>
      <c r="K119" s="519"/>
      <c r="L119" s="519"/>
      <c r="M119" s="519"/>
      <c r="N119" s="519"/>
      <c r="O119" s="519"/>
      <c r="P119" s="519"/>
      <c r="Q119" s="519"/>
      <c r="R119" s="519"/>
      <c r="S119" s="519"/>
      <c r="T119" s="519"/>
      <c r="U119" s="519"/>
      <c r="V119" s="519"/>
      <c r="W119" s="519"/>
      <c r="X119" s="519"/>
      <c r="Y119" s="519"/>
      <c r="Z119" s="519"/>
      <c r="AA119" s="519"/>
      <c r="AB119" s="519"/>
      <c r="AC119" s="519"/>
      <c r="AD119" s="519"/>
      <c r="AE119" s="519"/>
      <c r="AF119" s="519"/>
      <c r="AG119" s="519"/>
      <c r="AH119" s="519"/>
      <c r="AI119" s="519"/>
      <c r="AJ119" s="519"/>
      <c r="AK119" s="519"/>
      <c r="AL119" s="519"/>
      <c r="AM119" s="519"/>
      <c r="AN119" s="519"/>
      <c r="AO119" s="519"/>
      <c r="AP119" s="519"/>
      <c r="AQ119" s="519"/>
      <c r="AR119" s="519"/>
      <c r="AS119" s="519"/>
      <c r="AT119" s="519"/>
      <c r="AU119" s="519"/>
      <c r="AV119" s="519"/>
      <c r="AW119" s="519"/>
      <c r="AX119" s="519"/>
      <c r="AY119" s="519"/>
      <c r="AZ119" s="519"/>
      <c r="BA119" s="519"/>
      <c r="BB119" s="519"/>
      <c r="BC119" s="519"/>
      <c r="BD119" s="519"/>
      <c r="BE119" s="519"/>
      <c r="BF119" s="519"/>
      <c r="BG119" s="519"/>
      <c r="BH119" s="519"/>
      <c r="BI119" s="519"/>
      <c r="BJ119" s="519"/>
      <c r="BK119" s="519"/>
      <c r="BL119" s="519"/>
      <c r="BM119" s="519"/>
      <c r="BN119" s="519"/>
      <c r="BO119" s="519"/>
      <c r="BP119" s="519"/>
      <c r="BQ119" s="519"/>
      <c r="BR119" s="519"/>
      <c r="BS119" s="519"/>
      <c r="BT119" s="519"/>
      <c r="BU119" s="519"/>
      <c r="BV119" s="519"/>
      <c r="BW119" s="519"/>
      <c r="BX119" s="519"/>
      <c r="BY119" s="519"/>
      <c r="BZ119" s="519"/>
      <c r="CA119" s="519"/>
      <c r="CB119" s="519"/>
      <c r="CC119" s="519"/>
      <c r="CD119" s="519"/>
      <c r="CE119" s="519"/>
      <c r="CF119" s="519"/>
      <c r="CG119" s="519"/>
      <c r="CH119" s="519"/>
      <c r="CI119" s="519"/>
      <c r="CJ119" s="519"/>
      <c r="CK119" s="519"/>
      <c r="CL119" s="519"/>
      <c r="CM119" s="519"/>
      <c r="CN119" s="519"/>
      <c r="CO119" s="519"/>
      <c r="CP119" s="519"/>
      <c r="CQ119" s="519"/>
      <c r="CR119" s="519"/>
      <c r="CS119" s="519"/>
      <c r="CT119" s="519"/>
      <c r="CU119" s="519"/>
      <c r="CV119" s="519"/>
      <c r="CW119" s="519"/>
      <c r="CX119" s="519"/>
      <c r="CY119" s="519"/>
      <c r="CZ119" s="519"/>
      <c r="DA119" s="519"/>
      <c r="DB119" s="519"/>
      <c r="DC119" s="519"/>
      <c r="DD119" s="519"/>
      <c r="DE119" s="519"/>
      <c r="DF119" s="519"/>
      <c r="DG119" s="519"/>
      <c r="DH119" s="519"/>
      <c r="DI119" s="519"/>
      <c r="DJ119" s="519"/>
      <c r="DK119" s="519"/>
      <c r="DL119" s="519"/>
      <c r="DM119" s="519"/>
      <c r="DN119" s="519"/>
      <c r="DO119" s="519"/>
      <c r="DP119" s="519"/>
      <c r="DQ119" s="519"/>
      <c r="DR119" s="519"/>
      <c r="DS119" s="519"/>
      <c r="DT119" s="519"/>
      <c r="DU119" s="519"/>
      <c r="DV119" s="519"/>
      <c r="DW119" s="519"/>
      <c r="DX119" s="519"/>
    </row>
    <row r="120" spans="2:128" x14ac:dyDescent="0.2">
      <c r="B120" s="521" t="s">
        <v>71</v>
      </c>
      <c r="C120" s="519" t="s">
        <v>578</v>
      </c>
      <c r="D120" s="519"/>
      <c r="E120" s="519"/>
      <c r="F120" s="519"/>
      <c r="G120" s="519"/>
      <c r="H120" s="519"/>
      <c r="I120" s="519"/>
      <c r="J120" s="519"/>
      <c r="K120" s="519"/>
      <c r="L120" s="519"/>
      <c r="M120" s="519"/>
      <c r="N120" s="519"/>
      <c r="O120" s="519"/>
      <c r="P120" s="519"/>
      <c r="Q120" s="519"/>
      <c r="R120" s="519"/>
      <c r="S120" s="519"/>
      <c r="T120" s="519"/>
      <c r="U120" s="519"/>
      <c r="V120" s="519"/>
      <c r="W120" s="519"/>
      <c r="X120" s="519"/>
      <c r="Y120" s="519"/>
      <c r="Z120" s="519"/>
      <c r="AA120" s="519"/>
      <c r="AB120" s="519"/>
      <c r="AC120" s="519"/>
      <c r="AD120" s="519"/>
      <c r="AE120" s="519"/>
      <c r="AF120" s="519"/>
      <c r="AG120" s="519"/>
      <c r="AH120" s="519"/>
      <c r="AI120" s="519"/>
      <c r="AJ120" s="519"/>
      <c r="AK120" s="519"/>
      <c r="AL120" s="519"/>
      <c r="AM120" s="519"/>
      <c r="AN120" s="519"/>
      <c r="AO120" s="519"/>
      <c r="AP120" s="519"/>
      <c r="AQ120" s="519"/>
      <c r="AR120" s="519"/>
      <c r="AS120" s="519"/>
      <c r="AT120" s="519"/>
      <c r="AU120" s="519"/>
      <c r="AV120" s="519"/>
      <c r="AW120" s="519"/>
      <c r="AX120" s="519"/>
      <c r="AY120" s="519"/>
      <c r="AZ120" s="519"/>
      <c r="BA120" s="519"/>
      <c r="BB120" s="519"/>
      <c r="BC120" s="519"/>
      <c r="BD120" s="519"/>
      <c r="BE120" s="519"/>
      <c r="BF120" s="519"/>
      <c r="BG120" s="519"/>
      <c r="BH120" s="519"/>
      <c r="BI120" s="519"/>
      <c r="BJ120" s="519"/>
      <c r="BK120" s="519"/>
      <c r="BL120" s="519"/>
      <c r="BM120" s="519"/>
      <c r="BN120" s="519"/>
      <c r="BO120" s="519"/>
      <c r="BP120" s="519"/>
      <c r="BQ120" s="519"/>
      <c r="BR120" s="519"/>
      <c r="BS120" s="519"/>
      <c r="BT120" s="519"/>
      <c r="BU120" s="519"/>
      <c r="BV120" s="519"/>
      <c r="BW120" s="519"/>
      <c r="BX120" s="519"/>
      <c r="BY120" s="519"/>
      <c r="BZ120" s="519"/>
      <c r="CA120" s="519"/>
      <c r="CB120" s="519"/>
      <c r="CC120" s="519"/>
      <c r="CD120" s="519"/>
      <c r="CE120" s="519"/>
      <c r="CF120" s="519"/>
      <c r="CG120" s="519"/>
      <c r="CH120" s="519"/>
      <c r="CI120" s="519"/>
      <c r="CJ120" s="519"/>
      <c r="CK120" s="519"/>
      <c r="CL120" s="519"/>
      <c r="CM120" s="519"/>
      <c r="CN120" s="519"/>
      <c r="CO120" s="519"/>
      <c r="CP120" s="519"/>
      <c r="CQ120" s="519"/>
      <c r="CR120" s="519"/>
      <c r="CS120" s="519"/>
      <c r="CT120" s="519"/>
      <c r="CU120" s="519"/>
      <c r="CV120" s="519"/>
      <c r="CW120" s="519"/>
      <c r="CX120" s="519"/>
      <c r="CY120" s="519"/>
      <c r="CZ120" s="519"/>
      <c r="DA120" s="519"/>
      <c r="DB120" s="519"/>
      <c r="DC120" s="519"/>
      <c r="DD120" s="519"/>
      <c r="DE120" s="519"/>
      <c r="DF120" s="519"/>
      <c r="DG120" s="519"/>
      <c r="DH120" s="519"/>
      <c r="DI120" s="519"/>
      <c r="DJ120" s="519"/>
      <c r="DK120" s="519"/>
      <c r="DL120" s="519"/>
      <c r="DM120" s="519"/>
      <c r="DN120" s="519"/>
      <c r="DO120" s="519"/>
      <c r="DP120" s="519"/>
      <c r="DQ120" s="519"/>
      <c r="DR120" s="519"/>
      <c r="DS120" s="519"/>
      <c r="DT120" s="519"/>
      <c r="DU120" s="519"/>
      <c r="DV120" s="519"/>
      <c r="DW120" s="519"/>
      <c r="DX120" s="519"/>
    </row>
    <row r="121" spans="2:128" x14ac:dyDescent="0.2">
      <c r="B121" s="521" t="s">
        <v>103</v>
      </c>
      <c r="C121" s="519"/>
      <c r="D121" s="519"/>
      <c r="E121" s="519"/>
      <c r="F121" s="519"/>
      <c r="G121" s="519"/>
      <c r="H121" s="519"/>
      <c r="I121" s="519"/>
      <c r="J121" s="519"/>
      <c r="K121" s="519"/>
      <c r="L121" s="519"/>
      <c r="M121" s="519"/>
      <c r="N121" s="519"/>
      <c r="O121" s="519"/>
      <c r="P121" s="519"/>
      <c r="Q121" s="519"/>
      <c r="R121" s="519"/>
      <c r="S121" s="519"/>
      <c r="T121" s="519"/>
      <c r="U121" s="519"/>
      <c r="V121" s="519"/>
      <c r="W121" s="519"/>
      <c r="X121" s="519"/>
      <c r="Y121" s="519"/>
      <c r="Z121" s="519"/>
      <c r="AA121" s="519"/>
      <c r="AB121" s="519"/>
      <c r="AC121" s="519"/>
      <c r="AD121" s="519"/>
      <c r="AE121" s="519"/>
      <c r="AF121" s="519"/>
      <c r="AG121" s="519"/>
      <c r="AH121" s="519"/>
      <c r="AI121" s="519"/>
      <c r="AJ121" s="519"/>
      <c r="AK121" s="519"/>
      <c r="AL121" s="519"/>
      <c r="AM121" s="519"/>
      <c r="AN121" s="519"/>
      <c r="AO121" s="519"/>
      <c r="AP121" s="519"/>
      <c r="AQ121" s="519"/>
      <c r="AR121" s="519"/>
      <c r="AS121" s="519"/>
      <c r="AT121" s="519"/>
      <c r="AU121" s="519"/>
      <c r="AV121" s="519"/>
      <c r="AW121" s="519"/>
      <c r="AX121" s="519"/>
      <c r="AY121" s="519"/>
      <c r="AZ121" s="519"/>
      <c r="BA121" s="519"/>
      <c r="BB121" s="519"/>
      <c r="BC121" s="519"/>
      <c r="BD121" s="519"/>
      <c r="BE121" s="519"/>
      <c r="BF121" s="519"/>
      <c r="BG121" s="519"/>
      <c r="BH121" s="519"/>
      <c r="BI121" s="519"/>
      <c r="BJ121" s="519"/>
      <c r="BK121" s="519"/>
      <c r="BL121" s="519"/>
      <c r="BM121" s="519"/>
      <c r="BN121" s="519"/>
      <c r="BO121" s="519"/>
      <c r="BP121" s="519"/>
      <c r="BQ121" s="519"/>
      <c r="BR121" s="519"/>
      <c r="BS121" s="519"/>
      <c r="BT121" s="519"/>
      <c r="BU121" s="519"/>
      <c r="BV121" s="519"/>
      <c r="BW121" s="519"/>
      <c r="BX121" s="519"/>
      <c r="BY121" s="519"/>
      <c r="BZ121" s="519"/>
      <c r="CA121" s="519"/>
      <c r="CB121" s="519"/>
      <c r="CC121" s="519"/>
      <c r="CD121" s="519"/>
      <c r="CE121" s="519"/>
      <c r="CF121" s="519"/>
      <c r="CG121" s="519"/>
      <c r="CH121" s="519"/>
      <c r="CI121" s="519"/>
      <c r="CJ121" s="519"/>
      <c r="CK121" s="519"/>
      <c r="CL121" s="519"/>
      <c r="CM121" s="519"/>
      <c r="CN121" s="519"/>
      <c r="CO121" s="519"/>
      <c r="CP121" s="519"/>
      <c r="CQ121" s="519"/>
      <c r="CR121" s="519"/>
      <c r="CS121" s="519"/>
      <c r="CT121" s="519"/>
      <c r="CU121" s="519"/>
      <c r="CV121" s="519"/>
      <c r="CW121" s="519"/>
      <c r="CX121" s="519"/>
      <c r="CY121" s="519"/>
      <c r="CZ121" s="519"/>
      <c r="DA121" s="519"/>
      <c r="DB121" s="519"/>
      <c r="DC121" s="519"/>
      <c r="DD121" s="519"/>
      <c r="DE121" s="519"/>
      <c r="DF121" s="519"/>
      <c r="DG121" s="519"/>
      <c r="DH121" s="519"/>
      <c r="DI121" s="519"/>
      <c r="DJ121" s="519"/>
      <c r="DK121" s="519"/>
      <c r="DL121" s="519"/>
      <c r="DM121" s="519"/>
      <c r="DN121" s="519"/>
      <c r="DO121" s="519"/>
      <c r="DP121" s="519"/>
      <c r="DQ121" s="519"/>
      <c r="DR121" s="519"/>
      <c r="DS121" s="519"/>
      <c r="DT121" s="519"/>
      <c r="DU121" s="519"/>
      <c r="DV121" s="519"/>
      <c r="DW121" s="519"/>
      <c r="DX121" s="519"/>
    </row>
    <row r="122" spans="2:128" x14ac:dyDescent="0.2">
      <c r="B122" s="521" t="s">
        <v>104</v>
      </c>
      <c r="C122" s="519"/>
      <c r="D122" s="519"/>
      <c r="E122" s="519"/>
      <c r="F122" s="519"/>
      <c r="G122" s="519"/>
      <c r="H122" s="519"/>
      <c r="I122" s="519"/>
      <c r="J122" s="519"/>
      <c r="K122" s="519"/>
      <c r="L122" s="519"/>
      <c r="M122" s="519"/>
      <c r="N122" s="519"/>
      <c r="O122" s="519"/>
      <c r="P122" s="519"/>
      <c r="Q122" s="519"/>
      <c r="R122" s="519"/>
      <c r="S122" s="519"/>
      <c r="T122" s="519"/>
      <c r="U122" s="519"/>
      <c r="V122" s="519"/>
      <c r="W122" s="519"/>
      <c r="X122" s="519"/>
      <c r="Y122" s="519"/>
      <c r="Z122" s="519"/>
      <c r="AA122" s="519"/>
      <c r="AB122" s="519"/>
      <c r="AC122" s="519"/>
      <c r="AD122" s="519"/>
      <c r="AE122" s="519"/>
      <c r="AF122" s="519"/>
      <c r="AG122" s="519"/>
      <c r="AH122" s="519"/>
      <c r="AI122" s="519"/>
      <c r="AJ122" s="519"/>
      <c r="AK122" s="519"/>
      <c r="AL122" s="519"/>
      <c r="AM122" s="519"/>
      <c r="AN122" s="519"/>
      <c r="AO122" s="519"/>
      <c r="AP122" s="519"/>
      <c r="AQ122" s="519"/>
      <c r="AR122" s="519"/>
      <c r="AS122" s="519"/>
      <c r="AT122" s="519"/>
      <c r="AU122" s="519"/>
      <c r="AV122" s="519"/>
      <c r="AW122" s="519"/>
      <c r="AX122" s="519"/>
      <c r="AY122" s="519"/>
      <c r="AZ122" s="519"/>
      <c r="BA122" s="519"/>
      <c r="BB122" s="519"/>
      <c r="BC122" s="519"/>
      <c r="BD122" s="519"/>
      <c r="BE122" s="519"/>
      <c r="BF122" s="519"/>
      <c r="BG122" s="519"/>
      <c r="BH122" s="519"/>
      <c r="BI122" s="519"/>
      <c r="BJ122" s="519"/>
      <c r="BK122" s="519"/>
      <c r="BL122" s="519"/>
      <c r="BM122" s="519"/>
      <c r="BN122" s="519"/>
      <c r="BO122" s="519"/>
      <c r="BP122" s="519"/>
      <c r="BQ122" s="519"/>
      <c r="BR122" s="519"/>
      <c r="BS122" s="519"/>
      <c r="BT122" s="519"/>
      <c r="BU122" s="519"/>
      <c r="BV122" s="519"/>
      <c r="BW122" s="519"/>
      <c r="BX122" s="519"/>
      <c r="BY122" s="519"/>
      <c r="BZ122" s="519"/>
      <c r="CA122" s="519"/>
      <c r="CB122" s="519"/>
      <c r="CC122" s="519"/>
      <c r="CD122" s="519"/>
      <c r="CE122" s="519"/>
      <c r="CF122" s="519"/>
      <c r="CG122" s="519"/>
      <c r="CH122" s="519"/>
      <c r="CI122" s="519"/>
      <c r="CJ122" s="519"/>
      <c r="CK122" s="519"/>
      <c r="CL122" s="519"/>
      <c r="CM122" s="519"/>
      <c r="CN122" s="519"/>
      <c r="CO122" s="519"/>
      <c r="CP122" s="519"/>
      <c r="CQ122" s="519"/>
      <c r="CR122" s="519"/>
      <c r="CS122" s="519"/>
      <c r="CT122" s="519"/>
      <c r="CU122" s="519"/>
      <c r="CV122" s="519"/>
      <c r="CW122" s="519"/>
      <c r="CX122" s="519"/>
      <c r="CY122" s="519"/>
      <c r="CZ122" s="519"/>
      <c r="DA122" s="519"/>
      <c r="DB122" s="519"/>
      <c r="DC122" s="519"/>
      <c r="DD122" s="519"/>
      <c r="DE122" s="519"/>
      <c r="DF122" s="519"/>
      <c r="DG122" s="519"/>
      <c r="DH122" s="519"/>
      <c r="DI122" s="519"/>
      <c r="DJ122" s="519"/>
      <c r="DK122" s="519"/>
      <c r="DL122" s="519"/>
      <c r="DM122" s="519"/>
      <c r="DN122" s="519"/>
      <c r="DO122" s="519"/>
      <c r="DP122" s="519"/>
      <c r="DQ122" s="519"/>
      <c r="DR122" s="519"/>
      <c r="DS122" s="519"/>
      <c r="DT122" s="519"/>
      <c r="DU122" s="519"/>
      <c r="DV122" s="519"/>
      <c r="DW122" s="519"/>
      <c r="DX122" s="519"/>
    </row>
    <row r="123" spans="2:128" x14ac:dyDescent="0.2">
      <c r="B123" s="521" t="s">
        <v>105</v>
      </c>
      <c r="C123" s="519" t="s">
        <v>579</v>
      </c>
      <c r="D123" s="519"/>
      <c r="E123" s="519"/>
      <c r="F123" s="519"/>
      <c r="G123" s="519"/>
      <c r="H123" s="519"/>
      <c r="I123" s="519"/>
      <c r="J123" s="519"/>
      <c r="K123" s="519"/>
      <c r="L123" s="519"/>
      <c r="M123" s="519"/>
      <c r="N123" s="519"/>
      <c r="O123" s="519"/>
      <c r="P123" s="519"/>
      <c r="Q123" s="519"/>
      <c r="R123" s="519"/>
      <c r="S123" s="519"/>
      <c r="T123" s="519"/>
      <c r="U123" s="519"/>
      <c r="V123" s="519"/>
      <c r="W123" s="519"/>
      <c r="X123" s="519"/>
      <c r="Y123" s="519"/>
      <c r="Z123" s="519"/>
      <c r="AA123" s="519"/>
      <c r="AB123" s="519"/>
      <c r="AC123" s="519"/>
      <c r="AD123" s="519"/>
      <c r="AE123" s="519"/>
      <c r="AF123" s="519"/>
      <c r="AG123" s="519"/>
      <c r="AH123" s="519"/>
      <c r="AI123" s="519"/>
      <c r="AJ123" s="519"/>
      <c r="AK123" s="519"/>
      <c r="AL123" s="519"/>
      <c r="AM123" s="519"/>
      <c r="AN123" s="519"/>
      <c r="AO123" s="519"/>
      <c r="AP123" s="519"/>
      <c r="AQ123" s="519"/>
      <c r="AR123" s="519"/>
      <c r="AS123" s="519"/>
      <c r="AT123" s="519"/>
      <c r="AU123" s="519"/>
      <c r="AV123" s="519"/>
      <c r="AW123" s="519"/>
      <c r="AX123" s="519"/>
      <c r="AY123" s="519"/>
      <c r="AZ123" s="519"/>
      <c r="BA123" s="519"/>
      <c r="BB123" s="519"/>
      <c r="BC123" s="519"/>
      <c r="BD123" s="519"/>
      <c r="BE123" s="519"/>
      <c r="BF123" s="519"/>
      <c r="BG123" s="519"/>
      <c r="BH123" s="519"/>
      <c r="BI123" s="519"/>
      <c r="BJ123" s="519"/>
      <c r="BK123" s="519"/>
      <c r="BL123" s="519"/>
      <c r="BM123" s="519"/>
      <c r="BN123" s="519"/>
      <c r="BO123" s="519"/>
      <c r="BP123" s="519"/>
      <c r="BQ123" s="519"/>
      <c r="BR123" s="519"/>
      <c r="BS123" s="519"/>
      <c r="BT123" s="519"/>
      <c r="BU123" s="519"/>
      <c r="BV123" s="519"/>
      <c r="BW123" s="519"/>
      <c r="BX123" s="519"/>
      <c r="BY123" s="519"/>
      <c r="BZ123" s="519"/>
      <c r="CA123" s="519"/>
      <c r="CB123" s="519"/>
      <c r="CC123" s="519"/>
      <c r="CD123" s="519"/>
      <c r="CE123" s="519"/>
      <c r="CF123" s="519"/>
      <c r="CG123" s="519"/>
      <c r="CH123" s="519"/>
      <c r="CI123" s="519"/>
      <c r="CJ123" s="519"/>
      <c r="CK123" s="519"/>
      <c r="CL123" s="519"/>
      <c r="CM123" s="519"/>
      <c r="CN123" s="519"/>
      <c r="CO123" s="519"/>
      <c r="CP123" s="519"/>
      <c r="CQ123" s="519"/>
      <c r="CR123" s="519"/>
      <c r="CS123" s="519"/>
      <c r="CT123" s="519"/>
      <c r="CU123" s="519"/>
      <c r="CV123" s="519"/>
      <c r="CW123" s="519"/>
      <c r="CX123" s="519"/>
      <c r="CY123" s="519"/>
      <c r="CZ123" s="519"/>
      <c r="DA123" s="519"/>
      <c r="DB123" s="519"/>
      <c r="DC123" s="519"/>
      <c r="DD123" s="519"/>
      <c r="DE123" s="519"/>
      <c r="DF123" s="519"/>
      <c r="DG123" s="519"/>
      <c r="DH123" s="519"/>
      <c r="DI123" s="519"/>
      <c r="DJ123" s="519"/>
      <c r="DK123" s="519"/>
      <c r="DL123" s="519"/>
      <c r="DM123" s="519"/>
      <c r="DN123" s="519"/>
      <c r="DO123" s="519"/>
      <c r="DP123" s="519"/>
      <c r="DQ123" s="519"/>
      <c r="DR123" s="519"/>
      <c r="DS123" s="519"/>
      <c r="DT123" s="519"/>
      <c r="DU123" s="519"/>
      <c r="DV123" s="519"/>
      <c r="DW123" s="519"/>
      <c r="DX123" s="519"/>
    </row>
    <row r="124" spans="2:128" x14ac:dyDescent="0.2">
      <c r="B124" s="521" t="s">
        <v>106</v>
      </c>
      <c r="C124" s="519" t="s">
        <v>580</v>
      </c>
      <c r="D124" s="519"/>
      <c r="E124" s="519"/>
      <c r="F124" s="519"/>
      <c r="G124" s="519"/>
      <c r="H124" s="519"/>
      <c r="I124" s="519"/>
      <c r="J124" s="519"/>
      <c r="K124" s="519"/>
      <c r="L124" s="519"/>
      <c r="M124" s="519"/>
      <c r="N124" s="519"/>
      <c r="O124" s="519"/>
      <c r="P124" s="519"/>
      <c r="Q124" s="519"/>
      <c r="R124" s="519"/>
      <c r="S124" s="519"/>
      <c r="T124" s="519"/>
      <c r="U124" s="519"/>
      <c r="V124" s="519"/>
      <c r="W124" s="519"/>
      <c r="X124" s="519"/>
      <c r="Y124" s="519"/>
      <c r="Z124" s="519"/>
      <c r="AA124" s="519"/>
      <c r="AB124" s="519"/>
      <c r="AC124" s="519"/>
      <c r="AD124" s="519"/>
      <c r="AE124" s="519"/>
      <c r="AF124" s="519"/>
      <c r="AG124" s="519"/>
      <c r="AH124" s="519"/>
      <c r="AI124" s="519"/>
      <c r="AJ124" s="519"/>
      <c r="AK124" s="519"/>
      <c r="AL124" s="519"/>
      <c r="AM124" s="519"/>
      <c r="AN124" s="519"/>
      <c r="AO124" s="519"/>
      <c r="AP124" s="519"/>
      <c r="AQ124" s="519"/>
      <c r="AR124" s="519"/>
      <c r="AS124" s="519"/>
      <c r="AT124" s="519"/>
      <c r="AU124" s="519"/>
      <c r="AV124" s="519"/>
      <c r="AW124" s="519"/>
      <c r="AX124" s="519"/>
      <c r="AY124" s="519"/>
      <c r="AZ124" s="519"/>
      <c r="BA124" s="519"/>
      <c r="BB124" s="519"/>
      <c r="BC124" s="519"/>
      <c r="BD124" s="519"/>
      <c r="BE124" s="519"/>
      <c r="BF124" s="519"/>
      <c r="BG124" s="519"/>
      <c r="BH124" s="519"/>
      <c r="BI124" s="519"/>
      <c r="BJ124" s="519"/>
      <c r="BK124" s="519"/>
      <c r="BL124" s="519"/>
      <c r="BM124" s="519"/>
      <c r="BN124" s="519"/>
      <c r="BO124" s="519"/>
      <c r="BP124" s="519"/>
      <c r="BQ124" s="519"/>
      <c r="BR124" s="519"/>
      <c r="BS124" s="519"/>
      <c r="BT124" s="519"/>
      <c r="BU124" s="519"/>
      <c r="BV124" s="519"/>
      <c r="BW124" s="519"/>
      <c r="BX124" s="519"/>
      <c r="BY124" s="519"/>
      <c r="BZ124" s="519"/>
      <c r="CA124" s="519"/>
      <c r="CB124" s="519"/>
      <c r="CC124" s="519"/>
      <c r="CD124" s="519"/>
      <c r="CE124" s="519"/>
      <c r="CF124" s="519"/>
      <c r="CG124" s="519"/>
      <c r="CH124" s="519"/>
      <c r="CI124" s="519"/>
      <c r="CJ124" s="519"/>
      <c r="CK124" s="519"/>
      <c r="CL124" s="519"/>
      <c r="CM124" s="519"/>
      <c r="CN124" s="519"/>
      <c r="CO124" s="519"/>
      <c r="CP124" s="519"/>
      <c r="CQ124" s="519"/>
      <c r="CR124" s="519"/>
      <c r="CS124" s="519"/>
      <c r="CT124" s="519"/>
      <c r="CU124" s="519"/>
      <c r="CV124" s="519"/>
      <c r="CW124" s="519"/>
      <c r="CX124" s="519"/>
      <c r="CY124" s="519"/>
      <c r="CZ124" s="519"/>
      <c r="DA124" s="519"/>
      <c r="DB124" s="519"/>
      <c r="DC124" s="519"/>
      <c r="DD124" s="519"/>
      <c r="DE124" s="519"/>
      <c r="DF124" s="519"/>
      <c r="DG124" s="519"/>
      <c r="DH124" s="519"/>
      <c r="DI124" s="519"/>
      <c r="DJ124" s="519"/>
      <c r="DK124" s="519"/>
      <c r="DL124" s="519"/>
      <c r="DM124" s="519"/>
      <c r="DN124" s="519"/>
      <c r="DO124" s="519"/>
      <c r="DP124" s="519"/>
      <c r="DQ124" s="519"/>
      <c r="DR124" s="519"/>
      <c r="DS124" s="519"/>
      <c r="DT124" s="519"/>
      <c r="DU124" s="519"/>
      <c r="DV124" s="519"/>
      <c r="DW124" s="519"/>
      <c r="DX124" s="519"/>
    </row>
    <row r="125" spans="2:128" x14ac:dyDescent="0.2">
      <c r="B125" s="521"/>
      <c r="C125" s="519"/>
      <c r="D125" s="519"/>
      <c r="E125" s="519"/>
      <c r="F125" s="519"/>
      <c r="G125" s="519"/>
      <c r="H125" s="519"/>
      <c r="I125" s="519"/>
      <c r="J125" s="519"/>
      <c r="K125" s="519"/>
      <c r="L125" s="519"/>
      <c r="M125" s="519"/>
      <c r="N125" s="519"/>
      <c r="O125" s="519"/>
      <c r="P125" s="519"/>
      <c r="Q125" s="519"/>
      <c r="R125" s="519"/>
      <c r="S125" s="519"/>
      <c r="T125" s="519"/>
      <c r="U125" s="519"/>
      <c r="V125" s="519"/>
      <c r="W125" s="519"/>
      <c r="X125" s="519"/>
      <c r="Y125" s="519"/>
      <c r="Z125" s="519"/>
      <c r="AA125" s="519"/>
      <c r="AB125" s="519"/>
      <c r="AC125" s="519"/>
      <c r="AD125" s="519"/>
      <c r="AE125" s="519"/>
      <c r="AF125" s="519"/>
      <c r="AG125" s="519"/>
      <c r="AH125" s="519"/>
      <c r="AI125" s="519"/>
      <c r="AJ125" s="519"/>
      <c r="AK125" s="519"/>
      <c r="AL125" s="519"/>
      <c r="AM125" s="519"/>
      <c r="AN125" s="519"/>
      <c r="AO125" s="519"/>
      <c r="AP125" s="519"/>
      <c r="AQ125" s="519"/>
      <c r="AR125" s="519"/>
      <c r="AS125" s="519"/>
      <c r="AT125" s="519"/>
      <c r="AU125" s="519"/>
      <c r="AV125" s="519"/>
      <c r="AW125" s="519"/>
      <c r="AX125" s="519"/>
      <c r="AY125" s="519"/>
      <c r="AZ125" s="519"/>
      <c r="BA125" s="519"/>
      <c r="BB125" s="519"/>
      <c r="BC125" s="519"/>
      <c r="BD125" s="519"/>
      <c r="BE125" s="519"/>
      <c r="BF125" s="519"/>
      <c r="BG125" s="519"/>
      <c r="BH125" s="519"/>
      <c r="BI125" s="519"/>
      <c r="BJ125" s="519"/>
      <c r="BK125" s="519"/>
      <c r="BL125" s="519"/>
      <c r="BM125" s="519"/>
      <c r="BN125" s="519"/>
      <c r="BO125" s="519"/>
      <c r="BP125" s="519"/>
      <c r="BQ125" s="519"/>
      <c r="BR125" s="519"/>
      <c r="BS125" s="519"/>
      <c r="BT125" s="519"/>
      <c r="BU125" s="519"/>
      <c r="BV125" s="519"/>
      <c r="BW125" s="519"/>
      <c r="BX125" s="519"/>
      <c r="BY125" s="519"/>
      <c r="BZ125" s="519"/>
      <c r="CA125" s="519"/>
      <c r="CB125" s="519"/>
      <c r="CC125" s="519"/>
      <c r="CD125" s="519"/>
      <c r="CE125" s="519"/>
      <c r="CF125" s="519"/>
      <c r="CG125" s="519"/>
      <c r="CH125" s="519"/>
      <c r="CI125" s="519"/>
      <c r="CJ125" s="519"/>
      <c r="CK125" s="519"/>
      <c r="CL125" s="519"/>
      <c r="CM125" s="519"/>
      <c r="CN125" s="519"/>
      <c r="CO125" s="519"/>
      <c r="CP125" s="519"/>
      <c r="CQ125" s="519"/>
      <c r="CR125" s="519"/>
      <c r="CS125" s="519"/>
      <c r="CT125" s="519"/>
      <c r="CU125" s="519"/>
      <c r="CV125" s="519"/>
      <c r="CW125" s="519"/>
      <c r="CX125" s="519"/>
      <c r="CY125" s="519"/>
      <c r="CZ125" s="519"/>
      <c r="DA125" s="519"/>
      <c r="DB125" s="519"/>
      <c r="DC125" s="519"/>
      <c r="DD125" s="519"/>
      <c r="DE125" s="519"/>
      <c r="DF125" s="519"/>
      <c r="DG125" s="519"/>
      <c r="DH125" s="519"/>
      <c r="DI125" s="519"/>
      <c r="DJ125" s="519"/>
      <c r="DK125" s="519"/>
      <c r="DL125" s="519"/>
      <c r="DM125" s="519"/>
      <c r="DN125" s="519"/>
      <c r="DO125" s="519"/>
      <c r="DP125" s="519"/>
      <c r="DQ125" s="519"/>
      <c r="DR125" s="519"/>
      <c r="DS125" s="519"/>
      <c r="DT125" s="519"/>
      <c r="DU125" s="519"/>
      <c r="DV125" s="519"/>
      <c r="DW125" s="519"/>
      <c r="DX125" s="519"/>
    </row>
    <row r="126" spans="2:128" x14ac:dyDescent="0.2">
      <c r="B126" s="521"/>
      <c r="C126" s="519"/>
      <c r="D126" s="519"/>
      <c r="E126" s="519"/>
      <c r="F126" s="519"/>
      <c r="G126" s="519"/>
      <c r="H126" s="519"/>
      <c r="I126" s="519"/>
      <c r="J126" s="519"/>
      <c r="K126" s="519"/>
      <c r="L126" s="519"/>
      <c r="M126" s="519"/>
      <c r="N126" s="519"/>
      <c r="O126" s="519"/>
      <c r="P126" s="519"/>
      <c r="Q126" s="519"/>
      <c r="R126" s="519"/>
      <c r="S126" s="519"/>
      <c r="T126" s="519"/>
      <c r="U126" s="519"/>
      <c r="V126" s="519"/>
      <c r="W126" s="519"/>
      <c r="X126" s="519"/>
      <c r="Y126" s="519"/>
      <c r="Z126" s="519"/>
      <c r="AA126" s="519"/>
      <c r="AB126" s="519"/>
      <c r="AC126" s="519"/>
      <c r="AD126" s="519"/>
      <c r="AE126" s="519"/>
      <c r="AF126" s="519"/>
      <c r="AG126" s="519"/>
      <c r="AH126" s="519"/>
      <c r="AI126" s="519"/>
      <c r="AJ126" s="519"/>
      <c r="AK126" s="519"/>
      <c r="AL126" s="519"/>
      <c r="AM126" s="519"/>
      <c r="AN126" s="519"/>
      <c r="AO126" s="519"/>
      <c r="AP126" s="519"/>
      <c r="AQ126" s="519"/>
      <c r="AR126" s="519"/>
      <c r="AS126" s="519"/>
      <c r="AT126" s="519"/>
      <c r="AU126" s="519"/>
      <c r="AV126" s="519"/>
      <c r="AW126" s="519"/>
      <c r="AX126" s="519"/>
      <c r="AY126" s="519"/>
      <c r="AZ126" s="519"/>
      <c r="BA126" s="519"/>
      <c r="BB126" s="519"/>
      <c r="BC126" s="519"/>
      <c r="BD126" s="519"/>
      <c r="BE126" s="519"/>
      <c r="BF126" s="519"/>
      <c r="BG126" s="519"/>
      <c r="BH126" s="519"/>
      <c r="BI126" s="519"/>
      <c r="BJ126" s="519"/>
      <c r="BK126" s="519"/>
      <c r="BL126" s="519"/>
      <c r="BM126" s="519"/>
      <c r="BN126" s="519"/>
      <c r="BO126" s="519"/>
      <c r="BP126" s="519"/>
      <c r="BQ126" s="519"/>
      <c r="BR126" s="519"/>
      <c r="BS126" s="519"/>
      <c r="BT126" s="519"/>
      <c r="BU126" s="519"/>
      <c r="BV126" s="519"/>
      <c r="BW126" s="519"/>
      <c r="BX126" s="519"/>
      <c r="BY126" s="519"/>
      <c r="BZ126" s="519"/>
      <c r="CA126" s="519"/>
      <c r="CB126" s="519"/>
      <c r="CC126" s="519"/>
      <c r="CD126" s="519"/>
      <c r="CE126" s="519"/>
      <c r="CF126" s="519"/>
      <c r="CG126" s="519"/>
      <c r="CH126" s="519"/>
      <c r="CI126" s="519"/>
      <c r="CJ126" s="519"/>
      <c r="CK126" s="519"/>
      <c r="CL126" s="519"/>
      <c r="CM126" s="519"/>
      <c r="CN126" s="519"/>
      <c r="CO126" s="519"/>
      <c r="CP126" s="519"/>
      <c r="CQ126" s="519"/>
      <c r="CR126" s="519"/>
      <c r="CS126" s="519"/>
      <c r="CT126" s="519"/>
      <c r="CU126" s="519"/>
      <c r="CV126" s="519"/>
      <c r="CW126" s="519"/>
      <c r="CX126" s="519"/>
      <c r="CY126" s="519"/>
      <c r="CZ126" s="519"/>
      <c r="DA126" s="519"/>
      <c r="DB126" s="519"/>
      <c r="DC126" s="519"/>
      <c r="DD126" s="519"/>
      <c r="DE126" s="519"/>
      <c r="DF126" s="519"/>
      <c r="DG126" s="519"/>
      <c r="DH126" s="519"/>
      <c r="DI126" s="519"/>
      <c r="DJ126" s="519"/>
      <c r="DK126" s="519"/>
      <c r="DL126" s="519"/>
      <c r="DM126" s="519"/>
      <c r="DN126" s="519"/>
      <c r="DO126" s="519"/>
      <c r="DP126" s="519"/>
      <c r="DQ126" s="519"/>
      <c r="DR126" s="519"/>
      <c r="DS126" s="519"/>
      <c r="DT126" s="519"/>
      <c r="DU126" s="519"/>
      <c r="DV126" s="519"/>
      <c r="DW126" s="519"/>
      <c r="DX126" s="519"/>
    </row>
    <row r="127" spans="2:128" x14ac:dyDescent="0.2">
      <c r="B127" s="521"/>
      <c r="C127" s="519" t="s">
        <v>581</v>
      </c>
      <c r="D127" s="519"/>
      <c r="E127" s="519"/>
      <c r="F127" s="519"/>
      <c r="G127" s="519"/>
      <c r="H127" s="519"/>
      <c r="I127" s="519"/>
      <c r="J127" s="519"/>
      <c r="K127" s="519"/>
      <c r="L127" s="519"/>
      <c r="M127" s="519"/>
      <c r="N127" s="519"/>
      <c r="O127" s="519"/>
      <c r="P127" s="519"/>
      <c r="Q127" s="519"/>
      <c r="R127" s="519"/>
      <c r="S127" s="519"/>
      <c r="T127" s="519"/>
      <c r="U127" s="519"/>
      <c r="V127" s="519"/>
      <c r="W127" s="519"/>
      <c r="X127" s="519"/>
      <c r="Y127" s="519"/>
      <c r="Z127" s="519"/>
      <c r="AA127" s="519"/>
      <c r="AB127" s="519"/>
      <c r="AC127" s="519"/>
      <c r="AD127" s="519"/>
      <c r="AE127" s="519"/>
      <c r="AF127" s="519"/>
      <c r="AG127" s="519"/>
      <c r="AH127" s="519"/>
      <c r="AI127" s="519"/>
      <c r="AJ127" s="519"/>
      <c r="AK127" s="519"/>
      <c r="AL127" s="519"/>
      <c r="AM127" s="519"/>
      <c r="AN127" s="519"/>
      <c r="AO127" s="519"/>
      <c r="AP127" s="519"/>
      <c r="AQ127" s="519"/>
      <c r="AR127" s="519"/>
      <c r="AS127" s="519"/>
      <c r="AT127" s="519"/>
      <c r="AU127" s="519"/>
      <c r="AV127" s="519"/>
      <c r="AW127" s="519"/>
      <c r="AX127" s="519"/>
      <c r="AY127" s="519"/>
      <c r="AZ127" s="519"/>
      <c r="BA127" s="519"/>
      <c r="BB127" s="519"/>
      <c r="BC127" s="519"/>
      <c r="BD127" s="519"/>
      <c r="BE127" s="519"/>
      <c r="BF127" s="519"/>
      <c r="BG127" s="519"/>
      <c r="BH127" s="519"/>
      <c r="BI127" s="519"/>
      <c r="BJ127" s="519"/>
      <c r="BK127" s="519"/>
      <c r="BL127" s="519"/>
      <c r="BM127" s="519"/>
      <c r="BN127" s="519"/>
      <c r="BO127" s="519"/>
      <c r="BP127" s="519"/>
      <c r="BQ127" s="519"/>
      <c r="BR127" s="519"/>
      <c r="BS127" s="519"/>
      <c r="BT127" s="519"/>
      <c r="BU127" s="519"/>
      <c r="BV127" s="519"/>
      <c r="BW127" s="519"/>
      <c r="BX127" s="519"/>
      <c r="BY127" s="519"/>
      <c r="BZ127" s="519"/>
      <c r="CA127" s="519"/>
      <c r="CB127" s="519"/>
      <c r="CC127" s="519"/>
      <c r="CD127" s="519"/>
      <c r="CE127" s="519"/>
      <c r="CF127" s="519"/>
      <c r="CG127" s="519"/>
      <c r="CH127" s="519"/>
      <c r="CI127" s="519"/>
      <c r="CJ127" s="519"/>
      <c r="CK127" s="519"/>
      <c r="CL127" s="519"/>
      <c r="CM127" s="519"/>
      <c r="CN127" s="519"/>
      <c r="CO127" s="519"/>
      <c r="CP127" s="519"/>
      <c r="CQ127" s="519"/>
      <c r="CR127" s="519"/>
      <c r="CS127" s="519"/>
      <c r="CT127" s="519"/>
      <c r="CU127" s="519"/>
      <c r="CV127" s="519"/>
      <c r="CW127" s="519"/>
      <c r="CX127" s="519"/>
      <c r="CY127" s="519"/>
      <c r="CZ127" s="519"/>
      <c r="DA127" s="519"/>
      <c r="DB127" s="519"/>
      <c r="DC127" s="519"/>
      <c r="DD127" s="519"/>
      <c r="DE127" s="519"/>
      <c r="DF127" s="519"/>
      <c r="DG127" s="519"/>
      <c r="DH127" s="519"/>
      <c r="DI127" s="519"/>
      <c r="DJ127" s="519"/>
      <c r="DK127" s="519"/>
      <c r="DL127" s="519"/>
      <c r="DM127" s="519"/>
      <c r="DN127" s="519"/>
      <c r="DO127" s="519"/>
      <c r="DP127" s="519"/>
      <c r="DQ127" s="519"/>
      <c r="DR127" s="519"/>
      <c r="DS127" s="519"/>
      <c r="DT127" s="519"/>
      <c r="DU127" s="519"/>
      <c r="DV127" s="519"/>
      <c r="DW127" s="519"/>
      <c r="DX127" s="519"/>
    </row>
    <row r="128" spans="2:128" x14ac:dyDescent="0.2">
      <c r="B128" s="521"/>
      <c r="C128" s="519" t="s">
        <v>582</v>
      </c>
      <c r="D128" s="519"/>
      <c r="E128" s="519"/>
      <c r="F128" s="519"/>
      <c r="G128" s="519"/>
      <c r="H128" s="519"/>
      <c r="I128" s="519"/>
      <c r="J128" s="519"/>
      <c r="K128" s="519"/>
      <c r="L128" s="519"/>
      <c r="M128" s="519"/>
      <c r="N128" s="519"/>
      <c r="O128" s="519"/>
      <c r="P128" s="519"/>
      <c r="Q128" s="519"/>
      <c r="R128" s="519"/>
      <c r="S128" s="519"/>
      <c r="T128" s="519"/>
      <c r="U128" s="519"/>
      <c r="V128" s="519"/>
      <c r="W128" s="519"/>
      <c r="X128" s="519"/>
      <c r="Y128" s="519"/>
      <c r="Z128" s="519"/>
      <c r="AA128" s="519"/>
      <c r="AB128" s="519"/>
      <c r="AC128" s="519"/>
      <c r="AD128" s="519"/>
      <c r="AE128" s="519"/>
      <c r="AF128" s="519"/>
      <c r="AG128" s="519"/>
      <c r="AH128" s="519"/>
      <c r="AI128" s="519"/>
      <c r="AJ128" s="519"/>
      <c r="AK128" s="519"/>
      <c r="AL128" s="519"/>
      <c r="AM128" s="519"/>
      <c r="AN128" s="519"/>
      <c r="AO128" s="519"/>
      <c r="AP128" s="519"/>
      <c r="AQ128" s="519"/>
      <c r="AR128" s="519"/>
      <c r="AS128" s="519"/>
      <c r="AT128" s="519"/>
      <c r="AU128" s="519"/>
      <c r="AV128" s="519"/>
      <c r="AW128" s="519"/>
      <c r="AX128" s="519"/>
      <c r="AY128" s="519"/>
      <c r="AZ128" s="519"/>
      <c r="BA128" s="519"/>
      <c r="BB128" s="519"/>
      <c r="BC128" s="519"/>
      <c r="BD128" s="519"/>
      <c r="BE128" s="519"/>
      <c r="BF128" s="519"/>
      <c r="BG128" s="519"/>
      <c r="BH128" s="519"/>
      <c r="BI128" s="519"/>
      <c r="BJ128" s="519"/>
      <c r="BK128" s="519"/>
      <c r="BL128" s="519"/>
      <c r="BM128" s="519"/>
      <c r="BN128" s="519"/>
      <c r="BO128" s="519"/>
      <c r="BP128" s="519"/>
      <c r="BQ128" s="519"/>
      <c r="BR128" s="519"/>
      <c r="BS128" s="519"/>
      <c r="BT128" s="519"/>
      <c r="BU128" s="519"/>
      <c r="BV128" s="519"/>
      <c r="BW128" s="519"/>
      <c r="BX128" s="519"/>
      <c r="BY128" s="519"/>
      <c r="BZ128" s="519"/>
      <c r="CA128" s="519"/>
      <c r="CB128" s="519"/>
      <c r="CC128" s="519"/>
      <c r="CD128" s="519"/>
      <c r="CE128" s="519"/>
      <c r="CF128" s="519"/>
      <c r="CG128" s="519"/>
      <c r="CH128" s="519"/>
      <c r="CI128" s="519"/>
      <c r="CJ128" s="519"/>
      <c r="CK128" s="519"/>
      <c r="CL128" s="519"/>
      <c r="CM128" s="519"/>
      <c r="CN128" s="519"/>
      <c r="CO128" s="519"/>
      <c r="CP128" s="519"/>
      <c r="CQ128" s="519"/>
      <c r="CR128" s="519"/>
      <c r="CS128" s="519"/>
      <c r="CT128" s="519"/>
      <c r="CU128" s="519"/>
      <c r="CV128" s="519"/>
      <c r="CW128" s="519"/>
      <c r="CX128" s="519"/>
      <c r="CY128" s="519"/>
      <c r="CZ128" s="519"/>
      <c r="DA128" s="519"/>
      <c r="DB128" s="519"/>
      <c r="DC128" s="519"/>
      <c r="DD128" s="519"/>
      <c r="DE128" s="519"/>
      <c r="DF128" s="519"/>
      <c r="DG128" s="519"/>
      <c r="DH128" s="519"/>
      <c r="DI128" s="519"/>
      <c r="DJ128" s="519"/>
      <c r="DK128" s="519"/>
      <c r="DL128" s="519"/>
      <c r="DM128" s="519"/>
      <c r="DN128" s="519"/>
      <c r="DO128" s="519"/>
      <c r="DP128" s="519"/>
      <c r="DQ128" s="519"/>
      <c r="DR128" s="519"/>
      <c r="DS128" s="519"/>
      <c r="DT128" s="519"/>
      <c r="DU128" s="519"/>
      <c r="DV128" s="519"/>
      <c r="DW128" s="519"/>
      <c r="DX128" s="519"/>
    </row>
    <row r="129" spans="2:128" x14ac:dyDescent="0.2">
      <c r="B129" s="521"/>
      <c r="C129" s="519" t="s">
        <v>583</v>
      </c>
      <c r="D129" s="519"/>
      <c r="E129" s="519"/>
      <c r="F129" s="519"/>
      <c r="G129" s="519"/>
      <c r="H129" s="519"/>
      <c r="I129" s="519"/>
      <c r="J129" s="519"/>
      <c r="K129" s="519"/>
      <c r="L129" s="519"/>
      <c r="M129" s="519"/>
      <c r="N129" s="519"/>
      <c r="O129" s="519"/>
      <c r="P129" s="519"/>
      <c r="Q129" s="519"/>
      <c r="R129" s="519"/>
      <c r="S129" s="519"/>
      <c r="T129" s="519"/>
      <c r="U129" s="519"/>
      <c r="V129" s="519"/>
      <c r="W129" s="519"/>
      <c r="X129" s="519"/>
      <c r="Y129" s="519"/>
      <c r="Z129" s="519"/>
      <c r="AA129" s="519"/>
      <c r="AB129" s="519"/>
      <c r="AC129" s="519"/>
      <c r="AD129" s="519"/>
      <c r="AE129" s="519"/>
      <c r="AF129" s="519"/>
      <c r="AG129" s="519"/>
      <c r="AH129" s="519"/>
      <c r="AI129" s="519"/>
      <c r="AJ129" s="519"/>
      <c r="AK129" s="519"/>
      <c r="AL129" s="519"/>
      <c r="AM129" s="519"/>
      <c r="AN129" s="519"/>
      <c r="AO129" s="519"/>
      <c r="AP129" s="519"/>
      <c r="AQ129" s="519"/>
      <c r="AR129" s="519"/>
      <c r="AS129" s="519"/>
      <c r="AT129" s="519"/>
      <c r="AU129" s="519"/>
      <c r="AV129" s="519"/>
      <c r="AW129" s="519"/>
      <c r="AX129" s="519"/>
      <c r="AY129" s="519"/>
      <c r="AZ129" s="519"/>
      <c r="BA129" s="519"/>
      <c r="BB129" s="519"/>
      <c r="BC129" s="519"/>
      <c r="BD129" s="519"/>
      <c r="BE129" s="519"/>
      <c r="BF129" s="519"/>
      <c r="BG129" s="519"/>
      <c r="BH129" s="519"/>
      <c r="BI129" s="519"/>
      <c r="BJ129" s="519"/>
      <c r="BK129" s="519"/>
      <c r="BL129" s="519"/>
      <c r="BM129" s="519"/>
      <c r="BN129" s="519"/>
      <c r="BO129" s="519"/>
      <c r="BP129" s="519"/>
      <c r="BQ129" s="519"/>
      <c r="BR129" s="519"/>
      <c r="BS129" s="519"/>
      <c r="BT129" s="519"/>
      <c r="BU129" s="519"/>
      <c r="BV129" s="519"/>
      <c r="BW129" s="519"/>
      <c r="BX129" s="519"/>
      <c r="BY129" s="519"/>
      <c r="BZ129" s="519"/>
      <c r="CA129" s="519"/>
      <c r="CB129" s="519"/>
      <c r="CC129" s="519"/>
      <c r="CD129" s="519"/>
      <c r="CE129" s="519"/>
      <c r="CF129" s="519"/>
      <c r="CG129" s="519"/>
      <c r="CH129" s="519"/>
      <c r="CI129" s="519"/>
      <c r="CJ129" s="519"/>
      <c r="CK129" s="519"/>
      <c r="CL129" s="519"/>
      <c r="CM129" s="519"/>
      <c r="CN129" s="519"/>
      <c r="CO129" s="519"/>
      <c r="CP129" s="519"/>
      <c r="CQ129" s="519"/>
      <c r="CR129" s="519"/>
      <c r="CS129" s="519"/>
      <c r="CT129" s="519"/>
      <c r="CU129" s="519"/>
      <c r="CV129" s="519"/>
      <c r="CW129" s="519"/>
      <c r="CX129" s="519"/>
      <c r="CY129" s="519"/>
      <c r="CZ129" s="519"/>
      <c r="DA129" s="519"/>
      <c r="DB129" s="519"/>
      <c r="DC129" s="519"/>
      <c r="DD129" s="519"/>
      <c r="DE129" s="519"/>
      <c r="DF129" s="519"/>
      <c r="DG129" s="519"/>
      <c r="DH129" s="519"/>
      <c r="DI129" s="519"/>
      <c r="DJ129" s="519"/>
      <c r="DK129" s="519"/>
      <c r="DL129" s="519"/>
      <c r="DM129" s="519"/>
      <c r="DN129" s="519"/>
      <c r="DO129" s="519"/>
      <c r="DP129" s="519"/>
      <c r="DQ129" s="519"/>
      <c r="DR129" s="519"/>
      <c r="DS129" s="519"/>
      <c r="DT129" s="519"/>
      <c r="DU129" s="519"/>
      <c r="DV129" s="519"/>
      <c r="DW129" s="519"/>
      <c r="DX129" s="519"/>
    </row>
    <row r="130" spans="2:128" x14ac:dyDescent="0.2">
      <c r="B130" s="521"/>
      <c r="C130" s="519" t="s">
        <v>584</v>
      </c>
      <c r="D130" s="519"/>
      <c r="E130" s="519"/>
      <c r="F130" s="519"/>
      <c r="G130" s="519"/>
      <c r="H130" s="519"/>
      <c r="I130" s="519"/>
      <c r="J130" s="519"/>
      <c r="K130" s="519"/>
      <c r="L130" s="519"/>
      <c r="M130" s="519"/>
      <c r="N130" s="519"/>
      <c r="O130" s="519"/>
      <c r="P130" s="519"/>
      <c r="Q130" s="519"/>
      <c r="R130" s="519"/>
      <c r="S130" s="519"/>
      <c r="T130" s="519"/>
      <c r="U130" s="519"/>
      <c r="V130" s="519"/>
      <c r="W130" s="519"/>
      <c r="X130" s="519"/>
      <c r="Y130" s="519"/>
      <c r="Z130" s="519"/>
      <c r="AA130" s="519"/>
      <c r="AB130" s="519"/>
      <c r="AC130" s="519"/>
      <c r="AD130" s="519"/>
      <c r="AE130" s="519"/>
      <c r="AF130" s="519"/>
      <c r="AG130" s="519"/>
      <c r="AH130" s="519"/>
      <c r="AI130" s="519"/>
      <c r="AJ130" s="519"/>
      <c r="AK130" s="519"/>
      <c r="AL130" s="519"/>
      <c r="AM130" s="519"/>
      <c r="AN130" s="519"/>
      <c r="AO130" s="519"/>
      <c r="AP130" s="519"/>
      <c r="AQ130" s="519"/>
      <c r="AR130" s="519"/>
      <c r="AS130" s="519"/>
      <c r="AT130" s="519"/>
      <c r="AU130" s="519"/>
      <c r="AV130" s="519"/>
      <c r="AW130" s="519"/>
      <c r="AX130" s="519"/>
      <c r="AY130" s="519"/>
      <c r="AZ130" s="519"/>
      <c r="BA130" s="519"/>
      <c r="BB130" s="519"/>
      <c r="BC130" s="519"/>
      <c r="BD130" s="519"/>
      <c r="BE130" s="519"/>
      <c r="BF130" s="519"/>
      <c r="BG130" s="519"/>
      <c r="BH130" s="519"/>
      <c r="BI130" s="519"/>
      <c r="BJ130" s="519"/>
      <c r="BK130" s="519"/>
      <c r="BL130" s="519"/>
      <c r="BM130" s="519"/>
      <c r="BN130" s="519"/>
      <c r="BO130" s="519"/>
      <c r="BP130" s="519"/>
      <c r="BQ130" s="519"/>
      <c r="BR130" s="519"/>
      <c r="BS130" s="519"/>
      <c r="BT130" s="519"/>
      <c r="BU130" s="519"/>
      <c r="BV130" s="519"/>
      <c r="BW130" s="519"/>
      <c r="BX130" s="519"/>
      <c r="BY130" s="519"/>
      <c r="BZ130" s="519"/>
      <c r="CA130" s="519"/>
      <c r="CB130" s="519"/>
      <c r="CC130" s="519"/>
      <c r="CD130" s="519"/>
      <c r="CE130" s="519"/>
      <c r="CF130" s="519"/>
      <c r="CG130" s="519"/>
      <c r="CH130" s="519"/>
      <c r="CI130" s="519"/>
      <c r="CJ130" s="519"/>
      <c r="CK130" s="519"/>
      <c r="CL130" s="519"/>
      <c r="CM130" s="519"/>
      <c r="CN130" s="519"/>
      <c r="CO130" s="519"/>
      <c r="CP130" s="519"/>
      <c r="CQ130" s="519"/>
      <c r="CR130" s="519"/>
      <c r="CS130" s="519"/>
      <c r="CT130" s="519"/>
      <c r="CU130" s="519"/>
      <c r="CV130" s="519"/>
      <c r="CW130" s="519"/>
      <c r="CX130" s="519"/>
      <c r="CY130" s="519"/>
      <c r="CZ130" s="519"/>
      <c r="DA130" s="519"/>
      <c r="DB130" s="519"/>
      <c r="DC130" s="519"/>
      <c r="DD130" s="519"/>
      <c r="DE130" s="519"/>
      <c r="DF130" s="519"/>
      <c r="DG130" s="519"/>
      <c r="DH130" s="519"/>
      <c r="DI130" s="519"/>
      <c r="DJ130" s="519"/>
      <c r="DK130" s="519"/>
      <c r="DL130" s="519"/>
      <c r="DM130" s="519"/>
      <c r="DN130" s="519"/>
      <c r="DO130" s="519"/>
      <c r="DP130" s="519"/>
      <c r="DQ130" s="519"/>
      <c r="DR130" s="519"/>
      <c r="DS130" s="519"/>
      <c r="DT130" s="519"/>
      <c r="DU130" s="519"/>
      <c r="DV130" s="519"/>
      <c r="DW130" s="519"/>
      <c r="DX130" s="519"/>
    </row>
    <row r="131" spans="2:128" x14ac:dyDescent="0.2">
      <c r="B131" s="521"/>
      <c r="C131" s="519" t="s">
        <v>585</v>
      </c>
      <c r="D131" s="519"/>
      <c r="E131" s="519"/>
      <c r="F131" s="519"/>
      <c r="G131" s="519"/>
      <c r="H131" s="519"/>
      <c r="I131" s="519"/>
      <c r="J131" s="519"/>
      <c r="K131" s="519"/>
      <c r="L131" s="519"/>
      <c r="M131" s="519"/>
      <c r="N131" s="519"/>
      <c r="O131" s="519"/>
      <c r="P131" s="519"/>
      <c r="Q131" s="519"/>
      <c r="R131" s="519"/>
      <c r="S131" s="519"/>
      <c r="T131" s="519"/>
      <c r="U131" s="519"/>
      <c r="V131" s="519"/>
      <c r="W131" s="519"/>
      <c r="X131" s="519"/>
      <c r="Y131" s="519"/>
      <c r="Z131" s="519"/>
      <c r="AA131" s="519"/>
      <c r="AB131" s="519"/>
      <c r="AC131" s="519"/>
      <c r="AD131" s="519"/>
      <c r="AE131" s="519"/>
      <c r="AF131" s="519"/>
      <c r="AG131" s="519"/>
      <c r="AH131" s="519"/>
      <c r="AI131" s="519"/>
      <c r="AJ131" s="519"/>
      <c r="AK131" s="519"/>
      <c r="AL131" s="519"/>
      <c r="AM131" s="519"/>
      <c r="AN131" s="519"/>
      <c r="AO131" s="519"/>
      <c r="AP131" s="519"/>
      <c r="AQ131" s="519"/>
      <c r="AR131" s="519"/>
      <c r="AS131" s="519"/>
      <c r="AT131" s="519"/>
      <c r="AU131" s="519"/>
      <c r="AV131" s="519"/>
      <c r="AW131" s="519"/>
      <c r="AX131" s="519"/>
      <c r="AY131" s="519"/>
      <c r="AZ131" s="519"/>
      <c r="BA131" s="519"/>
      <c r="BB131" s="519"/>
      <c r="BC131" s="519"/>
      <c r="BD131" s="519"/>
      <c r="BE131" s="519"/>
      <c r="BF131" s="519"/>
      <c r="BG131" s="519"/>
      <c r="BH131" s="519"/>
      <c r="BI131" s="519"/>
      <c r="BJ131" s="519"/>
      <c r="BK131" s="519"/>
      <c r="BL131" s="519"/>
      <c r="BM131" s="519"/>
      <c r="BN131" s="519"/>
      <c r="BO131" s="519"/>
      <c r="BP131" s="519"/>
      <c r="BQ131" s="519"/>
      <c r="BR131" s="519"/>
      <c r="BS131" s="519"/>
      <c r="BT131" s="519"/>
      <c r="BU131" s="519"/>
      <c r="BV131" s="519"/>
      <c r="BW131" s="519"/>
      <c r="BX131" s="519"/>
      <c r="BY131" s="519"/>
      <c r="BZ131" s="519"/>
      <c r="CA131" s="519"/>
      <c r="CB131" s="519"/>
      <c r="CC131" s="519"/>
      <c r="CD131" s="519"/>
      <c r="CE131" s="519"/>
      <c r="CF131" s="519"/>
      <c r="CG131" s="519"/>
      <c r="CH131" s="519"/>
      <c r="CI131" s="519"/>
      <c r="CJ131" s="519"/>
      <c r="CK131" s="519"/>
      <c r="CL131" s="519"/>
      <c r="CM131" s="519"/>
      <c r="CN131" s="519"/>
      <c r="CO131" s="519"/>
      <c r="CP131" s="519"/>
      <c r="CQ131" s="519"/>
      <c r="CR131" s="519"/>
      <c r="CS131" s="519"/>
      <c r="CT131" s="519"/>
      <c r="CU131" s="519"/>
      <c r="CV131" s="519"/>
      <c r="CW131" s="519"/>
      <c r="CX131" s="519"/>
      <c r="CY131" s="519"/>
      <c r="CZ131" s="519"/>
      <c r="DA131" s="519"/>
      <c r="DB131" s="519"/>
      <c r="DC131" s="519"/>
      <c r="DD131" s="519"/>
      <c r="DE131" s="519"/>
      <c r="DF131" s="519"/>
      <c r="DG131" s="519"/>
      <c r="DH131" s="519"/>
      <c r="DI131" s="519"/>
      <c r="DJ131" s="519"/>
      <c r="DK131" s="519"/>
      <c r="DL131" s="519"/>
      <c r="DM131" s="519"/>
      <c r="DN131" s="519"/>
      <c r="DO131" s="519"/>
      <c r="DP131" s="519"/>
      <c r="DQ131" s="519"/>
      <c r="DR131" s="519"/>
      <c r="DS131" s="519"/>
      <c r="DT131" s="519"/>
      <c r="DU131" s="519"/>
      <c r="DV131" s="519"/>
      <c r="DW131" s="519"/>
      <c r="DX131" s="519"/>
    </row>
    <row r="132" spans="2:128" x14ac:dyDescent="0.2">
      <c r="B132" s="521"/>
      <c r="C132" s="519" t="s">
        <v>586</v>
      </c>
      <c r="D132" s="519"/>
      <c r="E132" s="519"/>
      <c r="F132" s="519"/>
      <c r="G132" s="519"/>
      <c r="H132" s="519"/>
      <c r="I132" s="519"/>
      <c r="J132" s="519"/>
      <c r="K132" s="519"/>
      <c r="L132" s="519"/>
      <c r="M132" s="519"/>
      <c r="N132" s="519"/>
      <c r="O132" s="519"/>
      <c r="P132" s="519"/>
      <c r="Q132" s="519"/>
      <c r="R132" s="519"/>
      <c r="S132" s="519"/>
      <c r="T132" s="519"/>
      <c r="U132" s="519"/>
      <c r="V132" s="519"/>
      <c r="W132" s="519"/>
      <c r="X132" s="519"/>
      <c r="Y132" s="519"/>
      <c r="Z132" s="519"/>
      <c r="AA132" s="519"/>
      <c r="AB132" s="519"/>
      <c r="AC132" s="519"/>
      <c r="AD132" s="519"/>
      <c r="AE132" s="519"/>
      <c r="AF132" s="519"/>
      <c r="AG132" s="519"/>
      <c r="AH132" s="519"/>
      <c r="AI132" s="519"/>
      <c r="AJ132" s="519"/>
      <c r="AK132" s="519"/>
      <c r="AL132" s="519"/>
      <c r="AM132" s="519"/>
      <c r="AN132" s="519"/>
      <c r="AO132" s="519"/>
      <c r="AP132" s="519"/>
      <c r="AQ132" s="519"/>
      <c r="AR132" s="519"/>
      <c r="AS132" s="519"/>
      <c r="AT132" s="519"/>
      <c r="AU132" s="519"/>
      <c r="AV132" s="519"/>
      <c r="AW132" s="519"/>
      <c r="AX132" s="519"/>
      <c r="AY132" s="519"/>
      <c r="AZ132" s="519"/>
      <c r="BA132" s="519"/>
      <c r="BB132" s="519"/>
      <c r="BC132" s="519"/>
      <c r="BD132" s="519"/>
      <c r="BE132" s="519"/>
      <c r="BF132" s="519"/>
      <c r="BG132" s="519"/>
      <c r="BH132" s="519"/>
      <c r="BI132" s="519"/>
      <c r="BJ132" s="519"/>
      <c r="BK132" s="519"/>
      <c r="BL132" s="519"/>
      <c r="BM132" s="519"/>
      <c r="BN132" s="519"/>
      <c r="BO132" s="519"/>
      <c r="BP132" s="519"/>
      <c r="BQ132" s="519"/>
      <c r="BR132" s="519"/>
      <c r="BS132" s="519"/>
      <c r="BT132" s="519"/>
      <c r="BU132" s="519"/>
      <c r="BV132" s="519"/>
      <c r="BW132" s="519"/>
      <c r="BX132" s="519"/>
      <c r="BY132" s="519"/>
      <c r="BZ132" s="519"/>
      <c r="CA132" s="519"/>
      <c r="CB132" s="519"/>
      <c r="CC132" s="519"/>
      <c r="CD132" s="519"/>
      <c r="CE132" s="519"/>
      <c r="CF132" s="519"/>
      <c r="CG132" s="519"/>
      <c r="CH132" s="519"/>
      <c r="CI132" s="519"/>
      <c r="CJ132" s="519"/>
      <c r="CK132" s="519"/>
      <c r="CL132" s="519"/>
      <c r="CM132" s="519"/>
      <c r="CN132" s="519"/>
      <c r="CO132" s="519"/>
      <c r="CP132" s="519"/>
      <c r="CQ132" s="519"/>
      <c r="CR132" s="519"/>
      <c r="CS132" s="519"/>
      <c r="CT132" s="519"/>
      <c r="CU132" s="519"/>
      <c r="CV132" s="519"/>
      <c r="CW132" s="519"/>
      <c r="CX132" s="519"/>
      <c r="CY132" s="519"/>
      <c r="CZ132" s="519"/>
      <c r="DA132" s="519"/>
      <c r="DB132" s="519"/>
      <c r="DC132" s="519"/>
      <c r="DD132" s="519"/>
      <c r="DE132" s="519"/>
      <c r="DF132" s="519"/>
      <c r="DG132" s="519"/>
      <c r="DH132" s="519"/>
      <c r="DI132" s="519"/>
      <c r="DJ132" s="519"/>
      <c r="DK132" s="519"/>
      <c r="DL132" s="519"/>
      <c r="DM132" s="519"/>
      <c r="DN132" s="519"/>
      <c r="DO132" s="519"/>
      <c r="DP132" s="519"/>
      <c r="DQ132" s="519"/>
      <c r="DR132" s="519"/>
      <c r="DS132" s="519"/>
      <c r="DT132" s="519"/>
      <c r="DU132" s="519"/>
      <c r="DV132" s="519"/>
      <c r="DW132" s="519"/>
      <c r="DX132" s="519"/>
    </row>
    <row r="133" spans="2:128" x14ac:dyDescent="0.2">
      <c r="B133" s="521"/>
      <c r="C133" s="519" t="s">
        <v>587</v>
      </c>
      <c r="D133" s="519"/>
      <c r="E133" s="519"/>
      <c r="F133" s="519"/>
      <c r="G133" s="519"/>
      <c r="H133" s="519"/>
      <c r="I133" s="519"/>
      <c r="J133" s="519"/>
      <c r="K133" s="519"/>
      <c r="L133" s="519"/>
      <c r="M133" s="519"/>
      <c r="N133" s="519"/>
      <c r="O133" s="519"/>
      <c r="P133" s="519"/>
      <c r="Q133" s="519"/>
      <c r="R133" s="519"/>
      <c r="S133" s="519"/>
      <c r="T133" s="519"/>
      <c r="U133" s="519"/>
      <c r="V133" s="519"/>
      <c r="W133" s="519"/>
      <c r="X133" s="519"/>
      <c r="Y133" s="519"/>
      <c r="Z133" s="519"/>
      <c r="AA133" s="519"/>
      <c r="AB133" s="519"/>
      <c r="AC133" s="519"/>
      <c r="AD133" s="519"/>
      <c r="AE133" s="519"/>
      <c r="AF133" s="519"/>
      <c r="AG133" s="519"/>
      <c r="AH133" s="519"/>
      <c r="AI133" s="519"/>
      <c r="AJ133" s="519"/>
      <c r="AK133" s="519"/>
      <c r="AL133" s="519"/>
      <c r="AM133" s="519"/>
      <c r="AN133" s="519"/>
      <c r="AO133" s="519"/>
      <c r="AP133" s="519"/>
      <c r="AQ133" s="519"/>
      <c r="AR133" s="519"/>
      <c r="AS133" s="519"/>
      <c r="AT133" s="519"/>
      <c r="AU133" s="519"/>
      <c r="AV133" s="519"/>
      <c r="AW133" s="519"/>
      <c r="AX133" s="519"/>
      <c r="AY133" s="519"/>
      <c r="AZ133" s="519"/>
      <c r="BA133" s="519"/>
      <c r="BB133" s="519"/>
      <c r="BC133" s="519"/>
      <c r="BD133" s="519"/>
      <c r="BE133" s="519"/>
      <c r="BF133" s="519"/>
      <c r="BG133" s="519"/>
      <c r="BH133" s="519"/>
      <c r="BI133" s="519"/>
      <c r="BJ133" s="519"/>
      <c r="BK133" s="519"/>
      <c r="BL133" s="519"/>
      <c r="BM133" s="519"/>
      <c r="BN133" s="519"/>
      <c r="BO133" s="519"/>
      <c r="BP133" s="519"/>
      <c r="BQ133" s="519"/>
      <c r="BR133" s="519"/>
      <c r="BS133" s="519"/>
      <c r="BT133" s="519"/>
      <c r="BU133" s="519"/>
      <c r="BV133" s="519"/>
      <c r="BW133" s="519"/>
      <c r="BX133" s="519"/>
      <c r="BY133" s="519"/>
      <c r="BZ133" s="519"/>
      <c r="CA133" s="519"/>
      <c r="CB133" s="519"/>
      <c r="CC133" s="519"/>
      <c r="CD133" s="519"/>
      <c r="CE133" s="519"/>
      <c r="CF133" s="519"/>
      <c r="CG133" s="519"/>
      <c r="CH133" s="519"/>
      <c r="CI133" s="519"/>
      <c r="CJ133" s="519"/>
      <c r="CK133" s="519"/>
      <c r="CL133" s="519"/>
      <c r="CM133" s="519"/>
      <c r="CN133" s="519"/>
      <c r="CO133" s="519"/>
      <c r="CP133" s="519"/>
      <c r="CQ133" s="519"/>
      <c r="CR133" s="519"/>
      <c r="CS133" s="519"/>
      <c r="CT133" s="519"/>
      <c r="CU133" s="519"/>
      <c r="CV133" s="519"/>
      <c r="CW133" s="519"/>
      <c r="CX133" s="519"/>
      <c r="CY133" s="519"/>
      <c r="CZ133" s="519"/>
      <c r="DA133" s="519"/>
      <c r="DB133" s="519"/>
      <c r="DC133" s="519"/>
      <c r="DD133" s="519"/>
      <c r="DE133" s="519"/>
      <c r="DF133" s="519"/>
      <c r="DG133" s="519"/>
      <c r="DH133" s="519"/>
      <c r="DI133" s="519"/>
      <c r="DJ133" s="519"/>
      <c r="DK133" s="519"/>
      <c r="DL133" s="519"/>
      <c r="DM133" s="519"/>
      <c r="DN133" s="519"/>
      <c r="DO133" s="519"/>
      <c r="DP133" s="519"/>
      <c r="DQ133" s="519"/>
      <c r="DR133" s="519"/>
      <c r="DS133" s="519"/>
      <c r="DT133" s="519"/>
      <c r="DU133" s="519"/>
      <c r="DV133" s="519"/>
      <c r="DW133" s="519"/>
      <c r="DX133" s="519"/>
    </row>
    <row r="134" spans="2:128" x14ac:dyDescent="0.2">
      <c r="B134" s="521"/>
      <c r="C134" s="519" t="s">
        <v>588</v>
      </c>
      <c r="D134" s="519"/>
      <c r="E134" s="519"/>
      <c r="F134" s="519"/>
      <c r="G134" s="519"/>
      <c r="H134" s="519"/>
      <c r="I134" s="519"/>
      <c r="J134" s="519"/>
      <c r="K134" s="519"/>
      <c r="L134" s="519"/>
      <c r="M134" s="519"/>
      <c r="N134" s="519"/>
      <c r="O134" s="519"/>
      <c r="P134" s="519"/>
      <c r="Q134" s="519"/>
      <c r="R134" s="519"/>
      <c r="S134" s="519"/>
      <c r="T134" s="519"/>
      <c r="U134" s="519"/>
      <c r="V134" s="519"/>
      <c r="W134" s="519"/>
      <c r="X134" s="519"/>
      <c r="Y134" s="519"/>
      <c r="Z134" s="519"/>
      <c r="AA134" s="519"/>
      <c r="AB134" s="519"/>
      <c r="AC134" s="519"/>
      <c r="AD134" s="519"/>
      <c r="AE134" s="519"/>
      <c r="AF134" s="519"/>
      <c r="AG134" s="519"/>
      <c r="AH134" s="519"/>
      <c r="AI134" s="519"/>
      <c r="AJ134" s="519"/>
      <c r="AK134" s="519"/>
      <c r="AL134" s="519"/>
      <c r="AM134" s="519"/>
      <c r="AN134" s="519"/>
      <c r="AO134" s="519"/>
      <c r="AP134" s="519"/>
      <c r="AQ134" s="519"/>
      <c r="AR134" s="519"/>
      <c r="AS134" s="519"/>
      <c r="AT134" s="519"/>
      <c r="AU134" s="519"/>
      <c r="AV134" s="519"/>
      <c r="AW134" s="519"/>
      <c r="AX134" s="519"/>
      <c r="AY134" s="519"/>
      <c r="AZ134" s="519"/>
      <c r="BA134" s="519"/>
      <c r="BB134" s="519"/>
      <c r="BC134" s="519"/>
      <c r="BD134" s="519"/>
      <c r="BE134" s="519"/>
      <c r="BF134" s="519"/>
      <c r="BG134" s="519"/>
      <c r="BH134" s="519"/>
      <c r="BI134" s="519"/>
      <c r="BJ134" s="519"/>
      <c r="BK134" s="519"/>
      <c r="BL134" s="519"/>
      <c r="BM134" s="519"/>
      <c r="BN134" s="519"/>
      <c r="BO134" s="519"/>
      <c r="BP134" s="519"/>
      <c r="BQ134" s="519"/>
      <c r="BR134" s="519"/>
      <c r="BS134" s="519"/>
      <c r="BT134" s="519"/>
      <c r="BU134" s="519"/>
      <c r="BV134" s="519"/>
      <c r="BW134" s="519"/>
      <c r="BX134" s="519"/>
      <c r="BY134" s="519"/>
      <c r="BZ134" s="519"/>
      <c r="CA134" s="519"/>
      <c r="CB134" s="519"/>
      <c r="CC134" s="519"/>
      <c r="CD134" s="519"/>
      <c r="CE134" s="519"/>
      <c r="CF134" s="519"/>
      <c r="CG134" s="519"/>
      <c r="CH134" s="519"/>
      <c r="CI134" s="519"/>
      <c r="CJ134" s="519"/>
      <c r="CK134" s="519"/>
      <c r="CL134" s="519"/>
      <c r="CM134" s="519"/>
      <c r="CN134" s="519"/>
      <c r="CO134" s="519"/>
      <c r="CP134" s="519"/>
      <c r="CQ134" s="519"/>
      <c r="CR134" s="519"/>
      <c r="CS134" s="519"/>
      <c r="CT134" s="519"/>
      <c r="CU134" s="519"/>
      <c r="CV134" s="519"/>
      <c r="CW134" s="519"/>
      <c r="CX134" s="519"/>
      <c r="CY134" s="519"/>
      <c r="CZ134" s="519"/>
      <c r="DA134" s="519"/>
      <c r="DB134" s="519"/>
      <c r="DC134" s="519"/>
      <c r="DD134" s="519"/>
      <c r="DE134" s="519"/>
      <c r="DF134" s="519"/>
      <c r="DG134" s="519"/>
      <c r="DH134" s="519"/>
      <c r="DI134" s="519"/>
      <c r="DJ134" s="519"/>
      <c r="DK134" s="519"/>
      <c r="DL134" s="519"/>
      <c r="DM134" s="519"/>
      <c r="DN134" s="519"/>
      <c r="DO134" s="519"/>
      <c r="DP134" s="519"/>
      <c r="DQ134" s="519"/>
      <c r="DR134" s="519"/>
      <c r="DS134" s="519"/>
      <c r="DT134" s="519"/>
      <c r="DU134" s="519"/>
      <c r="DV134" s="519"/>
      <c r="DW134" s="519"/>
      <c r="DX134" s="519"/>
    </row>
    <row r="135" spans="2:128" x14ac:dyDescent="0.2">
      <c r="B135" s="521"/>
      <c r="C135" s="519" t="s">
        <v>589</v>
      </c>
      <c r="D135" s="519"/>
      <c r="E135" s="519"/>
      <c r="F135" s="519"/>
      <c r="G135" s="519"/>
      <c r="H135" s="519"/>
      <c r="I135" s="519"/>
      <c r="J135" s="519"/>
      <c r="K135" s="519"/>
      <c r="L135" s="519"/>
      <c r="M135" s="519"/>
      <c r="N135" s="519"/>
      <c r="O135" s="519"/>
      <c r="P135" s="519"/>
      <c r="Q135" s="519"/>
      <c r="R135" s="519"/>
      <c r="S135" s="519"/>
      <c r="T135" s="519"/>
      <c r="U135" s="519"/>
      <c r="V135" s="519"/>
      <c r="W135" s="519"/>
      <c r="X135" s="519"/>
      <c r="Y135" s="519"/>
      <c r="Z135" s="519"/>
      <c r="AA135" s="519"/>
      <c r="AB135" s="519"/>
      <c r="AC135" s="519"/>
      <c r="AD135" s="519"/>
      <c r="AE135" s="519"/>
      <c r="AF135" s="519"/>
      <c r="AG135" s="519"/>
      <c r="AH135" s="519"/>
      <c r="AI135" s="519"/>
      <c r="AJ135" s="519"/>
      <c r="AK135" s="519"/>
      <c r="AL135" s="519"/>
      <c r="AM135" s="519"/>
      <c r="AN135" s="519"/>
      <c r="AO135" s="519"/>
      <c r="AP135" s="519"/>
      <c r="AQ135" s="519"/>
      <c r="AR135" s="519"/>
      <c r="AS135" s="519"/>
      <c r="AT135" s="519"/>
      <c r="AU135" s="519"/>
      <c r="AV135" s="519"/>
      <c r="AW135" s="519"/>
      <c r="AX135" s="519"/>
      <c r="AY135" s="519"/>
      <c r="AZ135" s="519"/>
      <c r="BA135" s="519"/>
      <c r="BB135" s="519"/>
      <c r="BC135" s="519"/>
      <c r="BD135" s="519"/>
      <c r="BE135" s="519"/>
      <c r="BF135" s="519"/>
      <c r="BG135" s="519"/>
      <c r="BH135" s="519"/>
      <c r="BI135" s="519"/>
      <c r="BJ135" s="519"/>
      <c r="BK135" s="519"/>
      <c r="BL135" s="519"/>
      <c r="BM135" s="519"/>
      <c r="BN135" s="519"/>
      <c r="BO135" s="519"/>
      <c r="BP135" s="519"/>
      <c r="BQ135" s="519"/>
      <c r="BR135" s="519"/>
      <c r="BS135" s="519"/>
      <c r="BT135" s="519"/>
      <c r="BU135" s="519"/>
      <c r="BV135" s="519"/>
      <c r="BW135" s="519"/>
      <c r="BX135" s="519"/>
      <c r="BY135" s="519"/>
      <c r="BZ135" s="519"/>
      <c r="CA135" s="519"/>
      <c r="CB135" s="519"/>
      <c r="CC135" s="519"/>
      <c r="CD135" s="519"/>
      <c r="CE135" s="519"/>
      <c r="CF135" s="519"/>
      <c r="CG135" s="519"/>
      <c r="CH135" s="519"/>
      <c r="CI135" s="519"/>
      <c r="CJ135" s="519"/>
      <c r="CK135" s="519"/>
      <c r="CL135" s="519"/>
      <c r="CM135" s="519"/>
      <c r="CN135" s="519"/>
      <c r="CO135" s="519"/>
      <c r="CP135" s="519"/>
      <c r="CQ135" s="519"/>
      <c r="CR135" s="519"/>
      <c r="CS135" s="519"/>
      <c r="CT135" s="519"/>
      <c r="CU135" s="519"/>
      <c r="CV135" s="519"/>
      <c r="CW135" s="519"/>
      <c r="CX135" s="519"/>
      <c r="CY135" s="519"/>
      <c r="CZ135" s="519"/>
      <c r="DA135" s="519"/>
      <c r="DB135" s="519"/>
      <c r="DC135" s="519"/>
      <c r="DD135" s="519"/>
      <c r="DE135" s="519"/>
      <c r="DF135" s="519"/>
      <c r="DG135" s="519"/>
      <c r="DH135" s="519"/>
      <c r="DI135" s="519"/>
      <c r="DJ135" s="519"/>
      <c r="DK135" s="519"/>
      <c r="DL135" s="519"/>
      <c r="DM135" s="519"/>
      <c r="DN135" s="519"/>
      <c r="DO135" s="519"/>
      <c r="DP135" s="519"/>
      <c r="DQ135" s="519"/>
      <c r="DR135" s="519"/>
      <c r="DS135" s="519"/>
      <c r="DT135" s="519"/>
      <c r="DU135" s="519"/>
      <c r="DV135" s="519"/>
      <c r="DW135" s="519"/>
      <c r="DX135" s="519"/>
    </row>
    <row r="136" spans="2:128" x14ac:dyDescent="0.2">
      <c r="B136" s="521"/>
      <c r="C136" s="519" t="s">
        <v>590</v>
      </c>
      <c r="D136" s="519"/>
      <c r="E136" s="519"/>
      <c r="F136" s="519"/>
      <c r="G136" s="519"/>
      <c r="H136" s="519"/>
      <c r="I136" s="519"/>
      <c r="J136" s="519"/>
      <c r="K136" s="519"/>
      <c r="L136" s="519"/>
      <c r="M136" s="519"/>
      <c r="N136" s="519"/>
      <c r="O136" s="519"/>
      <c r="P136" s="519"/>
      <c r="Q136" s="519"/>
      <c r="R136" s="519"/>
      <c r="S136" s="519"/>
      <c r="T136" s="519"/>
      <c r="U136" s="519"/>
      <c r="V136" s="519"/>
      <c r="W136" s="519"/>
      <c r="X136" s="519"/>
      <c r="Y136" s="519"/>
      <c r="Z136" s="519"/>
      <c r="AA136" s="519"/>
      <c r="AB136" s="519"/>
      <c r="AC136" s="519"/>
      <c r="AD136" s="519"/>
      <c r="AE136" s="519"/>
      <c r="AF136" s="519"/>
      <c r="AG136" s="519"/>
      <c r="AH136" s="519"/>
      <c r="AI136" s="519"/>
      <c r="AJ136" s="519"/>
      <c r="AK136" s="519"/>
      <c r="AL136" s="519"/>
      <c r="AM136" s="519"/>
      <c r="AN136" s="519"/>
      <c r="AO136" s="519"/>
      <c r="AP136" s="519"/>
      <c r="AQ136" s="519"/>
      <c r="AR136" s="519"/>
      <c r="AS136" s="519"/>
      <c r="AT136" s="519"/>
      <c r="AU136" s="519"/>
      <c r="AV136" s="519"/>
      <c r="AW136" s="519"/>
      <c r="AX136" s="519"/>
      <c r="AY136" s="519"/>
      <c r="AZ136" s="519"/>
      <c r="BA136" s="519"/>
      <c r="BB136" s="519"/>
      <c r="BC136" s="519"/>
      <c r="BD136" s="519"/>
      <c r="BE136" s="519"/>
      <c r="BF136" s="519"/>
      <c r="BG136" s="519"/>
      <c r="BH136" s="519"/>
      <c r="BI136" s="519"/>
      <c r="BJ136" s="519"/>
      <c r="BK136" s="519"/>
      <c r="BL136" s="519"/>
      <c r="BM136" s="519"/>
      <c r="BN136" s="519"/>
      <c r="BO136" s="519"/>
      <c r="BP136" s="519"/>
      <c r="BQ136" s="519"/>
      <c r="BR136" s="519"/>
      <c r="BS136" s="519"/>
      <c r="BT136" s="519"/>
      <c r="BU136" s="519"/>
      <c r="BV136" s="519"/>
      <c r="BW136" s="519"/>
      <c r="BX136" s="519"/>
      <c r="BY136" s="519"/>
      <c r="BZ136" s="519"/>
      <c r="CA136" s="519"/>
      <c r="CB136" s="519"/>
      <c r="CC136" s="519"/>
      <c r="CD136" s="519"/>
      <c r="CE136" s="519"/>
      <c r="CF136" s="519"/>
      <c r="CG136" s="519"/>
      <c r="CH136" s="519"/>
      <c r="CI136" s="519"/>
      <c r="CJ136" s="519"/>
      <c r="CK136" s="519"/>
      <c r="CL136" s="519"/>
      <c r="CM136" s="519"/>
      <c r="CN136" s="519"/>
      <c r="CO136" s="519"/>
      <c r="CP136" s="519"/>
      <c r="CQ136" s="519"/>
      <c r="CR136" s="519"/>
      <c r="CS136" s="519"/>
      <c r="CT136" s="519"/>
      <c r="CU136" s="519"/>
      <c r="CV136" s="519"/>
      <c r="CW136" s="519"/>
      <c r="CX136" s="519"/>
      <c r="CY136" s="519"/>
      <c r="CZ136" s="519"/>
      <c r="DA136" s="519"/>
      <c r="DB136" s="519"/>
      <c r="DC136" s="519"/>
      <c r="DD136" s="519"/>
      <c r="DE136" s="519"/>
      <c r="DF136" s="519"/>
      <c r="DG136" s="519"/>
      <c r="DH136" s="519"/>
      <c r="DI136" s="519"/>
      <c r="DJ136" s="519"/>
      <c r="DK136" s="519"/>
      <c r="DL136" s="519"/>
      <c r="DM136" s="519"/>
      <c r="DN136" s="519"/>
      <c r="DO136" s="519"/>
      <c r="DP136" s="519"/>
      <c r="DQ136" s="519"/>
      <c r="DR136" s="519"/>
      <c r="DS136" s="519"/>
      <c r="DT136" s="519"/>
      <c r="DU136" s="519"/>
      <c r="DV136" s="519"/>
      <c r="DW136" s="519"/>
      <c r="DX136" s="519"/>
    </row>
    <row r="137" spans="2:128" x14ac:dyDescent="0.2">
      <c r="B137" s="521"/>
      <c r="C137" s="519" t="s">
        <v>591</v>
      </c>
      <c r="D137" s="519"/>
      <c r="E137" s="519"/>
      <c r="F137" s="519"/>
      <c r="G137" s="519"/>
      <c r="H137" s="519"/>
      <c r="I137" s="519"/>
      <c r="J137" s="519"/>
      <c r="K137" s="519"/>
      <c r="L137" s="519"/>
      <c r="M137" s="519"/>
      <c r="N137" s="519"/>
      <c r="O137" s="519"/>
      <c r="P137" s="519"/>
      <c r="Q137" s="519"/>
      <c r="R137" s="519"/>
      <c r="S137" s="519"/>
      <c r="T137" s="519"/>
      <c r="U137" s="519"/>
      <c r="V137" s="519"/>
      <c r="W137" s="519"/>
      <c r="X137" s="519"/>
      <c r="Y137" s="519"/>
      <c r="Z137" s="519"/>
      <c r="AA137" s="519"/>
      <c r="AB137" s="519"/>
      <c r="AC137" s="519"/>
      <c r="AD137" s="519"/>
      <c r="AE137" s="519"/>
      <c r="AF137" s="519"/>
      <c r="AG137" s="519"/>
      <c r="AH137" s="519"/>
      <c r="AI137" s="519"/>
      <c r="AJ137" s="519"/>
      <c r="AK137" s="519"/>
      <c r="AL137" s="519"/>
      <c r="AM137" s="519"/>
      <c r="AN137" s="519"/>
      <c r="AO137" s="519"/>
      <c r="AP137" s="519"/>
      <c r="AQ137" s="519"/>
      <c r="AR137" s="519"/>
      <c r="AS137" s="519"/>
      <c r="AT137" s="519"/>
      <c r="AU137" s="519"/>
      <c r="AV137" s="519"/>
      <c r="AW137" s="519"/>
      <c r="AX137" s="519"/>
      <c r="AY137" s="519"/>
      <c r="AZ137" s="519"/>
      <c r="BA137" s="519"/>
      <c r="BB137" s="519"/>
      <c r="BC137" s="519"/>
      <c r="BD137" s="519"/>
      <c r="BE137" s="519"/>
      <c r="BF137" s="519"/>
      <c r="BG137" s="519"/>
      <c r="BH137" s="519"/>
      <c r="BI137" s="519"/>
      <c r="BJ137" s="519"/>
      <c r="BK137" s="519"/>
      <c r="BL137" s="519"/>
      <c r="BM137" s="519"/>
      <c r="BN137" s="519"/>
      <c r="BO137" s="519"/>
      <c r="BP137" s="519"/>
      <c r="BQ137" s="519"/>
      <c r="BR137" s="519"/>
      <c r="BS137" s="519"/>
      <c r="BT137" s="519"/>
      <c r="BU137" s="519"/>
      <c r="BV137" s="519"/>
      <c r="BW137" s="519"/>
      <c r="BX137" s="519"/>
      <c r="BY137" s="519"/>
      <c r="BZ137" s="519"/>
      <c r="CA137" s="519"/>
      <c r="CB137" s="519"/>
      <c r="CC137" s="519"/>
      <c r="CD137" s="519"/>
      <c r="CE137" s="519"/>
      <c r="CF137" s="519"/>
      <c r="CG137" s="519"/>
      <c r="CH137" s="519"/>
      <c r="CI137" s="519"/>
      <c r="CJ137" s="519"/>
      <c r="CK137" s="519"/>
      <c r="CL137" s="519"/>
      <c r="CM137" s="519"/>
      <c r="CN137" s="519"/>
      <c r="CO137" s="519"/>
      <c r="CP137" s="519"/>
      <c r="CQ137" s="519"/>
      <c r="CR137" s="519"/>
      <c r="CS137" s="519"/>
      <c r="CT137" s="519"/>
      <c r="CU137" s="519"/>
      <c r="CV137" s="519"/>
      <c r="CW137" s="519"/>
      <c r="CX137" s="519"/>
      <c r="CY137" s="519"/>
      <c r="CZ137" s="519"/>
      <c r="DA137" s="519"/>
      <c r="DB137" s="519"/>
      <c r="DC137" s="519"/>
      <c r="DD137" s="519"/>
      <c r="DE137" s="519"/>
      <c r="DF137" s="519"/>
      <c r="DG137" s="519"/>
      <c r="DH137" s="519"/>
      <c r="DI137" s="519"/>
      <c r="DJ137" s="519"/>
      <c r="DK137" s="519"/>
      <c r="DL137" s="519"/>
      <c r="DM137" s="519"/>
      <c r="DN137" s="519"/>
      <c r="DO137" s="519"/>
      <c r="DP137" s="519"/>
      <c r="DQ137" s="519"/>
      <c r="DR137" s="519"/>
      <c r="DS137" s="519"/>
      <c r="DT137" s="519"/>
      <c r="DU137" s="519"/>
      <c r="DV137" s="519"/>
      <c r="DW137" s="519"/>
      <c r="DX137" s="519"/>
    </row>
    <row r="138" spans="2:128" x14ac:dyDescent="0.2">
      <c r="B138" s="521"/>
      <c r="C138" s="519" t="s">
        <v>592</v>
      </c>
      <c r="D138" s="519"/>
      <c r="E138" s="519"/>
      <c r="F138" s="519"/>
      <c r="G138" s="519"/>
      <c r="H138" s="519"/>
      <c r="I138" s="519"/>
      <c r="J138" s="519"/>
      <c r="K138" s="519"/>
      <c r="L138" s="519"/>
      <c r="M138" s="519"/>
      <c r="N138" s="519"/>
      <c r="O138" s="519"/>
      <c r="P138" s="519"/>
      <c r="Q138" s="519"/>
      <c r="R138" s="519"/>
      <c r="S138" s="519"/>
      <c r="T138" s="519"/>
      <c r="U138" s="519"/>
      <c r="V138" s="519"/>
      <c r="W138" s="519"/>
      <c r="X138" s="519"/>
      <c r="Y138" s="519"/>
      <c r="Z138" s="519"/>
      <c r="AA138" s="519"/>
      <c r="AB138" s="519"/>
      <c r="AC138" s="519"/>
      <c r="AD138" s="519"/>
      <c r="AE138" s="519"/>
      <c r="AF138" s="519"/>
      <c r="AG138" s="519"/>
      <c r="AH138" s="519"/>
      <c r="AI138" s="519"/>
      <c r="AJ138" s="519"/>
      <c r="AK138" s="519"/>
      <c r="AL138" s="519"/>
      <c r="AM138" s="519"/>
      <c r="AN138" s="519"/>
      <c r="AO138" s="519"/>
      <c r="AP138" s="519"/>
      <c r="AQ138" s="519"/>
      <c r="AR138" s="519"/>
      <c r="AS138" s="519"/>
      <c r="AT138" s="519"/>
      <c r="AU138" s="519"/>
      <c r="AV138" s="519"/>
      <c r="AW138" s="519"/>
      <c r="AX138" s="519"/>
      <c r="AY138" s="519"/>
      <c r="AZ138" s="519"/>
      <c r="BA138" s="519"/>
      <c r="BB138" s="519"/>
      <c r="BC138" s="519"/>
      <c r="BD138" s="519"/>
      <c r="BE138" s="519"/>
      <c r="BF138" s="519"/>
      <c r="BG138" s="519"/>
      <c r="BH138" s="519"/>
      <c r="BI138" s="519"/>
      <c r="BJ138" s="519"/>
      <c r="BK138" s="519"/>
      <c r="BL138" s="519"/>
      <c r="BM138" s="519"/>
      <c r="BN138" s="519"/>
      <c r="BO138" s="519"/>
      <c r="BP138" s="519"/>
      <c r="BQ138" s="519"/>
      <c r="BR138" s="519"/>
      <c r="BS138" s="519"/>
      <c r="BT138" s="519"/>
      <c r="BU138" s="519"/>
      <c r="BV138" s="519"/>
      <c r="BW138" s="519"/>
      <c r="BX138" s="519"/>
      <c r="BY138" s="519"/>
      <c r="BZ138" s="519"/>
      <c r="CA138" s="519"/>
      <c r="CB138" s="519"/>
      <c r="CC138" s="519"/>
      <c r="CD138" s="519"/>
      <c r="CE138" s="519"/>
      <c r="CF138" s="519"/>
      <c r="CG138" s="519"/>
      <c r="CH138" s="519"/>
      <c r="CI138" s="519"/>
      <c r="CJ138" s="519"/>
      <c r="CK138" s="519"/>
      <c r="CL138" s="519"/>
      <c r="CM138" s="519"/>
      <c r="CN138" s="519"/>
      <c r="CO138" s="519"/>
      <c r="CP138" s="519"/>
      <c r="CQ138" s="519"/>
      <c r="CR138" s="519"/>
      <c r="CS138" s="519"/>
      <c r="CT138" s="519"/>
      <c r="CU138" s="519"/>
      <c r="CV138" s="519"/>
      <c r="CW138" s="519"/>
      <c r="CX138" s="519"/>
      <c r="CY138" s="519"/>
      <c r="CZ138" s="519"/>
      <c r="DA138" s="519"/>
      <c r="DB138" s="519"/>
      <c r="DC138" s="519"/>
      <c r="DD138" s="519"/>
      <c r="DE138" s="519"/>
      <c r="DF138" s="519"/>
      <c r="DG138" s="519"/>
      <c r="DH138" s="519"/>
      <c r="DI138" s="519"/>
      <c r="DJ138" s="519"/>
      <c r="DK138" s="519"/>
      <c r="DL138" s="519"/>
      <c r="DM138" s="519"/>
      <c r="DN138" s="519"/>
      <c r="DO138" s="519"/>
      <c r="DP138" s="519"/>
      <c r="DQ138" s="519"/>
      <c r="DR138" s="519"/>
      <c r="DS138" s="519"/>
      <c r="DT138" s="519"/>
      <c r="DU138" s="519"/>
      <c r="DV138" s="519"/>
      <c r="DW138" s="519"/>
      <c r="DX138" s="519"/>
    </row>
    <row r="139" spans="2:128" x14ac:dyDescent="0.2">
      <c r="B139" s="518"/>
      <c r="C139" s="519" t="s">
        <v>593</v>
      </c>
      <c r="D139" s="519"/>
      <c r="E139" s="519"/>
      <c r="F139" s="519"/>
      <c r="G139" s="519"/>
      <c r="H139" s="519"/>
      <c r="I139" s="519"/>
      <c r="J139" s="519"/>
      <c r="K139" s="519"/>
      <c r="L139" s="519"/>
      <c r="M139" s="519"/>
      <c r="N139" s="519"/>
      <c r="O139" s="519"/>
      <c r="P139" s="519"/>
      <c r="Q139" s="519"/>
      <c r="R139" s="519"/>
      <c r="S139" s="519"/>
      <c r="T139" s="519"/>
      <c r="U139" s="519"/>
      <c r="V139" s="519"/>
      <c r="W139" s="519"/>
      <c r="X139" s="519"/>
      <c r="Y139" s="519"/>
      <c r="Z139" s="519"/>
      <c r="AA139" s="519"/>
      <c r="AB139" s="519"/>
      <c r="AC139" s="519"/>
      <c r="AD139" s="519"/>
      <c r="AE139" s="519"/>
      <c r="AF139" s="519"/>
      <c r="AG139" s="519"/>
      <c r="AH139" s="519"/>
      <c r="AI139" s="519"/>
      <c r="AJ139" s="519"/>
      <c r="AK139" s="519"/>
      <c r="AL139" s="519"/>
      <c r="AM139" s="519"/>
      <c r="AN139" s="519"/>
      <c r="AO139" s="519"/>
      <c r="AP139" s="519"/>
      <c r="AQ139" s="519"/>
      <c r="AR139" s="519"/>
      <c r="AS139" s="519"/>
      <c r="AT139" s="519"/>
      <c r="AU139" s="519"/>
      <c r="AV139" s="519"/>
      <c r="AW139" s="519"/>
      <c r="AX139" s="519"/>
      <c r="AY139" s="519"/>
      <c r="AZ139" s="519"/>
      <c r="BA139" s="519"/>
      <c r="BB139" s="519"/>
      <c r="BC139" s="519"/>
      <c r="BD139" s="519"/>
      <c r="BE139" s="519"/>
      <c r="BF139" s="519"/>
      <c r="BG139" s="519"/>
      <c r="BH139" s="519"/>
      <c r="BI139" s="519"/>
      <c r="BJ139" s="519"/>
      <c r="BK139" s="519"/>
      <c r="BL139" s="519"/>
      <c r="BM139" s="519"/>
      <c r="BN139" s="519"/>
      <c r="BO139" s="519"/>
      <c r="BP139" s="519"/>
      <c r="BQ139" s="519"/>
      <c r="BR139" s="519"/>
      <c r="BS139" s="519"/>
      <c r="BT139" s="519"/>
      <c r="BU139" s="519"/>
      <c r="BV139" s="519"/>
      <c r="BW139" s="519"/>
      <c r="BX139" s="519"/>
      <c r="BY139" s="519"/>
      <c r="BZ139" s="519"/>
      <c r="CA139" s="519"/>
      <c r="CB139" s="519"/>
      <c r="CC139" s="519"/>
      <c r="CD139" s="519"/>
      <c r="CE139" s="519"/>
      <c r="CF139" s="519"/>
      <c r="CG139" s="519"/>
      <c r="CH139" s="519"/>
      <c r="CI139" s="519"/>
      <c r="CJ139" s="519"/>
      <c r="CK139" s="519"/>
      <c r="CL139" s="519"/>
      <c r="CM139" s="519"/>
      <c r="CN139" s="519"/>
      <c r="CO139" s="519"/>
      <c r="CP139" s="519"/>
      <c r="CQ139" s="519"/>
      <c r="CR139" s="519"/>
      <c r="CS139" s="519"/>
      <c r="CT139" s="519"/>
      <c r="CU139" s="519"/>
      <c r="CV139" s="519"/>
      <c r="CW139" s="519"/>
      <c r="CX139" s="519"/>
      <c r="CY139" s="519"/>
      <c r="CZ139" s="519"/>
      <c r="DA139" s="519"/>
      <c r="DB139" s="519"/>
      <c r="DC139" s="519"/>
      <c r="DD139" s="519"/>
      <c r="DE139" s="519"/>
      <c r="DF139" s="519"/>
      <c r="DG139" s="519"/>
      <c r="DH139" s="519"/>
      <c r="DI139" s="519"/>
      <c r="DJ139" s="519"/>
      <c r="DK139" s="519"/>
      <c r="DL139" s="519"/>
      <c r="DM139" s="519"/>
      <c r="DN139" s="519"/>
      <c r="DO139" s="519"/>
      <c r="DP139" s="519"/>
      <c r="DQ139" s="519"/>
      <c r="DR139" s="519"/>
      <c r="DS139" s="519"/>
      <c r="DT139" s="519"/>
      <c r="DU139" s="519"/>
      <c r="DV139" s="519"/>
      <c r="DW139" s="519"/>
      <c r="DX139" s="519"/>
    </row>
    <row r="140" spans="2:128" x14ac:dyDescent="0.2">
      <c r="B140" s="518"/>
      <c r="C140" s="519" t="s">
        <v>594</v>
      </c>
      <c r="D140" s="519"/>
      <c r="E140" s="519"/>
      <c r="F140" s="519"/>
      <c r="G140" s="519"/>
      <c r="H140" s="519"/>
      <c r="I140" s="519"/>
      <c r="J140" s="519"/>
      <c r="K140" s="519"/>
      <c r="L140" s="519"/>
      <c r="M140" s="519"/>
      <c r="N140" s="519"/>
      <c r="O140" s="519"/>
      <c r="P140" s="519"/>
      <c r="Q140" s="519"/>
      <c r="R140" s="519"/>
      <c r="S140" s="519"/>
      <c r="T140" s="519"/>
      <c r="U140" s="519"/>
      <c r="V140" s="519"/>
      <c r="W140" s="519"/>
      <c r="X140" s="519"/>
      <c r="Y140" s="519"/>
      <c r="Z140" s="519"/>
      <c r="AA140" s="519"/>
      <c r="AB140" s="519"/>
      <c r="AC140" s="519"/>
      <c r="AD140" s="519"/>
      <c r="AE140" s="519"/>
      <c r="AF140" s="519"/>
      <c r="AG140" s="519"/>
      <c r="AH140" s="519"/>
      <c r="AI140" s="519"/>
      <c r="AJ140" s="519"/>
      <c r="AK140" s="519"/>
      <c r="AL140" s="519"/>
      <c r="AM140" s="519"/>
      <c r="AN140" s="519"/>
      <c r="AO140" s="519"/>
      <c r="AP140" s="519"/>
      <c r="AQ140" s="519"/>
      <c r="AR140" s="519"/>
      <c r="AS140" s="519"/>
      <c r="AT140" s="519"/>
      <c r="AU140" s="519"/>
      <c r="AV140" s="519"/>
      <c r="AW140" s="519"/>
      <c r="AX140" s="519"/>
      <c r="AY140" s="519"/>
      <c r="AZ140" s="519"/>
      <c r="BA140" s="519"/>
      <c r="BB140" s="519"/>
      <c r="BC140" s="519"/>
      <c r="BD140" s="519"/>
      <c r="BE140" s="519"/>
      <c r="BF140" s="519"/>
      <c r="BG140" s="519"/>
      <c r="BH140" s="519"/>
      <c r="BI140" s="519"/>
      <c r="BJ140" s="519"/>
      <c r="BK140" s="519"/>
      <c r="BL140" s="519"/>
      <c r="BM140" s="519"/>
      <c r="BN140" s="519"/>
      <c r="BO140" s="519"/>
      <c r="BP140" s="519"/>
      <c r="BQ140" s="519"/>
      <c r="BR140" s="519"/>
      <c r="BS140" s="519"/>
      <c r="BT140" s="519"/>
      <c r="BU140" s="519"/>
      <c r="BV140" s="519"/>
      <c r="BW140" s="519"/>
      <c r="BX140" s="519"/>
      <c r="BY140" s="519"/>
      <c r="BZ140" s="519"/>
      <c r="CA140" s="519"/>
      <c r="CB140" s="519"/>
      <c r="CC140" s="519"/>
      <c r="CD140" s="519"/>
      <c r="CE140" s="519"/>
      <c r="CF140" s="519"/>
      <c r="CG140" s="519"/>
      <c r="CH140" s="519"/>
      <c r="CI140" s="519"/>
      <c r="CJ140" s="519"/>
      <c r="CK140" s="519"/>
      <c r="CL140" s="519"/>
      <c r="CM140" s="519"/>
      <c r="CN140" s="519"/>
      <c r="CO140" s="519"/>
      <c r="CP140" s="519"/>
      <c r="CQ140" s="519"/>
      <c r="CR140" s="519"/>
      <c r="CS140" s="519"/>
      <c r="CT140" s="519"/>
      <c r="CU140" s="519"/>
      <c r="CV140" s="519"/>
      <c r="CW140" s="519"/>
      <c r="CX140" s="519"/>
      <c r="CY140" s="519"/>
      <c r="CZ140" s="519"/>
      <c r="DA140" s="519"/>
      <c r="DB140" s="519"/>
      <c r="DC140" s="519"/>
      <c r="DD140" s="519"/>
      <c r="DE140" s="519"/>
      <c r="DF140" s="519"/>
      <c r="DG140" s="519"/>
      <c r="DH140" s="519"/>
      <c r="DI140" s="519"/>
      <c r="DJ140" s="519"/>
      <c r="DK140" s="519"/>
      <c r="DL140" s="519"/>
      <c r="DM140" s="519"/>
      <c r="DN140" s="519"/>
      <c r="DO140" s="519"/>
      <c r="DP140" s="519"/>
      <c r="DQ140" s="519"/>
      <c r="DR140" s="519"/>
      <c r="DS140" s="519"/>
      <c r="DT140" s="519"/>
      <c r="DU140" s="519"/>
      <c r="DV140" s="519"/>
      <c r="DW140" s="519"/>
      <c r="DX140" s="519"/>
    </row>
    <row r="141" spans="2:128" x14ac:dyDescent="0.2">
      <c r="B141" s="518"/>
      <c r="C141" s="519"/>
      <c r="D141" s="519"/>
      <c r="E141" s="519"/>
      <c r="F141" s="519"/>
      <c r="G141" s="519"/>
      <c r="H141" s="519"/>
      <c r="I141" s="519"/>
      <c r="J141" s="519"/>
      <c r="K141" s="519"/>
      <c r="L141" s="519"/>
      <c r="M141" s="519"/>
      <c r="N141" s="519"/>
      <c r="O141" s="519"/>
      <c r="P141" s="519"/>
      <c r="Q141" s="519"/>
      <c r="R141" s="519"/>
      <c r="S141" s="519"/>
      <c r="T141" s="519"/>
      <c r="U141" s="519"/>
      <c r="V141" s="519"/>
      <c r="W141" s="519"/>
      <c r="X141" s="519"/>
      <c r="Y141" s="519"/>
      <c r="Z141" s="519"/>
      <c r="AA141" s="519"/>
      <c r="AB141" s="519"/>
      <c r="AC141" s="519"/>
      <c r="AD141" s="519"/>
      <c r="AE141" s="519"/>
      <c r="AF141" s="519"/>
      <c r="AG141" s="519"/>
      <c r="AH141" s="519"/>
      <c r="AI141" s="519"/>
      <c r="AJ141" s="519"/>
      <c r="AK141" s="519"/>
      <c r="AL141" s="519"/>
      <c r="AM141" s="519"/>
      <c r="AN141" s="519"/>
      <c r="AO141" s="519"/>
      <c r="AP141" s="519"/>
      <c r="AQ141" s="519"/>
      <c r="AR141" s="519"/>
      <c r="AS141" s="519"/>
      <c r="AT141" s="519"/>
      <c r="AU141" s="519"/>
      <c r="AV141" s="519"/>
      <c r="AW141" s="519"/>
      <c r="AX141" s="519"/>
      <c r="AY141" s="519"/>
      <c r="AZ141" s="519"/>
      <c r="BA141" s="519"/>
      <c r="BB141" s="519"/>
      <c r="BC141" s="519"/>
      <c r="BD141" s="519"/>
      <c r="BE141" s="519"/>
      <c r="BF141" s="519"/>
      <c r="BG141" s="519"/>
      <c r="BH141" s="519"/>
      <c r="BI141" s="519"/>
      <c r="BJ141" s="519"/>
      <c r="BK141" s="519"/>
      <c r="BL141" s="519"/>
      <c r="BM141" s="519"/>
      <c r="BN141" s="519"/>
      <c r="BO141" s="519"/>
      <c r="BP141" s="519"/>
      <c r="BQ141" s="519"/>
      <c r="BR141" s="519"/>
      <c r="BS141" s="519"/>
      <c r="BT141" s="519"/>
      <c r="BU141" s="519"/>
      <c r="BV141" s="519"/>
      <c r="BW141" s="519"/>
      <c r="BX141" s="519"/>
      <c r="BY141" s="519"/>
      <c r="BZ141" s="519"/>
      <c r="CA141" s="519"/>
      <c r="CB141" s="519"/>
      <c r="CC141" s="519"/>
      <c r="CD141" s="519"/>
      <c r="CE141" s="519"/>
      <c r="CF141" s="519"/>
      <c r="CG141" s="519"/>
      <c r="CH141" s="519"/>
      <c r="CI141" s="519"/>
      <c r="CJ141" s="519"/>
      <c r="CK141" s="519"/>
      <c r="CL141" s="519"/>
      <c r="CM141" s="519"/>
      <c r="CN141" s="519"/>
      <c r="CO141" s="519"/>
      <c r="CP141" s="519"/>
      <c r="CQ141" s="519"/>
      <c r="CR141" s="519"/>
      <c r="CS141" s="519"/>
      <c r="CT141" s="519"/>
      <c r="CU141" s="519"/>
      <c r="CV141" s="519"/>
      <c r="CW141" s="519"/>
      <c r="CX141" s="519"/>
      <c r="CY141" s="519"/>
      <c r="CZ141" s="519"/>
      <c r="DA141" s="519"/>
      <c r="DB141" s="519"/>
      <c r="DC141" s="519"/>
      <c r="DD141" s="519"/>
      <c r="DE141" s="519"/>
      <c r="DF141" s="519"/>
      <c r="DG141" s="519"/>
      <c r="DH141" s="519"/>
      <c r="DI141" s="519"/>
      <c r="DJ141" s="519"/>
      <c r="DK141" s="519"/>
      <c r="DL141" s="519"/>
      <c r="DM141" s="519"/>
      <c r="DN141" s="519"/>
      <c r="DO141" s="519"/>
      <c r="DP141" s="519"/>
      <c r="DQ141" s="519"/>
      <c r="DR141" s="519"/>
      <c r="DS141" s="519"/>
      <c r="DT141" s="519"/>
      <c r="DU141" s="519"/>
      <c r="DV141" s="519"/>
      <c r="DW141" s="519"/>
      <c r="DX141" s="519"/>
    </row>
  </sheetData>
  <sheetProtection algorithmName="SHA-512" hashValue="nMsgkL/PK1uMKR/jHYqbUJ4kyFWaQyoOoSbAYEeYpyhBfEWMoyscD9/HtdRqM/xvra1dfpfmzALVnorDZU7nCg==" saltValue="ZzU+3OwLi7wVc758VYeo+Q==" spinCount="100000" sheet="1" objects="1" scenarios="1" selectLockedCells="1" selectUnlockedCells="1"/>
  <mergeCells count="1">
    <mergeCell ref="W2:W3"/>
  </mergeCells>
  <pageMargins left="0.7" right="0.7" top="0.75" bottom="0.75" header="0.3" footer="0.3"/>
  <pageSetup paperSize="9" orientation="portrait" verticalDpi="0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81"/>
  <sheetViews>
    <sheetView zoomScale="80" zoomScaleNormal="80" workbookViewId="0">
      <selection activeCell="D31" sqref="D31"/>
    </sheetView>
  </sheetViews>
  <sheetFormatPr defaultColWidth="8.88671875" defaultRowHeight="15" x14ac:dyDescent="0.2"/>
  <cols>
    <col min="1" max="1" width="1.33203125" customWidth="1"/>
    <col min="2" max="2" width="8" customWidth="1"/>
    <col min="3" max="3" width="45.109375" customWidth="1"/>
    <col min="4" max="4" width="18" customWidth="1"/>
    <col min="5" max="5" width="18" hidden="1" customWidth="1"/>
    <col min="6" max="7" width="10.21875" customWidth="1"/>
    <col min="8" max="36" width="11.44140625" customWidth="1"/>
    <col min="258" max="258" width="1.33203125" customWidth="1"/>
    <col min="259" max="259" width="8" customWidth="1"/>
    <col min="260" max="260" width="45.109375" customWidth="1"/>
    <col min="261" max="261" width="18" customWidth="1"/>
    <col min="262" max="263" width="10.21875" customWidth="1"/>
    <col min="264" max="292" width="11.44140625" customWidth="1"/>
    <col min="514" max="514" width="1.33203125" customWidth="1"/>
    <col min="515" max="515" width="8" customWidth="1"/>
    <col min="516" max="516" width="45.109375" customWidth="1"/>
    <col min="517" max="517" width="18" customWidth="1"/>
    <col min="518" max="519" width="10.21875" customWidth="1"/>
    <col min="520" max="548" width="11.44140625" customWidth="1"/>
    <col min="770" max="770" width="1.33203125" customWidth="1"/>
    <col min="771" max="771" width="8" customWidth="1"/>
    <col min="772" max="772" width="45.109375" customWidth="1"/>
    <col min="773" max="773" width="18" customWidth="1"/>
    <col min="774" max="775" width="10.21875" customWidth="1"/>
    <col min="776" max="804" width="11.44140625" customWidth="1"/>
    <col min="1026" max="1026" width="1.33203125" customWidth="1"/>
    <col min="1027" max="1027" width="8" customWidth="1"/>
    <col min="1028" max="1028" width="45.109375" customWidth="1"/>
    <col min="1029" max="1029" width="18" customWidth="1"/>
    <col min="1030" max="1031" width="10.21875" customWidth="1"/>
    <col min="1032" max="1060" width="11.44140625" customWidth="1"/>
    <col min="1282" max="1282" width="1.33203125" customWidth="1"/>
    <col min="1283" max="1283" width="8" customWidth="1"/>
    <col min="1284" max="1284" width="45.109375" customWidth="1"/>
    <col min="1285" max="1285" width="18" customWidth="1"/>
    <col min="1286" max="1287" width="10.21875" customWidth="1"/>
    <col min="1288" max="1316" width="11.44140625" customWidth="1"/>
    <col min="1538" max="1538" width="1.33203125" customWidth="1"/>
    <col min="1539" max="1539" width="8" customWidth="1"/>
    <col min="1540" max="1540" width="45.109375" customWidth="1"/>
    <col min="1541" max="1541" width="18" customWidth="1"/>
    <col min="1542" max="1543" width="10.21875" customWidth="1"/>
    <col min="1544" max="1572" width="11.44140625" customWidth="1"/>
    <col min="1794" max="1794" width="1.33203125" customWidth="1"/>
    <col min="1795" max="1795" width="8" customWidth="1"/>
    <col min="1796" max="1796" width="45.109375" customWidth="1"/>
    <col min="1797" max="1797" width="18" customWidth="1"/>
    <col min="1798" max="1799" width="10.21875" customWidth="1"/>
    <col min="1800" max="1828" width="11.44140625" customWidth="1"/>
    <col min="2050" max="2050" width="1.33203125" customWidth="1"/>
    <col min="2051" max="2051" width="8" customWidth="1"/>
    <col min="2052" max="2052" width="45.109375" customWidth="1"/>
    <col min="2053" max="2053" width="18" customWidth="1"/>
    <col min="2054" max="2055" width="10.21875" customWidth="1"/>
    <col min="2056" max="2084" width="11.44140625" customWidth="1"/>
    <col min="2306" max="2306" width="1.33203125" customWidth="1"/>
    <col min="2307" max="2307" width="8" customWidth="1"/>
    <col min="2308" max="2308" width="45.109375" customWidth="1"/>
    <col min="2309" max="2309" width="18" customWidth="1"/>
    <col min="2310" max="2311" width="10.21875" customWidth="1"/>
    <col min="2312" max="2340" width="11.44140625" customWidth="1"/>
    <col min="2562" max="2562" width="1.33203125" customWidth="1"/>
    <col min="2563" max="2563" width="8" customWidth="1"/>
    <col min="2564" max="2564" width="45.109375" customWidth="1"/>
    <col min="2565" max="2565" width="18" customWidth="1"/>
    <col min="2566" max="2567" width="10.21875" customWidth="1"/>
    <col min="2568" max="2596" width="11.44140625" customWidth="1"/>
    <col min="2818" max="2818" width="1.33203125" customWidth="1"/>
    <col min="2819" max="2819" width="8" customWidth="1"/>
    <col min="2820" max="2820" width="45.109375" customWidth="1"/>
    <col min="2821" max="2821" width="18" customWidth="1"/>
    <col min="2822" max="2823" width="10.21875" customWidth="1"/>
    <col min="2824" max="2852" width="11.44140625" customWidth="1"/>
    <col min="3074" max="3074" width="1.33203125" customWidth="1"/>
    <col min="3075" max="3075" width="8" customWidth="1"/>
    <col min="3076" max="3076" width="45.109375" customWidth="1"/>
    <col min="3077" max="3077" width="18" customWidth="1"/>
    <col min="3078" max="3079" width="10.21875" customWidth="1"/>
    <col min="3080" max="3108" width="11.44140625" customWidth="1"/>
    <col min="3330" max="3330" width="1.33203125" customWidth="1"/>
    <col min="3331" max="3331" width="8" customWidth="1"/>
    <col min="3332" max="3332" width="45.109375" customWidth="1"/>
    <col min="3333" max="3333" width="18" customWidth="1"/>
    <col min="3334" max="3335" width="10.21875" customWidth="1"/>
    <col min="3336" max="3364" width="11.44140625" customWidth="1"/>
    <col min="3586" max="3586" width="1.33203125" customWidth="1"/>
    <col min="3587" max="3587" width="8" customWidth="1"/>
    <col min="3588" max="3588" width="45.109375" customWidth="1"/>
    <col min="3589" max="3589" width="18" customWidth="1"/>
    <col min="3590" max="3591" width="10.21875" customWidth="1"/>
    <col min="3592" max="3620" width="11.44140625" customWidth="1"/>
    <col min="3842" max="3842" width="1.33203125" customWidth="1"/>
    <col min="3843" max="3843" width="8" customWidth="1"/>
    <col min="3844" max="3844" width="45.109375" customWidth="1"/>
    <col min="3845" max="3845" width="18" customWidth="1"/>
    <col min="3846" max="3847" width="10.21875" customWidth="1"/>
    <col min="3848" max="3876" width="11.44140625" customWidth="1"/>
    <col min="4098" max="4098" width="1.33203125" customWidth="1"/>
    <col min="4099" max="4099" width="8" customWidth="1"/>
    <col min="4100" max="4100" width="45.109375" customWidth="1"/>
    <col min="4101" max="4101" width="18" customWidth="1"/>
    <col min="4102" max="4103" width="10.21875" customWidth="1"/>
    <col min="4104" max="4132" width="11.44140625" customWidth="1"/>
    <col min="4354" max="4354" width="1.33203125" customWidth="1"/>
    <col min="4355" max="4355" width="8" customWidth="1"/>
    <col min="4356" max="4356" width="45.109375" customWidth="1"/>
    <col min="4357" max="4357" width="18" customWidth="1"/>
    <col min="4358" max="4359" width="10.21875" customWidth="1"/>
    <col min="4360" max="4388" width="11.44140625" customWidth="1"/>
    <col min="4610" max="4610" width="1.33203125" customWidth="1"/>
    <col min="4611" max="4611" width="8" customWidth="1"/>
    <col min="4612" max="4612" width="45.109375" customWidth="1"/>
    <col min="4613" max="4613" width="18" customWidth="1"/>
    <col min="4614" max="4615" width="10.21875" customWidth="1"/>
    <col min="4616" max="4644" width="11.44140625" customWidth="1"/>
    <col min="4866" max="4866" width="1.33203125" customWidth="1"/>
    <col min="4867" max="4867" width="8" customWidth="1"/>
    <col min="4868" max="4868" width="45.109375" customWidth="1"/>
    <col min="4869" max="4869" width="18" customWidth="1"/>
    <col min="4870" max="4871" width="10.21875" customWidth="1"/>
    <col min="4872" max="4900" width="11.44140625" customWidth="1"/>
    <col min="5122" max="5122" width="1.33203125" customWidth="1"/>
    <col min="5123" max="5123" width="8" customWidth="1"/>
    <col min="5124" max="5124" width="45.109375" customWidth="1"/>
    <col min="5125" max="5125" width="18" customWidth="1"/>
    <col min="5126" max="5127" width="10.21875" customWidth="1"/>
    <col min="5128" max="5156" width="11.44140625" customWidth="1"/>
    <col min="5378" max="5378" width="1.33203125" customWidth="1"/>
    <col min="5379" max="5379" width="8" customWidth="1"/>
    <col min="5380" max="5380" width="45.109375" customWidth="1"/>
    <col min="5381" max="5381" width="18" customWidth="1"/>
    <col min="5382" max="5383" width="10.21875" customWidth="1"/>
    <col min="5384" max="5412" width="11.44140625" customWidth="1"/>
    <col min="5634" max="5634" width="1.33203125" customWidth="1"/>
    <col min="5635" max="5635" width="8" customWidth="1"/>
    <col min="5636" max="5636" width="45.109375" customWidth="1"/>
    <col min="5637" max="5637" width="18" customWidth="1"/>
    <col min="5638" max="5639" width="10.21875" customWidth="1"/>
    <col min="5640" max="5668" width="11.44140625" customWidth="1"/>
    <col min="5890" max="5890" width="1.33203125" customWidth="1"/>
    <col min="5891" max="5891" width="8" customWidth="1"/>
    <col min="5892" max="5892" width="45.109375" customWidth="1"/>
    <col min="5893" max="5893" width="18" customWidth="1"/>
    <col min="5894" max="5895" width="10.21875" customWidth="1"/>
    <col min="5896" max="5924" width="11.44140625" customWidth="1"/>
    <col min="6146" max="6146" width="1.33203125" customWidth="1"/>
    <col min="6147" max="6147" width="8" customWidth="1"/>
    <col min="6148" max="6148" width="45.109375" customWidth="1"/>
    <col min="6149" max="6149" width="18" customWidth="1"/>
    <col min="6150" max="6151" width="10.21875" customWidth="1"/>
    <col min="6152" max="6180" width="11.44140625" customWidth="1"/>
    <col min="6402" max="6402" width="1.33203125" customWidth="1"/>
    <col min="6403" max="6403" width="8" customWidth="1"/>
    <col min="6404" max="6404" width="45.109375" customWidth="1"/>
    <col min="6405" max="6405" width="18" customWidth="1"/>
    <col min="6406" max="6407" width="10.21875" customWidth="1"/>
    <col min="6408" max="6436" width="11.44140625" customWidth="1"/>
    <col min="6658" max="6658" width="1.33203125" customWidth="1"/>
    <col min="6659" max="6659" width="8" customWidth="1"/>
    <col min="6660" max="6660" width="45.109375" customWidth="1"/>
    <col min="6661" max="6661" width="18" customWidth="1"/>
    <col min="6662" max="6663" width="10.21875" customWidth="1"/>
    <col min="6664" max="6692" width="11.44140625" customWidth="1"/>
    <col min="6914" max="6914" width="1.33203125" customWidth="1"/>
    <col min="6915" max="6915" width="8" customWidth="1"/>
    <col min="6916" max="6916" width="45.109375" customWidth="1"/>
    <col min="6917" max="6917" width="18" customWidth="1"/>
    <col min="6918" max="6919" width="10.21875" customWidth="1"/>
    <col min="6920" max="6948" width="11.44140625" customWidth="1"/>
    <col min="7170" max="7170" width="1.33203125" customWidth="1"/>
    <col min="7171" max="7171" width="8" customWidth="1"/>
    <col min="7172" max="7172" width="45.109375" customWidth="1"/>
    <col min="7173" max="7173" width="18" customWidth="1"/>
    <col min="7174" max="7175" width="10.21875" customWidth="1"/>
    <col min="7176" max="7204" width="11.44140625" customWidth="1"/>
    <col min="7426" max="7426" width="1.33203125" customWidth="1"/>
    <col min="7427" max="7427" width="8" customWidth="1"/>
    <col min="7428" max="7428" width="45.109375" customWidth="1"/>
    <col min="7429" max="7429" width="18" customWidth="1"/>
    <col min="7430" max="7431" width="10.21875" customWidth="1"/>
    <col min="7432" max="7460" width="11.44140625" customWidth="1"/>
    <col min="7682" max="7682" width="1.33203125" customWidth="1"/>
    <col min="7683" max="7683" width="8" customWidth="1"/>
    <col min="7684" max="7684" width="45.109375" customWidth="1"/>
    <col min="7685" max="7685" width="18" customWidth="1"/>
    <col min="7686" max="7687" width="10.21875" customWidth="1"/>
    <col min="7688" max="7716" width="11.44140625" customWidth="1"/>
    <col min="7938" max="7938" width="1.33203125" customWidth="1"/>
    <col min="7939" max="7939" width="8" customWidth="1"/>
    <col min="7940" max="7940" width="45.109375" customWidth="1"/>
    <col min="7941" max="7941" width="18" customWidth="1"/>
    <col min="7942" max="7943" width="10.21875" customWidth="1"/>
    <col min="7944" max="7972" width="11.44140625" customWidth="1"/>
    <col min="8194" max="8194" width="1.33203125" customWidth="1"/>
    <col min="8195" max="8195" width="8" customWidth="1"/>
    <col min="8196" max="8196" width="45.109375" customWidth="1"/>
    <col min="8197" max="8197" width="18" customWidth="1"/>
    <col min="8198" max="8199" width="10.21875" customWidth="1"/>
    <col min="8200" max="8228" width="11.44140625" customWidth="1"/>
    <col min="8450" max="8450" width="1.33203125" customWidth="1"/>
    <col min="8451" max="8451" width="8" customWidth="1"/>
    <col min="8452" max="8452" width="45.109375" customWidth="1"/>
    <col min="8453" max="8453" width="18" customWidth="1"/>
    <col min="8454" max="8455" width="10.21875" customWidth="1"/>
    <col min="8456" max="8484" width="11.44140625" customWidth="1"/>
    <col min="8706" max="8706" width="1.33203125" customWidth="1"/>
    <col min="8707" max="8707" width="8" customWidth="1"/>
    <col min="8708" max="8708" width="45.109375" customWidth="1"/>
    <col min="8709" max="8709" width="18" customWidth="1"/>
    <col min="8710" max="8711" width="10.21875" customWidth="1"/>
    <col min="8712" max="8740" width="11.44140625" customWidth="1"/>
    <col min="8962" max="8962" width="1.33203125" customWidth="1"/>
    <col min="8963" max="8963" width="8" customWidth="1"/>
    <col min="8964" max="8964" width="45.109375" customWidth="1"/>
    <col min="8965" max="8965" width="18" customWidth="1"/>
    <col min="8966" max="8967" width="10.21875" customWidth="1"/>
    <col min="8968" max="8996" width="11.44140625" customWidth="1"/>
    <col min="9218" max="9218" width="1.33203125" customWidth="1"/>
    <col min="9219" max="9219" width="8" customWidth="1"/>
    <col min="9220" max="9220" width="45.109375" customWidth="1"/>
    <col min="9221" max="9221" width="18" customWidth="1"/>
    <col min="9222" max="9223" width="10.21875" customWidth="1"/>
    <col min="9224" max="9252" width="11.44140625" customWidth="1"/>
    <col min="9474" max="9474" width="1.33203125" customWidth="1"/>
    <col min="9475" max="9475" width="8" customWidth="1"/>
    <col min="9476" max="9476" width="45.109375" customWidth="1"/>
    <col min="9477" max="9477" width="18" customWidth="1"/>
    <col min="9478" max="9479" width="10.21875" customWidth="1"/>
    <col min="9480" max="9508" width="11.44140625" customWidth="1"/>
    <col min="9730" max="9730" width="1.33203125" customWidth="1"/>
    <col min="9731" max="9731" width="8" customWidth="1"/>
    <col min="9732" max="9732" width="45.109375" customWidth="1"/>
    <col min="9733" max="9733" width="18" customWidth="1"/>
    <col min="9734" max="9735" width="10.21875" customWidth="1"/>
    <col min="9736" max="9764" width="11.44140625" customWidth="1"/>
    <col min="9986" max="9986" width="1.33203125" customWidth="1"/>
    <col min="9987" max="9987" width="8" customWidth="1"/>
    <col min="9988" max="9988" width="45.109375" customWidth="1"/>
    <col min="9989" max="9989" width="18" customWidth="1"/>
    <col min="9990" max="9991" width="10.21875" customWidth="1"/>
    <col min="9992" max="10020" width="11.44140625" customWidth="1"/>
    <col min="10242" max="10242" width="1.33203125" customWidth="1"/>
    <col min="10243" max="10243" width="8" customWidth="1"/>
    <col min="10244" max="10244" width="45.109375" customWidth="1"/>
    <col min="10245" max="10245" width="18" customWidth="1"/>
    <col min="10246" max="10247" width="10.21875" customWidth="1"/>
    <col min="10248" max="10276" width="11.44140625" customWidth="1"/>
    <col min="10498" max="10498" width="1.33203125" customWidth="1"/>
    <col min="10499" max="10499" width="8" customWidth="1"/>
    <col min="10500" max="10500" width="45.109375" customWidth="1"/>
    <col min="10501" max="10501" width="18" customWidth="1"/>
    <col min="10502" max="10503" width="10.21875" customWidth="1"/>
    <col min="10504" max="10532" width="11.44140625" customWidth="1"/>
    <col min="10754" max="10754" width="1.33203125" customWidth="1"/>
    <col min="10755" max="10755" width="8" customWidth="1"/>
    <col min="10756" max="10756" width="45.109375" customWidth="1"/>
    <col min="10757" max="10757" width="18" customWidth="1"/>
    <col min="10758" max="10759" width="10.21875" customWidth="1"/>
    <col min="10760" max="10788" width="11.44140625" customWidth="1"/>
    <col min="11010" max="11010" width="1.33203125" customWidth="1"/>
    <col min="11011" max="11011" width="8" customWidth="1"/>
    <col min="11012" max="11012" width="45.109375" customWidth="1"/>
    <col min="11013" max="11013" width="18" customWidth="1"/>
    <col min="11014" max="11015" width="10.21875" customWidth="1"/>
    <col min="11016" max="11044" width="11.44140625" customWidth="1"/>
    <col min="11266" max="11266" width="1.33203125" customWidth="1"/>
    <col min="11267" max="11267" width="8" customWidth="1"/>
    <col min="11268" max="11268" width="45.109375" customWidth="1"/>
    <col min="11269" max="11269" width="18" customWidth="1"/>
    <col min="11270" max="11271" width="10.21875" customWidth="1"/>
    <col min="11272" max="11300" width="11.44140625" customWidth="1"/>
    <col min="11522" max="11522" width="1.33203125" customWidth="1"/>
    <col min="11523" max="11523" width="8" customWidth="1"/>
    <col min="11524" max="11524" width="45.109375" customWidth="1"/>
    <col min="11525" max="11525" width="18" customWidth="1"/>
    <col min="11526" max="11527" width="10.21875" customWidth="1"/>
    <col min="11528" max="11556" width="11.44140625" customWidth="1"/>
    <col min="11778" max="11778" width="1.33203125" customWidth="1"/>
    <col min="11779" max="11779" width="8" customWidth="1"/>
    <col min="11780" max="11780" width="45.109375" customWidth="1"/>
    <col min="11781" max="11781" width="18" customWidth="1"/>
    <col min="11782" max="11783" width="10.21875" customWidth="1"/>
    <col min="11784" max="11812" width="11.44140625" customWidth="1"/>
    <col min="12034" max="12034" width="1.33203125" customWidth="1"/>
    <col min="12035" max="12035" width="8" customWidth="1"/>
    <col min="12036" max="12036" width="45.109375" customWidth="1"/>
    <col min="12037" max="12037" width="18" customWidth="1"/>
    <col min="12038" max="12039" width="10.21875" customWidth="1"/>
    <col min="12040" max="12068" width="11.44140625" customWidth="1"/>
    <col min="12290" max="12290" width="1.33203125" customWidth="1"/>
    <col min="12291" max="12291" width="8" customWidth="1"/>
    <col min="12292" max="12292" width="45.109375" customWidth="1"/>
    <col min="12293" max="12293" width="18" customWidth="1"/>
    <col min="12294" max="12295" width="10.21875" customWidth="1"/>
    <col min="12296" max="12324" width="11.44140625" customWidth="1"/>
    <col min="12546" max="12546" width="1.33203125" customWidth="1"/>
    <col min="12547" max="12547" width="8" customWidth="1"/>
    <col min="12548" max="12548" width="45.109375" customWidth="1"/>
    <col min="12549" max="12549" width="18" customWidth="1"/>
    <col min="12550" max="12551" width="10.21875" customWidth="1"/>
    <col min="12552" max="12580" width="11.44140625" customWidth="1"/>
    <col min="12802" max="12802" width="1.33203125" customWidth="1"/>
    <col min="12803" max="12803" width="8" customWidth="1"/>
    <col min="12804" max="12804" width="45.109375" customWidth="1"/>
    <col min="12805" max="12805" width="18" customWidth="1"/>
    <col min="12806" max="12807" width="10.21875" customWidth="1"/>
    <col min="12808" max="12836" width="11.44140625" customWidth="1"/>
    <col min="13058" max="13058" width="1.33203125" customWidth="1"/>
    <col min="13059" max="13059" width="8" customWidth="1"/>
    <col min="13060" max="13060" width="45.109375" customWidth="1"/>
    <col min="13061" max="13061" width="18" customWidth="1"/>
    <col min="13062" max="13063" width="10.21875" customWidth="1"/>
    <col min="13064" max="13092" width="11.44140625" customWidth="1"/>
    <col min="13314" max="13314" width="1.33203125" customWidth="1"/>
    <col min="13315" max="13315" width="8" customWidth="1"/>
    <col min="13316" max="13316" width="45.109375" customWidth="1"/>
    <col min="13317" max="13317" width="18" customWidth="1"/>
    <col min="13318" max="13319" width="10.21875" customWidth="1"/>
    <col min="13320" max="13348" width="11.44140625" customWidth="1"/>
    <col min="13570" max="13570" width="1.33203125" customWidth="1"/>
    <col min="13571" max="13571" width="8" customWidth="1"/>
    <col min="13572" max="13572" width="45.109375" customWidth="1"/>
    <col min="13573" max="13573" width="18" customWidth="1"/>
    <col min="13574" max="13575" width="10.21875" customWidth="1"/>
    <col min="13576" max="13604" width="11.44140625" customWidth="1"/>
    <col min="13826" max="13826" width="1.33203125" customWidth="1"/>
    <col min="13827" max="13827" width="8" customWidth="1"/>
    <col min="13828" max="13828" width="45.109375" customWidth="1"/>
    <col min="13829" max="13829" width="18" customWidth="1"/>
    <col min="13830" max="13831" width="10.21875" customWidth="1"/>
    <col min="13832" max="13860" width="11.44140625" customWidth="1"/>
    <col min="14082" max="14082" width="1.33203125" customWidth="1"/>
    <col min="14083" max="14083" width="8" customWidth="1"/>
    <col min="14084" max="14084" width="45.109375" customWidth="1"/>
    <col min="14085" max="14085" width="18" customWidth="1"/>
    <col min="14086" max="14087" width="10.21875" customWidth="1"/>
    <col min="14088" max="14116" width="11.44140625" customWidth="1"/>
    <col min="14338" max="14338" width="1.33203125" customWidth="1"/>
    <col min="14339" max="14339" width="8" customWidth="1"/>
    <col min="14340" max="14340" width="45.109375" customWidth="1"/>
    <col min="14341" max="14341" width="18" customWidth="1"/>
    <col min="14342" max="14343" width="10.21875" customWidth="1"/>
    <col min="14344" max="14372" width="11.44140625" customWidth="1"/>
    <col min="14594" max="14594" width="1.33203125" customWidth="1"/>
    <col min="14595" max="14595" width="8" customWidth="1"/>
    <col min="14596" max="14596" width="45.109375" customWidth="1"/>
    <col min="14597" max="14597" width="18" customWidth="1"/>
    <col min="14598" max="14599" width="10.21875" customWidth="1"/>
    <col min="14600" max="14628" width="11.44140625" customWidth="1"/>
    <col min="14850" max="14850" width="1.33203125" customWidth="1"/>
    <col min="14851" max="14851" width="8" customWidth="1"/>
    <col min="14852" max="14852" width="45.109375" customWidth="1"/>
    <col min="14853" max="14853" width="18" customWidth="1"/>
    <col min="14854" max="14855" width="10.21875" customWidth="1"/>
    <col min="14856" max="14884" width="11.44140625" customWidth="1"/>
    <col min="15106" max="15106" width="1.33203125" customWidth="1"/>
    <col min="15107" max="15107" width="8" customWidth="1"/>
    <col min="15108" max="15108" width="45.109375" customWidth="1"/>
    <col min="15109" max="15109" width="18" customWidth="1"/>
    <col min="15110" max="15111" width="10.21875" customWidth="1"/>
    <col min="15112" max="15140" width="11.44140625" customWidth="1"/>
    <col min="15362" max="15362" width="1.33203125" customWidth="1"/>
    <col min="15363" max="15363" width="8" customWidth="1"/>
    <col min="15364" max="15364" width="45.109375" customWidth="1"/>
    <col min="15365" max="15365" width="18" customWidth="1"/>
    <col min="15366" max="15367" width="10.21875" customWidth="1"/>
    <col min="15368" max="15396" width="11.44140625" customWidth="1"/>
    <col min="15618" max="15618" width="1.33203125" customWidth="1"/>
    <col min="15619" max="15619" width="8" customWidth="1"/>
    <col min="15620" max="15620" width="45.109375" customWidth="1"/>
    <col min="15621" max="15621" width="18" customWidth="1"/>
    <col min="15622" max="15623" width="10.21875" customWidth="1"/>
    <col min="15624" max="15652" width="11.44140625" customWidth="1"/>
    <col min="15874" max="15874" width="1.33203125" customWidth="1"/>
    <col min="15875" max="15875" width="8" customWidth="1"/>
    <col min="15876" max="15876" width="45.109375" customWidth="1"/>
    <col min="15877" max="15877" width="18" customWidth="1"/>
    <col min="15878" max="15879" width="10.21875" customWidth="1"/>
    <col min="15880" max="15908" width="11.44140625" customWidth="1"/>
    <col min="16130" max="16130" width="1.33203125" customWidth="1"/>
    <col min="16131" max="16131" width="8" customWidth="1"/>
    <col min="16132" max="16132" width="45.109375" customWidth="1"/>
    <col min="16133" max="16133" width="18" customWidth="1"/>
    <col min="16134" max="16135" width="10.21875" customWidth="1"/>
    <col min="16136" max="16164" width="11.44140625" customWidth="1"/>
  </cols>
  <sheetData>
    <row r="1" spans="1:37" ht="18" x14ac:dyDescent="0.25">
      <c r="A1" s="228"/>
      <c r="B1" s="229" t="s">
        <v>595</v>
      </c>
      <c r="C1" s="230"/>
      <c r="D1" s="231"/>
      <c r="E1" s="231"/>
      <c r="F1" s="232"/>
      <c r="G1" s="232"/>
      <c r="H1" s="232"/>
      <c r="I1" s="233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0"/>
      <c r="AB1" s="100"/>
      <c r="AC1" s="100"/>
      <c r="AD1" s="100"/>
      <c r="AE1" s="100"/>
      <c r="AF1" s="100"/>
      <c r="AG1" s="100"/>
      <c r="AH1" s="234"/>
      <c r="AI1" s="234"/>
      <c r="AJ1" s="234"/>
    </row>
    <row r="2" spans="1:37" ht="15.75" thickBot="1" x14ac:dyDescent="0.25">
      <c r="A2" s="235"/>
      <c r="B2" s="236"/>
      <c r="C2" s="237"/>
      <c r="D2" s="123"/>
      <c r="E2" s="123"/>
      <c r="F2" s="99"/>
      <c r="G2" s="99"/>
      <c r="H2" s="942" t="s">
        <v>596</v>
      </c>
      <c r="I2" s="943"/>
      <c r="J2" s="943"/>
      <c r="K2" s="943"/>
      <c r="L2" s="943"/>
      <c r="M2" s="943"/>
      <c r="N2" s="943"/>
      <c r="O2" s="943"/>
      <c r="P2" s="943"/>
      <c r="Q2" s="943"/>
      <c r="R2" s="943"/>
      <c r="S2" s="943"/>
      <c r="T2" s="943"/>
      <c r="U2" s="943"/>
      <c r="V2" s="943"/>
      <c r="W2" s="943"/>
      <c r="X2" s="943"/>
      <c r="Y2" s="943"/>
      <c r="Z2" s="943"/>
      <c r="AA2" s="943"/>
      <c r="AB2" s="943"/>
      <c r="AC2" s="943"/>
      <c r="AD2" s="943"/>
      <c r="AE2" s="943"/>
      <c r="AF2" s="943"/>
      <c r="AG2" s="943"/>
      <c r="AH2" s="943"/>
      <c r="AI2" s="943"/>
      <c r="AJ2" s="943"/>
    </row>
    <row r="3" spans="1:37" ht="31.5" x14ac:dyDescent="0.2">
      <c r="A3" s="238"/>
      <c r="B3" s="239" t="s">
        <v>597</v>
      </c>
      <c r="C3" s="365" t="s">
        <v>598</v>
      </c>
      <c r="D3" s="366" t="s">
        <v>599</v>
      </c>
      <c r="E3" s="366"/>
      <c r="F3" s="367" t="s">
        <v>142</v>
      </c>
      <c r="G3" s="367" t="s">
        <v>189</v>
      </c>
      <c r="H3" s="368" t="str">
        <f>'TITLE PAGE'!D14</f>
        <v>2016-17</v>
      </c>
      <c r="I3" s="369" t="str">
        <f>'WRZ summary'!E5</f>
        <v>For info 2017-18</v>
      </c>
      <c r="J3" s="369" t="str">
        <f>'WRZ summary'!F5</f>
        <v>For info 2018-19</v>
      </c>
      <c r="K3" s="369" t="str">
        <f>'WRZ summary'!G5</f>
        <v>For info 2019-20</v>
      </c>
      <c r="L3" s="366" t="str">
        <f>'WRZ summary'!H5</f>
        <v>2020-21</v>
      </c>
      <c r="M3" s="366" t="str">
        <f>'WRZ summary'!I5</f>
        <v>2021-22</v>
      </c>
      <c r="N3" s="366" t="str">
        <f>'WRZ summary'!J5</f>
        <v>2022-23</v>
      </c>
      <c r="O3" s="366" t="str">
        <f>'WRZ summary'!K5</f>
        <v>2023-24</v>
      </c>
      <c r="P3" s="366" t="str">
        <f>'WRZ summary'!L5</f>
        <v>2024-25</v>
      </c>
      <c r="Q3" s="366" t="str">
        <f>'WRZ summary'!M5</f>
        <v>2025-26</v>
      </c>
      <c r="R3" s="366" t="str">
        <f>'WRZ summary'!N5</f>
        <v>2026-27</v>
      </c>
      <c r="S3" s="366" t="str">
        <f>'WRZ summary'!O5</f>
        <v>2027-28</v>
      </c>
      <c r="T3" s="366" t="str">
        <f>'WRZ summary'!P5</f>
        <v>2028-29</v>
      </c>
      <c r="U3" s="366" t="str">
        <f>'WRZ summary'!Q5</f>
        <v>2029-2030</v>
      </c>
      <c r="V3" s="366" t="str">
        <f>'WRZ summary'!R5</f>
        <v>2030-2031</v>
      </c>
      <c r="W3" s="366" t="str">
        <f>'WRZ summary'!S5</f>
        <v>2031-2032</v>
      </c>
      <c r="X3" s="366" t="str">
        <f>'WRZ summary'!T5</f>
        <v>2032-33</v>
      </c>
      <c r="Y3" s="366" t="str">
        <f>'WRZ summary'!U5</f>
        <v>2033-34</v>
      </c>
      <c r="Z3" s="366" t="str">
        <f>'WRZ summary'!V5</f>
        <v>2034-35</v>
      </c>
      <c r="AA3" s="366" t="str">
        <f>'WRZ summary'!W5</f>
        <v>2035-36</v>
      </c>
      <c r="AB3" s="366" t="str">
        <f>'WRZ summary'!X5</f>
        <v>2036-37</v>
      </c>
      <c r="AC3" s="366" t="str">
        <f>'WRZ summary'!Y5</f>
        <v>2037-38</v>
      </c>
      <c r="AD3" s="366" t="str">
        <f>'WRZ summary'!Z5</f>
        <v>2038-39</v>
      </c>
      <c r="AE3" s="366" t="str">
        <f>'WRZ summary'!AA5</f>
        <v>2039-40</v>
      </c>
      <c r="AF3" s="366" t="str">
        <f>'WRZ summary'!AB5</f>
        <v>2040-41</v>
      </c>
      <c r="AG3" s="366" t="str">
        <f>'WRZ summary'!AC5</f>
        <v>2041-42</v>
      </c>
      <c r="AH3" s="366" t="str">
        <f>'WRZ summary'!AD5</f>
        <v>2042-43</v>
      </c>
      <c r="AI3" s="366" t="str">
        <f>'WRZ summary'!AE5</f>
        <v>2043-44</v>
      </c>
      <c r="AJ3" s="370" t="str">
        <f>'WRZ summary'!AF5</f>
        <v>2044-45</v>
      </c>
      <c r="AK3" s="358"/>
    </row>
    <row r="4" spans="1:37" x14ac:dyDescent="0.2">
      <c r="A4" s="240"/>
      <c r="B4" s="241">
        <v>58</v>
      </c>
      <c r="C4" s="371" t="s">
        <v>600</v>
      </c>
      <c r="D4" s="242" t="s">
        <v>123</v>
      </c>
      <c r="E4" s="242"/>
      <c r="F4" s="243" t="s">
        <v>75</v>
      </c>
      <c r="G4" s="243">
        <v>2</v>
      </c>
      <c r="H4" s="577">
        <f>SUM(H5+H8+H11+H14+H24+H27)</f>
        <v>0</v>
      </c>
      <c r="I4" s="372">
        <f t="shared" ref="I4:K4" si="0">SUM(I5,I8,I11,I14,I18,I21,I24,I27)</f>
        <v>0</v>
      </c>
      <c r="J4" s="372">
        <f t="shared" si="0"/>
        <v>0</v>
      </c>
      <c r="K4" s="372">
        <f t="shared" si="0"/>
        <v>0</v>
      </c>
      <c r="L4" s="332">
        <f>SUM(L5,L8,L11,-L14,-L18,-L21,-L24,L27)</f>
        <v>0</v>
      </c>
      <c r="M4" s="332">
        <f t="shared" ref="M4:AJ4" si="1">SUM(M5,M8,M11,-M14,-M18,-M21,-M24,M27)</f>
        <v>0</v>
      </c>
      <c r="N4" s="332">
        <f t="shared" si="1"/>
        <v>0</v>
      </c>
      <c r="O4" s="332">
        <f t="shared" si="1"/>
        <v>0</v>
      </c>
      <c r="P4" s="332">
        <f t="shared" si="1"/>
        <v>0</v>
      </c>
      <c r="Q4" s="332">
        <f t="shared" si="1"/>
        <v>0</v>
      </c>
      <c r="R4" s="332">
        <f t="shared" si="1"/>
        <v>0</v>
      </c>
      <c r="S4" s="332">
        <f t="shared" si="1"/>
        <v>0</v>
      </c>
      <c r="T4" s="332">
        <f t="shared" si="1"/>
        <v>0</v>
      </c>
      <c r="U4" s="332">
        <f t="shared" si="1"/>
        <v>0</v>
      </c>
      <c r="V4" s="332">
        <f t="shared" si="1"/>
        <v>0</v>
      </c>
      <c r="W4" s="332">
        <f t="shared" si="1"/>
        <v>0</v>
      </c>
      <c r="X4" s="332">
        <f t="shared" si="1"/>
        <v>0</v>
      </c>
      <c r="Y4" s="332">
        <f t="shared" si="1"/>
        <v>0</v>
      </c>
      <c r="Z4" s="332">
        <f t="shared" si="1"/>
        <v>0</v>
      </c>
      <c r="AA4" s="332">
        <f t="shared" si="1"/>
        <v>0</v>
      </c>
      <c r="AB4" s="332">
        <f t="shared" si="1"/>
        <v>0</v>
      </c>
      <c r="AC4" s="332">
        <f t="shared" si="1"/>
        <v>0</v>
      </c>
      <c r="AD4" s="332">
        <f t="shared" si="1"/>
        <v>0</v>
      </c>
      <c r="AE4" s="332">
        <f t="shared" si="1"/>
        <v>0</v>
      </c>
      <c r="AF4" s="332">
        <f t="shared" si="1"/>
        <v>0</v>
      </c>
      <c r="AG4" s="332">
        <f t="shared" si="1"/>
        <v>0</v>
      </c>
      <c r="AH4" s="332">
        <f t="shared" si="1"/>
        <v>0</v>
      </c>
      <c r="AI4" s="332">
        <f t="shared" si="1"/>
        <v>0</v>
      </c>
      <c r="AJ4" s="332">
        <f t="shared" si="1"/>
        <v>0</v>
      </c>
      <c r="AK4" s="358"/>
    </row>
    <row r="5" spans="1:37" x14ac:dyDescent="0.2">
      <c r="A5" s="244"/>
      <c r="B5" s="245">
        <f>B4+0.1</f>
        <v>58.1</v>
      </c>
      <c r="C5" s="561" t="s">
        <v>601</v>
      </c>
      <c r="D5" s="246" t="s">
        <v>123</v>
      </c>
      <c r="E5" s="246"/>
      <c r="F5" s="247" t="s">
        <v>75</v>
      </c>
      <c r="G5" s="247">
        <v>2</v>
      </c>
      <c r="H5" s="331">
        <f>SUM(H6:H7)</f>
        <v>0</v>
      </c>
      <c r="I5" s="334">
        <f t="shared" ref="I5:AJ5" si="2">SUM(I6:I7)</f>
        <v>0</v>
      </c>
      <c r="J5" s="334">
        <f t="shared" si="2"/>
        <v>0</v>
      </c>
      <c r="K5" s="334">
        <f t="shared" si="2"/>
        <v>0</v>
      </c>
      <c r="L5" s="332">
        <f>SUM(L6:L7)</f>
        <v>0</v>
      </c>
      <c r="M5" s="332">
        <f t="shared" si="2"/>
        <v>0</v>
      </c>
      <c r="N5" s="332">
        <f t="shared" si="2"/>
        <v>0</v>
      </c>
      <c r="O5" s="332">
        <f t="shared" si="2"/>
        <v>0</v>
      </c>
      <c r="P5" s="332">
        <f t="shared" si="2"/>
        <v>0</v>
      </c>
      <c r="Q5" s="332">
        <f t="shared" si="2"/>
        <v>0</v>
      </c>
      <c r="R5" s="332">
        <f t="shared" si="2"/>
        <v>0</v>
      </c>
      <c r="S5" s="332">
        <f t="shared" si="2"/>
        <v>0</v>
      </c>
      <c r="T5" s="332">
        <f t="shared" si="2"/>
        <v>0</v>
      </c>
      <c r="U5" s="332">
        <f t="shared" si="2"/>
        <v>0</v>
      </c>
      <c r="V5" s="332">
        <f t="shared" si="2"/>
        <v>0</v>
      </c>
      <c r="W5" s="332">
        <f t="shared" si="2"/>
        <v>0</v>
      </c>
      <c r="X5" s="332">
        <f t="shared" si="2"/>
        <v>0</v>
      </c>
      <c r="Y5" s="332">
        <f t="shared" si="2"/>
        <v>0</v>
      </c>
      <c r="Z5" s="332">
        <f t="shared" si="2"/>
        <v>0</v>
      </c>
      <c r="AA5" s="332">
        <f t="shared" si="2"/>
        <v>0</v>
      </c>
      <c r="AB5" s="332">
        <f t="shared" si="2"/>
        <v>0</v>
      </c>
      <c r="AC5" s="332">
        <f t="shared" si="2"/>
        <v>0</v>
      </c>
      <c r="AD5" s="332">
        <f t="shared" si="2"/>
        <v>0</v>
      </c>
      <c r="AE5" s="332">
        <f t="shared" si="2"/>
        <v>0</v>
      </c>
      <c r="AF5" s="332">
        <f t="shared" si="2"/>
        <v>0</v>
      </c>
      <c r="AG5" s="332">
        <f t="shared" si="2"/>
        <v>0</v>
      </c>
      <c r="AH5" s="332">
        <f t="shared" si="2"/>
        <v>0</v>
      </c>
      <c r="AI5" s="332">
        <f t="shared" si="2"/>
        <v>0</v>
      </c>
      <c r="AJ5" s="332">
        <f t="shared" si="2"/>
        <v>0</v>
      </c>
      <c r="AK5" s="358"/>
    </row>
    <row r="6" spans="1:37" x14ac:dyDescent="0.2">
      <c r="A6" s="244"/>
      <c r="B6" s="248" t="s">
        <v>123</v>
      </c>
      <c r="C6" s="249"/>
      <c r="D6" s="249"/>
      <c r="E6" s="249"/>
      <c r="F6" s="250" t="s">
        <v>75</v>
      </c>
      <c r="G6" s="250">
        <v>2</v>
      </c>
      <c r="H6" s="331"/>
      <c r="I6" s="334"/>
      <c r="J6" s="334"/>
      <c r="K6" s="334"/>
      <c r="L6" s="343"/>
      <c r="M6" s="343"/>
      <c r="N6" s="343"/>
      <c r="O6" s="343"/>
      <c r="P6" s="343"/>
      <c r="Q6" s="343"/>
      <c r="R6" s="343"/>
      <c r="S6" s="343"/>
      <c r="T6" s="343"/>
      <c r="U6" s="343"/>
      <c r="V6" s="343"/>
      <c r="W6" s="343"/>
      <c r="X6" s="343"/>
      <c r="Y6" s="343"/>
      <c r="Z6" s="343"/>
      <c r="AA6" s="343"/>
      <c r="AB6" s="343"/>
      <c r="AC6" s="343"/>
      <c r="AD6" s="343"/>
      <c r="AE6" s="343"/>
      <c r="AF6" s="343"/>
      <c r="AG6" s="343"/>
      <c r="AH6" s="343"/>
      <c r="AI6" s="343"/>
      <c r="AJ6" s="374"/>
      <c r="AK6" s="358"/>
    </row>
    <row r="7" spans="1:37" x14ac:dyDescent="0.2">
      <c r="A7" s="244"/>
      <c r="B7" s="394" t="s">
        <v>123</v>
      </c>
      <c r="C7" s="336" t="s">
        <v>602</v>
      </c>
      <c r="D7" s="337" t="s">
        <v>123</v>
      </c>
      <c r="E7" s="337"/>
      <c r="F7" s="338" t="s">
        <v>123</v>
      </c>
      <c r="G7" s="338"/>
      <c r="H7" s="339" t="s">
        <v>123</v>
      </c>
      <c r="I7" s="340" t="s">
        <v>123</v>
      </c>
      <c r="J7" s="340" t="s">
        <v>123</v>
      </c>
      <c r="K7" s="340" t="s">
        <v>123</v>
      </c>
      <c r="L7" s="338" t="s">
        <v>123</v>
      </c>
      <c r="M7" s="338" t="s">
        <v>123</v>
      </c>
      <c r="N7" s="338" t="s">
        <v>123</v>
      </c>
      <c r="O7" s="338" t="s">
        <v>123</v>
      </c>
      <c r="P7" s="338" t="s">
        <v>123</v>
      </c>
      <c r="Q7" s="338" t="s">
        <v>123</v>
      </c>
      <c r="R7" s="338" t="s">
        <v>123</v>
      </c>
      <c r="S7" s="338" t="s">
        <v>123</v>
      </c>
      <c r="T7" s="338" t="s">
        <v>123</v>
      </c>
      <c r="U7" s="338" t="s">
        <v>123</v>
      </c>
      <c r="V7" s="338" t="s">
        <v>123</v>
      </c>
      <c r="W7" s="338" t="s">
        <v>123</v>
      </c>
      <c r="X7" s="338" t="s">
        <v>123</v>
      </c>
      <c r="Y7" s="338" t="s">
        <v>123</v>
      </c>
      <c r="Z7" s="338" t="s">
        <v>123</v>
      </c>
      <c r="AA7" s="338" t="s">
        <v>123</v>
      </c>
      <c r="AB7" s="338" t="s">
        <v>123</v>
      </c>
      <c r="AC7" s="338" t="s">
        <v>123</v>
      </c>
      <c r="AD7" s="338" t="s">
        <v>123</v>
      </c>
      <c r="AE7" s="338" t="s">
        <v>123</v>
      </c>
      <c r="AF7" s="338" t="s">
        <v>123</v>
      </c>
      <c r="AG7" s="338" t="s">
        <v>123</v>
      </c>
      <c r="AH7" s="338" t="s">
        <v>123</v>
      </c>
      <c r="AI7" s="338" t="s">
        <v>123</v>
      </c>
      <c r="AJ7" s="375" t="s">
        <v>123</v>
      </c>
      <c r="AK7" s="358"/>
    </row>
    <row r="8" spans="1:37" x14ac:dyDescent="0.2">
      <c r="A8" s="244"/>
      <c r="B8" s="245">
        <f>B5+0.1</f>
        <v>58.2</v>
      </c>
      <c r="C8" s="341" t="s">
        <v>603</v>
      </c>
      <c r="D8" s="342" t="s">
        <v>123</v>
      </c>
      <c r="E8" s="342"/>
      <c r="F8" s="247" t="s">
        <v>75</v>
      </c>
      <c r="G8" s="247">
        <v>2</v>
      </c>
      <c r="H8" s="331">
        <f t="shared" ref="H8:AJ8" si="3">SUM(H9:H10)</f>
        <v>0</v>
      </c>
      <c r="I8" s="334">
        <f t="shared" si="3"/>
        <v>0</v>
      </c>
      <c r="J8" s="334">
        <f t="shared" si="3"/>
        <v>0</v>
      </c>
      <c r="K8" s="334">
        <f t="shared" si="3"/>
        <v>0</v>
      </c>
      <c r="L8" s="332">
        <f t="shared" si="3"/>
        <v>0</v>
      </c>
      <c r="M8" s="332">
        <f t="shared" si="3"/>
        <v>0</v>
      </c>
      <c r="N8" s="332">
        <f t="shared" si="3"/>
        <v>0</v>
      </c>
      <c r="O8" s="332">
        <f t="shared" si="3"/>
        <v>0</v>
      </c>
      <c r="P8" s="332">
        <f t="shared" si="3"/>
        <v>0</v>
      </c>
      <c r="Q8" s="332">
        <f t="shared" si="3"/>
        <v>0</v>
      </c>
      <c r="R8" s="332">
        <f t="shared" si="3"/>
        <v>0</v>
      </c>
      <c r="S8" s="332">
        <f t="shared" si="3"/>
        <v>0</v>
      </c>
      <c r="T8" s="332">
        <f t="shared" si="3"/>
        <v>0</v>
      </c>
      <c r="U8" s="332">
        <f t="shared" si="3"/>
        <v>0</v>
      </c>
      <c r="V8" s="332">
        <f t="shared" si="3"/>
        <v>0</v>
      </c>
      <c r="W8" s="332">
        <f t="shared" si="3"/>
        <v>0</v>
      </c>
      <c r="X8" s="332">
        <f t="shared" si="3"/>
        <v>0</v>
      </c>
      <c r="Y8" s="332">
        <f t="shared" si="3"/>
        <v>0</v>
      </c>
      <c r="Z8" s="332">
        <f t="shared" si="3"/>
        <v>0</v>
      </c>
      <c r="AA8" s="332">
        <f t="shared" si="3"/>
        <v>0</v>
      </c>
      <c r="AB8" s="332">
        <f t="shared" si="3"/>
        <v>0</v>
      </c>
      <c r="AC8" s="332">
        <f t="shared" si="3"/>
        <v>0</v>
      </c>
      <c r="AD8" s="332">
        <f t="shared" si="3"/>
        <v>0</v>
      </c>
      <c r="AE8" s="332">
        <f t="shared" si="3"/>
        <v>0</v>
      </c>
      <c r="AF8" s="332">
        <f t="shared" si="3"/>
        <v>0</v>
      </c>
      <c r="AG8" s="332">
        <f t="shared" si="3"/>
        <v>0</v>
      </c>
      <c r="AH8" s="332">
        <f t="shared" si="3"/>
        <v>0</v>
      </c>
      <c r="AI8" s="332">
        <f t="shared" si="3"/>
        <v>0</v>
      </c>
      <c r="AJ8" s="332">
        <f t="shared" si="3"/>
        <v>0</v>
      </c>
      <c r="AK8" s="358"/>
    </row>
    <row r="9" spans="1:37" x14ac:dyDescent="0.2">
      <c r="A9" s="244"/>
      <c r="B9" s="248" t="s">
        <v>123</v>
      </c>
      <c r="C9" s="249"/>
      <c r="D9" s="249"/>
      <c r="E9" s="249"/>
      <c r="F9" s="251" t="s">
        <v>75</v>
      </c>
      <c r="G9" s="251">
        <v>2</v>
      </c>
      <c r="H9" s="331"/>
      <c r="I9" s="334"/>
      <c r="J9" s="334"/>
      <c r="K9" s="334"/>
      <c r="L9" s="343"/>
      <c r="M9" s="343"/>
      <c r="N9" s="343"/>
      <c r="O9" s="343"/>
      <c r="P9" s="343"/>
      <c r="Q9" s="343"/>
      <c r="R9" s="343"/>
      <c r="S9" s="343"/>
      <c r="T9" s="343"/>
      <c r="U9" s="343"/>
      <c r="V9" s="343"/>
      <c r="W9" s="343"/>
      <c r="X9" s="343"/>
      <c r="Y9" s="343"/>
      <c r="Z9" s="343"/>
      <c r="AA9" s="343"/>
      <c r="AB9" s="343"/>
      <c r="AC9" s="343"/>
      <c r="AD9" s="343"/>
      <c r="AE9" s="343"/>
      <c r="AF9" s="343"/>
      <c r="AG9" s="343"/>
      <c r="AH9" s="343"/>
      <c r="AI9" s="343"/>
      <c r="AJ9" s="374"/>
      <c r="AK9" s="358"/>
    </row>
    <row r="10" spans="1:37" x14ac:dyDescent="0.2">
      <c r="A10" s="252"/>
      <c r="B10" s="394" t="s">
        <v>123</v>
      </c>
      <c r="C10" s="336" t="s">
        <v>602</v>
      </c>
      <c r="D10" s="337" t="s">
        <v>123</v>
      </c>
      <c r="E10" s="337"/>
      <c r="F10" s="288" t="s">
        <v>123</v>
      </c>
      <c r="G10" s="338"/>
      <c r="H10" s="339" t="s">
        <v>123</v>
      </c>
      <c r="I10" s="340" t="s">
        <v>123</v>
      </c>
      <c r="J10" s="340" t="s">
        <v>123</v>
      </c>
      <c r="K10" s="340" t="s">
        <v>123</v>
      </c>
      <c r="L10" s="338" t="s">
        <v>123</v>
      </c>
      <c r="M10" s="338" t="s">
        <v>123</v>
      </c>
      <c r="N10" s="338" t="s">
        <v>123</v>
      </c>
      <c r="O10" s="338" t="s">
        <v>123</v>
      </c>
      <c r="P10" s="338" t="s">
        <v>123</v>
      </c>
      <c r="Q10" s="338" t="s">
        <v>123</v>
      </c>
      <c r="R10" s="338" t="s">
        <v>123</v>
      </c>
      <c r="S10" s="338" t="s">
        <v>123</v>
      </c>
      <c r="T10" s="338" t="s">
        <v>123</v>
      </c>
      <c r="U10" s="338" t="s">
        <v>123</v>
      </c>
      <c r="V10" s="338" t="s">
        <v>123</v>
      </c>
      <c r="W10" s="338" t="s">
        <v>123</v>
      </c>
      <c r="X10" s="338" t="s">
        <v>123</v>
      </c>
      <c r="Y10" s="338" t="s">
        <v>123</v>
      </c>
      <c r="Z10" s="338" t="s">
        <v>123</v>
      </c>
      <c r="AA10" s="338" t="s">
        <v>123</v>
      </c>
      <c r="AB10" s="338" t="s">
        <v>123</v>
      </c>
      <c r="AC10" s="338" t="s">
        <v>123</v>
      </c>
      <c r="AD10" s="338" t="s">
        <v>123</v>
      </c>
      <c r="AE10" s="338" t="s">
        <v>123</v>
      </c>
      <c r="AF10" s="338" t="s">
        <v>123</v>
      </c>
      <c r="AG10" s="338" t="s">
        <v>123</v>
      </c>
      <c r="AH10" s="338" t="s">
        <v>123</v>
      </c>
      <c r="AI10" s="338" t="s">
        <v>123</v>
      </c>
      <c r="AJ10" s="375" t="s">
        <v>123</v>
      </c>
      <c r="AK10" s="358"/>
    </row>
    <row r="11" spans="1:37" x14ac:dyDescent="0.2">
      <c r="A11" s="244"/>
      <c r="B11" s="245">
        <f>B8+0.1</f>
        <v>58.300000000000004</v>
      </c>
      <c r="C11" s="341" t="s">
        <v>604</v>
      </c>
      <c r="D11" s="256" t="s">
        <v>123</v>
      </c>
      <c r="E11" s="256"/>
      <c r="F11" s="253" t="s">
        <v>75</v>
      </c>
      <c r="G11" s="253">
        <v>2</v>
      </c>
      <c r="H11" s="331">
        <f t="shared" ref="H11:AJ11" si="4">SUM(H12:H13)</f>
        <v>0</v>
      </c>
      <c r="I11" s="334">
        <f t="shared" si="4"/>
        <v>0</v>
      </c>
      <c r="J11" s="334">
        <f t="shared" si="4"/>
        <v>0</v>
      </c>
      <c r="K11" s="334">
        <f t="shared" si="4"/>
        <v>0</v>
      </c>
      <c r="L11" s="332">
        <f t="shared" si="4"/>
        <v>0</v>
      </c>
      <c r="M11" s="332">
        <f t="shared" si="4"/>
        <v>0</v>
      </c>
      <c r="N11" s="332">
        <f t="shared" si="4"/>
        <v>0</v>
      </c>
      <c r="O11" s="332">
        <f t="shared" si="4"/>
        <v>0</v>
      </c>
      <c r="P11" s="332">
        <f t="shared" si="4"/>
        <v>0</v>
      </c>
      <c r="Q11" s="332">
        <f t="shared" si="4"/>
        <v>0</v>
      </c>
      <c r="R11" s="332">
        <f t="shared" si="4"/>
        <v>0</v>
      </c>
      <c r="S11" s="332">
        <f t="shared" si="4"/>
        <v>0</v>
      </c>
      <c r="T11" s="332">
        <f t="shared" si="4"/>
        <v>0</v>
      </c>
      <c r="U11" s="332">
        <f t="shared" si="4"/>
        <v>0</v>
      </c>
      <c r="V11" s="332">
        <f t="shared" si="4"/>
        <v>0</v>
      </c>
      <c r="W11" s="332">
        <f t="shared" si="4"/>
        <v>0</v>
      </c>
      <c r="X11" s="332">
        <f t="shared" si="4"/>
        <v>0</v>
      </c>
      <c r="Y11" s="332">
        <f t="shared" si="4"/>
        <v>0</v>
      </c>
      <c r="Z11" s="332">
        <f t="shared" si="4"/>
        <v>0</v>
      </c>
      <c r="AA11" s="332">
        <f t="shared" si="4"/>
        <v>0</v>
      </c>
      <c r="AB11" s="332">
        <f t="shared" si="4"/>
        <v>0</v>
      </c>
      <c r="AC11" s="332">
        <f t="shared" si="4"/>
        <v>0</v>
      </c>
      <c r="AD11" s="332">
        <f t="shared" si="4"/>
        <v>0</v>
      </c>
      <c r="AE11" s="332">
        <f t="shared" si="4"/>
        <v>0</v>
      </c>
      <c r="AF11" s="332">
        <f t="shared" si="4"/>
        <v>0</v>
      </c>
      <c r="AG11" s="332">
        <f t="shared" si="4"/>
        <v>0</v>
      </c>
      <c r="AH11" s="332">
        <f t="shared" si="4"/>
        <v>0</v>
      </c>
      <c r="AI11" s="332">
        <f t="shared" si="4"/>
        <v>0</v>
      </c>
      <c r="AJ11" s="332">
        <f t="shared" si="4"/>
        <v>0</v>
      </c>
    </row>
    <row r="12" spans="1:37" x14ac:dyDescent="0.2">
      <c r="A12" s="244"/>
      <c r="B12" s="248" t="s">
        <v>123</v>
      </c>
      <c r="C12" s="249"/>
      <c r="D12" s="249"/>
      <c r="E12" s="249"/>
      <c r="F12" s="251" t="s">
        <v>75</v>
      </c>
      <c r="G12" s="251">
        <v>2</v>
      </c>
      <c r="H12" s="331"/>
      <c r="I12" s="334"/>
      <c r="J12" s="334"/>
      <c r="K12" s="334"/>
      <c r="L12" s="343"/>
      <c r="M12" s="343"/>
      <c r="N12" s="343"/>
      <c r="O12" s="343"/>
      <c r="P12" s="343"/>
      <c r="Q12" s="343"/>
      <c r="R12" s="343"/>
      <c r="S12" s="343"/>
      <c r="T12" s="343"/>
      <c r="U12" s="343"/>
      <c r="V12" s="343"/>
      <c r="W12" s="343"/>
      <c r="X12" s="343"/>
      <c r="Y12" s="343"/>
      <c r="Z12" s="343"/>
      <c r="AA12" s="343"/>
      <c r="AB12" s="343"/>
      <c r="AC12" s="343"/>
      <c r="AD12" s="343"/>
      <c r="AE12" s="343"/>
      <c r="AF12" s="343"/>
      <c r="AG12" s="343"/>
      <c r="AH12" s="343"/>
      <c r="AI12" s="343"/>
      <c r="AJ12" s="374"/>
    </row>
    <row r="13" spans="1:37" x14ac:dyDescent="0.2">
      <c r="A13" s="244"/>
      <c r="B13" s="394" t="s">
        <v>123</v>
      </c>
      <c r="C13" s="336" t="s">
        <v>602</v>
      </c>
      <c r="D13" s="337" t="s">
        <v>123</v>
      </c>
      <c r="E13" s="337"/>
      <c r="F13" s="288" t="s">
        <v>123</v>
      </c>
      <c r="G13" s="338"/>
      <c r="H13" s="339" t="s">
        <v>123</v>
      </c>
      <c r="I13" s="340" t="s">
        <v>123</v>
      </c>
      <c r="J13" s="340" t="s">
        <v>123</v>
      </c>
      <c r="K13" s="340" t="s">
        <v>123</v>
      </c>
      <c r="L13" s="338" t="s">
        <v>123</v>
      </c>
      <c r="M13" s="338" t="s">
        <v>123</v>
      </c>
      <c r="N13" s="338" t="s">
        <v>123</v>
      </c>
      <c r="O13" s="338" t="s">
        <v>123</v>
      </c>
      <c r="P13" s="338" t="s">
        <v>123</v>
      </c>
      <c r="Q13" s="338" t="s">
        <v>123</v>
      </c>
      <c r="R13" s="338" t="s">
        <v>123</v>
      </c>
      <c r="S13" s="338" t="s">
        <v>123</v>
      </c>
      <c r="T13" s="338" t="s">
        <v>123</v>
      </c>
      <c r="U13" s="338" t="s">
        <v>123</v>
      </c>
      <c r="V13" s="338" t="s">
        <v>123</v>
      </c>
      <c r="W13" s="338" t="s">
        <v>123</v>
      </c>
      <c r="X13" s="338" t="s">
        <v>123</v>
      </c>
      <c r="Y13" s="338" t="s">
        <v>123</v>
      </c>
      <c r="Z13" s="338" t="s">
        <v>123</v>
      </c>
      <c r="AA13" s="338" t="s">
        <v>123</v>
      </c>
      <c r="AB13" s="338" t="s">
        <v>123</v>
      </c>
      <c r="AC13" s="338" t="s">
        <v>123</v>
      </c>
      <c r="AD13" s="338" t="s">
        <v>123</v>
      </c>
      <c r="AE13" s="338" t="s">
        <v>123</v>
      </c>
      <c r="AF13" s="338" t="s">
        <v>123</v>
      </c>
      <c r="AG13" s="338" t="s">
        <v>123</v>
      </c>
      <c r="AH13" s="338" t="s">
        <v>123</v>
      </c>
      <c r="AI13" s="338" t="s">
        <v>123</v>
      </c>
      <c r="AJ13" s="375" t="s">
        <v>123</v>
      </c>
    </row>
    <row r="14" spans="1:37" ht="25.5" x14ac:dyDescent="0.2">
      <c r="A14" s="244"/>
      <c r="B14" s="245">
        <f>B11+0.1</f>
        <v>58.400000000000006</v>
      </c>
      <c r="C14" s="341" t="s">
        <v>605</v>
      </c>
      <c r="D14" s="256" t="s">
        <v>123</v>
      </c>
      <c r="E14" s="256"/>
      <c r="F14" s="253" t="s">
        <v>75</v>
      </c>
      <c r="G14" s="253">
        <v>2</v>
      </c>
      <c r="H14" s="331">
        <f t="shared" ref="H14:AJ14" si="5">SUM(H15:H16)</f>
        <v>0</v>
      </c>
      <c r="I14" s="334">
        <f t="shared" si="5"/>
        <v>0</v>
      </c>
      <c r="J14" s="334">
        <f t="shared" si="5"/>
        <v>0</v>
      </c>
      <c r="K14" s="334">
        <f t="shared" si="5"/>
        <v>0</v>
      </c>
      <c r="L14" s="332">
        <f t="shared" si="5"/>
        <v>0</v>
      </c>
      <c r="M14" s="332">
        <f t="shared" si="5"/>
        <v>0</v>
      </c>
      <c r="N14" s="332">
        <f t="shared" si="5"/>
        <v>0</v>
      </c>
      <c r="O14" s="332">
        <f t="shared" si="5"/>
        <v>0</v>
      </c>
      <c r="P14" s="332">
        <f t="shared" si="5"/>
        <v>0</v>
      </c>
      <c r="Q14" s="332">
        <f t="shared" si="5"/>
        <v>0</v>
      </c>
      <c r="R14" s="332">
        <f t="shared" si="5"/>
        <v>0</v>
      </c>
      <c r="S14" s="332">
        <f t="shared" si="5"/>
        <v>0</v>
      </c>
      <c r="T14" s="332">
        <f t="shared" si="5"/>
        <v>0</v>
      </c>
      <c r="U14" s="332">
        <f t="shared" si="5"/>
        <v>0</v>
      </c>
      <c r="V14" s="332">
        <f t="shared" si="5"/>
        <v>0</v>
      </c>
      <c r="W14" s="332">
        <f t="shared" si="5"/>
        <v>0</v>
      </c>
      <c r="X14" s="332">
        <f t="shared" si="5"/>
        <v>0</v>
      </c>
      <c r="Y14" s="332">
        <f t="shared" si="5"/>
        <v>0</v>
      </c>
      <c r="Z14" s="332">
        <f t="shared" si="5"/>
        <v>0</v>
      </c>
      <c r="AA14" s="332">
        <f t="shared" si="5"/>
        <v>0</v>
      </c>
      <c r="AB14" s="332">
        <f t="shared" si="5"/>
        <v>0</v>
      </c>
      <c r="AC14" s="332">
        <f t="shared" si="5"/>
        <v>0</v>
      </c>
      <c r="AD14" s="332">
        <f t="shared" si="5"/>
        <v>0</v>
      </c>
      <c r="AE14" s="332">
        <f t="shared" si="5"/>
        <v>0</v>
      </c>
      <c r="AF14" s="332">
        <f t="shared" si="5"/>
        <v>0</v>
      </c>
      <c r="AG14" s="332">
        <f t="shared" si="5"/>
        <v>0</v>
      </c>
      <c r="AH14" s="332">
        <f t="shared" si="5"/>
        <v>0</v>
      </c>
      <c r="AI14" s="332">
        <f t="shared" si="5"/>
        <v>0</v>
      </c>
      <c r="AJ14" s="332">
        <f t="shared" si="5"/>
        <v>0</v>
      </c>
    </row>
    <row r="15" spans="1:37" x14ac:dyDescent="0.2">
      <c r="A15" s="244"/>
      <c r="B15" s="248" t="s">
        <v>123</v>
      </c>
      <c r="C15" s="249"/>
      <c r="D15" s="249"/>
      <c r="E15" s="249"/>
      <c r="F15" s="251" t="s">
        <v>75</v>
      </c>
      <c r="G15" s="251">
        <v>2</v>
      </c>
      <c r="H15" s="331"/>
      <c r="I15" s="334"/>
      <c r="J15" s="334"/>
      <c r="K15" s="334"/>
      <c r="L15" s="343"/>
      <c r="M15" s="343"/>
      <c r="N15" s="343"/>
      <c r="O15" s="343"/>
      <c r="P15" s="343"/>
      <c r="Q15" s="343"/>
      <c r="R15" s="343"/>
      <c r="S15" s="343"/>
      <c r="T15" s="343"/>
      <c r="U15" s="343"/>
      <c r="V15" s="343"/>
      <c r="W15" s="343"/>
      <c r="X15" s="343"/>
      <c r="Y15" s="343"/>
      <c r="Z15" s="343"/>
      <c r="AA15" s="343"/>
      <c r="AB15" s="343"/>
      <c r="AC15" s="343"/>
      <c r="AD15" s="343"/>
      <c r="AE15" s="343"/>
      <c r="AF15" s="343"/>
      <c r="AG15" s="343"/>
      <c r="AH15" s="343"/>
      <c r="AI15" s="343"/>
      <c r="AJ15" s="374"/>
    </row>
    <row r="16" spans="1:37" x14ac:dyDescent="0.2">
      <c r="A16" s="244"/>
      <c r="B16" s="394" t="s">
        <v>123</v>
      </c>
      <c r="C16" s="336" t="s">
        <v>602</v>
      </c>
      <c r="D16" s="337" t="s">
        <v>123</v>
      </c>
      <c r="E16" s="337"/>
      <c r="F16" s="288" t="s">
        <v>123</v>
      </c>
      <c r="G16" s="338"/>
      <c r="H16" s="339" t="s">
        <v>123</v>
      </c>
      <c r="I16" s="411" t="s">
        <v>123</v>
      </c>
      <c r="J16" s="411" t="s">
        <v>123</v>
      </c>
      <c r="K16" s="411" t="s">
        <v>123</v>
      </c>
      <c r="L16" s="338" t="s">
        <v>123</v>
      </c>
      <c r="M16" s="338" t="s">
        <v>123</v>
      </c>
      <c r="N16" s="338" t="s">
        <v>123</v>
      </c>
      <c r="O16" s="338" t="s">
        <v>123</v>
      </c>
      <c r="P16" s="338" t="s">
        <v>123</v>
      </c>
      <c r="Q16" s="338" t="s">
        <v>123</v>
      </c>
      <c r="R16" s="338" t="s">
        <v>123</v>
      </c>
      <c r="S16" s="338" t="s">
        <v>123</v>
      </c>
      <c r="T16" s="338" t="s">
        <v>123</v>
      </c>
      <c r="U16" s="338" t="s">
        <v>123</v>
      </c>
      <c r="V16" s="338" t="s">
        <v>123</v>
      </c>
      <c r="W16" s="338" t="s">
        <v>123</v>
      </c>
      <c r="X16" s="338" t="s">
        <v>123</v>
      </c>
      <c r="Y16" s="338" t="s">
        <v>123</v>
      </c>
      <c r="Z16" s="338" t="s">
        <v>123</v>
      </c>
      <c r="AA16" s="338" t="s">
        <v>123</v>
      </c>
      <c r="AB16" s="338" t="s">
        <v>123</v>
      </c>
      <c r="AC16" s="338" t="s">
        <v>123</v>
      </c>
      <c r="AD16" s="338" t="s">
        <v>123</v>
      </c>
      <c r="AE16" s="338" t="s">
        <v>123</v>
      </c>
      <c r="AF16" s="338" t="s">
        <v>123</v>
      </c>
      <c r="AG16" s="338" t="s">
        <v>123</v>
      </c>
      <c r="AH16" s="338" t="s">
        <v>123</v>
      </c>
      <c r="AI16" s="338" t="s">
        <v>123</v>
      </c>
      <c r="AJ16" s="375" t="s">
        <v>123</v>
      </c>
    </row>
    <row r="17" spans="1:36" x14ac:dyDescent="0.2">
      <c r="A17" s="244"/>
      <c r="B17" s="245">
        <f>B14+0.1</f>
        <v>58.500000000000007</v>
      </c>
      <c r="C17" s="412" t="s">
        <v>606</v>
      </c>
      <c r="D17" s="254"/>
      <c r="E17" s="254"/>
      <c r="F17" s="253" t="s">
        <v>75</v>
      </c>
      <c r="G17" s="255">
        <v>2</v>
      </c>
      <c r="H17" s="330">
        <f t="shared" ref="H17:AJ17" si="6">SUM(H18+H21)</f>
        <v>0</v>
      </c>
      <c r="I17" s="334">
        <f t="shared" si="6"/>
        <v>0</v>
      </c>
      <c r="J17" s="334">
        <f t="shared" si="6"/>
        <v>0</v>
      </c>
      <c r="K17" s="334">
        <f t="shared" si="6"/>
        <v>0</v>
      </c>
      <c r="L17" s="332">
        <f t="shared" si="6"/>
        <v>0</v>
      </c>
      <c r="M17" s="332">
        <f t="shared" si="6"/>
        <v>0</v>
      </c>
      <c r="N17" s="332">
        <f t="shared" si="6"/>
        <v>0</v>
      </c>
      <c r="O17" s="332">
        <f t="shared" si="6"/>
        <v>0</v>
      </c>
      <c r="P17" s="332">
        <f t="shared" si="6"/>
        <v>0</v>
      </c>
      <c r="Q17" s="332">
        <f t="shared" si="6"/>
        <v>0</v>
      </c>
      <c r="R17" s="332">
        <f t="shared" si="6"/>
        <v>0</v>
      </c>
      <c r="S17" s="332">
        <f t="shared" si="6"/>
        <v>0</v>
      </c>
      <c r="T17" s="332">
        <f t="shared" si="6"/>
        <v>0</v>
      </c>
      <c r="U17" s="332">
        <f t="shared" si="6"/>
        <v>0</v>
      </c>
      <c r="V17" s="332">
        <f t="shared" si="6"/>
        <v>0</v>
      </c>
      <c r="W17" s="332">
        <f t="shared" si="6"/>
        <v>0</v>
      </c>
      <c r="X17" s="332">
        <f t="shared" si="6"/>
        <v>0</v>
      </c>
      <c r="Y17" s="332">
        <f t="shared" si="6"/>
        <v>0</v>
      </c>
      <c r="Z17" s="332">
        <f t="shared" si="6"/>
        <v>0</v>
      </c>
      <c r="AA17" s="332">
        <f t="shared" si="6"/>
        <v>0</v>
      </c>
      <c r="AB17" s="332">
        <f t="shared" si="6"/>
        <v>0</v>
      </c>
      <c r="AC17" s="332">
        <f t="shared" si="6"/>
        <v>0</v>
      </c>
      <c r="AD17" s="332">
        <f t="shared" si="6"/>
        <v>0</v>
      </c>
      <c r="AE17" s="332">
        <f t="shared" si="6"/>
        <v>0</v>
      </c>
      <c r="AF17" s="332">
        <f t="shared" si="6"/>
        <v>0</v>
      </c>
      <c r="AG17" s="332">
        <f t="shared" si="6"/>
        <v>0</v>
      </c>
      <c r="AH17" s="332">
        <f t="shared" si="6"/>
        <v>0</v>
      </c>
      <c r="AI17" s="332">
        <f t="shared" si="6"/>
        <v>0</v>
      </c>
      <c r="AJ17" s="332">
        <f t="shared" si="6"/>
        <v>0</v>
      </c>
    </row>
    <row r="18" spans="1:36" x14ac:dyDescent="0.2">
      <c r="A18" s="244"/>
      <c r="B18" s="245">
        <f>B17+0.01</f>
        <v>58.510000000000005</v>
      </c>
      <c r="C18" s="341" t="s">
        <v>607</v>
      </c>
      <c r="D18" s="256" t="s">
        <v>123</v>
      </c>
      <c r="E18" s="256"/>
      <c r="F18" s="253" t="s">
        <v>75</v>
      </c>
      <c r="G18" s="253">
        <v>2</v>
      </c>
      <c r="H18" s="331">
        <f t="shared" ref="H18:AJ18" si="7">SUM(H19:H20)</f>
        <v>0</v>
      </c>
      <c r="I18" s="334">
        <f t="shared" si="7"/>
        <v>0</v>
      </c>
      <c r="J18" s="334">
        <f t="shared" si="7"/>
        <v>0</v>
      </c>
      <c r="K18" s="334">
        <f t="shared" si="7"/>
        <v>0</v>
      </c>
      <c r="L18" s="332">
        <f t="shared" si="7"/>
        <v>0</v>
      </c>
      <c r="M18" s="332">
        <f t="shared" si="7"/>
        <v>0</v>
      </c>
      <c r="N18" s="332">
        <f t="shared" si="7"/>
        <v>0</v>
      </c>
      <c r="O18" s="332">
        <f t="shared" si="7"/>
        <v>0</v>
      </c>
      <c r="P18" s="332">
        <f t="shared" si="7"/>
        <v>0</v>
      </c>
      <c r="Q18" s="332">
        <f t="shared" si="7"/>
        <v>0</v>
      </c>
      <c r="R18" s="332">
        <f t="shared" si="7"/>
        <v>0</v>
      </c>
      <c r="S18" s="332">
        <f t="shared" si="7"/>
        <v>0</v>
      </c>
      <c r="T18" s="332">
        <f t="shared" si="7"/>
        <v>0</v>
      </c>
      <c r="U18" s="332">
        <f t="shared" si="7"/>
        <v>0</v>
      </c>
      <c r="V18" s="332">
        <f t="shared" si="7"/>
        <v>0</v>
      </c>
      <c r="W18" s="332">
        <f t="shared" si="7"/>
        <v>0</v>
      </c>
      <c r="X18" s="332">
        <f t="shared" si="7"/>
        <v>0</v>
      </c>
      <c r="Y18" s="332">
        <f t="shared" si="7"/>
        <v>0</v>
      </c>
      <c r="Z18" s="332">
        <f t="shared" si="7"/>
        <v>0</v>
      </c>
      <c r="AA18" s="332">
        <f t="shared" si="7"/>
        <v>0</v>
      </c>
      <c r="AB18" s="332">
        <f t="shared" si="7"/>
        <v>0</v>
      </c>
      <c r="AC18" s="332">
        <f t="shared" si="7"/>
        <v>0</v>
      </c>
      <c r="AD18" s="332">
        <f t="shared" si="7"/>
        <v>0</v>
      </c>
      <c r="AE18" s="332">
        <f t="shared" si="7"/>
        <v>0</v>
      </c>
      <c r="AF18" s="332">
        <f t="shared" si="7"/>
        <v>0</v>
      </c>
      <c r="AG18" s="332">
        <f t="shared" si="7"/>
        <v>0</v>
      </c>
      <c r="AH18" s="332">
        <f t="shared" si="7"/>
        <v>0</v>
      </c>
      <c r="AI18" s="332">
        <f t="shared" si="7"/>
        <v>0</v>
      </c>
      <c r="AJ18" s="332">
        <f t="shared" si="7"/>
        <v>0</v>
      </c>
    </row>
    <row r="19" spans="1:36" x14ac:dyDescent="0.2">
      <c r="A19" s="244"/>
      <c r="B19" s="248" t="s">
        <v>123</v>
      </c>
      <c r="C19" s="249"/>
      <c r="D19" s="249"/>
      <c r="E19" s="249"/>
      <c r="F19" s="251" t="s">
        <v>75</v>
      </c>
      <c r="G19" s="251">
        <v>2</v>
      </c>
      <c r="H19" s="331"/>
      <c r="I19" s="334"/>
      <c r="J19" s="334"/>
      <c r="K19" s="334"/>
      <c r="L19" s="343"/>
      <c r="M19" s="343"/>
      <c r="N19" s="343"/>
      <c r="O19" s="343"/>
      <c r="P19" s="343"/>
      <c r="Q19" s="343"/>
      <c r="R19" s="343"/>
      <c r="S19" s="343"/>
      <c r="T19" s="343"/>
      <c r="U19" s="343"/>
      <c r="V19" s="343"/>
      <c r="W19" s="343"/>
      <c r="X19" s="343"/>
      <c r="Y19" s="343"/>
      <c r="Z19" s="343"/>
      <c r="AA19" s="343"/>
      <c r="AB19" s="343"/>
      <c r="AC19" s="343"/>
      <c r="AD19" s="343"/>
      <c r="AE19" s="343"/>
      <c r="AF19" s="343"/>
      <c r="AG19" s="343"/>
      <c r="AH19" s="343"/>
      <c r="AI19" s="343"/>
      <c r="AJ19" s="374"/>
    </row>
    <row r="20" spans="1:36" x14ac:dyDescent="0.2">
      <c r="A20" s="244"/>
      <c r="B20" s="394" t="s">
        <v>123</v>
      </c>
      <c r="C20" s="336" t="s">
        <v>602</v>
      </c>
      <c r="D20" s="337" t="s">
        <v>123</v>
      </c>
      <c r="E20" s="337"/>
      <c r="F20" s="288" t="s">
        <v>123</v>
      </c>
      <c r="G20" s="338"/>
      <c r="H20" s="339" t="s">
        <v>123</v>
      </c>
      <c r="I20" s="340" t="s">
        <v>123</v>
      </c>
      <c r="J20" s="340" t="s">
        <v>123</v>
      </c>
      <c r="K20" s="340" t="s">
        <v>123</v>
      </c>
      <c r="L20" s="338" t="s">
        <v>123</v>
      </c>
      <c r="M20" s="338" t="s">
        <v>123</v>
      </c>
      <c r="N20" s="338" t="s">
        <v>123</v>
      </c>
      <c r="O20" s="338" t="s">
        <v>123</v>
      </c>
      <c r="P20" s="338" t="s">
        <v>123</v>
      </c>
      <c r="Q20" s="338" t="s">
        <v>123</v>
      </c>
      <c r="R20" s="338" t="s">
        <v>123</v>
      </c>
      <c r="S20" s="338" t="s">
        <v>123</v>
      </c>
      <c r="T20" s="338" t="s">
        <v>123</v>
      </c>
      <c r="U20" s="338" t="s">
        <v>123</v>
      </c>
      <c r="V20" s="338" t="s">
        <v>123</v>
      </c>
      <c r="W20" s="338" t="s">
        <v>123</v>
      </c>
      <c r="X20" s="338" t="s">
        <v>123</v>
      </c>
      <c r="Y20" s="338" t="s">
        <v>123</v>
      </c>
      <c r="Z20" s="338" t="s">
        <v>123</v>
      </c>
      <c r="AA20" s="338" t="s">
        <v>123</v>
      </c>
      <c r="AB20" s="338" t="s">
        <v>123</v>
      </c>
      <c r="AC20" s="338" t="s">
        <v>123</v>
      </c>
      <c r="AD20" s="338" t="s">
        <v>123</v>
      </c>
      <c r="AE20" s="338" t="s">
        <v>123</v>
      </c>
      <c r="AF20" s="338" t="s">
        <v>123</v>
      </c>
      <c r="AG20" s="338" t="s">
        <v>123</v>
      </c>
      <c r="AH20" s="338" t="s">
        <v>123</v>
      </c>
      <c r="AI20" s="338" t="s">
        <v>123</v>
      </c>
      <c r="AJ20" s="375" t="s">
        <v>123</v>
      </c>
    </row>
    <row r="21" spans="1:36" x14ac:dyDescent="0.2">
      <c r="A21" s="244"/>
      <c r="B21" s="245">
        <f>B18+0.01</f>
        <v>58.52</v>
      </c>
      <c r="C21" s="341" t="s">
        <v>608</v>
      </c>
      <c r="D21" s="256" t="s">
        <v>123</v>
      </c>
      <c r="E21" s="256"/>
      <c r="F21" s="253" t="s">
        <v>75</v>
      </c>
      <c r="G21" s="253">
        <v>2</v>
      </c>
      <c r="H21" s="331">
        <f t="shared" ref="H21:AJ21" si="8">SUM(H22:H23)</f>
        <v>0</v>
      </c>
      <c r="I21" s="334">
        <f t="shared" si="8"/>
        <v>0</v>
      </c>
      <c r="J21" s="334">
        <f t="shared" si="8"/>
        <v>0</v>
      </c>
      <c r="K21" s="334">
        <f t="shared" si="8"/>
        <v>0</v>
      </c>
      <c r="L21" s="332">
        <f t="shared" si="8"/>
        <v>0</v>
      </c>
      <c r="M21" s="332">
        <f t="shared" si="8"/>
        <v>0</v>
      </c>
      <c r="N21" s="332">
        <f t="shared" si="8"/>
        <v>0</v>
      </c>
      <c r="O21" s="332">
        <f t="shared" si="8"/>
        <v>0</v>
      </c>
      <c r="P21" s="332">
        <f t="shared" si="8"/>
        <v>0</v>
      </c>
      <c r="Q21" s="332">
        <f t="shared" si="8"/>
        <v>0</v>
      </c>
      <c r="R21" s="332">
        <f t="shared" si="8"/>
        <v>0</v>
      </c>
      <c r="S21" s="332">
        <f t="shared" si="8"/>
        <v>0</v>
      </c>
      <c r="T21" s="332">
        <f t="shared" si="8"/>
        <v>0</v>
      </c>
      <c r="U21" s="332">
        <f t="shared" si="8"/>
        <v>0</v>
      </c>
      <c r="V21" s="332">
        <f t="shared" si="8"/>
        <v>0</v>
      </c>
      <c r="W21" s="332">
        <f t="shared" si="8"/>
        <v>0</v>
      </c>
      <c r="X21" s="332">
        <f t="shared" si="8"/>
        <v>0</v>
      </c>
      <c r="Y21" s="332">
        <f t="shared" si="8"/>
        <v>0</v>
      </c>
      <c r="Z21" s="332">
        <f t="shared" si="8"/>
        <v>0</v>
      </c>
      <c r="AA21" s="332">
        <f t="shared" si="8"/>
        <v>0</v>
      </c>
      <c r="AB21" s="332">
        <f t="shared" si="8"/>
        <v>0</v>
      </c>
      <c r="AC21" s="332">
        <f t="shared" si="8"/>
        <v>0</v>
      </c>
      <c r="AD21" s="332">
        <f t="shared" si="8"/>
        <v>0</v>
      </c>
      <c r="AE21" s="332">
        <f t="shared" si="8"/>
        <v>0</v>
      </c>
      <c r="AF21" s="332">
        <f t="shared" si="8"/>
        <v>0</v>
      </c>
      <c r="AG21" s="332">
        <f t="shared" si="8"/>
        <v>0</v>
      </c>
      <c r="AH21" s="332">
        <f t="shared" si="8"/>
        <v>0</v>
      </c>
      <c r="AI21" s="332">
        <f t="shared" si="8"/>
        <v>0</v>
      </c>
      <c r="AJ21" s="332">
        <f t="shared" si="8"/>
        <v>0</v>
      </c>
    </row>
    <row r="22" spans="1:36" x14ac:dyDescent="0.2">
      <c r="A22" s="244"/>
      <c r="B22" s="248" t="s">
        <v>123</v>
      </c>
      <c r="C22" s="249"/>
      <c r="D22" s="249"/>
      <c r="E22" s="249"/>
      <c r="F22" s="251" t="s">
        <v>75</v>
      </c>
      <c r="G22" s="251">
        <v>2</v>
      </c>
      <c r="H22" s="331"/>
      <c r="I22" s="334"/>
      <c r="J22" s="334"/>
      <c r="K22" s="334"/>
      <c r="L22" s="343"/>
      <c r="M22" s="343"/>
      <c r="N22" s="343"/>
      <c r="O22" s="343"/>
      <c r="P22" s="343"/>
      <c r="Q22" s="343"/>
      <c r="R22" s="343"/>
      <c r="S22" s="343"/>
      <c r="T22" s="343"/>
      <c r="U22" s="343"/>
      <c r="V22" s="343"/>
      <c r="W22" s="343"/>
      <c r="X22" s="343"/>
      <c r="Y22" s="343"/>
      <c r="Z22" s="343"/>
      <c r="AA22" s="343"/>
      <c r="AB22" s="343"/>
      <c r="AC22" s="343"/>
      <c r="AD22" s="343"/>
      <c r="AE22" s="343"/>
      <c r="AF22" s="343"/>
      <c r="AG22" s="343"/>
      <c r="AH22" s="343"/>
      <c r="AI22" s="343"/>
      <c r="AJ22" s="374"/>
    </row>
    <row r="23" spans="1:36" x14ac:dyDescent="0.2">
      <c r="A23" s="244"/>
      <c r="B23" s="394" t="s">
        <v>123</v>
      </c>
      <c r="C23" s="336" t="s">
        <v>602</v>
      </c>
      <c r="D23" s="337" t="s">
        <v>123</v>
      </c>
      <c r="E23" s="337"/>
      <c r="F23" s="288" t="s">
        <v>123</v>
      </c>
      <c r="G23" s="338"/>
      <c r="H23" s="339" t="s">
        <v>123</v>
      </c>
      <c r="I23" s="340" t="s">
        <v>123</v>
      </c>
      <c r="J23" s="340" t="s">
        <v>123</v>
      </c>
      <c r="K23" s="340" t="s">
        <v>123</v>
      </c>
      <c r="L23" s="338" t="s">
        <v>123</v>
      </c>
      <c r="M23" s="338" t="s">
        <v>123</v>
      </c>
      <c r="N23" s="338" t="s">
        <v>123</v>
      </c>
      <c r="O23" s="338" t="s">
        <v>123</v>
      </c>
      <c r="P23" s="338" t="s">
        <v>123</v>
      </c>
      <c r="Q23" s="338" t="s">
        <v>123</v>
      </c>
      <c r="R23" s="338" t="s">
        <v>123</v>
      </c>
      <c r="S23" s="338" t="s">
        <v>123</v>
      </c>
      <c r="T23" s="338" t="s">
        <v>123</v>
      </c>
      <c r="U23" s="338" t="s">
        <v>123</v>
      </c>
      <c r="V23" s="338" t="s">
        <v>123</v>
      </c>
      <c r="W23" s="338" t="s">
        <v>123</v>
      </c>
      <c r="X23" s="338" t="s">
        <v>123</v>
      </c>
      <c r="Y23" s="338" t="s">
        <v>123</v>
      </c>
      <c r="Z23" s="338" t="s">
        <v>123</v>
      </c>
      <c r="AA23" s="338" t="s">
        <v>123</v>
      </c>
      <c r="AB23" s="338" t="s">
        <v>123</v>
      </c>
      <c r="AC23" s="338" t="s">
        <v>123</v>
      </c>
      <c r="AD23" s="338" t="s">
        <v>123</v>
      </c>
      <c r="AE23" s="338" t="s">
        <v>123</v>
      </c>
      <c r="AF23" s="338" t="s">
        <v>123</v>
      </c>
      <c r="AG23" s="338" t="s">
        <v>123</v>
      </c>
      <c r="AH23" s="338" t="s">
        <v>123</v>
      </c>
      <c r="AI23" s="338" t="s">
        <v>123</v>
      </c>
      <c r="AJ23" s="375" t="s">
        <v>123</v>
      </c>
    </row>
    <row r="24" spans="1:36" x14ac:dyDescent="0.2">
      <c r="A24" s="244"/>
      <c r="B24" s="245">
        <f>B17+0.1</f>
        <v>58.600000000000009</v>
      </c>
      <c r="C24" s="341" t="s">
        <v>609</v>
      </c>
      <c r="D24" s="256" t="s">
        <v>123</v>
      </c>
      <c r="E24" s="256"/>
      <c r="F24" s="253" t="s">
        <v>75</v>
      </c>
      <c r="G24" s="253"/>
      <c r="H24" s="331">
        <f t="shared" ref="H24:AJ24" si="9">SUM(H25:H26)</f>
        <v>0</v>
      </c>
      <c r="I24" s="334">
        <f t="shared" si="9"/>
        <v>0</v>
      </c>
      <c r="J24" s="334">
        <f t="shared" si="9"/>
        <v>0</v>
      </c>
      <c r="K24" s="334">
        <f t="shared" si="9"/>
        <v>0</v>
      </c>
      <c r="L24" s="332">
        <f t="shared" si="9"/>
        <v>0</v>
      </c>
      <c r="M24" s="332">
        <f t="shared" si="9"/>
        <v>0</v>
      </c>
      <c r="N24" s="332">
        <f t="shared" si="9"/>
        <v>0</v>
      </c>
      <c r="O24" s="332">
        <f t="shared" si="9"/>
        <v>0</v>
      </c>
      <c r="P24" s="332">
        <f t="shared" si="9"/>
        <v>0</v>
      </c>
      <c r="Q24" s="332">
        <f t="shared" si="9"/>
        <v>0</v>
      </c>
      <c r="R24" s="332">
        <f t="shared" si="9"/>
        <v>0</v>
      </c>
      <c r="S24" s="332">
        <f t="shared" si="9"/>
        <v>0</v>
      </c>
      <c r="T24" s="332">
        <f t="shared" si="9"/>
        <v>0</v>
      </c>
      <c r="U24" s="332">
        <f t="shared" si="9"/>
        <v>0</v>
      </c>
      <c r="V24" s="332">
        <f t="shared" si="9"/>
        <v>0</v>
      </c>
      <c r="W24" s="332">
        <f t="shared" si="9"/>
        <v>0</v>
      </c>
      <c r="X24" s="332">
        <f t="shared" si="9"/>
        <v>0</v>
      </c>
      <c r="Y24" s="332">
        <f t="shared" si="9"/>
        <v>0</v>
      </c>
      <c r="Z24" s="332">
        <f t="shared" si="9"/>
        <v>0</v>
      </c>
      <c r="AA24" s="332">
        <f t="shared" si="9"/>
        <v>0</v>
      </c>
      <c r="AB24" s="332">
        <f t="shared" si="9"/>
        <v>0</v>
      </c>
      <c r="AC24" s="332">
        <f t="shared" si="9"/>
        <v>0</v>
      </c>
      <c r="AD24" s="332">
        <f t="shared" si="9"/>
        <v>0</v>
      </c>
      <c r="AE24" s="332">
        <f t="shared" si="9"/>
        <v>0</v>
      </c>
      <c r="AF24" s="332">
        <f t="shared" si="9"/>
        <v>0</v>
      </c>
      <c r="AG24" s="332">
        <f t="shared" si="9"/>
        <v>0</v>
      </c>
      <c r="AH24" s="332">
        <f t="shared" si="9"/>
        <v>0</v>
      </c>
      <c r="AI24" s="332">
        <f t="shared" si="9"/>
        <v>0</v>
      </c>
      <c r="AJ24" s="332">
        <f t="shared" si="9"/>
        <v>0</v>
      </c>
    </row>
    <row r="25" spans="1:36" x14ac:dyDescent="0.2">
      <c r="A25" s="244"/>
      <c r="B25" s="248" t="s">
        <v>123</v>
      </c>
      <c r="C25" s="249"/>
      <c r="D25" s="249"/>
      <c r="E25" s="249"/>
      <c r="F25" s="251" t="s">
        <v>75</v>
      </c>
      <c r="G25" s="251">
        <v>2</v>
      </c>
      <c r="H25" s="331"/>
      <c r="I25" s="334"/>
      <c r="J25" s="334"/>
      <c r="K25" s="334"/>
      <c r="L25" s="343"/>
      <c r="M25" s="343"/>
      <c r="N25" s="343"/>
      <c r="O25" s="343"/>
      <c r="P25" s="343"/>
      <c r="Q25" s="343"/>
      <c r="R25" s="343"/>
      <c r="S25" s="343"/>
      <c r="T25" s="343"/>
      <c r="U25" s="343"/>
      <c r="V25" s="343"/>
      <c r="W25" s="343"/>
      <c r="X25" s="343"/>
      <c r="Y25" s="343"/>
      <c r="Z25" s="343"/>
      <c r="AA25" s="343"/>
      <c r="AB25" s="343"/>
      <c r="AC25" s="343"/>
      <c r="AD25" s="343"/>
      <c r="AE25" s="343"/>
      <c r="AF25" s="343"/>
      <c r="AG25" s="343"/>
      <c r="AH25" s="343"/>
      <c r="AI25" s="343"/>
      <c r="AJ25" s="374"/>
    </row>
    <row r="26" spans="1:36" x14ac:dyDescent="0.2">
      <c r="A26" s="244"/>
      <c r="B26" s="394" t="s">
        <v>123</v>
      </c>
      <c r="C26" s="336" t="s">
        <v>602</v>
      </c>
      <c r="D26" s="337" t="s">
        <v>123</v>
      </c>
      <c r="E26" s="337"/>
      <c r="F26" s="288" t="s">
        <v>123</v>
      </c>
      <c r="G26" s="338"/>
      <c r="H26" s="339" t="s">
        <v>123</v>
      </c>
      <c r="I26" s="340" t="s">
        <v>123</v>
      </c>
      <c r="J26" s="340" t="s">
        <v>123</v>
      </c>
      <c r="K26" s="340" t="s">
        <v>123</v>
      </c>
      <c r="L26" s="338" t="s">
        <v>123</v>
      </c>
      <c r="M26" s="338" t="s">
        <v>123</v>
      </c>
      <c r="N26" s="338" t="s">
        <v>123</v>
      </c>
      <c r="O26" s="338" t="s">
        <v>123</v>
      </c>
      <c r="P26" s="338" t="s">
        <v>123</v>
      </c>
      <c r="Q26" s="338" t="s">
        <v>123</v>
      </c>
      <c r="R26" s="338" t="s">
        <v>123</v>
      </c>
      <c r="S26" s="338" t="s">
        <v>123</v>
      </c>
      <c r="T26" s="338" t="s">
        <v>123</v>
      </c>
      <c r="U26" s="338" t="s">
        <v>123</v>
      </c>
      <c r="V26" s="338" t="s">
        <v>123</v>
      </c>
      <c r="W26" s="338" t="s">
        <v>123</v>
      </c>
      <c r="X26" s="338" t="s">
        <v>123</v>
      </c>
      <c r="Y26" s="338" t="s">
        <v>123</v>
      </c>
      <c r="Z26" s="338" t="s">
        <v>123</v>
      </c>
      <c r="AA26" s="338" t="s">
        <v>123</v>
      </c>
      <c r="AB26" s="338" t="s">
        <v>123</v>
      </c>
      <c r="AC26" s="338" t="s">
        <v>123</v>
      </c>
      <c r="AD26" s="338" t="s">
        <v>123</v>
      </c>
      <c r="AE26" s="338" t="s">
        <v>123</v>
      </c>
      <c r="AF26" s="338" t="s">
        <v>123</v>
      </c>
      <c r="AG26" s="338" t="s">
        <v>123</v>
      </c>
      <c r="AH26" s="338" t="s">
        <v>123</v>
      </c>
      <c r="AI26" s="338" t="s">
        <v>123</v>
      </c>
      <c r="AJ26" s="375" t="s">
        <v>123</v>
      </c>
    </row>
    <row r="27" spans="1:36" x14ac:dyDescent="0.2">
      <c r="A27" s="244"/>
      <c r="B27" s="245">
        <f>B24+0.1</f>
        <v>58.70000000000001</v>
      </c>
      <c r="C27" s="373" t="s">
        <v>610</v>
      </c>
      <c r="D27" s="257" t="s">
        <v>123</v>
      </c>
      <c r="E27" s="257"/>
      <c r="F27" s="253" t="s">
        <v>75</v>
      </c>
      <c r="G27" s="253"/>
      <c r="H27" s="331">
        <f>SUM(H28:H29)</f>
        <v>0</v>
      </c>
      <c r="I27" s="334">
        <f t="shared" ref="I27:AJ27" si="10">SUM(I28:I29)</f>
        <v>0</v>
      </c>
      <c r="J27" s="334">
        <f t="shared" si="10"/>
        <v>0</v>
      </c>
      <c r="K27" s="334">
        <f t="shared" si="10"/>
        <v>0</v>
      </c>
      <c r="L27" s="332">
        <f t="shared" si="10"/>
        <v>0</v>
      </c>
      <c r="M27" s="332">
        <f t="shared" si="10"/>
        <v>0</v>
      </c>
      <c r="N27" s="332">
        <f t="shared" si="10"/>
        <v>0</v>
      </c>
      <c r="O27" s="332">
        <f t="shared" si="10"/>
        <v>0</v>
      </c>
      <c r="P27" s="332">
        <f t="shared" si="10"/>
        <v>0</v>
      </c>
      <c r="Q27" s="332">
        <f t="shared" si="10"/>
        <v>0</v>
      </c>
      <c r="R27" s="332">
        <f t="shared" si="10"/>
        <v>0</v>
      </c>
      <c r="S27" s="332">
        <f t="shared" si="10"/>
        <v>0</v>
      </c>
      <c r="T27" s="332">
        <f t="shared" si="10"/>
        <v>0</v>
      </c>
      <c r="U27" s="332">
        <f t="shared" si="10"/>
        <v>0</v>
      </c>
      <c r="V27" s="332">
        <f t="shared" si="10"/>
        <v>0</v>
      </c>
      <c r="W27" s="332">
        <f t="shared" si="10"/>
        <v>0</v>
      </c>
      <c r="X27" s="332">
        <f t="shared" si="10"/>
        <v>0</v>
      </c>
      <c r="Y27" s="332">
        <f t="shared" si="10"/>
        <v>0</v>
      </c>
      <c r="Z27" s="332">
        <f t="shared" si="10"/>
        <v>0</v>
      </c>
      <c r="AA27" s="332">
        <f t="shared" si="10"/>
        <v>0</v>
      </c>
      <c r="AB27" s="332">
        <f t="shared" si="10"/>
        <v>0</v>
      </c>
      <c r="AC27" s="332">
        <f t="shared" si="10"/>
        <v>0</v>
      </c>
      <c r="AD27" s="332">
        <f t="shared" si="10"/>
        <v>0</v>
      </c>
      <c r="AE27" s="332">
        <f t="shared" si="10"/>
        <v>0</v>
      </c>
      <c r="AF27" s="332">
        <f t="shared" si="10"/>
        <v>0</v>
      </c>
      <c r="AG27" s="332">
        <f t="shared" si="10"/>
        <v>0</v>
      </c>
      <c r="AH27" s="332">
        <f t="shared" si="10"/>
        <v>0</v>
      </c>
      <c r="AI27" s="332">
        <f t="shared" si="10"/>
        <v>0</v>
      </c>
      <c r="AJ27" s="332">
        <f t="shared" si="10"/>
        <v>0</v>
      </c>
    </row>
    <row r="28" spans="1:36" x14ac:dyDescent="0.2">
      <c r="A28" s="244"/>
      <c r="B28" s="248" t="s">
        <v>123</v>
      </c>
      <c r="C28" s="249"/>
      <c r="D28" s="249"/>
      <c r="E28" s="249"/>
      <c r="F28" s="251" t="s">
        <v>75</v>
      </c>
      <c r="G28" s="258">
        <v>2</v>
      </c>
      <c r="H28" s="330"/>
      <c r="I28" s="398"/>
      <c r="J28" s="398"/>
      <c r="K28" s="398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353"/>
      <c r="AA28" s="353"/>
      <c r="AB28" s="353"/>
      <c r="AC28" s="353"/>
      <c r="AD28" s="353"/>
      <c r="AE28" s="353"/>
      <c r="AF28" s="353"/>
      <c r="AG28" s="353"/>
      <c r="AH28" s="353"/>
      <c r="AI28" s="353"/>
      <c r="AJ28" s="384"/>
    </row>
    <row r="29" spans="1:36" x14ac:dyDescent="0.2">
      <c r="A29" s="244"/>
      <c r="B29" s="394" t="s">
        <v>123</v>
      </c>
      <c r="C29" s="336" t="s">
        <v>602</v>
      </c>
      <c r="D29" s="337" t="s">
        <v>123</v>
      </c>
      <c r="E29" s="337"/>
      <c r="F29" s="288" t="s">
        <v>123</v>
      </c>
      <c r="G29" s="338"/>
      <c r="H29" s="339" t="s">
        <v>123</v>
      </c>
      <c r="I29" s="340" t="s">
        <v>123</v>
      </c>
      <c r="J29" s="340" t="s">
        <v>123</v>
      </c>
      <c r="K29" s="340" t="s">
        <v>123</v>
      </c>
      <c r="L29" s="338" t="s">
        <v>123</v>
      </c>
      <c r="M29" s="338" t="s">
        <v>123</v>
      </c>
      <c r="N29" s="338" t="s">
        <v>123</v>
      </c>
      <c r="O29" s="338" t="s">
        <v>123</v>
      </c>
      <c r="P29" s="338" t="s">
        <v>123</v>
      </c>
      <c r="Q29" s="338" t="s">
        <v>123</v>
      </c>
      <c r="R29" s="338" t="s">
        <v>123</v>
      </c>
      <c r="S29" s="338" t="s">
        <v>123</v>
      </c>
      <c r="T29" s="338" t="s">
        <v>123</v>
      </c>
      <c r="U29" s="338" t="s">
        <v>123</v>
      </c>
      <c r="V29" s="338" t="s">
        <v>123</v>
      </c>
      <c r="W29" s="338" t="s">
        <v>123</v>
      </c>
      <c r="X29" s="338" t="s">
        <v>123</v>
      </c>
      <c r="Y29" s="338" t="s">
        <v>123</v>
      </c>
      <c r="Z29" s="338" t="s">
        <v>123</v>
      </c>
      <c r="AA29" s="338" t="s">
        <v>123</v>
      </c>
      <c r="AB29" s="338" t="s">
        <v>123</v>
      </c>
      <c r="AC29" s="338" t="s">
        <v>123</v>
      </c>
      <c r="AD29" s="338" t="s">
        <v>123</v>
      </c>
      <c r="AE29" s="338" t="s">
        <v>123</v>
      </c>
      <c r="AF29" s="338" t="s">
        <v>123</v>
      </c>
      <c r="AG29" s="338" t="s">
        <v>123</v>
      </c>
      <c r="AH29" s="338" t="s">
        <v>123</v>
      </c>
      <c r="AI29" s="338" t="s">
        <v>123</v>
      </c>
      <c r="AJ29" s="375" t="s">
        <v>123</v>
      </c>
    </row>
    <row r="30" spans="1:36" x14ac:dyDescent="0.2">
      <c r="A30" s="240"/>
      <c r="B30" s="241">
        <f>B4+1</f>
        <v>59</v>
      </c>
      <c r="C30" s="371" t="s">
        <v>611</v>
      </c>
      <c r="D30" s="259" t="s">
        <v>123</v>
      </c>
      <c r="E30" s="259"/>
      <c r="F30" s="260"/>
      <c r="G30" s="260"/>
      <c r="H30" s="330">
        <f t="shared" ref="H30:AJ30" si="11">SUM(H31,H34)</f>
        <v>0</v>
      </c>
      <c r="I30" s="398">
        <f t="shared" si="11"/>
        <v>0</v>
      </c>
      <c r="J30" s="398">
        <f t="shared" si="11"/>
        <v>0</v>
      </c>
      <c r="K30" s="398">
        <f t="shared" si="11"/>
        <v>0</v>
      </c>
      <c r="L30" s="332">
        <f t="shared" si="11"/>
        <v>-0.20413971534756037</v>
      </c>
      <c r="M30" s="332">
        <f t="shared" si="11"/>
        <v>-0.40827943069512074</v>
      </c>
      <c r="N30" s="332">
        <f t="shared" si="11"/>
        <v>-0.61241914604268111</v>
      </c>
      <c r="O30" s="332">
        <f t="shared" si="11"/>
        <v>-0.81655886139024147</v>
      </c>
      <c r="P30" s="332">
        <f t="shared" si="11"/>
        <v>-1.0206985767378018</v>
      </c>
      <c r="Q30" s="332">
        <f t="shared" si="11"/>
        <v>-1.1942173347832279</v>
      </c>
      <c r="R30" s="332">
        <f t="shared" si="11"/>
        <v>-1.3677360928286539</v>
      </c>
      <c r="S30" s="332">
        <f t="shared" si="11"/>
        <v>-1.5412548508740795</v>
      </c>
      <c r="T30" s="332">
        <f t="shared" si="11"/>
        <v>-1.7147736089195056</v>
      </c>
      <c r="U30" s="332">
        <f t="shared" si="11"/>
        <v>-1.8882923669649325</v>
      </c>
      <c r="V30" s="332">
        <f t="shared" si="11"/>
        <v>-1.3570611893326756</v>
      </c>
      <c r="W30" s="332">
        <f t="shared" si="11"/>
        <v>-1.5333967047771524</v>
      </c>
      <c r="X30" s="332">
        <f t="shared" si="11"/>
        <v>-1.708758274579814</v>
      </c>
      <c r="Y30" s="332">
        <f t="shared" si="11"/>
        <v>-1.8832279843676272</v>
      </c>
      <c r="Z30" s="332">
        <f t="shared" si="11"/>
        <v>-2.056783454294639</v>
      </c>
      <c r="AA30" s="332">
        <f t="shared" si="11"/>
        <v>-2.1655921168560894</v>
      </c>
      <c r="AB30" s="332">
        <f t="shared" si="11"/>
        <v>-2.2735934046729147</v>
      </c>
      <c r="AC30" s="332">
        <f t="shared" si="11"/>
        <v>-2.3807622343705153</v>
      </c>
      <c r="AD30" s="332">
        <f t="shared" si="11"/>
        <v>-2.487176163975132</v>
      </c>
      <c r="AE30" s="332">
        <f t="shared" si="11"/>
        <v>-2.5928593502897419</v>
      </c>
      <c r="AF30" s="332">
        <f t="shared" si="11"/>
        <v>-2.6894264375540091</v>
      </c>
      <c r="AG30" s="332">
        <f t="shared" si="11"/>
        <v>-2.785310430237427</v>
      </c>
      <c r="AH30" s="332">
        <f t="shared" si="11"/>
        <v>-2.8805331873665807</v>
      </c>
      <c r="AI30" s="332">
        <f t="shared" si="11"/>
        <v>-2.9750649491127814</v>
      </c>
      <c r="AJ30" s="332">
        <f t="shared" si="11"/>
        <v>-3.06897874669471</v>
      </c>
    </row>
    <row r="31" spans="1:36" x14ac:dyDescent="0.2">
      <c r="A31" s="244"/>
      <c r="B31" s="261">
        <f>B30+0.1</f>
        <v>59.1</v>
      </c>
      <c r="C31" s="341" t="s">
        <v>612</v>
      </c>
      <c r="D31" s="413" t="s">
        <v>123</v>
      </c>
      <c r="E31" s="413"/>
      <c r="F31" s="253" t="s">
        <v>75</v>
      </c>
      <c r="G31" s="253">
        <v>2</v>
      </c>
      <c r="H31" s="331">
        <f t="shared" ref="H31:AJ31" si="12">SUM(H32:H33)</f>
        <v>0</v>
      </c>
      <c r="I31" s="398">
        <f t="shared" si="12"/>
        <v>0</v>
      </c>
      <c r="J31" s="398">
        <f t="shared" si="12"/>
        <v>0</v>
      </c>
      <c r="K31" s="398">
        <f t="shared" si="12"/>
        <v>0</v>
      </c>
      <c r="L31" s="332">
        <f t="shared" si="12"/>
        <v>-0.20413971534756037</v>
      </c>
      <c r="M31" s="332">
        <f t="shared" si="12"/>
        <v>-0.40827943069512074</v>
      </c>
      <c r="N31" s="332">
        <f t="shared" si="12"/>
        <v>-0.61241914604268111</v>
      </c>
      <c r="O31" s="332">
        <f t="shared" si="12"/>
        <v>-0.81655886139024147</v>
      </c>
      <c r="P31" s="332">
        <f t="shared" si="12"/>
        <v>-1.0206985767378018</v>
      </c>
      <c r="Q31" s="332">
        <f t="shared" si="12"/>
        <v>-1.1942173347832279</v>
      </c>
      <c r="R31" s="332">
        <f t="shared" si="12"/>
        <v>-1.3677360928286539</v>
      </c>
      <c r="S31" s="332">
        <f t="shared" si="12"/>
        <v>-1.5412548508740795</v>
      </c>
      <c r="T31" s="332">
        <f t="shared" si="12"/>
        <v>-1.7147736089195056</v>
      </c>
      <c r="U31" s="332">
        <f t="shared" si="12"/>
        <v>-1.8882923669649325</v>
      </c>
      <c r="V31" s="332">
        <f t="shared" si="12"/>
        <v>-1.3570611893326756</v>
      </c>
      <c r="W31" s="332">
        <f t="shared" si="12"/>
        <v>-1.5333967047771524</v>
      </c>
      <c r="X31" s="332">
        <f t="shared" si="12"/>
        <v>-1.708758274579814</v>
      </c>
      <c r="Y31" s="332">
        <f t="shared" si="12"/>
        <v>-1.8832279843676272</v>
      </c>
      <c r="Z31" s="332">
        <f t="shared" si="12"/>
        <v>-2.056783454294639</v>
      </c>
      <c r="AA31" s="332">
        <f t="shared" si="12"/>
        <v>-2.1655921168560894</v>
      </c>
      <c r="AB31" s="332">
        <f t="shared" si="12"/>
        <v>-2.2735934046729147</v>
      </c>
      <c r="AC31" s="332">
        <f t="shared" si="12"/>
        <v>-2.3807622343705153</v>
      </c>
      <c r="AD31" s="332">
        <f t="shared" si="12"/>
        <v>-2.487176163975132</v>
      </c>
      <c r="AE31" s="332">
        <f t="shared" si="12"/>
        <v>-2.5928593502897419</v>
      </c>
      <c r="AF31" s="332">
        <f t="shared" si="12"/>
        <v>-2.6894264375540091</v>
      </c>
      <c r="AG31" s="332">
        <f t="shared" si="12"/>
        <v>-2.785310430237427</v>
      </c>
      <c r="AH31" s="332">
        <f t="shared" si="12"/>
        <v>-2.8805331873665807</v>
      </c>
      <c r="AI31" s="332">
        <f t="shared" si="12"/>
        <v>-2.9750649491127814</v>
      </c>
      <c r="AJ31" s="332">
        <f t="shared" si="12"/>
        <v>-3.06897874669471</v>
      </c>
    </row>
    <row r="32" spans="1:36" x14ac:dyDescent="0.2">
      <c r="A32" s="244"/>
      <c r="B32" s="262"/>
      <c r="C32" s="576" t="s">
        <v>832</v>
      </c>
      <c r="D32" s="576" t="s">
        <v>831</v>
      </c>
      <c r="E32" s="249"/>
      <c r="F32" s="251" t="s">
        <v>75</v>
      </c>
      <c r="G32" s="251">
        <v>2</v>
      </c>
      <c r="H32" s="331"/>
      <c r="I32" s="334"/>
      <c r="J32" s="334"/>
      <c r="K32" s="334"/>
      <c r="L32" s="343">
        <v>-0.20413971534756037</v>
      </c>
      <c r="M32" s="343">
        <v>-0.40827943069512074</v>
      </c>
      <c r="N32" s="343">
        <v>-0.61241914604268111</v>
      </c>
      <c r="O32" s="343">
        <v>-0.81655886139024147</v>
      </c>
      <c r="P32" s="343">
        <v>-1.0206985767378018</v>
      </c>
      <c r="Q32" s="343">
        <v>-1.1942173347832279</v>
      </c>
      <c r="R32" s="343">
        <v>-1.3677360928286539</v>
      </c>
      <c r="S32" s="343">
        <v>-1.5412548508740795</v>
      </c>
      <c r="T32" s="343">
        <v>-1.7147736089195056</v>
      </c>
      <c r="U32" s="343">
        <v>-1.8882923669649325</v>
      </c>
      <c r="V32" s="343">
        <v>-1.3570611893326756</v>
      </c>
      <c r="W32" s="343">
        <v>-1.5333967047771524</v>
      </c>
      <c r="X32" s="343">
        <v>-1.708758274579814</v>
      </c>
      <c r="Y32" s="343">
        <v>-1.8832279843676272</v>
      </c>
      <c r="Z32" s="343">
        <v>-2.056783454294639</v>
      </c>
      <c r="AA32" s="343">
        <v>-2.1655921168560894</v>
      </c>
      <c r="AB32" s="343">
        <v>-2.2735934046729147</v>
      </c>
      <c r="AC32" s="343">
        <v>-2.3807622343705153</v>
      </c>
      <c r="AD32" s="343">
        <v>-2.487176163975132</v>
      </c>
      <c r="AE32" s="343">
        <v>-2.5928593502897419</v>
      </c>
      <c r="AF32" s="343">
        <v>-2.6894264375540091</v>
      </c>
      <c r="AG32" s="343">
        <v>-2.785310430237427</v>
      </c>
      <c r="AH32" s="343">
        <v>-2.8805331873665807</v>
      </c>
      <c r="AI32" s="343">
        <v>-2.9750649491127814</v>
      </c>
      <c r="AJ32" s="343">
        <v>-3.06897874669471</v>
      </c>
    </row>
    <row r="33" spans="1:36" x14ac:dyDescent="0.2">
      <c r="A33" s="244"/>
      <c r="B33" s="394" t="s">
        <v>123</v>
      </c>
      <c r="C33" s="336" t="s">
        <v>602</v>
      </c>
      <c r="D33" s="337" t="s">
        <v>123</v>
      </c>
      <c r="E33" s="337"/>
      <c r="F33" s="288" t="s">
        <v>123</v>
      </c>
      <c r="G33" s="338"/>
      <c r="H33" s="339" t="s">
        <v>123</v>
      </c>
      <c r="I33" s="340" t="s">
        <v>123</v>
      </c>
      <c r="J33" s="340" t="s">
        <v>123</v>
      </c>
      <c r="K33" s="340" t="s">
        <v>123</v>
      </c>
      <c r="L33" s="338" t="s">
        <v>123</v>
      </c>
      <c r="M33" s="338" t="s">
        <v>123</v>
      </c>
      <c r="N33" s="338" t="s">
        <v>123</v>
      </c>
      <c r="O33" s="338" t="s">
        <v>123</v>
      </c>
      <c r="P33" s="338" t="s">
        <v>123</v>
      </c>
      <c r="Q33" s="338" t="s">
        <v>123</v>
      </c>
      <c r="R33" s="338" t="s">
        <v>123</v>
      </c>
      <c r="S33" s="338" t="s">
        <v>123</v>
      </c>
      <c r="T33" s="338" t="s">
        <v>123</v>
      </c>
      <c r="U33" s="338" t="s">
        <v>123</v>
      </c>
      <c r="V33" s="338" t="s">
        <v>123</v>
      </c>
      <c r="W33" s="338" t="s">
        <v>123</v>
      </c>
      <c r="X33" s="338" t="s">
        <v>123</v>
      </c>
      <c r="Y33" s="338" t="s">
        <v>123</v>
      </c>
      <c r="Z33" s="338" t="s">
        <v>123</v>
      </c>
      <c r="AA33" s="338" t="s">
        <v>123</v>
      </c>
      <c r="AB33" s="338" t="s">
        <v>123</v>
      </c>
      <c r="AC33" s="338" t="s">
        <v>123</v>
      </c>
      <c r="AD33" s="338" t="s">
        <v>123</v>
      </c>
      <c r="AE33" s="338" t="s">
        <v>123</v>
      </c>
      <c r="AF33" s="338" t="s">
        <v>123</v>
      </c>
      <c r="AG33" s="338" t="s">
        <v>123</v>
      </c>
      <c r="AH33" s="338" t="s">
        <v>123</v>
      </c>
      <c r="AI33" s="338" t="s">
        <v>123</v>
      </c>
      <c r="AJ33" s="375" t="s">
        <v>123</v>
      </c>
    </row>
    <row r="34" spans="1:36" x14ac:dyDescent="0.2">
      <c r="A34" s="244"/>
      <c r="B34" s="261">
        <f>B31+0.1</f>
        <v>59.2</v>
      </c>
      <c r="C34" s="341" t="s">
        <v>613</v>
      </c>
      <c r="D34" s="414" t="s">
        <v>123</v>
      </c>
      <c r="E34" s="414"/>
      <c r="F34" s="247" t="s">
        <v>75</v>
      </c>
      <c r="G34" s="247">
        <v>2</v>
      </c>
      <c r="H34" s="331">
        <f t="shared" ref="H34:AJ34" si="13">SUM(H35:H36)</f>
        <v>0</v>
      </c>
      <c r="I34" s="334">
        <f t="shared" si="13"/>
        <v>0</v>
      </c>
      <c r="J34" s="334">
        <f t="shared" si="13"/>
        <v>0</v>
      </c>
      <c r="K34" s="334">
        <f t="shared" si="13"/>
        <v>0</v>
      </c>
      <c r="L34" s="332">
        <f t="shared" si="13"/>
        <v>0</v>
      </c>
      <c r="M34" s="332">
        <f t="shared" si="13"/>
        <v>0</v>
      </c>
      <c r="N34" s="332">
        <f t="shared" si="13"/>
        <v>0</v>
      </c>
      <c r="O34" s="332">
        <f t="shared" si="13"/>
        <v>0</v>
      </c>
      <c r="P34" s="332">
        <f t="shared" si="13"/>
        <v>0</v>
      </c>
      <c r="Q34" s="332">
        <f t="shared" si="13"/>
        <v>0</v>
      </c>
      <c r="R34" s="332">
        <f t="shared" si="13"/>
        <v>0</v>
      </c>
      <c r="S34" s="332">
        <f t="shared" si="13"/>
        <v>0</v>
      </c>
      <c r="T34" s="332">
        <f t="shared" si="13"/>
        <v>0</v>
      </c>
      <c r="U34" s="332">
        <f t="shared" si="13"/>
        <v>0</v>
      </c>
      <c r="V34" s="332">
        <f t="shared" si="13"/>
        <v>0</v>
      </c>
      <c r="W34" s="332">
        <f t="shared" si="13"/>
        <v>0</v>
      </c>
      <c r="X34" s="332">
        <f t="shared" si="13"/>
        <v>0</v>
      </c>
      <c r="Y34" s="332">
        <f t="shared" si="13"/>
        <v>0</v>
      </c>
      <c r="Z34" s="332">
        <f t="shared" si="13"/>
        <v>0</v>
      </c>
      <c r="AA34" s="332">
        <f t="shared" si="13"/>
        <v>0</v>
      </c>
      <c r="AB34" s="332">
        <f t="shared" si="13"/>
        <v>0</v>
      </c>
      <c r="AC34" s="332">
        <f t="shared" si="13"/>
        <v>0</v>
      </c>
      <c r="AD34" s="332">
        <f t="shared" si="13"/>
        <v>0</v>
      </c>
      <c r="AE34" s="332">
        <f t="shared" si="13"/>
        <v>0</v>
      </c>
      <c r="AF34" s="332">
        <f t="shared" si="13"/>
        <v>0</v>
      </c>
      <c r="AG34" s="332">
        <f t="shared" si="13"/>
        <v>0</v>
      </c>
      <c r="AH34" s="332">
        <f t="shared" si="13"/>
        <v>0</v>
      </c>
      <c r="AI34" s="332">
        <f t="shared" si="13"/>
        <v>0</v>
      </c>
      <c r="AJ34" s="332">
        <f t="shared" si="13"/>
        <v>0</v>
      </c>
    </row>
    <row r="35" spans="1:36" x14ac:dyDescent="0.2">
      <c r="A35" s="244"/>
      <c r="B35" s="248" t="s">
        <v>123</v>
      </c>
      <c r="C35" s="249"/>
      <c r="D35" s="249"/>
      <c r="E35" s="249"/>
      <c r="F35" s="250" t="s">
        <v>75</v>
      </c>
      <c r="G35" s="250">
        <v>2</v>
      </c>
      <c r="H35" s="330"/>
      <c r="I35" s="398"/>
      <c r="J35" s="398"/>
      <c r="K35" s="398"/>
      <c r="L35" s="353"/>
      <c r="M35" s="353"/>
      <c r="N35" s="353"/>
      <c r="O35" s="353"/>
      <c r="P35" s="353"/>
      <c r="Q35" s="353"/>
      <c r="R35" s="353"/>
      <c r="S35" s="353"/>
      <c r="T35" s="353"/>
      <c r="U35" s="353"/>
      <c r="V35" s="353"/>
      <c r="W35" s="353"/>
      <c r="X35" s="353"/>
      <c r="Y35" s="353"/>
      <c r="Z35" s="353"/>
      <c r="AA35" s="353"/>
      <c r="AB35" s="353"/>
      <c r="AC35" s="353"/>
      <c r="AD35" s="353"/>
      <c r="AE35" s="353"/>
      <c r="AF35" s="353"/>
      <c r="AG35" s="353"/>
      <c r="AH35" s="353"/>
      <c r="AI35" s="353"/>
      <c r="AJ35" s="384"/>
    </row>
    <row r="36" spans="1:36" x14ac:dyDescent="0.2">
      <c r="A36" s="244"/>
      <c r="B36" s="394" t="s">
        <v>123</v>
      </c>
      <c r="C36" s="336" t="s">
        <v>602</v>
      </c>
      <c r="D36" s="337" t="s">
        <v>123</v>
      </c>
      <c r="E36" s="337"/>
      <c r="F36" s="338" t="s">
        <v>123</v>
      </c>
      <c r="G36" s="338"/>
      <c r="H36" s="339" t="s">
        <v>123</v>
      </c>
      <c r="I36" s="340" t="s">
        <v>123</v>
      </c>
      <c r="J36" s="340" t="s">
        <v>123</v>
      </c>
      <c r="K36" s="340" t="s">
        <v>123</v>
      </c>
      <c r="L36" s="338" t="s">
        <v>123</v>
      </c>
      <c r="M36" s="338" t="s">
        <v>123</v>
      </c>
      <c r="N36" s="338" t="s">
        <v>123</v>
      </c>
      <c r="O36" s="338" t="s">
        <v>123</v>
      </c>
      <c r="P36" s="338" t="s">
        <v>123</v>
      </c>
      <c r="Q36" s="338" t="s">
        <v>123</v>
      </c>
      <c r="R36" s="338" t="s">
        <v>123</v>
      </c>
      <c r="S36" s="338" t="s">
        <v>123</v>
      </c>
      <c r="T36" s="338" t="s">
        <v>123</v>
      </c>
      <c r="U36" s="338" t="s">
        <v>123</v>
      </c>
      <c r="V36" s="338" t="s">
        <v>123</v>
      </c>
      <c r="W36" s="338" t="s">
        <v>123</v>
      </c>
      <c r="X36" s="338" t="s">
        <v>123</v>
      </c>
      <c r="Y36" s="338" t="s">
        <v>123</v>
      </c>
      <c r="Z36" s="338" t="s">
        <v>123</v>
      </c>
      <c r="AA36" s="338" t="s">
        <v>123</v>
      </c>
      <c r="AB36" s="338" t="s">
        <v>123</v>
      </c>
      <c r="AC36" s="338" t="s">
        <v>123</v>
      </c>
      <c r="AD36" s="338" t="s">
        <v>123</v>
      </c>
      <c r="AE36" s="338" t="s">
        <v>123</v>
      </c>
      <c r="AF36" s="338" t="s">
        <v>123</v>
      </c>
      <c r="AG36" s="338" t="s">
        <v>123</v>
      </c>
      <c r="AH36" s="338" t="s">
        <v>123</v>
      </c>
      <c r="AI36" s="338" t="s">
        <v>123</v>
      </c>
      <c r="AJ36" s="375" t="s">
        <v>123</v>
      </c>
    </row>
    <row r="37" spans="1:36" x14ac:dyDescent="0.2">
      <c r="A37" s="240"/>
      <c r="B37" s="241">
        <f>B30+1</f>
        <v>60</v>
      </c>
      <c r="C37" s="371" t="s">
        <v>614</v>
      </c>
      <c r="D37" s="242" t="s">
        <v>123</v>
      </c>
      <c r="E37" s="242"/>
      <c r="F37" s="263"/>
      <c r="G37" s="263">
        <v>2</v>
      </c>
      <c r="H37" s="330">
        <f t="shared" ref="H37:AJ37" si="14">SUM(H38,H41)</f>
        <v>0</v>
      </c>
      <c r="I37" s="398">
        <f t="shared" si="14"/>
        <v>0</v>
      </c>
      <c r="J37" s="398">
        <f t="shared" si="14"/>
        <v>0</v>
      </c>
      <c r="K37" s="398">
        <f t="shared" si="14"/>
        <v>0</v>
      </c>
      <c r="L37" s="332">
        <f t="shared" si="14"/>
        <v>0</v>
      </c>
      <c r="M37" s="332">
        <f t="shared" si="14"/>
        <v>0</v>
      </c>
      <c r="N37" s="332">
        <f t="shared" si="14"/>
        <v>0</v>
      </c>
      <c r="O37" s="332">
        <f t="shared" si="14"/>
        <v>0</v>
      </c>
      <c r="P37" s="332">
        <f t="shared" si="14"/>
        <v>0</v>
      </c>
      <c r="Q37" s="332">
        <f t="shared" si="14"/>
        <v>0</v>
      </c>
      <c r="R37" s="332">
        <f t="shared" si="14"/>
        <v>0</v>
      </c>
      <c r="S37" s="332">
        <f t="shared" si="14"/>
        <v>0</v>
      </c>
      <c r="T37" s="332">
        <f t="shared" si="14"/>
        <v>0</v>
      </c>
      <c r="U37" s="332">
        <f t="shared" si="14"/>
        <v>0</v>
      </c>
      <c r="V37" s="332">
        <f t="shared" si="14"/>
        <v>0</v>
      </c>
      <c r="W37" s="332">
        <f t="shared" si="14"/>
        <v>0</v>
      </c>
      <c r="X37" s="332">
        <f t="shared" si="14"/>
        <v>0</v>
      </c>
      <c r="Y37" s="332">
        <f t="shared" si="14"/>
        <v>0</v>
      </c>
      <c r="Z37" s="332">
        <f t="shared" si="14"/>
        <v>0</v>
      </c>
      <c r="AA37" s="332">
        <f t="shared" si="14"/>
        <v>0</v>
      </c>
      <c r="AB37" s="332">
        <f t="shared" si="14"/>
        <v>0</v>
      </c>
      <c r="AC37" s="332">
        <f t="shared" si="14"/>
        <v>0</v>
      </c>
      <c r="AD37" s="332">
        <f t="shared" si="14"/>
        <v>0</v>
      </c>
      <c r="AE37" s="332">
        <f t="shared" si="14"/>
        <v>0</v>
      </c>
      <c r="AF37" s="332">
        <f t="shared" si="14"/>
        <v>0</v>
      </c>
      <c r="AG37" s="332">
        <f t="shared" si="14"/>
        <v>0</v>
      </c>
      <c r="AH37" s="332">
        <f t="shared" si="14"/>
        <v>0</v>
      </c>
      <c r="AI37" s="332">
        <f t="shared" si="14"/>
        <v>0</v>
      </c>
      <c r="AJ37" s="332">
        <f t="shared" si="14"/>
        <v>0</v>
      </c>
    </row>
    <row r="38" spans="1:36" x14ac:dyDescent="0.2">
      <c r="A38" s="244"/>
      <c r="B38" s="261">
        <f>B37+0.1</f>
        <v>60.1</v>
      </c>
      <c r="C38" s="341" t="s">
        <v>615</v>
      </c>
      <c r="D38" s="414" t="s">
        <v>123</v>
      </c>
      <c r="E38" s="414"/>
      <c r="F38" s="247" t="s">
        <v>75</v>
      </c>
      <c r="G38" s="247">
        <v>2</v>
      </c>
      <c r="H38" s="331">
        <f>SUM(H39:H40)</f>
        <v>0</v>
      </c>
      <c r="I38" s="398">
        <f>SUM(I39:I40)</f>
        <v>0</v>
      </c>
      <c r="J38" s="398">
        <f>SUM(J39:J40)</f>
        <v>0</v>
      </c>
      <c r="K38" s="398">
        <f>SUM(K39:K40)</f>
        <v>0</v>
      </c>
      <c r="L38" s="332">
        <f>SUM(L39:L40)</f>
        <v>0</v>
      </c>
      <c r="M38" s="332">
        <f t="shared" ref="M38:AJ38" si="15">SUM(M39:M40)</f>
        <v>0</v>
      </c>
      <c r="N38" s="332">
        <f t="shared" si="15"/>
        <v>0</v>
      </c>
      <c r="O38" s="332">
        <f t="shared" si="15"/>
        <v>0</v>
      </c>
      <c r="P38" s="332">
        <f t="shared" si="15"/>
        <v>0</v>
      </c>
      <c r="Q38" s="332">
        <f t="shared" si="15"/>
        <v>0</v>
      </c>
      <c r="R38" s="332">
        <f t="shared" si="15"/>
        <v>0</v>
      </c>
      <c r="S38" s="332">
        <f t="shared" si="15"/>
        <v>0</v>
      </c>
      <c r="T38" s="332">
        <f t="shared" si="15"/>
        <v>0</v>
      </c>
      <c r="U38" s="332">
        <f t="shared" si="15"/>
        <v>0</v>
      </c>
      <c r="V38" s="332">
        <f t="shared" si="15"/>
        <v>0</v>
      </c>
      <c r="W38" s="332">
        <f t="shared" si="15"/>
        <v>0</v>
      </c>
      <c r="X38" s="332">
        <f t="shared" si="15"/>
        <v>0</v>
      </c>
      <c r="Y38" s="332">
        <f t="shared" si="15"/>
        <v>0</v>
      </c>
      <c r="Z38" s="332">
        <f t="shared" si="15"/>
        <v>0</v>
      </c>
      <c r="AA38" s="332">
        <f t="shared" si="15"/>
        <v>0</v>
      </c>
      <c r="AB38" s="332">
        <f t="shared" si="15"/>
        <v>0</v>
      </c>
      <c r="AC38" s="332">
        <f t="shared" si="15"/>
        <v>0</v>
      </c>
      <c r="AD38" s="332">
        <f t="shared" si="15"/>
        <v>0</v>
      </c>
      <c r="AE38" s="332">
        <f t="shared" si="15"/>
        <v>0</v>
      </c>
      <c r="AF38" s="332">
        <f t="shared" si="15"/>
        <v>0</v>
      </c>
      <c r="AG38" s="332">
        <f t="shared" si="15"/>
        <v>0</v>
      </c>
      <c r="AH38" s="332">
        <f t="shared" si="15"/>
        <v>0</v>
      </c>
      <c r="AI38" s="332">
        <f t="shared" si="15"/>
        <v>0</v>
      </c>
      <c r="AJ38" s="332">
        <f t="shared" si="15"/>
        <v>0</v>
      </c>
    </row>
    <row r="39" spans="1:36" x14ac:dyDescent="0.2">
      <c r="A39" s="244"/>
      <c r="B39" s="248" t="s">
        <v>123</v>
      </c>
      <c r="C39" s="249"/>
      <c r="D39" s="249"/>
      <c r="E39" s="249"/>
      <c r="F39" s="250" t="s">
        <v>75</v>
      </c>
      <c r="G39" s="250">
        <v>2</v>
      </c>
      <c r="H39" s="331"/>
      <c r="I39" s="334"/>
      <c r="J39" s="334"/>
      <c r="K39" s="334"/>
      <c r="L39" s="343"/>
      <c r="M39" s="343"/>
      <c r="N39" s="343"/>
      <c r="O39" s="343"/>
      <c r="P39" s="343"/>
      <c r="Q39" s="343"/>
      <c r="R39" s="343"/>
      <c r="S39" s="343"/>
      <c r="T39" s="343"/>
      <c r="U39" s="343"/>
      <c r="V39" s="343"/>
      <c r="W39" s="343"/>
      <c r="X39" s="343"/>
      <c r="Y39" s="343"/>
      <c r="Z39" s="343"/>
      <c r="AA39" s="343"/>
      <c r="AB39" s="343"/>
      <c r="AC39" s="343"/>
      <c r="AD39" s="343"/>
      <c r="AE39" s="343"/>
      <c r="AF39" s="343"/>
      <c r="AG39" s="343"/>
      <c r="AH39" s="343"/>
      <c r="AI39" s="343"/>
      <c r="AJ39" s="374"/>
    </row>
    <row r="40" spans="1:36" x14ac:dyDescent="0.2">
      <c r="A40" s="244"/>
      <c r="B40" s="394" t="s">
        <v>123</v>
      </c>
      <c r="C40" s="336" t="s">
        <v>602</v>
      </c>
      <c r="D40" s="337" t="s">
        <v>123</v>
      </c>
      <c r="E40" s="337"/>
      <c r="F40" s="338" t="s">
        <v>123</v>
      </c>
      <c r="G40" s="338"/>
      <c r="H40" s="339" t="s">
        <v>123</v>
      </c>
      <c r="I40" s="340" t="s">
        <v>123</v>
      </c>
      <c r="J40" s="340" t="s">
        <v>123</v>
      </c>
      <c r="K40" s="340" t="s">
        <v>123</v>
      </c>
      <c r="L40" s="338" t="s">
        <v>123</v>
      </c>
      <c r="M40" s="338" t="s">
        <v>123</v>
      </c>
      <c r="N40" s="338" t="s">
        <v>123</v>
      </c>
      <c r="O40" s="338" t="s">
        <v>123</v>
      </c>
      <c r="P40" s="338" t="s">
        <v>123</v>
      </c>
      <c r="Q40" s="338" t="s">
        <v>123</v>
      </c>
      <c r="R40" s="338" t="s">
        <v>123</v>
      </c>
      <c r="S40" s="338" t="s">
        <v>123</v>
      </c>
      <c r="T40" s="338" t="s">
        <v>123</v>
      </c>
      <c r="U40" s="338" t="s">
        <v>123</v>
      </c>
      <c r="V40" s="338" t="s">
        <v>123</v>
      </c>
      <c r="W40" s="338" t="s">
        <v>123</v>
      </c>
      <c r="X40" s="338" t="s">
        <v>123</v>
      </c>
      <c r="Y40" s="338" t="s">
        <v>123</v>
      </c>
      <c r="Z40" s="338" t="s">
        <v>123</v>
      </c>
      <c r="AA40" s="338" t="s">
        <v>123</v>
      </c>
      <c r="AB40" s="338" t="s">
        <v>123</v>
      </c>
      <c r="AC40" s="338" t="s">
        <v>123</v>
      </c>
      <c r="AD40" s="338" t="s">
        <v>123</v>
      </c>
      <c r="AE40" s="338" t="s">
        <v>123</v>
      </c>
      <c r="AF40" s="338" t="s">
        <v>123</v>
      </c>
      <c r="AG40" s="338" t="s">
        <v>123</v>
      </c>
      <c r="AH40" s="338" t="s">
        <v>123</v>
      </c>
      <c r="AI40" s="338" t="s">
        <v>123</v>
      </c>
      <c r="AJ40" s="375" t="s">
        <v>123</v>
      </c>
    </row>
    <row r="41" spans="1:36" x14ac:dyDescent="0.2">
      <c r="A41" s="244"/>
      <c r="B41" s="261">
        <f>B38+0.1</f>
        <v>60.2</v>
      </c>
      <c r="C41" s="341" t="s">
        <v>616</v>
      </c>
      <c r="D41" s="414" t="s">
        <v>123</v>
      </c>
      <c r="E41" s="414"/>
      <c r="F41" s="247" t="s">
        <v>75</v>
      </c>
      <c r="G41" s="247">
        <v>2</v>
      </c>
      <c r="H41" s="331">
        <f t="shared" ref="H41:AJ41" si="16">SUM(H42:H43)</f>
        <v>0</v>
      </c>
      <c r="I41" s="334">
        <f t="shared" si="16"/>
        <v>0</v>
      </c>
      <c r="J41" s="334">
        <f t="shared" si="16"/>
        <v>0</v>
      </c>
      <c r="K41" s="334">
        <f t="shared" si="16"/>
        <v>0</v>
      </c>
      <c r="L41" s="332">
        <f t="shared" si="16"/>
        <v>0</v>
      </c>
      <c r="M41" s="332">
        <f t="shared" si="16"/>
        <v>0</v>
      </c>
      <c r="N41" s="332">
        <f t="shared" si="16"/>
        <v>0</v>
      </c>
      <c r="O41" s="332">
        <f t="shared" si="16"/>
        <v>0</v>
      </c>
      <c r="P41" s="332">
        <f t="shared" si="16"/>
        <v>0</v>
      </c>
      <c r="Q41" s="332">
        <f t="shared" si="16"/>
        <v>0</v>
      </c>
      <c r="R41" s="332">
        <f t="shared" si="16"/>
        <v>0</v>
      </c>
      <c r="S41" s="332">
        <f t="shared" si="16"/>
        <v>0</v>
      </c>
      <c r="T41" s="332">
        <f t="shared" si="16"/>
        <v>0</v>
      </c>
      <c r="U41" s="332">
        <f t="shared" si="16"/>
        <v>0</v>
      </c>
      <c r="V41" s="332">
        <f t="shared" si="16"/>
        <v>0</v>
      </c>
      <c r="W41" s="332">
        <f t="shared" si="16"/>
        <v>0</v>
      </c>
      <c r="X41" s="332">
        <f t="shared" si="16"/>
        <v>0</v>
      </c>
      <c r="Y41" s="332">
        <f t="shared" si="16"/>
        <v>0</v>
      </c>
      <c r="Z41" s="332">
        <f t="shared" si="16"/>
        <v>0</v>
      </c>
      <c r="AA41" s="332">
        <f t="shared" si="16"/>
        <v>0</v>
      </c>
      <c r="AB41" s="332">
        <f t="shared" si="16"/>
        <v>0</v>
      </c>
      <c r="AC41" s="332">
        <f t="shared" si="16"/>
        <v>0</v>
      </c>
      <c r="AD41" s="332">
        <f t="shared" si="16"/>
        <v>0</v>
      </c>
      <c r="AE41" s="332">
        <f t="shared" si="16"/>
        <v>0</v>
      </c>
      <c r="AF41" s="332">
        <f t="shared" si="16"/>
        <v>0</v>
      </c>
      <c r="AG41" s="332">
        <f t="shared" si="16"/>
        <v>0</v>
      </c>
      <c r="AH41" s="332">
        <f t="shared" si="16"/>
        <v>0</v>
      </c>
      <c r="AI41" s="332">
        <f t="shared" si="16"/>
        <v>0</v>
      </c>
      <c r="AJ41" s="332">
        <f t="shared" si="16"/>
        <v>0</v>
      </c>
    </row>
    <row r="42" spans="1:36" x14ac:dyDescent="0.2">
      <c r="A42" s="192"/>
      <c r="B42" s="248" t="s">
        <v>123</v>
      </c>
      <c r="C42" s="249"/>
      <c r="D42" s="249"/>
      <c r="E42" s="249"/>
      <c r="F42" s="250" t="s">
        <v>75</v>
      </c>
      <c r="G42" s="250">
        <v>2</v>
      </c>
      <c r="H42" s="331"/>
      <c r="I42" s="334"/>
      <c r="J42" s="334"/>
      <c r="K42" s="334"/>
      <c r="L42" s="343"/>
      <c r="M42" s="343"/>
      <c r="N42" s="343"/>
      <c r="O42" s="343"/>
      <c r="P42" s="343"/>
      <c r="Q42" s="343"/>
      <c r="R42" s="343"/>
      <c r="S42" s="343"/>
      <c r="T42" s="343"/>
      <c r="U42" s="343"/>
      <c r="V42" s="343"/>
      <c r="W42" s="343"/>
      <c r="X42" s="343"/>
      <c r="Y42" s="343"/>
      <c r="Z42" s="343"/>
      <c r="AA42" s="343"/>
      <c r="AB42" s="343"/>
      <c r="AC42" s="343"/>
      <c r="AD42" s="343"/>
      <c r="AE42" s="343"/>
      <c r="AF42" s="343"/>
      <c r="AG42" s="343"/>
      <c r="AH42" s="343"/>
      <c r="AI42" s="343"/>
      <c r="AJ42" s="374"/>
    </row>
    <row r="43" spans="1:36" x14ac:dyDescent="0.2">
      <c r="A43" s="244"/>
      <c r="B43" s="394" t="s">
        <v>123</v>
      </c>
      <c r="C43" s="336" t="s">
        <v>602</v>
      </c>
      <c r="D43" s="337" t="s">
        <v>123</v>
      </c>
      <c r="E43" s="337"/>
      <c r="F43" s="288" t="s">
        <v>123</v>
      </c>
      <c r="G43" s="338"/>
      <c r="H43" s="339" t="s">
        <v>123</v>
      </c>
      <c r="I43" s="411" t="s">
        <v>123</v>
      </c>
      <c r="J43" s="411" t="s">
        <v>123</v>
      </c>
      <c r="K43" s="340" t="s">
        <v>123</v>
      </c>
      <c r="L43" s="338" t="s">
        <v>123</v>
      </c>
      <c r="M43" s="338" t="s">
        <v>123</v>
      </c>
      <c r="N43" s="338" t="s">
        <v>123</v>
      </c>
      <c r="O43" s="338" t="s">
        <v>123</v>
      </c>
      <c r="P43" s="338" t="s">
        <v>123</v>
      </c>
      <c r="Q43" s="338" t="s">
        <v>123</v>
      </c>
      <c r="R43" s="338" t="s">
        <v>123</v>
      </c>
      <c r="S43" s="338" t="s">
        <v>123</v>
      </c>
      <c r="T43" s="338" t="s">
        <v>123</v>
      </c>
      <c r="U43" s="338" t="s">
        <v>123</v>
      </c>
      <c r="V43" s="338" t="s">
        <v>123</v>
      </c>
      <c r="W43" s="338" t="s">
        <v>123</v>
      </c>
      <c r="X43" s="338" t="s">
        <v>123</v>
      </c>
      <c r="Y43" s="338" t="s">
        <v>123</v>
      </c>
      <c r="Z43" s="338" t="s">
        <v>123</v>
      </c>
      <c r="AA43" s="338" t="s">
        <v>123</v>
      </c>
      <c r="AB43" s="338" t="s">
        <v>123</v>
      </c>
      <c r="AC43" s="338" t="s">
        <v>123</v>
      </c>
      <c r="AD43" s="338" t="s">
        <v>123</v>
      </c>
      <c r="AE43" s="338" t="s">
        <v>123</v>
      </c>
      <c r="AF43" s="338" t="s">
        <v>123</v>
      </c>
      <c r="AG43" s="338" t="s">
        <v>123</v>
      </c>
      <c r="AH43" s="338" t="s">
        <v>123</v>
      </c>
      <c r="AI43" s="338" t="s">
        <v>123</v>
      </c>
      <c r="AJ43" s="375" t="s">
        <v>123</v>
      </c>
    </row>
    <row r="44" spans="1:36" x14ac:dyDescent="0.2">
      <c r="A44" s="235"/>
      <c r="B44" s="264">
        <f>B37+1</f>
        <v>61</v>
      </c>
      <c r="C44" s="415" t="s">
        <v>617</v>
      </c>
      <c r="D44" s="259" t="s">
        <v>123</v>
      </c>
      <c r="E44" s="259"/>
      <c r="F44" s="260"/>
      <c r="G44" s="260">
        <v>2</v>
      </c>
      <c r="H44" s="331">
        <f>SUM(H45+H48+H51+H54+H57+H60+H63+H66+H69+H72)</f>
        <v>0</v>
      </c>
      <c r="I44" s="334">
        <f>SUM(I45+I48+I51+I54+I57+I60+I63+I66+I69+I72)</f>
        <v>0</v>
      </c>
      <c r="J44" s="334">
        <f>SUM(J45+J48+J51+J54+J57+J60+J63+J66+J69+J72)</f>
        <v>0</v>
      </c>
      <c r="K44" s="334">
        <f>SUM(K45+K48+K51+K54+K57+K60+K63+K66+K69+K72)</f>
        <v>0</v>
      </c>
      <c r="L44" s="332">
        <f>SUM(L45+L48+L51+L54+L57+L60+L63+L66+L69+L72)</f>
        <v>0</v>
      </c>
      <c r="M44" s="332">
        <f t="shared" ref="M44:AJ44" si="17">SUM(M45+M48+M51+M54+M57+M60+M63+M66+M69+M72)</f>
        <v>0</v>
      </c>
      <c r="N44" s="332">
        <f t="shared" si="17"/>
        <v>0</v>
      </c>
      <c r="O44" s="332">
        <f t="shared" si="17"/>
        <v>0</v>
      </c>
      <c r="P44" s="332">
        <f t="shared" si="17"/>
        <v>0</v>
      </c>
      <c r="Q44" s="332">
        <f t="shared" si="17"/>
        <v>0</v>
      </c>
      <c r="R44" s="332">
        <f t="shared" si="17"/>
        <v>0</v>
      </c>
      <c r="S44" s="332">
        <f t="shared" si="17"/>
        <v>0</v>
      </c>
      <c r="T44" s="332">
        <f t="shared" si="17"/>
        <v>0</v>
      </c>
      <c r="U44" s="332">
        <f t="shared" si="17"/>
        <v>0</v>
      </c>
      <c r="V44" s="332">
        <f t="shared" si="17"/>
        <v>-1.4447595286974821</v>
      </c>
      <c r="W44" s="332">
        <f t="shared" si="17"/>
        <v>-1.3922879913841253</v>
      </c>
      <c r="X44" s="332">
        <f t="shared" si="17"/>
        <v>-1.3420077458425292</v>
      </c>
      <c r="Y44" s="332">
        <f t="shared" si="17"/>
        <v>-1.2933271904647732</v>
      </c>
      <c r="Z44" s="332">
        <f t="shared" si="17"/>
        <v>-1.2461612729432194</v>
      </c>
      <c r="AA44" s="332">
        <f t="shared" si="17"/>
        <v>-1.2005039253287761</v>
      </c>
      <c r="AB44" s="332">
        <f t="shared" si="17"/>
        <v>-1.1563163195550903</v>
      </c>
      <c r="AC44" s="332">
        <f t="shared" si="17"/>
        <v>-1.1135476314628481</v>
      </c>
      <c r="AD44" s="332">
        <f t="shared" si="17"/>
        <v>-1.0720933378726099</v>
      </c>
      <c r="AE44" s="332">
        <f t="shared" si="17"/>
        <v>-1.031974235854852</v>
      </c>
      <c r="AF44" s="332">
        <f t="shared" si="17"/>
        <v>-0.99330570481558933</v>
      </c>
      <c r="AG44" s="332">
        <f t="shared" si="17"/>
        <v>-0.95582304959523912</v>
      </c>
      <c r="AH44" s="332">
        <f t="shared" si="17"/>
        <v>-0.91958939531883632</v>
      </c>
      <c r="AI44" s="332">
        <f t="shared" si="17"/>
        <v>-0.88445321606649419</v>
      </c>
      <c r="AJ44" s="332">
        <f t="shared" si="17"/>
        <v>-0.85041177568977067</v>
      </c>
    </row>
    <row r="45" spans="1:36" ht="25.5" x14ac:dyDescent="0.2">
      <c r="A45" s="192"/>
      <c r="B45" s="265">
        <f>B44+0.1</f>
        <v>61.1</v>
      </c>
      <c r="C45" s="416" t="s">
        <v>618</v>
      </c>
      <c r="D45" s="413" t="s">
        <v>123</v>
      </c>
      <c r="E45" s="413"/>
      <c r="F45" s="253" t="s">
        <v>75</v>
      </c>
      <c r="G45" s="253">
        <v>2</v>
      </c>
      <c r="H45" s="331">
        <f t="shared" ref="H45:AJ45" si="18">SUM(H46:H47)</f>
        <v>0</v>
      </c>
      <c r="I45" s="334">
        <f t="shared" si="18"/>
        <v>0</v>
      </c>
      <c r="J45" s="334">
        <f t="shared" si="18"/>
        <v>0</v>
      </c>
      <c r="K45" s="334">
        <f t="shared" si="18"/>
        <v>0</v>
      </c>
      <c r="L45" s="332">
        <f t="shared" si="18"/>
        <v>0</v>
      </c>
      <c r="M45" s="332">
        <f t="shared" si="18"/>
        <v>0</v>
      </c>
      <c r="N45" s="332">
        <f t="shared" si="18"/>
        <v>0</v>
      </c>
      <c r="O45" s="332">
        <f t="shared" si="18"/>
        <v>0</v>
      </c>
      <c r="P45" s="332">
        <f t="shared" si="18"/>
        <v>0</v>
      </c>
      <c r="Q45" s="332">
        <f t="shared" si="18"/>
        <v>0</v>
      </c>
      <c r="R45" s="332">
        <f t="shared" si="18"/>
        <v>0</v>
      </c>
      <c r="S45" s="332">
        <f t="shared" si="18"/>
        <v>0</v>
      </c>
      <c r="T45" s="332">
        <f t="shared" si="18"/>
        <v>0</v>
      </c>
      <c r="U45" s="332">
        <f t="shared" si="18"/>
        <v>0</v>
      </c>
      <c r="V45" s="332">
        <f t="shared" si="18"/>
        <v>0</v>
      </c>
      <c r="W45" s="332">
        <f t="shared" si="18"/>
        <v>0</v>
      </c>
      <c r="X45" s="332">
        <f t="shared" si="18"/>
        <v>0</v>
      </c>
      <c r="Y45" s="332">
        <f t="shared" si="18"/>
        <v>0</v>
      </c>
      <c r="Z45" s="332">
        <f t="shared" si="18"/>
        <v>0</v>
      </c>
      <c r="AA45" s="332">
        <f t="shared" si="18"/>
        <v>0</v>
      </c>
      <c r="AB45" s="332">
        <f t="shared" si="18"/>
        <v>0</v>
      </c>
      <c r="AC45" s="332">
        <f t="shared" si="18"/>
        <v>0</v>
      </c>
      <c r="AD45" s="332">
        <f t="shared" si="18"/>
        <v>0</v>
      </c>
      <c r="AE45" s="332">
        <f t="shared" si="18"/>
        <v>0</v>
      </c>
      <c r="AF45" s="332">
        <f t="shared" si="18"/>
        <v>0</v>
      </c>
      <c r="AG45" s="332">
        <f t="shared" si="18"/>
        <v>0</v>
      </c>
      <c r="AH45" s="332">
        <f t="shared" si="18"/>
        <v>0</v>
      </c>
      <c r="AI45" s="332">
        <f t="shared" si="18"/>
        <v>0</v>
      </c>
      <c r="AJ45" s="332">
        <f t="shared" si="18"/>
        <v>0</v>
      </c>
    </row>
    <row r="46" spans="1:36" x14ac:dyDescent="0.2">
      <c r="A46" s="192"/>
      <c r="B46" s="266" t="s">
        <v>123</v>
      </c>
      <c r="C46" s="249"/>
      <c r="D46" s="249"/>
      <c r="E46" s="249"/>
      <c r="F46" s="251" t="s">
        <v>75</v>
      </c>
      <c r="G46" s="251">
        <v>2</v>
      </c>
      <c r="H46" s="331"/>
      <c r="I46" s="334"/>
      <c r="J46" s="334"/>
      <c r="K46" s="334"/>
      <c r="L46" s="343"/>
      <c r="M46" s="343"/>
      <c r="N46" s="343"/>
      <c r="O46" s="343"/>
      <c r="P46" s="343"/>
      <c r="Q46" s="343"/>
      <c r="R46" s="343"/>
      <c r="S46" s="343"/>
      <c r="T46" s="343"/>
      <c r="U46" s="343"/>
      <c r="V46" s="343"/>
      <c r="W46" s="343"/>
      <c r="X46" s="343"/>
      <c r="Y46" s="343"/>
      <c r="Z46" s="343"/>
      <c r="AA46" s="343"/>
      <c r="AB46" s="343"/>
      <c r="AC46" s="343"/>
      <c r="AD46" s="343"/>
      <c r="AE46" s="343"/>
      <c r="AF46" s="343"/>
      <c r="AG46" s="343"/>
      <c r="AH46" s="343"/>
      <c r="AI46" s="343"/>
      <c r="AJ46" s="374"/>
    </row>
    <row r="47" spans="1:36" x14ac:dyDescent="0.2">
      <c r="A47" s="192"/>
      <c r="B47" s="394" t="s">
        <v>123</v>
      </c>
      <c r="C47" s="336" t="s">
        <v>602</v>
      </c>
      <c r="D47" s="337" t="s">
        <v>123</v>
      </c>
      <c r="E47" s="337"/>
      <c r="F47" s="288" t="s">
        <v>123</v>
      </c>
      <c r="G47" s="338"/>
      <c r="H47" s="339" t="s">
        <v>123</v>
      </c>
      <c r="I47" s="411" t="s">
        <v>123</v>
      </c>
      <c r="J47" s="411" t="s">
        <v>123</v>
      </c>
      <c r="K47" s="340" t="s">
        <v>123</v>
      </c>
      <c r="L47" s="338" t="s">
        <v>123</v>
      </c>
      <c r="M47" s="338" t="s">
        <v>123</v>
      </c>
      <c r="N47" s="338" t="s">
        <v>123</v>
      </c>
      <c r="O47" s="338" t="s">
        <v>123</v>
      </c>
      <c r="P47" s="338" t="s">
        <v>123</v>
      </c>
      <c r="Q47" s="338" t="s">
        <v>123</v>
      </c>
      <c r="R47" s="338" t="s">
        <v>123</v>
      </c>
      <c r="S47" s="338" t="s">
        <v>123</v>
      </c>
      <c r="T47" s="338" t="s">
        <v>123</v>
      </c>
      <c r="U47" s="338" t="s">
        <v>123</v>
      </c>
      <c r="V47" s="338" t="s">
        <v>123</v>
      </c>
      <c r="W47" s="338" t="s">
        <v>123</v>
      </c>
      <c r="X47" s="338" t="s">
        <v>123</v>
      </c>
      <c r="Y47" s="338" t="s">
        <v>123</v>
      </c>
      <c r="Z47" s="338" t="s">
        <v>123</v>
      </c>
      <c r="AA47" s="338" t="s">
        <v>123</v>
      </c>
      <c r="AB47" s="338" t="s">
        <v>123</v>
      </c>
      <c r="AC47" s="338" t="s">
        <v>123</v>
      </c>
      <c r="AD47" s="338" t="s">
        <v>123</v>
      </c>
      <c r="AE47" s="338" t="s">
        <v>123</v>
      </c>
      <c r="AF47" s="338" t="s">
        <v>123</v>
      </c>
      <c r="AG47" s="338" t="s">
        <v>123</v>
      </c>
      <c r="AH47" s="338" t="s">
        <v>123</v>
      </c>
      <c r="AI47" s="338" t="s">
        <v>123</v>
      </c>
      <c r="AJ47" s="375" t="s">
        <v>123</v>
      </c>
    </row>
    <row r="48" spans="1:36" ht="25.5" x14ac:dyDescent="0.2">
      <c r="A48" s="192"/>
      <c r="B48" s="265">
        <f>B45+0.1</f>
        <v>61.2</v>
      </c>
      <c r="C48" s="416" t="s">
        <v>619</v>
      </c>
      <c r="D48" s="413" t="s">
        <v>123</v>
      </c>
      <c r="E48" s="413"/>
      <c r="F48" s="253" t="s">
        <v>75</v>
      </c>
      <c r="G48" s="253">
        <v>2</v>
      </c>
      <c r="H48" s="331">
        <f>SUM(H49:H50)</f>
        <v>0</v>
      </c>
      <c r="I48" s="334">
        <f>SUM(I49:I50)</f>
        <v>0</v>
      </c>
      <c r="J48" s="334">
        <f>SUM(J49:J50)</f>
        <v>0</v>
      </c>
      <c r="K48" s="334">
        <f>SUM(K49:K50)</f>
        <v>0</v>
      </c>
      <c r="L48" s="332">
        <f>SUM(L49:L50)</f>
        <v>0</v>
      </c>
      <c r="M48" s="332">
        <f t="shared" ref="M48:AJ48" si="19">SUM(M49:M50)</f>
        <v>0</v>
      </c>
      <c r="N48" s="332">
        <f t="shared" si="19"/>
        <v>0</v>
      </c>
      <c r="O48" s="332">
        <f t="shared" si="19"/>
        <v>0</v>
      </c>
      <c r="P48" s="332">
        <f t="shared" si="19"/>
        <v>0</v>
      </c>
      <c r="Q48" s="332">
        <f t="shared" si="19"/>
        <v>0</v>
      </c>
      <c r="R48" s="332">
        <f t="shared" si="19"/>
        <v>0</v>
      </c>
      <c r="S48" s="332">
        <f t="shared" si="19"/>
        <v>0</v>
      </c>
      <c r="T48" s="332">
        <f t="shared" si="19"/>
        <v>0</v>
      </c>
      <c r="U48" s="332">
        <f t="shared" si="19"/>
        <v>0</v>
      </c>
      <c r="V48" s="332">
        <f t="shared" si="19"/>
        <v>0</v>
      </c>
      <c r="W48" s="332">
        <f t="shared" si="19"/>
        <v>0</v>
      </c>
      <c r="X48" s="332">
        <f t="shared" si="19"/>
        <v>0</v>
      </c>
      <c r="Y48" s="332">
        <f t="shared" si="19"/>
        <v>0</v>
      </c>
      <c r="Z48" s="332">
        <f t="shared" si="19"/>
        <v>0</v>
      </c>
      <c r="AA48" s="332">
        <f t="shared" si="19"/>
        <v>0</v>
      </c>
      <c r="AB48" s="332">
        <f t="shared" si="19"/>
        <v>0</v>
      </c>
      <c r="AC48" s="332">
        <f t="shared" si="19"/>
        <v>0</v>
      </c>
      <c r="AD48" s="332">
        <f t="shared" si="19"/>
        <v>0</v>
      </c>
      <c r="AE48" s="332">
        <f t="shared" si="19"/>
        <v>0</v>
      </c>
      <c r="AF48" s="332">
        <f t="shared" si="19"/>
        <v>0</v>
      </c>
      <c r="AG48" s="332">
        <f t="shared" si="19"/>
        <v>0</v>
      </c>
      <c r="AH48" s="332">
        <f t="shared" si="19"/>
        <v>0</v>
      </c>
      <c r="AI48" s="332">
        <f t="shared" si="19"/>
        <v>0</v>
      </c>
      <c r="AJ48" s="332">
        <f t="shared" si="19"/>
        <v>0</v>
      </c>
    </row>
    <row r="49" spans="1:36" x14ac:dyDescent="0.2">
      <c r="A49" s="192"/>
      <c r="B49" s="266" t="s">
        <v>123</v>
      </c>
      <c r="C49" s="249"/>
      <c r="D49" s="249"/>
      <c r="E49" s="249"/>
      <c r="F49" s="251" t="s">
        <v>75</v>
      </c>
      <c r="G49" s="251">
        <v>2</v>
      </c>
      <c r="H49" s="331"/>
      <c r="I49" s="334"/>
      <c r="J49" s="334"/>
      <c r="K49" s="334"/>
      <c r="L49" s="343"/>
      <c r="M49" s="343"/>
      <c r="N49" s="343"/>
      <c r="O49" s="343"/>
      <c r="P49" s="343"/>
      <c r="Q49" s="343"/>
      <c r="R49" s="343"/>
      <c r="S49" s="343"/>
      <c r="T49" s="343"/>
      <c r="U49" s="343"/>
      <c r="V49" s="343"/>
      <c r="W49" s="343"/>
      <c r="X49" s="343"/>
      <c r="Y49" s="343"/>
      <c r="Z49" s="343"/>
      <c r="AA49" s="343"/>
      <c r="AB49" s="343"/>
      <c r="AC49" s="343"/>
      <c r="AD49" s="343"/>
      <c r="AE49" s="343"/>
      <c r="AF49" s="343"/>
      <c r="AG49" s="343"/>
      <c r="AH49" s="343"/>
      <c r="AI49" s="343"/>
      <c r="AJ49" s="374"/>
    </row>
    <row r="50" spans="1:36" x14ac:dyDescent="0.2">
      <c r="A50" s="192"/>
      <c r="B50" s="394" t="s">
        <v>123</v>
      </c>
      <c r="C50" s="336" t="s">
        <v>602</v>
      </c>
      <c r="D50" s="337" t="s">
        <v>123</v>
      </c>
      <c r="E50" s="337"/>
      <c r="F50" s="288" t="s">
        <v>123</v>
      </c>
      <c r="G50" s="338"/>
      <c r="H50" s="339" t="s">
        <v>123</v>
      </c>
      <c r="I50" s="411" t="s">
        <v>123</v>
      </c>
      <c r="J50" s="411" t="s">
        <v>123</v>
      </c>
      <c r="K50" s="340" t="s">
        <v>123</v>
      </c>
      <c r="L50" s="338" t="s">
        <v>123</v>
      </c>
      <c r="M50" s="338" t="s">
        <v>123</v>
      </c>
      <c r="N50" s="338" t="s">
        <v>123</v>
      </c>
      <c r="O50" s="338" t="s">
        <v>123</v>
      </c>
      <c r="P50" s="338" t="s">
        <v>123</v>
      </c>
      <c r="Q50" s="338" t="s">
        <v>123</v>
      </c>
      <c r="R50" s="338" t="s">
        <v>123</v>
      </c>
      <c r="S50" s="338" t="s">
        <v>123</v>
      </c>
      <c r="T50" s="338" t="s">
        <v>123</v>
      </c>
      <c r="U50" s="338" t="s">
        <v>123</v>
      </c>
      <c r="V50" s="338" t="s">
        <v>123</v>
      </c>
      <c r="W50" s="338" t="s">
        <v>123</v>
      </c>
      <c r="X50" s="338" t="s">
        <v>123</v>
      </c>
      <c r="Y50" s="338" t="s">
        <v>123</v>
      </c>
      <c r="Z50" s="338" t="s">
        <v>123</v>
      </c>
      <c r="AA50" s="338" t="s">
        <v>123</v>
      </c>
      <c r="AB50" s="338" t="s">
        <v>123</v>
      </c>
      <c r="AC50" s="338" t="s">
        <v>123</v>
      </c>
      <c r="AD50" s="338" t="s">
        <v>123</v>
      </c>
      <c r="AE50" s="338" t="s">
        <v>123</v>
      </c>
      <c r="AF50" s="338" t="s">
        <v>123</v>
      </c>
      <c r="AG50" s="338" t="s">
        <v>123</v>
      </c>
      <c r="AH50" s="338" t="s">
        <v>123</v>
      </c>
      <c r="AI50" s="338" t="s">
        <v>123</v>
      </c>
      <c r="AJ50" s="375" t="s">
        <v>123</v>
      </c>
    </row>
    <row r="51" spans="1:36" ht="25.5" x14ac:dyDescent="0.2">
      <c r="A51" s="192"/>
      <c r="B51" s="265">
        <f>B48+0.1</f>
        <v>61.300000000000004</v>
      </c>
      <c r="C51" s="416" t="s">
        <v>620</v>
      </c>
      <c r="D51" s="413" t="s">
        <v>123</v>
      </c>
      <c r="E51" s="413"/>
      <c r="F51" s="253" t="s">
        <v>75</v>
      </c>
      <c r="G51" s="253">
        <v>2</v>
      </c>
      <c r="H51" s="331">
        <f>SUM(H52:H53)</f>
        <v>0</v>
      </c>
      <c r="I51" s="334">
        <f>SUM(I52:I53)</f>
        <v>0</v>
      </c>
      <c r="J51" s="334">
        <f>SUM(J52:J53)</f>
        <v>0</v>
      </c>
      <c r="K51" s="334">
        <f>SUM(K52:K53)</f>
        <v>0</v>
      </c>
      <c r="L51" s="332">
        <f>SUM(L52:L53)</f>
        <v>0</v>
      </c>
      <c r="M51" s="332">
        <f t="shared" ref="M51:AJ51" si="20">SUM(M52:M53)</f>
        <v>0</v>
      </c>
      <c r="N51" s="332">
        <f t="shared" si="20"/>
        <v>0</v>
      </c>
      <c r="O51" s="332">
        <f t="shared" si="20"/>
        <v>0</v>
      </c>
      <c r="P51" s="332">
        <f t="shared" si="20"/>
        <v>0</v>
      </c>
      <c r="Q51" s="332">
        <f t="shared" si="20"/>
        <v>0</v>
      </c>
      <c r="R51" s="332">
        <f t="shared" si="20"/>
        <v>0</v>
      </c>
      <c r="S51" s="332">
        <f t="shared" si="20"/>
        <v>0</v>
      </c>
      <c r="T51" s="332">
        <f t="shared" si="20"/>
        <v>0</v>
      </c>
      <c r="U51" s="332">
        <f t="shared" si="20"/>
        <v>0</v>
      </c>
      <c r="V51" s="332">
        <f t="shared" si="20"/>
        <v>6.8943366605395164</v>
      </c>
      <c r="W51" s="332">
        <f t="shared" si="20"/>
        <v>6.6816939646720881</v>
      </c>
      <c r="X51" s="332">
        <f t="shared" si="20"/>
        <v>6.4800073839741632</v>
      </c>
      <c r="Y51" s="332">
        <f t="shared" si="20"/>
        <v>6.2846912746171704</v>
      </c>
      <c r="Z51" s="332">
        <f t="shared" si="20"/>
        <v>6.0947787472187809</v>
      </c>
      <c r="AA51" s="332">
        <f t="shared" si="20"/>
        <v>5.9109367656149274</v>
      </c>
      <c r="AB51" s="332">
        <f t="shared" si="20"/>
        <v>5.7330560878762533</v>
      </c>
      <c r="AC51" s="332">
        <f t="shared" si="20"/>
        <v>5.5604535461975475</v>
      </c>
      <c r="AD51" s="332">
        <f t="shared" si="20"/>
        <v>5.3928864542000383</v>
      </c>
      <c r="AE51" s="332">
        <f t="shared" si="20"/>
        <v>5.2307593967447827</v>
      </c>
      <c r="AF51" s="332">
        <f t="shared" si="20"/>
        <v>5.0748629682555944</v>
      </c>
      <c r="AG51" s="332">
        <f t="shared" si="20"/>
        <v>4.9234915709089684</v>
      </c>
      <c r="AH51" s="332">
        <f t="shared" si="20"/>
        <v>4.7774100620694995</v>
      </c>
      <c r="AI51" s="332">
        <f t="shared" si="20"/>
        <v>4.6349868699999961</v>
      </c>
      <c r="AJ51" s="332">
        <f t="shared" si="20"/>
        <v>4.4968546503326126</v>
      </c>
    </row>
    <row r="52" spans="1:36" x14ac:dyDescent="0.2">
      <c r="A52" s="192"/>
      <c r="B52" s="267"/>
      <c r="C52" s="249" t="s">
        <v>800</v>
      </c>
      <c r="D52" s="576" t="s">
        <v>833</v>
      </c>
      <c r="E52" s="249"/>
      <c r="F52" s="251" t="s">
        <v>75</v>
      </c>
      <c r="G52" s="251">
        <v>2</v>
      </c>
      <c r="H52" s="331"/>
      <c r="I52" s="334"/>
      <c r="J52" s="334"/>
      <c r="K52" s="334"/>
      <c r="L52" s="343">
        <v>0</v>
      </c>
      <c r="M52" s="343">
        <v>0</v>
      </c>
      <c r="N52" s="343">
        <v>0</v>
      </c>
      <c r="O52" s="343">
        <v>0</v>
      </c>
      <c r="P52" s="343">
        <v>0</v>
      </c>
      <c r="Q52" s="343">
        <v>0</v>
      </c>
      <c r="R52" s="343">
        <v>0</v>
      </c>
      <c r="S52" s="343">
        <v>0</v>
      </c>
      <c r="T52" s="343">
        <v>0</v>
      </c>
      <c r="U52" s="343">
        <v>0</v>
      </c>
      <c r="V52" s="343">
        <v>6.8943366605395164</v>
      </c>
      <c r="W52" s="343">
        <v>6.6816939646720881</v>
      </c>
      <c r="X52" s="343">
        <v>6.4800073839741632</v>
      </c>
      <c r="Y52" s="343">
        <v>6.2846912746171704</v>
      </c>
      <c r="Z52" s="343">
        <v>6.0947787472187809</v>
      </c>
      <c r="AA52" s="343">
        <v>5.9109367656149274</v>
      </c>
      <c r="AB52" s="343">
        <v>5.7330560878762533</v>
      </c>
      <c r="AC52" s="343">
        <v>5.5604535461975475</v>
      </c>
      <c r="AD52" s="343">
        <v>5.3928864542000383</v>
      </c>
      <c r="AE52" s="343">
        <v>5.2307593967447827</v>
      </c>
      <c r="AF52" s="343">
        <v>5.0748629682555944</v>
      </c>
      <c r="AG52" s="343">
        <v>4.9234915709089684</v>
      </c>
      <c r="AH52" s="343">
        <v>4.7774100620694995</v>
      </c>
      <c r="AI52" s="343">
        <v>4.6349868699999961</v>
      </c>
      <c r="AJ52" s="374">
        <v>4.4968546503326126</v>
      </c>
    </row>
    <row r="53" spans="1:36" x14ac:dyDescent="0.2">
      <c r="A53" s="192"/>
      <c r="B53" s="394" t="s">
        <v>123</v>
      </c>
      <c r="C53" s="336" t="s">
        <v>602</v>
      </c>
      <c r="D53" s="337" t="s">
        <v>123</v>
      </c>
      <c r="E53" s="337"/>
      <c r="F53" s="288" t="s">
        <v>123</v>
      </c>
      <c r="G53" s="338"/>
      <c r="H53" s="339" t="s">
        <v>123</v>
      </c>
      <c r="I53" s="411" t="s">
        <v>123</v>
      </c>
      <c r="J53" s="411" t="s">
        <v>123</v>
      </c>
      <c r="K53" s="340" t="s">
        <v>123</v>
      </c>
      <c r="L53" s="338" t="s">
        <v>123</v>
      </c>
      <c r="M53" s="338" t="s">
        <v>123</v>
      </c>
      <c r="N53" s="338" t="s">
        <v>123</v>
      </c>
      <c r="O53" s="338" t="s">
        <v>123</v>
      </c>
      <c r="P53" s="338" t="s">
        <v>123</v>
      </c>
      <c r="Q53" s="338" t="s">
        <v>123</v>
      </c>
      <c r="R53" s="338" t="s">
        <v>123</v>
      </c>
      <c r="S53" s="338" t="s">
        <v>123</v>
      </c>
      <c r="T53" s="338" t="s">
        <v>123</v>
      </c>
      <c r="U53" s="338" t="s">
        <v>123</v>
      </c>
      <c r="V53" s="338" t="s">
        <v>123</v>
      </c>
      <c r="W53" s="338" t="s">
        <v>123</v>
      </c>
      <c r="X53" s="338" t="s">
        <v>123</v>
      </c>
      <c r="Y53" s="338" t="s">
        <v>123</v>
      </c>
      <c r="Z53" s="338" t="s">
        <v>123</v>
      </c>
      <c r="AA53" s="338" t="s">
        <v>123</v>
      </c>
      <c r="AB53" s="338" t="s">
        <v>123</v>
      </c>
      <c r="AC53" s="338" t="s">
        <v>123</v>
      </c>
      <c r="AD53" s="338" t="s">
        <v>123</v>
      </c>
      <c r="AE53" s="338" t="s">
        <v>123</v>
      </c>
      <c r="AF53" s="338" t="s">
        <v>123</v>
      </c>
      <c r="AG53" s="338" t="s">
        <v>123</v>
      </c>
      <c r="AH53" s="338" t="s">
        <v>123</v>
      </c>
      <c r="AI53" s="338" t="s">
        <v>123</v>
      </c>
      <c r="AJ53" s="375" t="s">
        <v>123</v>
      </c>
    </row>
    <row r="54" spans="1:36" ht="25.5" x14ac:dyDescent="0.2">
      <c r="A54" s="192"/>
      <c r="B54" s="265">
        <f>B51+0.1</f>
        <v>61.400000000000006</v>
      </c>
      <c r="C54" s="416" t="s">
        <v>621</v>
      </c>
      <c r="D54" s="413" t="s">
        <v>123</v>
      </c>
      <c r="E54" s="413"/>
      <c r="F54" s="253" t="s">
        <v>75</v>
      </c>
      <c r="G54" s="253">
        <v>2</v>
      </c>
      <c r="H54" s="331">
        <f t="shared" ref="H54:AJ54" si="21">SUM(H55:H56)</f>
        <v>0</v>
      </c>
      <c r="I54" s="334">
        <f t="shared" si="21"/>
        <v>0</v>
      </c>
      <c r="J54" s="334">
        <f t="shared" si="21"/>
        <v>0</v>
      </c>
      <c r="K54" s="334">
        <f t="shared" si="21"/>
        <v>0</v>
      </c>
      <c r="L54" s="332">
        <f t="shared" si="21"/>
        <v>0</v>
      </c>
      <c r="M54" s="332">
        <f t="shared" si="21"/>
        <v>0</v>
      </c>
      <c r="N54" s="332">
        <f t="shared" si="21"/>
        <v>0</v>
      </c>
      <c r="O54" s="332">
        <f t="shared" si="21"/>
        <v>0</v>
      </c>
      <c r="P54" s="332">
        <f t="shared" si="21"/>
        <v>0</v>
      </c>
      <c r="Q54" s="332">
        <f t="shared" si="21"/>
        <v>0</v>
      </c>
      <c r="R54" s="332">
        <f t="shared" si="21"/>
        <v>0</v>
      </c>
      <c r="S54" s="332">
        <f t="shared" si="21"/>
        <v>0</v>
      </c>
      <c r="T54" s="332">
        <f t="shared" si="21"/>
        <v>0</v>
      </c>
      <c r="U54" s="332">
        <f t="shared" si="21"/>
        <v>0</v>
      </c>
      <c r="V54" s="332">
        <f t="shared" si="21"/>
        <v>-7.6603740672661296</v>
      </c>
      <c r="W54" s="332">
        <f t="shared" si="21"/>
        <v>-7.4241044051912084</v>
      </c>
      <c r="X54" s="332">
        <f t="shared" si="21"/>
        <v>-7.2000082044157372</v>
      </c>
      <c r="Y54" s="332">
        <f t="shared" si="21"/>
        <v>-6.9829903051301887</v>
      </c>
      <c r="Z54" s="332">
        <f t="shared" si="21"/>
        <v>-6.771976385798645</v>
      </c>
      <c r="AA54" s="332">
        <f t="shared" si="21"/>
        <v>-6.5677075173499189</v>
      </c>
      <c r="AB54" s="332">
        <f t="shared" si="21"/>
        <v>-6.3700623198625035</v>
      </c>
      <c r="AC54" s="332">
        <f t="shared" si="21"/>
        <v>-6.1782817179972751</v>
      </c>
      <c r="AD54" s="332">
        <f t="shared" si="21"/>
        <v>-5.9920960602222646</v>
      </c>
      <c r="AE54" s="332">
        <f t="shared" si="21"/>
        <v>-5.8119548852719802</v>
      </c>
      <c r="AF54" s="332">
        <f t="shared" si="21"/>
        <v>-5.6387366313951048</v>
      </c>
      <c r="AG54" s="332">
        <f t="shared" si="21"/>
        <v>-5.4705461898988537</v>
      </c>
      <c r="AH54" s="332">
        <f t="shared" si="21"/>
        <v>-5.308233402299444</v>
      </c>
      <c r="AI54" s="332">
        <f t="shared" si="21"/>
        <v>-5.149985411111107</v>
      </c>
      <c r="AJ54" s="332">
        <f t="shared" si="21"/>
        <v>-4.9965051670362364</v>
      </c>
    </row>
    <row r="55" spans="1:36" x14ac:dyDescent="0.2">
      <c r="A55" s="192"/>
      <c r="B55" s="266" t="s">
        <v>123</v>
      </c>
      <c r="C55" s="249" t="s">
        <v>800</v>
      </c>
      <c r="D55" s="576" t="s">
        <v>833</v>
      </c>
      <c r="E55" s="249"/>
      <c r="F55" s="251" t="s">
        <v>75</v>
      </c>
      <c r="G55" s="251">
        <v>2</v>
      </c>
      <c r="H55" s="331"/>
      <c r="I55" s="334"/>
      <c r="J55" s="334"/>
      <c r="K55" s="334"/>
      <c r="L55" s="343">
        <v>0</v>
      </c>
      <c r="M55" s="343">
        <v>0</v>
      </c>
      <c r="N55" s="343">
        <v>0</v>
      </c>
      <c r="O55" s="343">
        <v>0</v>
      </c>
      <c r="P55" s="343">
        <v>0</v>
      </c>
      <c r="Q55" s="343">
        <v>0</v>
      </c>
      <c r="R55" s="343">
        <v>0</v>
      </c>
      <c r="S55" s="343">
        <v>0</v>
      </c>
      <c r="T55" s="343">
        <v>0</v>
      </c>
      <c r="U55" s="343">
        <v>0</v>
      </c>
      <c r="V55" s="343">
        <v>-7.6603740672661296</v>
      </c>
      <c r="W55" s="343">
        <v>-7.4241044051912084</v>
      </c>
      <c r="X55" s="343">
        <v>-7.2000082044157372</v>
      </c>
      <c r="Y55" s="343">
        <v>-6.9829903051301887</v>
      </c>
      <c r="Z55" s="343">
        <v>-6.771976385798645</v>
      </c>
      <c r="AA55" s="343">
        <v>-6.5677075173499189</v>
      </c>
      <c r="AB55" s="343">
        <v>-6.3700623198625035</v>
      </c>
      <c r="AC55" s="343">
        <v>-6.1782817179972751</v>
      </c>
      <c r="AD55" s="343">
        <v>-5.9920960602222646</v>
      </c>
      <c r="AE55" s="343">
        <v>-5.8119548852719802</v>
      </c>
      <c r="AF55" s="343">
        <v>-5.6387366313951048</v>
      </c>
      <c r="AG55" s="343">
        <v>-5.4705461898988537</v>
      </c>
      <c r="AH55" s="343">
        <v>-5.308233402299444</v>
      </c>
      <c r="AI55" s="343">
        <v>-5.149985411111107</v>
      </c>
      <c r="AJ55" s="374">
        <v>-4.9965051670362364</v>
      </c>
    </row>
    <row r="56" spans="1:36" x14ac:dyDescent="0.2">
      <c r="A56" s="192"/>
      <c r="B56" s="394" t="s">
        <v>123</v>
      </c>
      <c r="C56" s="336" t="s">
        <v>602</v>
      </c>
      <c r="D56" s="337" t="s">
        <v>123</v>
      </c>
      <c r="E56" s="337"/>
      <c r="F56" s="288" t="s">
        <v>123</v>
      </c>
      <c r="G56" s="338"/>
      <c r="H56" s="339" t="s">
        <v>123</v>
      </c>
      <c r="I56" s="411" t="s">
        <v>123</v>
      </c>
      <c r="J56" s="411" t="s">
        <v>123</v>
      </c>
      <c r="K56" s="340" t="s">
        <v>123</v>
      </c>
      <c r="L56" s="338" t="s">
        <v>123</v>
      </c>
      <c r="M56" s="338" t="s">
        <v>123</v>
      </c>
      <c r="N56" s="338" t="s">
        <v>123</v>
      </c>
      <c r="O56" s="338" t="s">
        <v>123</v>
      </c>
      <c r="P56" s="338" t="s">
        <v>123</v>
      </c>
      <c r="Q56" s="338" t="s">
        <v>123</v>
      </c>
      <c r="R56" s="338" t="s">
        <v>123</v>
      </c>
      <c r="S56" s="338" t="s">
        <v>123</v>
      </c>
      <c r="T56" s="338" t="s">
        <v>123</v>
      </c>
      <c r="U56" s="338" t="s">
        <v>123</v>
      </c>
      <c r="V56" s="338" t="s">
        <v>123</v>
      </c>
      <c r="W56" s="338" t="s">
        <v>123</v>
      </c>
      <c r="X56" s="338" t="s">
        <v>123</v>
      </c>
      <c r="Y56" s="338" t="s">
        <v>123</v>
      </c>
      <c r="Z56" s="338" t="s">
        <v>123</v>
      </c>
      <c r="AA56" s="338" t="s">
        <v>123</v>
      </c>
      <c r="AB56" s="338" t="s">
        <v>123</v>
      </c>
      <c r="AC56" s="338" t="s">
        <v>123</v>
      </c>
      <c r="AD56" s="338" t="s">
        <v>123</v>
      </c>
      <c r="AE56" s="338" t="s">
        <v>123</v>
      </c>
      <c r="AF56" s="338" t="s">
        <v>123</v>
      </c>
      <c r="AG56" s="338" t="s">
        <v>123</v>
      </c>
      <c r="AH56" s="338" t="s">
        <v>123</v>
      </c>
      <c r="AI56" s="338" t="s">
        <v>123</v>
      </c>
      <c r="AJ56" s="375" t="s">
        <v>123</v>
      </c>
    </row>
    <row r="57" spans="1:36" x14ac:dyDescent="0.2">
      <c r="A57" s="192"/>
      <c r="B57" s="265">
        <f>B54+0.1</f>
        <v>61.500000000000007</v>
      </c>
      <c r="C57" s="416" t="s">
        <v>622</v>
      </c>
      <c r="D57" s="413" t="s">
        <v>123</v>
      </c>
      <c r="E57" s="413"/>
      <c r="F57" s="253" t="s">
        <v>75</v>
      </c>
      <c r="G57" s="253">
        <v>2</v>
      </c>
      <c r="H57" s="331">
        <f t="shared" ref="H57:AJ57" si="22">SUM(H58:H59)</f>
        <v>0</v>
      </c>
      <c r="I57" s="334">
        <f t="shared" si="22"/>
        <v>0</v>
      </c>
      <c r="J57" s="334">
        <f t="shared" si="22"/>
        <v>0</v>
      </c>
      <c r="K57" s="334">
        <f t="shared" si="22"/>
        <v>0</v>
      </c>
      <c r="L57" s="332">
        <f t="shared" si="22"/>
        <v>0</v>
      </c>
      <c r="M57" s="332">
        <f t="shared" si="22"/>
        <v>0</v>
      </c>
      <c r="N57" s="332">
        <f t="shared" si="22"/>
        <v>0</v>
      </c>
      <c r="O57" s="332">
        <f t="shared" si="22"/>
        <v>0</v>
      </c>
      <c r="P57" s="332">
        <f t="shared" si="22"/>
        <v>0</v>
      </c>
      <c r="Q57" s="332">
        <f t="shared" si="22"/>
        <v>0</v>
      </c>
      <c r="R57" s="332">
        <f t="shared" si="22"/>
        <v>0</v>
      </c>
      <c r="S57" s="332">
        <f t="shared" si="22"/>
        <v>0</v>
      </c>
      <c r="T57" s="332">
        <f t="shared" si="22"/>
        <v>0</v>
      </c>
      <c r="U57" s="332">
        <f t="shared" si="22"/>
        <v>0</v>
      </c>
      <c r="V57" s="332">
        <f t="shared" si="22"/>
        <v>0</v>
      </c>
      <c r="W57" s="332">
        <f t="shared" si="22"/>
        <v>0</v>
      </c>
      <c r="X57" s="332">
        <f t="shared" si="22"/>
        <v>0</v>
      </c>
      <c r="Y57" s="332">
        <f t="shared" si="22"/>
        <v>0</v>
      </c>
      <c r="Z57" s="332">
        <f t="shared" si="22"/>
        <v>0</v>
      </c>
      <c r="AA57" s="332">
        <f t="shared" si="22"/>
        <v>0</v>
      </c>
      <c r="AB57" s="332">
        <f t="shared" si="22"/>
        <v>0</v>
      </c>
      <c r="AC57" s="332">
        <f t="shared" si="22"/>
        <v>0</v>
      </c>
      <c r="AD57" s="332">
        <f t="shared" si="22"/>
        <v>0</v>
      </c>
      <c r="AE57" s="332">
        <f t="shared" si="22"/>
        <v>0</v>
      </c>
      <c r="AF57" s="332">
        <f t="shared" si="22"/>
        <v>0</v>
      </c>
      <c r="AG57" s="332">
        <f t="shared" si="22"/>
        <v>0</v>
      </c>
      <c r="AH57" s="332">
        <f t="shared" si="22"/>
        <v>0</v>
      </c>
      <c r="AI57" s="332">
        <f t="shared" si="22"/>
        <v>0</v>
      </c>
      <c r="AJ57" s="332">
        <f t="shared" si="22"/>
        <v>0</v>
      </c>
    </row>
    <row r="58" spans="1:36" x14ac:dyDescent="0.2">
      <c r="A58" s="192"/>
      <c r="B58" s="266" t="s">
        <v>123</v>
      </c>
      <c r="C58" s="249"/>
      <c r="D58" s="249"/>
      <c r="E58" s="249"/>
      <c r="F58" s="250" t="s">
        <v>75</v>
      </c>
      <c r="G58" s="250">
        <v>2</v>
      </c>
      <c r="H58" s="331"/>
      <c r="I58" s="334"/>
      <c r="J58" s="334"/>
      <c r="K58" s="334"/>
      <c r="L58" s="343"/>
      <c r="M58" s="343"/>
      <c r="N58" s="343"/>
      <c r="O58" s="343"/>
      <c r="P58" s="343"/>
      <c r="Q58" s="343"/>
      <c r="R58" s="343"/>
      <c r="S58" s="343"/>
      <c r="T58" s="343"/>
      <c r="U58" s="343"/>
      <c r="V58" s="343"/>
      <c r="W58" s="343"/>
      <c r="X58" s="343"/>
      <c r="Y58" s="343"/>
      <c r="Z58" s="343"/>
      <c r="AA58" s="343"/>
      <c r="AB58" s="343"/>
      <c r="AC58" s="343"/>
      <c r="AD58" s="343"/>
      <c r="AE58" s="343"/>
      <c r="AF58" s="343"/>
      <c r="AG58" s="343"/>
      <c r="AH58" s="343"/>
      <c r="AI58" s="343"/>
      <c r="AJ58" s="374"/>
    </row>
    <row r="59" spans="1:36" x14ac:dyDescent="0.2">
      <c r="A59" s="192"/>
      <c r="B59" s="394" t="s">
        <v>123</v>
      </c>
      <c r="C59" s="336" t="s">
        <v>602</v>
      </c>
      <c r="D59" s="337" t="s">
        <v>123</v>
      </c>
      <c r="E59" s="337"/>
      <c r="F59" s="338" t="s">
        <v>123</v>
      </c>
      <c r="G59" s="338"/>
      <c r="H59" s="339" t="s">
        <v>123</v>
      </c>
      <c r="I59" s="340" t="s">
        <v>123</v>
      </c>
      <c r="J59" s="340" t="s">
        <v>123</v>
      </c>
      <c r="K59" s="340" t="s">
        <v>123</v>
      </c>
      <c r="L59" s="338" t="s">
        <v>123</v>
      </c>
      <c r="M59" s="338" t="s">
        <v>123</v>
      </c>
      <c r="N59" s="338" t="s">
        <v>123</v>
      </c>
      <c r="O59" s="338" t="s">
        <v>123</v>
      </c>
      <c r="P59" s="338" t="s">
        <v>123</v>
      </c>
      <c r="Q59" s="338" t="s">
        <v>123</v>
      </c>
      <c r="R59" s="338" t="s">
        <v>123</v>
      </c>
      <c r="S59" s="338" t="s">
        <v>123</v>
      </c>
      <c r="T59" s="338" t="s">
        <v>123</v>
      </c>
      <c r="U59" s="338" t="s">
        <v>123</v>
      </c>
      <c r="V59" s="338" t="s">
        <v>123</v>
      </c>
      <c r="W59" s="338" t="s">
        <v>123</v>
      </c>
      <c r="X59" s="338" t="s">
        <v>123</v>
      </c>
      <c r="Y59" s="338" t="s">
        <v>123</v>
      </c>
      <c r="Z59" s="338" t="s">
        <v>123</v>
      </c>
      <c r="AA59" s="338" t="s">
        <v>123</v>
      </c>
      <c r="AB59" s="338" t="s">
        <v>123</v>
      </c>
      <c r="AC59" s="338" t="s">
        <v>123</v>
      </c>
      <c r="AD59" s="338" t="s">
        <v>123</v>
      </c>
      <c r="AE59" s="338" t="s">
        <v>123</v>
      </c>
      <c r="AF59" s="338" t="s">
        <v>123</v>
      </c>
      <c r="AG59" s="338" t="s">
        <v>123</v>
      </c>
      <c r="AH59" s="338" t="s">
        <v>123</v>
      </c>
      <c r="AI59" s="338" t="s">
        <v>123</v>
      </c>
      <c r="AJ59" s="375" t="s">
        <v>123</v>
      </c>
    </row>
    <row r="60" spans="1:36" ht="25.5" x14ac:dyDescent="0.2">
      <c r="A60" s="252"/>
      <c r="B60" s="265">
        <f>B57+0.1</f>
        <v>61.600000000000009</v>
      </c>
      <c r="C60" s="417" t="s">
        <v>623</v>
      </c>
      <c r="D60" s="418"/>
      <c r="E60" s="537"/>
      <c r="F60" s="419" t="s">
        <v>624</v>
      </c>
      <c r="G60" s="419">
        <v>2</v>
      </c>
      <c r="H60" s="331">
        <f t="shared" ref="H60:AJ60" si="23">SUM(H61:H62)</f>
        <v>0</v>
      </c>
      <c r="I60" s="334">
        <f t="shared" si="23"/>
        <v>0</v>
      </c>
      <c r="J60" s="334">
        <f t="shared" si="23"/>
        <v>0</v>
      </c>
      <c r="K60" s="334">
        <f t="shared" si="23"/>
        <v>0</v>
      </c>
      <c r="L60" s="332">
        <f t="shared" si="23"/>
        <v>0</v>
      </c>
      <c r="M60" s="332">
        <f t="shared" si="23"/>
        <v>0</v>
      </c>
      <c r="N60" s="332">
        <f t="shared" si="23"/>
        <v>0</v>
      </c>
      <c r="O60" s="332">
        <f t="shared" si="23"/>
        <v>0</v>
      </c>
      <c r="P60" s="332">
        <f t="shared" si="23"/>
        <v>0</v>
      </c>
      <c r="Q60" s="332">
        <f t="shared" si="23"/>
        <v>0</v>
      </c>
      <c r="R60" s="332">
        <f t="shared" si="23"/>
        <v>0</v>
      </c>
      <c r="S60" s="332">
        <f t="shared" si="23"/>
        <v>0</v>
      </c>
      <c r="T60" s="332">
        <f t="shared" si="23"/>
        <v>0</v>
      </c>
      <c r="U60" s="332">
        <f t="shared" si="23"/>
        <v>0</v>
      </c>
      <c r="V60" s="332">
        <f t="shared" si="23"/>
        <v>0</v>
      </c>
      <c r="W60" s="332">
        <f t="shared" si="23"/>
        <v>0</v>
      </c>
      <c r="X60" s="332">
        <f t="shared" si="23"/>
        <v>0</v>
      </c>
      <c r="Y60" s="332">
        <f t="shared" si="23"/>
        <v>0</v>
      </c>
      <c r="Z60" s="332">
        <f t="shared" si="23"/>
        <v>0</v>
      </c>
      <c r="AA60" s="332">
        <f t="shared" si="23"/>
        <v>0</v>
      </c>
      <c r="AB60" s="332">
        <f t="shared" si="23"/>
        <v>0</v>
      </c>
      <c r="AC60" s="332">
        <f t="shared" si="23"/>
        <v>0</v>
      </c>
      <c r="AD60" s="332">
        <f t="shared" si="23"/>
        <v>0</v>
      </c>
      <c r="AE60" s="332">
        <f t="shared" si="23"/>
        <v>0</v>
      </c>
      <c r="AF60" s="332">
        <f t="shared" si="23"/>
        <v>0</v>
      </c>
      <c r="AG60" s="332">
        <f t="shared" si="23"/>
        <v>0</v>
      </c>
      <c r="AH60" s="332">
        <f t="shared" si="23"/>
        <v>0</v>
      </c>
      <c r="AI60" s="332">
        <f t="shared" si="23"/>
        <v>0</v>
      </c>
      <c r="AJ60" s="332">
        <f t="shared" si="23"/>
        <v>0</v>
      </c>
    </row>
    <row r="61" spans="1:36" x14ac:dyDescent="0.2">
      <c r="A61" s="252"/>
      <c r="B61" s="266" t="s">
        <v>123</v>
      </c>
      <c r="C61" s="249"/>
      <c r="D61" s="249"/>
      <c r="E61" s="249"/>
      <c r="F61" s="250" t="s">
        <v>75</v>
      </c>
      <c r="G61" s="250">
        <v>2</v>
      </c>
      <c r="H61" s="331"/>
      <c r="I61" s="334"/>
      <c r="J61" s="334"/>
      <c r="K61" s="334"/>
      <c r="L61" s="343"/>
      <c r="M61" s="343"/>
      <c r="N61" s="343"/>
      <c r="O61" s="343"/>
      <c r="P61" s="343"/>
      <c r="Q61" s="343"/>
      <c r="R61" s="343"/>
      <c r="S61" s="343"/>
      <c r="T61" s="343"/>
      <c r="U61" s="343"/>
      <c r="V61" s="343"/>
      <c r="W61" s="343"/>
      <c r="X61" s="343"/>
      <c r="Y61" s="343"/>
      <c r="Z61" s="343"/>
      <c r="AA61" s="343"/>
      <c r="AB61" s="343"/>
      <c r="AC61" s="343"/>
      <c r="AD61" s="343"/>
      <c r="AE61" s="343"/>
      <c r="AF61" s="343"/>
      <c r="AG61" s="343"/>
      <c r="AH61" s="343"/>
      <c r="AI61" s="343"/>
      <c r="AJ61" s="374"/>
    </row>
    <row r="62" spans="1:36" x14ac:dyDescent="0.2">
      <c r="A62" s="252"/>
      <c r="B62" s="394" t="s">
        <v>123</v>
      </c>
      <c r="C62" s="336" t="s">
        <v>602</v>
      </c>
      <c r="D62" s="337" t="s">
        <v>123</v>
      </c>
      <c r="E62" s="337"/>
      <c r="F62" s="338" t="s">
        <v>123</v>
      </c>
      <c r="G62" s="338"/>
      <c r="H62" s="339" t="s">
        <v>123</v>
      </c>
      <c r="I62" s="340" t="s">
        <v>123</v>
      </c>
      <c r="J62" s="340" t="s">
        <v>123</v>
      </c>
      <c r="K62" s="340" t="s">
        <v>123</v>
      </c>
      <c r="L62" s="338" t="s">
        <v>123</v>
      </c>
      <c r="M62" s="338" t="s">
        <v>123</v>
      </c>
      <c r="N62" s="338" t="s">
        <v>123</v>
      </c>
      <c r="O62" s="338" t="s">
        <v>123</v>
      </c>
      <c r="P62" s="338" t="s">
        <v>123</v>
      </c>
      <c r="Q62" s="338" t="s">
        <v>123</v>
      </c>
      <c r="R62" s="338" t="s">
        <v>123</v>
      </c>
      <c r="S62" s="338" t="s">
        <v>123</v>
      </c>
      <c r="T62" s="338" t="s">
        <v>123</v>
      </c>
      <c r="U62" s="338" t="s">
        <v>123</v>
      </c>
      <c r="V62" s="338" t="s">
        <v>123</v>
      </c>
      <c r="W62" s="338" t="s">
        <v>123</v>
      </c>
      <c r="X62" s="338" t="s">
        <v>123</v>
      </c>
      <c r="Y62" s="338" t="s">
        <v>123</v>
      </c>
      <c r="Z62" s="338" t="s">
        <v>123</v>
      </c>
      <c r="AA62" s="338" t="s">
        <v>123</v>
      </c>
      <c r="AB62" s="338" t="s">
        <v>123</v>
      </c>
      <c r="AC62" s="338" t="s">
        <v>123</v>
      </c>
      <c r="AD62" s="338" t="s">
        <v>123</v>
      </c>
      <c r="AE62" s="338" t="s">
        <v>123</v>
      </c>
      <c r="AF62" s="338" t="s">
        <v>123</v>
      </c>
      <c r="AG62" s="338" t="s">
        <v>123</v>
      </c>
      <c r="AH62" s="338" t="s">
        <v>123</v>
      </c>
      <c r="AI62" s="338" t="s">
        <v>123</v>
      </c>
      <c r="AJ62" s="375" t="s">
        <v>123</v>
      </c>
    </row>
    <row r="63" spans="1:36" ht="25.5" x14ac:dyDescent="0.2">
      <c r="A63" s="252"/>
      <c r="B63" s="265">
        <f>B60+0.1</f>
        <v>61.70000000000001</v>
      </c>
      <c r="C63" s="417" t="s">
        <v>625</v>
      </c>
      <c r="D63" s="418"/>
      <c r="E63" s="537"/>
      <c r="F63" s="419" t="s">
        <v>624</v>
      </c>
      <c r="G63" s="419">
        <v>2</v>
      </c>
      <c r="H63" s="331">
        <f t="shared" ref="H63:AJ63" si="24">SUM(H64:H65)</f>
        <v>0</v>
      </c>
      <c r="I63" s="334">
        <f t="shared" si="24"/>
        <v>0</v>
      </c>
      <c r="J63" s="334">
        <f t="shared" si="24"/>
        <v>0</v>
      </c>
      <c r="K63" s="334">
        <f t="shared" si="24"/>
        <v>0</v>
      </c>
      <c r="L63" s="332">
        <f t="shared" si="24"/>
        <v>0</v>
      </c>
      <c r="M63" s="332">
        <f t="shared" si="24"/>
        <v>0</v>
      </c>
      <c r="N63" s="332">
        <f t="shared" si="24"/>
        <v>0</v>
      </c>
      <c r="O63" s="332">
        <f t="shared" si="24"/>
        <v>0</v>
      </c>
      <c r="P63" s="332">
        <f t="shared" si="24"/>
        <v>0</v>
      </c>
      <c r="Q63" s="332">
        <f t="shared" si="24"/>
        <v>0</v>
      </c>
      <c r="R63" s="332">
        <f t="shared" si="24"/>
        <v>0</v>
      </c>
      <c r="S63" s="332">
        <f t="shared" si="24"/>
        <v>0</v>
      </c>
      <c r="T63" s="332">
        <f t="shared" si="24"/>
        <v>0</v>
      </c>
      <c r="U63" s="332">
        <f t="shared" si="24"/>
        <v>0</v>
      </c>
      <c r="V63" s="332">
        <f t="shared" si="24"/>
        <v>0</v>
      </c>
      <c r="W63" s="332">
        <f t="shared" si="24"/>
        <v>0</v>
      </c>
      <c r="X63" s="332">
        <f t="shared" si="24"/>
        <v>0</v>
      </c>
      <c r="Y63" s="332">
        <f t="shared" si="24"/>
        <v>0</v>
      </c>
      <c r="Z63" s="332">
        <f t="shared" si="24"/>
        <v>0</v>
      </c>
      <c r="AA63" s="332">
        <f t="shared" si="24"/>
        <v>0</v>
      </c>
      <c r="AB63" s="332">
        <f t="shared" si="24"/>
        <v>0</v>
      </c>
      <c r="AC63" s="332">
        <f t="shared" si="24"/>
        <v>0</v>
      </c>
      <c r="AD63" s="332">
        <f t="shared" si="24"/>
        <v>0</v>
      </c>
      <c r="AE63" s="332">
        <f t="shared" si="24"/>
        <v>0</v>
      </c>
      <c r="AF63" s="332">
        <f t="shared" si="24"/>
        <v>0</v>
      </c>
      <c r="AG63" s="332">
        <f t="shared" si="24"/>
        <v>0</v>
      </c>
      <c r="AH63" s="332">
        <f t="shared" si="24"/>
        <v>0</v>
      </c>
      <c r="AI63" s="332">
        <f t="shared" si="24"/>
        <v>0</v>
      </c>
      <c r="AJ63" s="332">
        <f t="shared" si="24"/>
        <v>0</v>
      </c>
    </row>
    <row r="64" spans="1:36" x14ac:dyDescent="0.2">
      <c r="A64" s="252"/>
      <c r="B64" s="266" t="s">
        <v>123</v>
      </c>
      <c r="C64" s="249"/>
      <c r="D64" s="249"/>
      <c r="E64" s="249"/>
      <c r="F64" s="250" t="s">
        <v>75</v>
      </c>
      <c r="G64" s="250">
        <v>2</v>
      </c>
      <c r="H64" s="331"/>
      <c r="I64" s="334"/>
      <c r="J64" s="334"/>
      <c r="K64" s="334"/>
      <c r="L64" s="343"/>
      <c r="M64" s="343"/>
      <c r="N64" s="343"/>
      <c r="O64" s="343"/>
      <c r="P64" s="343"/>
      <c r="Q64" s="343"/>
      <c r="R64" s="343"/>
      <c r="S64" s="343"/>
      <c r="T64" s="343"/>
      <c r="U64" s="343"/>
      <c r="V64" s="343"/>
      <c r="W64" s="343"/>
      <c r="X64" s="343"/>
      <c r="Y64" s="343"/>
      <c r="Z64" s="343"/>
      <c r="AA64" s="343"/>
      <c r="AB64" s="343"/>
      <c r="AC64" s="343"/>
      <c r="AD64" s="343"/>
      <c r="AE64" s="343"/>
      <c r="AF64" s="343"/>
      <c r="AG64" s="343"/>
      <c r="AH64" s="343"/>
      <c r="AI64" s="343"/>
      <c r="AJ64" s="374"/>
    </row>
    <row r="65" spans="1:36" x14ac:dyDescent="0.2">
      <c r="A65" s="252"/>
      <c r="B65" s="394" t="s">
        <v>123</v>
      </c>
      <c r="C65" s="336" t="s">
        <v>602</v>
      </c>
      <c r="D65" s="337" t="s">
        <v>123</v>
      </c>
      <c r="E65" s="337"/>
      <c r="F65" s="338" t="s">
        <v>123</v>
      </c>
      <c r="G65" s="338"/>
      <c r="H65" s="339" t="s">
        <v>123</v>
      </c>
      <c r="I65" s="340" t="s">
        <v>123</v>
      </c>
      <c r="J65" s="340" t="s">
        <v>123</v>
      </c>
      <c r="K65" s="340" t="s">
        <v>123</v>
      </c>
      <c r="L65" s="338" t="s">
        <v>123</v>
      </c>
      <c r="M65" s="338" t="s">
        <v>123</v>
      </c>
      <c r="N65" s="338" t="s">
        <v>123</v>
      </c>
      <c r="O65" s="338" t="s">
        <v>123</v>
      </c>
      <c r="P65" s="338" t="s">
        <v>123</v>
      </c>
      <c r="Q65" s="338" t="s">
        <v>123</v>
      </c>
      <c r="R65" s="338" t="s">
        <v>123</v>
      </c>
      <c r="S65" s="338" t="s">
        <v>123</v>
      </c>
      <c r="T65" s="338" t="s">
        <v>123</v>
      </c>
      <c r="U65" s="338" t="s">
        <v>123</v>
      </c>
      <c r="V65" s="338" t="s">
        <v>123</v>
      </c>
      <c r="W65" s="338" t="s">
        <v>123</v>
      </c>
      <c r="X65" s="338" t="s">
        <v>123</v>
      </c>
      <c r="Y65" s="338" t="s">
        <v>123</v>
      </c>
      <c r="Z65" s="338" t="s">
        <v>123</v>
      </c>
      <c r="AA65" s="338" t="s">
        <v>123</v>
      </c>
      <c r="AB65" s="338" t="s">
        <v>123</v>
      </c>
      <c r="AC65" s="338" t="s">
        <v>123</v>
      </c>
      <c r="AD65" s="338" t="s">
        <v>123</v>
      </c>
      <c r="AE65" s="338" t="s">
        <v>123</v>
      </c>
      <c r="AF65" s="338" t="s">
        <v>123</v>
      </c>
      <c r="AG65" s="338" t="s">
        <v>123</v>
      </c>
      <c r="AH65" s="338" t="s">
        <v>123</v>
      </c>
      <c r="AI65" s="338" t="s">
        <v>123</v>
      </c>
      <c r="AJ65" s="375" t="s">
        <v>123</v>
      </c>
    </row>
    <row r="66" spans="1:36" ht="25.5" x14ac:dyDescent="0.2">
      <c r="A66" s="252"/>
      <c r="B66" s="265">
        <f>B63+0.1</f>
        <v>61.800000000000011</v>
      </c>
      <c r="C66" s="417" t="s">
        <v>626</v>
      </c>
      <c r="D66" s="418"/>
      <c r="E66" s="537"/>
      <c r="F66" s="419" t="s">
        <v>624</v>
      </c>
      <c r="G66" s="419">
        <v>2</v>
      </c>
      <c r="H66" s="331">
        <f t="shared" ref="H66:AJ66" si="25">SUM(H67:H68)</f>
        <v>0</v>
      </c>
      <c r="I66" s="334">
        <f t="shared" si="25"/>
        <v>0</v>
      </c>
      <c r="J66" s="334">
        <f t="shared" si="25"/>
        <v>0</v>
      </c>
      <c r="K66" s="334">
        <f t="shared" si="25"/>
        <v>0</v>
      </c>
      <c r="L66" s="332">
        <f t="shared" si="25"/>
        <v>0</v>
      </c>
      <c r="M66" s="332">
        <f t="shared" si="25"/>
        <v>0</v>
      </c>
      <c r="N66" s="332">
        <f t="shared" si="25"/>
        <v>0</v>
      </c>
      <c r="O66" s="332">
        <f t="shared" si="25"/>
        <v>0</v>
      </c>
      <c r="P66" s="332">
        <f t="shared" si="25"/>
        <v>0</v>
      </c>
      <c r="Q66" s="332">
        <f t="shared" si="25"/>
        <v>0</v>
      </c>
      <c r="R66" s="332">
        <f t="shared" si="25"/>
        <v>0</v>
      </c>
      <c r="S66" s="332">
        <f t="shared" si="25"/>
        <v>0</v>
      </c>
      <c r="T66" s="332">
        <f t="shared" si="25"/>
        <v>0</v>
      </c>
      <c r="U66" s="332">
        <f t="shared" si="25"/>
        <v>0</v>
      </c>
      <c r="V66" s="332">
        <f t="shared" si="25"/>
        <v>0.20198473247665832</v>
      </c>
      <c r="W66" s="332">
        <f t="shared" si="25"/>
        <v>0.20198473247665832</v>
      </c>
      <c r="X66" s="332">
        <f t="shared" si="25"/>
        <v>0.20198473247665832</v>
      </c>
      <c r="Y66" s="332">
        <f t="shared" si="25"/>
        <v>0.20198473247665832</v>
      </c>
      <c r="Z66" s="332">
        <f t="shared" si="25"/>
        <v>0.20198473247665832</v>
      </c>
      <c r="AA66" s="332">
        <f t="shared" si="25"/>
        <v>0.20198473247665832</v>
      </c>
      <c r="AB66" s="332">
        <f t="shared" si="25"/>
        <v>0.20198473247665832</v>
      </c>
      <c r="AC66" s="332">
        <f t="shared" si="25"/>
        <v>0.20198473247665832</v>
      </c>
      <c r="AD66" s="332">
        <f t="shared" si="25"/>
        <v>0.20198473247665832</v>
      </c>
      <c r="AE66" s="332">
        <f t="shared" si="25"/>
        <v>0.20198473247665832</v>
      </c>
      <c r="AF66" s="332">
        <f t="shared" si="25"/>
        <v>0.20198473247665832</v>
      </c>
      <c r="AG66" s="332">
        <f t="shared" si="25"/>
        <v>0.20198473247665832</v>
      </c>
      <c r="AH66" s="332">
        <f t="shared" si="25"/>
        <v>0.20198473247665832</v>
      </c>
      <c r="AI66" s="332">
        <f t="shared" si="25"/>
        <v>0.20198473247665832</v>
      </c>
      <c r="AJ66" s="332">
        <f t="shared" si="25"/>
        <v>0.20198473247665832</v>
      </c>
    </row>
    <row r="67" spans="1:36" x14ac:dyDescent="0.2">
      <c r="A67" s="252"/>
      <c r="B67" s="266" t="s">
        <v>123</v>
      </c>
      <c r="C67" s="249" t="s">
        <v>800</v>
      </c>
      <c r="D67" s="576" t="s">
        <v>833</v>
      </c>
      <c r="E67" s="249"/>
      <c r="F67" s="250" t="s">
        <v>75</v>
      </c>
      <c r="G67" s="250">
        <v>2</v>
      </c>
      <c r="H67" s="331"/>
      <c r="I67" s="334"/>
      <c r="J67" s="334"/>
      <c r="K67" s="334"/>
      <c r="L67" s="343">
        <v>0</v>
      </c>
      <c r="M67" s="343">
        <v>0</v>
      </c>
      <c r="N67" s="343">
        <v>0</v>
      </c>
      <c r="O67" s="343">
        <v>0</v>
      </c>
      <c r="P67" s="343">
        <v>0</v>
      </c>
      <c r="Q67" s="343">
        <v>0</v>
      </c>
      <c r="R67" s="343">
        <v>0</v>
      </c>
      <c r="S67" s="343">
        <v>0</v>
      </c>
      <c r="T67" s="343">
        <v>0</v>
      </c>
      <c r="U67" s="343">
        <v>0</v>
      </c>
      <c r="V67" s="343">
        <v>0.20198473247665832</v>
      </c>
      <c r="W67" s="343">
        <v>0.20198473247665832</v>
      </c>
      <c r="X67" s="343">
        <v>0.20198473247665832</v>
      </c>
      <c r="Y67" s="343">
        <v>0.20198473247665832</v>
      </c>
      <c r="Z67" s="343">
        <v>0.20198473247665832</v>
      </c>
      <c r="AA67" s="343">
        <v>0.20198473247665832</v>
      </c>
      <c r="AB67" s="343">
        <v>0.20198473247665832</v>
      </c>
      <c r="AC67" s="343">
        <v>0.20198473247665832</v>
      </c>
      <c r="AD67" s="343">
        <v>0.20198473247665832</v>
      </c>
      <c r="AE67" s="343">
        <v>0.20198473247665832</v>
      </c>
      <c r="AF67" s="343">
        <v>0.20198473247665832</v>
      </c>
      <c r="AG67" s="343">
        <v>0.20198473247665832</v>
      </c>
      <c r="AH67" s="343">
        <v>0.20198473247665832</v>
      </c>
      <c r="AI67" s="343">
        <v>0.20198473247665832</v>
      </c>
      <c r="AJ67" s="374">
        <v>0.20198473247665832</v>
      </c>
    </row>
    <row r="68" spans="1:36" x14ac:dyDescent="0.2">
      <c r="A68" s="252"/>
      <c r="B68" s="394" t="s">
        <v>123</v>
      </c>
      <c r="C68" s="336" t="s">
        <v>602</v>
      </c>
      <c r="D68" s="337" t="s">
        <v>123</v>
      </c>
      <c r="E68" s="337"/>
      <c r="F68" s="338" t="s">
        <v>123</v>
      </c>
      <c r="G68" s="338"/>
      <c r="H68" s="339" t="s">
        <v>123</v>
      </c>
      <c r="I68" s="340" t="s">
        <v>123</v>
      </c>
      <c r="J68" s="340" t="s">
        <v>123</v>
      </c>
      <c r="K68" s="340" t="s">
        <v>123</v>
      </c>
      <c r="L68" s="338" t="s">
        <v>123</v>
      </c>
      <c r="M68" s="338" t="s">
        <v>123</v>
      </c>
      <c r="N68" s="338" t="s">
        <v>123</v>
      </c>
      <c r="O68" s="338" t="s">
        <v>123</v>
      </c>
      <c r="P68" s="338" t="s">
        <v>123</v>
      </c>
      <c r="Q68" s="338" t="s">
        <v>123</v>
      </c>
      <c r="R68" s="338" t="s">
        <v>123</v>
      </c>
      <c r="S68" s="338" t="s">
        <v>123</v>
      </c>
      <c r="T68" s="338" t="s">
        <v>123</v>
      </c>
      <c r="U68" s="338" t="s">
        <v>123</v>
      </c>
      <c r="V68" s="338" t="s">
        <v>123</v>
      </c>
      <c r="W68" s="338" t="s">
        <v>123</v>
      </c>
      <c r="X68" s="338" t="s">
        <v>123</v>
      </c>
      <c r="Y68" s="338" t="s">
        <v>123</v>
      </c>
      <c r="Z68" s="338" t="s">
        <v>123</v>
      </c>
      <c r="AA68" s="338" t="s">
        <v>123</v>
      </c>
      <c r="AB68" s="338" t="s">
        <v>123</v>
      </c>
      <c r="AC68" s="338" t="s">
        <v>123</v>
      </c>
      <c r="AD68" s="338" t="s">
        <v>123</v>
      </c>
      <c r="AE68" s="338" t="s">
        <v>123</v>
      </c>
      <c r="AF68" s="338" t="s">
        <v>123</v>
      </c>
      <c r="AG68" s="338" t="s">
        <v>123</v>
      </c>
      <c r="AH68" s="338" t="s">
        <v>123</v>
      </c>
      <c r="AI68" s="338" t="s">
        <v>123</v>
      </c>
      <c r="AJ68" s="375" t="s">
        <v>123</v>
      </c>
    </row>
    <row r="69" spans="1:36" ht="25.5" x14ac:dyDescent="0.2">
      <c r="A69" s="252"/>
      <c r="B69" s="265">
        <f>B66+0.1</f>
        <v>61.900000000000013</v>
      </c>
      <c r="C69" s="417" t="s">
        <v>627</v>
      </c>
      <c r="D69" s="268"/>
      <c r="E69" s="538"/>
      <c r="F69" s="419" t="s">
        <v>624</v>
      </c>
      <c r="G69" s="419">
        <v>2</v>
      </c>
      <c r="H69" s="331">
        <f t="shared" ref="H69:AJ69" si="26">SUM(H70:H71)</f>
        <v>0</v>
      </c>
      <c r="I69" s="334">
        <f t="shared" si="26"/>
        <v>0</v>
      </c>
      <c r="J69" s="334">
        <f t="shared" si="26"/>
        <v>0</v>
      </c>
      <c r="K69" s="334">
        <f t="shared" si="26"/>
        <v>0</v>
      </c>
      <c r="L69" s="332">
        <f t="shared" si="26"/>
        <v>0</v>
      </c>
      <c r="M69" s="332">
        <f t="shared" si="26"/>
        <v>0</v>
      </c>
      <c r="N69" s="332">
        <f t="shared" si="26"/>
        <v>0</v>
      </c>
      <c r="O69" s="332">
        <f t="shared" si="26"/>
        <v>0</v>
      </c>
      <c r="P69" s="332">
        <f t="shared" si="26"/>
        <v>0</v>
      </c>
      <c r="Q69" s="332">
        <f t="shared" si="26"/>
        <v>0</v>
      </c>
      <c r="R69" s="332">
        <f t="shared" si="26"/>
        <v>0</v>
      </c>
      <c r="S69" s="332">
        <f t="shared" si="26"/>
        <v>0</v>
      </c>
      <c r="T69" s="332">
        <f t="shared" si="26"/>
        <v>0</v>
      </c>
      <c r="U69" s="332">
        <f t="shared" si="26"/>
        <v>0</v>
      </c>
      <c r="V69" s="332">
        <f t="shared" si="26"/>
        <v>-0.88070685444752728</v>
      </c>
      <c r="W69" s="332">
        <f t="shared" si="26"/>
        <v>-0.85186228334166336</v>
      </c>
      <c r="X69" s="332">
        <f t="shared" si="26"/>
        <v>-0.82399165787761353</v>
      </c>
      <c r="Y69" s="332">
        <f t="shared" si="26"/>
        <v>-0.79701289242841311</v>
      </c>
      <c r="Z69" s="332">
        <f t="shared" si="26"/>
        <v>-0.77094836684001367</v>
      </c>
      <c r="AA69" s="332">
        <f t="shared" si="26"/>
        <v>-0.74571790607044308</v>
      </c>
      <c r="AB69" s="332">
        <f t="shared" si="26"/>
        <v>-0.7212948200454985</v>
      </c>
      <c r="AC69" s="332">
        <f t="shared" si="26"/>
        <v>-0.69770419213977874</v>
      </c>
      <c r="AD69" s="332">
        <f t="shared" si="26"/>
        <v>-0.67486846432704195</v>
      </c>
      <c r="AE69" s="332">
        <f t="shared" si="26"/>
        <v>-0.65276347980431282</v>
      </c>
      <c r="AF69" s="332">
        <f t="shared" si="26"/>
        <v>-0.63141677415273723</v>
      </c>
      <c r="AG69" s="332">
        <f t="shared" si="26"/>
        <v>-0.61075316308201222</v>
      </c>
      <c r="AH69" s="332">
        <f t="shared" si="26"/>
        <v>-0.59075078756555022</v>
      </c>
      <c r="AI69" s="332">
        <f t="shared" si="26"/>
        <v>-0.57143940743204158</v>
      </c>
      <c r="AJ69" s="332">
        <f t="shared" si="26"/>
        <v>-0.55274599146280512</v>
      </c>
    </row>
    <row r="70" spans="1:36" x14ac:dyDescent="0.2">
      <c r="A70" s="252"/>
      <c r="B70" s="266" t="s">
        <v>123</v>
      </c>
      <c r="C70" s="249" t="s">
        <v>800</v>
      </c>
      <c r="D70" s="576" t="s">
        <v>833</v>
      </c>
      <c r="E70" s="249"/>
      <c r="F70" s="250" t="s">
        <v>75</v>
      </c>
      <c r="G70" s="250">
        <v>2</v>
      </c>
      <c r="H70" s="331"/>
      <c r="I70" s="334"/>
      <c r="J70" s="334"/>
      <c r="K70" s="334"/>
      <c r="L70" s="343">
        <v>0</v>
      </c>
      <c r="M70" s="343">
        <v>0</v>
      </c>
      <c r="N70" s="343">
        <v>0</v>
      </c>
      <c r="O70" s="343">
        <v>0</v>
      </c>
      <c r="P70" s="343">
        <v>0</v>
      </c>
      <c r="Q70" s="343">
        <v>0</v>
      </c>
      <c r="R70" s="343">
        <v>0</v>
      </c>
      <c r="S70" s="343">
        <v>0</v>
      </c>
      <c r="T70" s="343">
        <v>0</v>
      </c>
      <c r="U70" s="343">
        <v>0</v>
      </c>
      <c r="V70" s="343">
        <v>-0.88070685444752728</v>
      </c>
      <c r="W70" s="343">
        <v>-0.85186228334166336</v>
      </c>
      <c r="X70" s="343">
        <v>-0.82399165787761353</v>
      </c>
      <c r="Y70" s="343">
        <v>-0.79701289242841311</v>
      </c>
      <c r="Z70" s="343">
        <v>-0.77094836684001367</v>
      </c>
      <c r="AA70" s="343">
        <v>-0.74571790607044308</v>
      </c>
      <c r="AB70" s="343">
        <v>-0.7212948200454985</v>
      </c>
      <c r="AC70" s="343">
        <v>-0.69770419213977874</v>
      </c>
      <c r="AD70" s="343">
        <v>-0.67486846432704195</v>
      </c>
      <c r="AE70" s="343">
        <v>-0.65276347980431282</v>
      </c>
      <c r="AF70" s="343">
        <v>-0.63141677415273723</v>
      </c>
      <c r="AG70" s="343">
        <v>-0.61075316308201222</v>
      </c>
      <c r="AH70" s="343">
        <v>-0.59075078756555022</v>
      </c>
      <c r="AI70" s="343">
        <v>-0.57143940743204158</v>
      </c>
      <c r="AJ70" s="374">
        <v>-0.55274599146280512</v>
      </c>
    </row>
    <row r="71" spans="1:36" x14ac:dyDescent="0.2">
      <c r="A71" s="252"/>
      <c r="B71" s="394" t="s">
        <v>123</v>
      </c>
      <c r="C71" s="336" t="s">
        <v>602</v>
      </c>
      <c r="D71" s="337" t="s">
        <v>123</v>
      </c>
      <c r="E71" s="337"/>
      <c r="F71" s="338" t="s">
        <v>123</v>
      </c>
      <c r="G71" s="338"/>
      <c r="H71" s="339" t="s">
        <v>123</v>
      </c>
      <c r="I71" s="340" t="s">
        <v>123</v>
      </c>
      <c r="J71" s="340" t="s">
        <v>123</v>
      </c>
      <c r="K71" s="340" t="s">
        <v>123</v>
      </c>
      <c r="L71" s="338" t="s">
        <v>123</v>
      </c>
      <c r="M71" s="338" t="s">
        <v>123</v>
      </c>
      <c r="N71" s="338" t="s">
        <v>123</v>
      </c>
      <c r="O71" s="338" t="s">
        <v>123</v>
      </c>
      <c r="P71" s="338" t="s">
        <v>123</v>
      </c>
      <c r="Q71" s="338" t="s">
        <v>123</v>
      </c>
      <c r="R71" s="338" t="s">
        <v>123</v>
      </c>
      <c r="S71" s="338" t="s">
        <v>123</v>
      </c>
      <c r="T71" s="338" t="s">
        <v>123</v>
      </c>
      <c r="U71" s="338" t="s">
        <v>123</v>
      </c>
      <c r="V71" s="338" t="s">
        <v>123</v>
      </c>
      <c r="W71" s="338" t="s">
        <v>123</v>
      </c>
      <c r="X71" s="338" t="s">
        <v>123</v>
      </c>
      <c r="Y71" s="338" t="s">
        <v>123</v>
      </c>
      <c r="Z71" s="338" t="s">
        <v>123</v>
      </c>
      <c r="AA71" s="338" t="s">
        <v>123</v>
      </c>
      <c r="AB71" s="338" t="s">
        <v>123</v>
      </c>
      <c r="AC71" s="338" t="s">
        <v>123</v>
      </c>
      <c r="AD71" s="338" t="s">
        <v>123</v>
      </c>
      <c r="AE71" s="338" t="s">
        <v>123</v>
      </c>
      <c r="AF71" s="338" t="s">
        <v>123</v>
      </c>
      <c r="AG71" s="338" t="s">
        <v>123</v>
      </c>
      <c r="AH71" s="338" t="s">
        <v>123</v>
      </c>
      <c r="AI71" s="338" t="s">
        <v>123</v>
      </c>
      <c r="AJ71" s="375" t="s">
        <v>123</v>
      </c>
    </row>
    <row r="72" spans="1:36" ht="25.5" x14ac:dyDescent="0.2">
      <c r="A72" s="252"/>
      <c r="B72" s="269">
        <f>B45</f>
        <v>61.1</v>
      </c>
      <c r="C72" s="417" t="s">
        <v>628</v>
      </c>
      <c r="D72" s="418"/>
      <c r="E72" s="537"/>
      <c r="F72" s="419" t="s">
        <v>624</v>
      </c>
      <c r="G72" s="419">
        <v>2</v>
      </c>
      <c r="H72" s="331">
        <f t="shared" ref="H72:AJ72" si="27">SUM(H73:H74)</f>
        <v>0</v>
      </c>
      <c r="I72" s="334">
        <f t="shared" si="27"/>
        <v>0</v>
      </c>
      <c r="J72" s="334">
        <f t="shared" si="27"/>
        <v>0</v>
      </c>
      <c r="K72" s="334">
        <f t="shared" si="27"/>
        <v>0</v>
      </c>
      <c r="L72" s="332">
        <f t="shared" si="27"/>
        <v>0</v>
      </c>
      <c r="M72" s="332">
        <f t="shared" si="27"/>
        <v>0</v>
      </c>
      <c r="N72" s="332">
        <f t="shared" si="27"/>
        <v>0</v>
      </c>
      <c r="O72" s="332">
        <f t="shared" si="27"/>
        <v>0</v>
      </c>
      <c r="P72" s="332">
        <f t="shared" si="27"/>
        <v>0</v>
      </c>
      <c r="Q72" s="332">
        <f t="shared" si="27"/>
        <v>0</v>
      </c>
      <c r="R72" s="332">
        <f t="shared" si="27"/>
        <v>0</v>
      </c>
      <c r="S72" s="332">
        <f t="shared" si="27"/>
        <v>0</v>
      </c>
      <c r="T72" s="332">
        <f t="shared" si="27"/>
        <v>0</v>
      </c>
      <c r="U72" s="332">
        <f t="shared" si="27"/>
        <v>0</v>
      </c>
      <c r="V72" s="332">
        <f t="shared" si="27"/>
        <v>0</v>
      </c>
      <c r="W72" s="332">
        <f t="shared" si="27"/>
        <v>0</v>
      </c>
      <c r="X72" s="332">
        <f t="shared" si="27"/>
        <v>0</v>
      </c>
      <c r="Y72" s="332">
        <f t="shared" si="27"/>
        <v>0</v>
      </c>
      <c r="Z72" s="332">
        <f t="shared" si="27"/>
        <v>0</v>
      </c>
      <c r="AA72" s="332">
        <f t="shared" si="27"/>
        <v>0</v>
      </c>
      <c r="AB72" s="332">
        <f t="shared" si="27"/>
        <v>0</v>
      </c>
      <c r="AC72" s="332">
        <f t="shared" si="27"/>
        <v>0</v>
      </c>
      <c r="AD72" s="332">
        <f t="shared" si="27"/>
        <v>0</v>
      </c>
      <c r="AE72" s="332">
        <f t="shared" si="27"/>
        <v>0</v>
      </c>
      <c r="AF72" s="332">
        <f t="shared" si="27"/>
        <v>0</v>
      </c>
      <c r="AG72" s="332">
        <f t="shared" si="27"/>
        <v>0</v>
      </c>
      <c r="AH72" s="332">
        <f t="shared" si="27"/>
        <v>0</v>
      </c>
      <c r="AI72" s="332">
        <f t="shared" si="27"/>
        <v>0</v>
      </c>
      <c r="AJ72" s="332">
        <f t="shared" si="27"/>
        <v>0</v>
      </c>
    </row>
    <row r="73" spans="1:36" x14ac:dyDescent="0.2">
      <c r="A73" s="252"/>
      <c r="B73" s="266" t="s">
        <v>123</v>
      </c>
      <c r="C73" s="249"/>
      <c r="D73" s="249"/>
      <c r="E73" s="249"/>
      <c r="F73" s="250" t="s">
        <v>75</v>
      </c>
      <c r="G73" s="250">
        <v>2</v>
      </c>
      <c r="H73" s="331"/>
      <c r="I73" s="334"/>
      <c r="J73" s="334"/>
      <c r="K73" s="334"/>
      <c r="L73" s="343"/>
      <c r="M73" s="343"/>
      <c r="N73" s="343"/>
      <c r="O73" s="343"/>
      <c r="P73" s="343"/>
      <c r="Q73" s="343"/>
      <c r="R73" s="343"/>
      <c r="S73" s="343"/>
      <c r="T73" s="343"/>
      <c r="U73" s="343"/>
      <c r="V73" s="343"/>
      <c r="W73" s="343"/>
      <c r="X73" s="343"/>
      <c r="Y73" s="343"/>
      <c r="Z73" s="343"/>
      <c r="AA73" s="343"/>
      <c r="AB73" s="343"/>
      <c r="AC73" s="343"/>
      <c r="AD73" s="343"/>
      <c r="AE73" s="343"/>
      <c r="AF73" s="343"/>
      <c r="AG73" s="343"/>
      <c r="AH73" s="343"/>
      <c r="AI73" s="343"/>
      <c r="AJ73" s="374"/>
    </row>
    <row r="74" spans="1:36" ht="15.75" thickBot="1" x14ac:dyDescent="0.25">
      <c r="A74" s="252"/>
      <c r="B74" s="420" t="s">
        <v>123</v>
      </c>
      <c r="C74" s="336" t="s">
        <v>602</v>
      </c>
      <c r="D74" s="337" t="s">
        <v>123</v>
      </c>
      <c r="E74" s="539"/>
      <c r="F74" s="421" t="s">
        <v>123</v>
      </c>
      <c r="G74" s="421"/>
      <c r="H74" s="422" t="s">
        <v>123</v>
      </c>
      <c r="I74" s="423" t="s">
        <v>123</v>
      </c>
      <c r="J74" s="423" t="s">
        <v>123</v>
      </c>
      <c r="K74" s="423" t="s">
        <v>123</v>
      </c>
      <c r="L74" s="421" t="s">
        <v>123</v>
      </c>
      <c r="M74" s="421" t="s">
        <v>123</v>
      </c>
      <c r="N74" s="421" t="s">
        <v>123</v>
      </c>
      <c r="O74" s="421" t="s">
        <v>123</v>
      </c>
      <c r="P74" s="421" t="s">
        <v>123</v>
      </c>
      <c r="Q74" s="421" t="s">
        <v>123</v>
      </c>
      <c r="R74" s="421" t="s">
        <v>123</v>
      </c>
      <c r="S74" s="421" t="s">
        <v>123</v>
      </c>
      <c r="T74" s="421" t="s">
        <v>123</v>
      </c>
      <c r="U74" s="421" t="s">
        <v>123</v>
      </c>
      <c r="V74" s="421" t="s">
        <v>123</v>
      </c>
      <c r="W74" s="421" t="s">
        <v>123</v>
      </c>
      <c r="X74" s="421" t="s">
        <v>123</v>
      </c>
      <c r="Y74" s="421" t="s">
        <v>123</v>
      </c>
      <c r="Z74" s="421" t="s">
        <v>123</v>
      </c>
      <c r="AA74" s="421" t="s">
        <v>123</v>
      </c>
      <c r="AB74" s="421" t="s">
        <v>123</v>
      </c>
      <c r="AC74" s="421" t="s">
        <v>123</v>
      </c>
      <c r="AD74" s="421" t="s">
        <v>123</v>
      </c>
      <c r="AE74" s="421" t="s">
        <v>123</v>
      </c>
      <c r="AF74" s="421" t="s">
        <v>123</v>
      </c>
      <c r="AG74" s="421" t="s">
        <v>123</v>
      </c>
      <c r="AH74" s="421" t="s">
        <v>123</v>
      </c>
      <c r="AI74" s="421" t="s">
        <v>123</v>
      </c>
      <c r="AJ74" s="424" t="s">
        <v>123</v>
      </c>
    </row>
    <row r="75" spans="1:36" x14ac:dyDescent="0.2">
      <c r="A75" s="252"/>
      <c r="B75" s="244"/>
      <c r="C75" s="252"/>
      <c r="D75" s="270"/>
      <c r="E75" s="270"/>
      <c r="F75" s="232"/>
      <c r="G75" s="232"/>
      <c r="H75" s="232"/>
      <c r="I75" s="271"/>
      <c r="J75" s="271"/>
      <c r="K75" s="271"/>
      <c r="L75" s="271"/>
      <c r="M75" s="271"/>
      <c r="N75" s="271"/>
      <c r="O75" s="271"/>
      <c r="P75" s="271"/>
      <c r="Q75" s="271"/>
      <c r="R75" s="271"/>
      <c r="S75" s="271"/>
      <c r="T75" s="271"/>
      <c r="U75" s="271"/>
      <c r="V75" s="271"/>
      <c r="W75" s="271"/>
      <c r="X75" s="271"/>
      <c r="Y75" s="271"/>
      <c r="Z75" s="271"/>
      <c r="AA75" s="271"/>
      <c r="AB75" s="271"/>
      <c r="AC75" s="271"/>
      <c r="AD75" s="271"/>
      <c r="AE75" s="271"/>
      <c r="AF75" s="271"/>
      <c r="AG75" s="271"/>
      <c r="AH75" s="271"/>
      <c r="AI75" s="271"/>
      <c r="AJ75" s="271"/>
    </row>
    <row r="76" spans="1:36" x14ac:dyDescent="0.2">
      <c r="A76" s="252"/>
      <c r="B76" s="244"/>
      <c r="C76" s="155" t="str">
        <f>'TITLE PAGE'!B9</f>
        <v>Company:</v>
      </c>
      <c r="D76" s="272" t="str">
        <f>'TITLE PAGE'!D9</f>
        <v>Hafren Dyfrdwy</v>
      </c>
      <c r="E76" s="540"/>
      <c r="F76" s="232"/>
      <c r="G76" s="232"/>
      <c r="H76" s="232"/>
      <c r="I76" s="271"/>
      <c r="J76" s="271"/>
      <c r="K76" s="271"/>
      <c r="L76" s="271"/>
      <c r="M76" s="271"/>
      <c r="N76" s="271"/>
      <c r="O76" s="271"/>
      <c r="P76" s="271"/>
      <c r="Q76" s="271"/>
      <c r="R76" s="271"/>
      <c r="S76" s="271"/>
      <c r="T76" s="271"/>
      <c r="U76" s="271"/>
      <c r="V76" s="271"/>
      <c r="W76" s="271"/>
      <c r="X76" s="271"/>
      <c r="Y76" s="271"/>
      <c r="Z76" s="271"/>
      <c r="AA76" s="271"/>
      <c r="AB76" s="271"/>
      <c r="AC76" s="271"/>
      <c r="AD76" s="271"/>
      <c r="AE76" s="271"/>
      <c r="AF76" s="271"/>
      <c r="AG76" s="271"/>
      <c r="AH76" s="271"/>
      <c r="AI76" s="271"/>
      <c r="AJ76" s="271"/>
    </row>
    <row r="77" spans="1:36" x14ac:dyDescent="0.2">
      <c r="A77" s="252"/>
      <c r="B77" s="244"/>
      <c r="C77" s="159" t="str">
        <f>'TITLE PAGE'!B10</f>
        <v>Resource Zone Name:</v>
      </c>
      <c r="D77" s="164" t="str">
        <f>'TITLE PAGE'!D10</f>
        <v xml:space="preserve">Wrexham </v>
      </c>
      <c r="E77" s="540"/>
      <c r="F77" s="232"/>
      <c r="G77" s="232"/>
      <c r="H77" s="232"/>
      <c r="I77" s="271"/>
      <c r="J77" s="271"/>
      <c r="K77" s="271"/>
      <c r="L77" s="271"/>
      <c r="M77" s="271"/>
      <c r="N77" s="271"/>
      <c r="O77" s="271"/>
      <c r="P77" s="271"/>
      <c r="Q77" s="271"/>
      <c r="R77" s="271"/>
      <c r="S77" s="271"/>
      <c r="T77" s="271"/>
      <c r="U77" s="271"/>
      <c r="V77" s="271"/>
      <c r="W77" s="271"/>
      <c r="X77" s="271"/>
      <c r="Y77" s="271"/>
      <c r="Z77" s="271"/>
      <c r="AA77" s="271"/>
      <c r="AB77" s="271"/>
      <c r="AC77" s="271"/>
      <c r="AD77" s="271"/>
      <c r="AE77" s="271"/>
      <c r="AF77" s="271"/>
      <c r="AG77" s="271"/>
      <c r="AH77" s="271"/>
      <c r="AI77" s="271"/>
      <c r="AJ77" s="271"/>
    </row>
    <row r="78" spans="1:36" x14ac:dyDescent="0.2">
      <c r="A78" s="252"/>
      <c r="B78" s="244"/>
      <c r="C78" s="159" t="str">
        <f>'TITLE PAGE'!B11</f>
        <v>Resource Zone Number:</v>
      </c>
      <c r="D78" s="164">
        <f>'TITLE PAGE'!D11</f>
        <v>2</v>
      </c>
      <c r="E78" s="540"/>
      <c r="F78" s="232"/>
      <c r="G78" s="232"/>
      <c r="H78" s="232"/>
      <c r="I78" s="271"/>
      <c r="J78" s="271"/>
      <c r="K78" s="271"/>
      <c r="L78" s="271"/>
      <c r="M78" s="271"/>
      <c r="N78" s="271"/>
      <c r="O78" s="271"/>
      <c r="P78" s="271"/>
      <c r="Q78" s="271"/>
      <c r="R78" s="271"/>
      <c r="S78" s="271"/>
      <c r="T78" s="271"/>
      <c r="U78" s="271"/>
      <c r="V78" s="271"/>
      <c r="W78" s="271"/>
      <c r="X78" s="271"/>
      <c r="Y78" s="271"/>
      <c r="Z78" s="271"/>
      <c r="AA78" s="271"/>
      <c r="AB78" s="271"/>
      <c r="AC78" s="271"/>
      <c r="AD78" s="271"/>
      <c r="AE78" s="271"/>
      <c r="AF78" s="271"/>
      <c r="AG78" s="271"/>
      <c r="AH78" s="271"/>
      <c r="AI78" s="271"/>
      <c r="AJ78" s="271"/>
    </row>
    <row r="79" spans="1:36" x14ac:dyDescent="0.2">
      <c r="A79" s="252"/>
      <c r="B79" s="244"/>
      <c r="C79" s="159" t="str">
        <f>'TITLE PAGE'!B12</f>
        <v xml:space="preserve">Planning Scenario Name:                                                                     </v>
      </c>
      <c r="D79" s="164" t="str">
        <f>'TITLE PAGE'!D12</f>
        <v>Dry Year Annual Average</v>
      </c>
      <c r="E79" s="540"/>
      <c r="F79" s="232"/>
      <c r="G79" s="232"/>
      <c r="H79" s="232"/>
      <c r="I79" s="271"/>
      <c r="J79" s="271"/>
      <c r="K79" s="271"/>
      <c r="L79" s="271"/>
      <c r="M79" s="271"/>
      <c r="N79" s="271"/>
      <c r="O79" s="271"/>
      <c r="P79" s="271"/>
      <c r="Q79" s="271"/>
      <c r="R79" s="271"/>
      <c r="S79" s="271"/>
      <c r="T79" s="271"/>
      <c r="U79" s="271"/>
      <c r="V79" s="271"/>
      <c r="W79" s="271"/>
      <c r="X79" s="271"/>
      <c r="Y79" s="271"/>
      <c r="Z79" s="271"/>
      <c r="AA79" s="271"/>
      <c r="AB79" s="271"/>
      <c r="AC79" s="271"/>
      <c r="AD79" s="271"/>
      <c r="AE79" s="271"/>
      <c r="AF79" s="271"/>
      <c r="AG79" s="271"/>
      <c r="AH79" s="271"/>
      <c r="AI79" s="271"/>
      <c r="AJ79" s="271"/>
    </row>
    <row r="80" spans="1:36" x14ac:dyDescent="0.2">
      <c r="A80" s="252"/>
      <c r="B80" s="252"/>
      <c r="C80" s="167" t="str">
        <f>'TITLE PAGE'!B13</f>
        <v xml:space="preserve">Chosen Level of Service:  </v>
      </c>
      <c r="D80" s="273" t="str">
        <f>'TITLE PAGE'!D13</f>
        <v>1 in 40 TUBs</v>
      </c>
      <c r="E80" s="540"/>
      <c r="F80" s="232"/>
      <c r="G80" s="232"/>
      <c r="H80" s="232"/>
      <c r="I80" s="252"/>
      <c r="J80" s="252"/>
      <c r="K80" s="252"/>
      <c r="L80" s="252"/>
      <c r="M80" s="252"/>
      <c r="N80" s="252"/>
      <c r="O80" s="252"/>
      <c r="P80" s="252"/>
      <c r="Q80" s="252"/>
      <c r="R80" s="252"/>
      <c r="S80" s="252"/>
      <c r="T80" s="252"/>
      <c r="U80" s="252"/>
      <c r="V80" s="252"/>
      <c r="W80" s="252"/>
      <c r="X80" s="252"/>
      <c r="Y80" s="252"/>
      <c r="Z80" s="252"/>
      <c r="AA80" s="252"/>
      <c r="AB80" s="252"/>
      <c r="AC80" s="252"/>
      <c r="AD80" s="252"/>
      <c r="AE80" s="252"/>
      <c r="AF80" s="252"/>
      <c r="AG80" s="252"/>
      <c r="AH80" s="252"/>
      <c r="AI80" s="252"/>
      <c r="AJ80" s="252"/>
    </row>
    <row r="81" spans="1:36" x14ac:dyDescent="0.2">
      <c r="A81" s="252"/>
      <c r="B81" s="252"/>
      <c r="C81" s="252"/>
      <c r="D81" s="252"/>
      <c r="E81" s="252"/>
      <c r="F81" s="232"/>
      <c r="G81" s="232"/>
      <c r="H81" s="232"/>
      <c r="I81" s="252"/>
      <c r="J81" s="252"/>
      <c r="K81" s="252"/>
      <c r="L81" s="252"/>
      <c r="M81" s="252"/>
      <c r="N81" s="252"/>
      <c r="O81" s="252"/>
      <c r="P81" s="252"/>
      <c r="Q81" s="252"/>
      <c r="R81" s="252"/>
      <c r="S81" s="252"/>
      <c r="T81" s="252"/>
      <c r="U81" s="252"/>
      <c r="V81" s="252"/>
      <c r="W81" s="252"/>
      <c r="X81" s="252"/>
      <c r="Y81" s="252"/>
      <c r="Z81" s="252"/>
      <c r="AA81" s="252"/>
      <c r="AB81" s="252"/>
      <c r="AC81" s="252"/>
      <c r="AD81" s="252"/>
      <c r="AE81" s="252"/>
      <c r="AF81" s="252"/>
      <c r="AG81" s="252"/>
      <c r="AH81" s="252"/>
      <c r="AI81" s="252"/>
      <c r="AJ81" s="252"/>
    </row>
  </sheetData>
  <sheetProtection algorithmName="SHA-512" hashValue="/97JTwVPaLMnSn6yF7UouklLMo5Hb3AceNtQQ0pSzHrsShYKuBksZFBSTad11UuyXZeoBrKzc7+s+56SiT92WQ==" saltValue="TosiX1ynrkQeBBoQAgaElQ==" spinCount="100000" sheet="1" objects="1" scenarios="1" selectLockedCells="1" selectUnlockedCells="1"/>
  <mergeCells count="1">
    <mergeCell ref="H2:AJ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K36"/>
  <sheetViews>
    <sheetView zoomScale="80" zoomScaleNormal="80" workbookViewId="0">
      <selection activeCell="B3" sqref="B3:B12"/>
    </sheetView>
  </sheetViews>
  <sheetFormatPr defaultColWidth="8.88671875" defaultRowHeight="15" x14ac:dyDescent="0.2"/>
  <cols>
    <col min="1" max="1" width="2.109375" customWidth="1"/>
    <col min="2" max="2" width="7.88671875" customWidth="1"/>
    <col min="3" max="3" width="5.6640625" customWidth="1"/>
    <col min="4" max="4" width="39.77734375" customWidth="1"/>
    <col min="5" max="5" width="34.21875" customWidth="1"/>
    <col min="6" max="6" width="6.109375" customWidth="1"/>
    <col min="7" max="7" width="8.44140625" customWidth="1"/>
    <col min="8" max="8" width="15.44140625" customWidth="1"/>
    <col min="9" max="9" width="12.21875" customWidth="1"/>
    <col min="10" max="10" width="12.6640625" customWidth="1"/>
    <col min="11" max="11" width="12" customWidth="1"/>
    <col min="12" max="36" width="11.44140625" customWidth="1"/>
    <col min="257" max="257" width="2.109375" customWidth="1"/>
    <col min="258" max="258" width="7.88671875" customWidth="1"/>
    <col min="259" max="259" width="5.6640625" customWidth="1"/>
    <col min="260" max="260" width="39.77734375" customWidth="1"/>
    <col min="261" max="261" width="34.21875" customWidth="1"/>
    <col min="262" max="262" width="6.109375" customWidth="1"/>
    <col min="263" max="263" width="8.44140625" customWidth="1"/>
    <col min="264" max="264" width="15.44140625" customWidth="1"/>
    <col min="265" max="265" width="12.21875" customWidth="1"/>
    <col min="266" max="266" width="12.6640625" customWidth="1"/>
    <col min="267" max="267" width="12" customWidth="1"/>
    <col min="268" max="292" width="11.44140625" customWidth="1"/>
    <col min="513" max="513" width="2.109375" customWidth="1"/>
    <col min="514" max="514" width="7.88671875" customWidth="1"/>
    <col min="515" max="515" width="5.6640625" customWidth="1"/>
    <col min="516" max="516" width="39.77734375" customWidth="1"/>
    <col min="517" max="517" width="34.21875" customWidth="1"/>
    <col min="518" max="518" width="6.109375" customWidth="1"/>
    <col min="519" max="519" width="8.44140625" customWidth="1"/>
    <col min="520" max="520" width="15.44140625" customWidth="1"/>
    <col min="521" max="521" width="12.21875" customWidth="1"/>
    <col min="522" max="522" width="12.6640625" customWidth="1"/>
    <col min="523" max="523" width="12" customWidth="1"/>
    <col min="524" max="548" width="11.44140625" customWidth="1"/>
    <col min="769" max="769" width="2.109375" customWidth="1"/>
    <col min="770" max="770" width="7.88671875" customWidth="1"/>
    <col min="771" max="771" width="5.6640625" customWidth="1"/>
    <col min="772" max="772" width="39.77734375" customWidth="1"/>
    <col min="773" max="773" width="34.21875" customWidth="1"/>
    <col min="774" max="774" width="6.109375" customWidth="1"/>
    <col min="775" max="775" width="8.44140625" customWidth="1"/>
    <col min="776" max="776" width="15.44140625" customWidth="1"/>
    <col min="777" max="777" width="12.21875" customWidth="1"/>
    <col min="778" max="778" width="12.6640625" customWidth="1"/>
    <col min="779" max="779" width="12" customWidth="1"/>
    <col min="780" max="804" width="11.44140625" customWidth="1"/>
    <col min="1025" max="1025" width="2.109375" customWidth="1"/>
    <col min="1026" max="1026" width="7.88671875" customWidth="1"/>
    <col min="1027" max="1027" width="5.6640625" customWidth="1"/>
    <col min="1028" max="1028" width="39.77734375" customWidth="1"/>
    <col min="1029" max="1029" width="34.21875" customWidth="1"/>
    <col min="1030" max="1030" width="6.109375" customWidth="1"/>
    <col min="1031" max="1031" width="8.44140625" customWidth="1"/>
    <col min="1032" max="1032" width="15.44140625" customWidth="1"/>
    <col min="1033" max="1033" width="12.21875" customWidth="1"/>
    <col min="1034" max="1034" width="12.6640625" customWidth="1"/>
    <col min="1035" max="1035" width="12" customWidth="1"/>
    <col min="1036" max="1060" width="11.44140625" customWidth="1"/>
    <col min="1281" max="1281" width="2.109375" customWidth="1"/>
    <col min="1282" max="1282" width="7.88671875" customWidth="1"/>
    <col min="1283" max="1283" width="5.6640625" customWidth="1"/>
    <col min="1284" max="1284" width="39.77734375" customWidth="1"/>
    <col min="1285" max="1285" width="34.21875" customWidth="1"/>
    <col min="1286" max="1286" width="6.109375" customWidth="1"/>
    <col min="1287" max="1287" width="8.44140625" customWidth="1"/>
    <col min="1288" max="1288" width="15.44140625" customWidth="1"/>
    <col min="1289" max="1289" width="12.21875" customWidth="1"/>
    <col min="1290" max="1290" width="12.6640625" customWidth="1"/>
    <col min="1291" max="1291" width="12" customWidth="1"/>
    <col min="1292" max="1316" width="11.44140625" customWidth="1"/>
    <col min="1537" max="1537" width="2.109375" customWidth="1"/>
    <col min="1538" max="1538" width="7.88671875" customWidth="1"/>
    <col min="1539" max="1539" width="5.6640625" customWidth="1"/>
    <col min="1540" max="1540" width="39.77734375" customWidth="1"/>
    <col min="1541" max="1541" width="34.21875" customWidth="1"/>
    <col min="1542" max="1542" width="6.109375" customWidth="1"/>
    <col min="1543" max="1543" width="8.44140625" customWidth="1"/>
    <col min="1544" max="1544" width="15.44140625" customWidth="1"/>
    <col min="1545" max="1545" width="12.21875" customWidth="1"/>
    <col min="1546" max="1546" width="12.6640625" customWidth="1"/>
    <col min="1547" max="1547" width="12" customWidth="1"/>
    <col min="1548" max="1572" width="11.44140625" customWidth="1"/>
    <col min="1793" max="1793" width="2.109375" customWidth="1"/>
    <col min="1794" max="1794" width="7.88671875" customWidth="1"/>
    <col min="1795" max="1795" width="5.6640625" customWidth="1"/>
    <col min="1796" max="1796" width="39.77734375" customWidth="1"/>
    <col min="1797" max="1797" width="34.21875" customWidth="1"/>
    <col min="1798" max="1798" width="6.109375" customWidth="1"/>
    <col min="1799" max="1799" width="8.44140625" customWidth="1"/>
    <col min="1800" max="1800" width="15.44140625" customWidth="1"/>
    <col min="1801" max="1801" width="12.21875" customWidth="1"/>
    <col min="1802" max="1802" width="12.6640625" customWidth="1"/>
    <col min="1803" max="1803" width="12" customWidth="1"/>
    <col min="1804" max="1828" width="11.44140625" customWidth="1"/>
    <col min="2049" max="2049" width="2.109375" customWidth="1"/>
    <col min="2050" max="2050" width="7.88671875" customWidth="1"/>
    <col min="2051" max="2051" width="5.6640625" customWidth="1"/>
    <col min="2052" max="2052" width="39.77734375" customWidth="1"/>
    <col min="2053" max="2053" width="34.21875" customWidth="1"/>
    <col min="2054" max="2054" width="6.109375" customWidth="1"/>
    <col min="2055" max="2055" width="8.44140625" customWidth="1"/>
    <col min="2056" max="2056" width="15.44140625" customWidth="1"/>
    <col min="2057" max="2057" width="12.21875" customWidth="1"/>
    <col min="2058" max="2058" width="12.6640625" customWidth="1"/>
    <col min="2059" max="2059" width="12" customWidth="1"/>
    <col min="2060" max="2084" width="11.44140625" customWidth="1"/>
    <col min="2305" max="2305" width="2.109375" customWidth="1"/>
    <col min="2306" max="2306" width="7.88671875" customWidth="1"/>
    <col min="2307" max="2307" width="5.6640625" customWidth="1"/>
    <col min="2308" max="2308" width="39.77734375" customWidth="1"/>
    <col min="2309" max="2309" width="34.21875" customWidth="1"/>
    <col min="2310" max="2310" width="6.109375" customWidth="1"/>
    <col min="2311" max="2311" width="8.44140625" customWidth="1"/>
    <col min="2312" max="2312" width="15.44140625" customWidth="1"/>
    <col min="2313" max="2313" width="12.21875" customWidth="1"/>
    <col min="2314" max="2314" width="12.6640625" customWidth="1"/>
    <col min="2315" max="2315" width="12" customWidth="1"/>
    <col min="2316" max="2340" width="11.44140625" customWidth="1"/>
    <col min="2561" max="2561" width="2.109375" customWidth="1"/>
    <col min="2562" max="2562" width="7.88671875" customWidth="1"/>
    <col min="2563" max="2563" width="5.6640625" customWidth="1"/>
    <col min="2564" max="2564" width="39.77734375" customWidth="1"/>
    <col min="2565" max="2565" width="34.21875" customWidth="1"/>
    <col min="2566" max="2566" width="6.109375" customWidth="1"/>
    <col min="2567" max="2567" width="8.44140625" customWidth="1"/>
    <col min="2568" max="2568" width="15.44140625" customWidth="1"/>
    <col min="2569" max="2569" width="12.21875" customWidth="1"/>
    <col min="2570" max="2570" width="12.6640625" customWidth="1"/>
    <col min="2571" max="2571" width="12" customWidth="1"/>
    <col min="2572" max="2596" width="11.44140625" customWidth="1"/>
    <col min="2817" max="2817" width="2.109375" customWidth="1"/>
    <col min="2818" max="2818" width="7.88671875" customWidth="1"/>
    <col min="2819" max="2819" width="5.6640625" customWidth="1"/>
    <col min="2820" max="2820" width="39.77734375" customWidth="1"/>
    <col min="2821" max="2821" width="34.21875" customWidth="1"/>
    <col min="2822" max="2822" width="6.109375" customWidth="1"/>
    <col min="2823" max="2823" width="8.44140625" customWidth="1"/>
    <col min="2824" max="2824" width="15.44140625" customWidth="1"/>
    <col min="2825" max="2825" width="12.21875" customWidth="1"/>
    <col min="2826" max="2826" width="12.6640625" customWidth="1"/>
    <col min="2827" max="2827" width="12" customWidth="1"/>
    <col min="2828" max="2852" width="11.44140625" customWidth="1"/>
    <col min="3073" max="3073" width="2.109375" customWidth="1"/>
    <col min="3074" max="3074" width="7.88671875" customWidth="1"/>
    <col min="3075" max="3075" width="5.6640625" customWidth="1"/>
    <col min="3076" max="3076" width="39.77734375" customWidth="1"/>
    <col min="3077" max="3077" width="34.21875" customWidth="1"/>
    <col min="3078" max="3078" width="6.109375" customWidth="1"/>
    <col min="3079" max="3079" width="8.44140625" customWidth="1"/>
    <col min="3080" max="3080" width="15.44140625" customWidth="1"/>
    <col min="3081" max="3081" width="12.21875" customWidth="1"/>
    <col min="3082" max="3082" width="12.6640625" customWidth="1"/>
    <col min="3083" max="3083" width="12" customWidth="1"/>
    <col min="3084" max="3108" width="11.44140625" customWidth="1"/>
    <col min="3329" max="3329" width="2.109375" customWidth="1"/>
    <col min="3330" max="3330" width="7.88671875" customWidth="1"/>
    <col min="3331" max="3331" width="5.6640625" customWidth="1"/>
    <col min="3332" max="3332" width="39.77734375" customWidth="1"/>
    <col min="3333" max="3333" width="34.21875" customWidth="1"/>
    <col min="3334" max="3334" width="6.109375" customWidth="1"/>
    <col min="3335" max="3335" width="8.44140625" customWidth="1"/>
    <col min="3336" max="3336" width="15.44140625" customWidth="1"/>
    <col min="3337" max="3337" width="12.21875" customWidth="1"/>
    <col min="3338" max="3338" width="12.6640625" customWidth="1"/>
    <col min="3339" max="3339" width="12" customWidth="1"/>
    <col min="3340" max="3364" width="11.44140625" customWidth="1"/>
    <col min="3585" max="3585" width="2.109375" customWidth="1"/>
    <col min="3586" max="3586" width="7.88671875" customWidth="1"/>
    <col min="3587" max="3587" width="5.6640625" customWidth="1"/>
    <col min="3588" max="3588" width="39.77734375" customWidth="1"/>
    <col min="3589" max="3589" width="34.21875" customWidth="1"/>
    <col min="3590" max="3590" width="6.109375" customWidth="1"/>
    <col min="3591" max="3591" width="8.44140625" customWidth="1"/>
    <col min="3592" max="3592" width="15.44140625" customWidth="1"/>
    <col min="3593" max="3593" width="12.21875" customWidth="1"/>
    <col min="3594" max="3594" width="12.6640625" customWidth="1"/>
    <col min="3595" max="3595" width="12" customWidth="1"/>
    <col min="3596" max="3620" width="11.44140625" customWidth="1"/>
    <col min="3841" max="3841" width="2.109375" customWidth="1"/>
    <col min="3842" max="3842" width="7.88671875" customWidth="1"/>
    <col min="3843" max="3843" width="5.6640625" customWidth="1"/>
    <col min="3844" max="3844" width="39.77734375" customWidth="1"/>
    <col min="3845" max="3845" width="34.21875" customWidth="1"/>
    <col min="3846" max="3846" width="6.109375" customWidth="1"/>
    <col min="3847" max="3847" width="8.44140625" customWidth="1"/>
    <col min="3848" max="3848" width="15.44140625" customWidth="1"/>
    <col min="3849" max="3849" width="12.21875" customWidth="1"/>
    <col min="3850" max="3850" width="12.6640625" customWidth="1"/>
    <col min="3851" max="3851" width="12" customWidth="1"/>
    <col min="3852" max="3876" width="11.44140625" customWidth="1"/>
    <col min="4097" max="4097" width="2.109375" customWidth="1"/>
    <col min="4098" max="4098" width="7.88671875" customWidth="1"/>
    <col min="4099" max="4099" width="5.6640625" customWidth="1"/>
    <col min="4100" max="4100" width="39.77734375" customWidth="1"/>
    <col min="4101" max="4101" width="34.21875" customWidth="1"/>
    <col min="4102" max="4102" width="6.109375" customWidth="1"/>
    <col min="4103" max="4103" width="8.44140625" customWidth="1"/>
    <col min="4104" max="4104" width="15.44140625" customWidth="1"/>
    <col min="4105" max="4105" width="12.21875" customWidth="1"/>
    <col min="4106" max="4106" width="12.6640625" customWidth="1"/>
    <col min="4107" max="4107" width="12" customWidth="1"/>
    <col min="4108" max="4132" width="11.44140625" customWidth="1"/>
    <col min="4353" max="4353" width="2.109375" customWidth="1"/>
    <col min="4354" max="4354" width="7.88671875" customWidth="1"/>
    <col min="4355" max="4355" width="5.6640625" customWidth="1"/>
    <col min="4356" max="4356" width="39.77734375" customWidth="1"/>
    <col min="4357" max="4357" width="34.21875" customWidth="1"/>
    <col min="4358" max="4358" width="6.109375" customWidth="1"/>
    <col min="4359" max="4359" width="8.44140625" customWidth="1"/>
    <col min="4360" max="4360" width="15.44140625" customWidth="1"/>
    <col min="4361" max="4361" width="12.21875" customWidth="1"/>
    <col min="4362" max="4362" width="12.6640625" customWidth="1"/>
    <col min="4363" max="4363" width="12" customWidth="1"/>
    <col min="4364" max="4388" width="11.44140625" customWidth="1"/>
    <col min="4609" max="4609" width="2.109375" customWidth="1"/>
    <col min="4610" max="4610" width="7.88671875" customWidth="1"/>
    <col min="4611" max="4611" width="5.6640625" customWidth="1"/>
    <col min="4612" max="4612" width="39.77734375" customWidth="1"/>
    <col min="4613" max="4613" width="34.21875" customWidth="1"/>
    <col min="4614" max="4614" width="6.109375" customWidth="1"/>
    <col min="4615" max="4615" width="8.44140625" customWidth="1"/>
    <col min="4616" max="4616" width="15.44140625" customWidth="1"/>
    <col min="4617" max="4617" width="12.21875" customWidth="1"/>
    <col min="4618" max="4618" width="12.6640625" customWidth="1"/>
    <col min="4619" max="4619" width="12" customWidth="1"/>
    <col min="4620" max="4644" width="11.44140625" customWidth="1"/>
    <col min="4865" max="4865" width="2.109375" customWidth="1"/>
    <col min="4866" max="4866" width="7.88671875" customWidth="1"/>
    <col min="4867" max="4867" width="5.6640625" customWidth="1"/>
    <col min="4868" max="4868" width="39.77734375" customWidth="1"/>
    <col min="4869" max="4869" width="34.21875" customWidth="1"/>
    <col min="4870" max="4870" width="6.109375" customWidth="1"/>
    <col min="4871" max="4871" width="8.44140625" customWidth="1"/>
    <col min="4872" max="4872" width="15.44140625" customWidth="1"/>
    <col min="4873" max="4873" width="12.21875" customWidth="1"/>
    <col min="4874" max="4874" width="12.6640625" customWidth="1"/>
    <col min="4875" max="4875" width="12" customWidth="1"/>
    <col min="4876" max="4900" width="11.44140625" customWidth="1"/>
    <col min="5121" max="5121" width="2.109375" customWidth="1"/>
    <col min="5122" max="5122" width="7.88671875" customWidth="1"/>
    <col min="5123" max="5123" width="5.6640625" customWidth="1"/>
    <col min="5124" max="5124" width="39.77734375" customWidth="1"/>
    <col min="5125" max="5125" width="34.21875" customWidth="1"/>
    <col min="5126" max="5126" width="6.109375" customWidth="1"/>
    <col min="5127" max="5127" width="8.44140625" customWidth="1"/>
    <col min="5128" max="5128" width="15.44140625" customWidth="1"/>
    <col min="5129" max="5129" width="12.21875" customWidth="1"/>
    <col min="5130" max="5130" width="12.6640625" customWidth="1"/>
    <col min="5131" max="5131" width="12" customWidth="1"/>
    <col min="5132" max="5156" width="11.44140625" customWidth="1"/>
    <col min="5377" max="5377" width="2.109375" customWidth="1"/>
    <col min="5378" max="5378" width="7.88671875" customWidth="1"/>
    <col min="5379" max="5379" width="5.6640625" customWidth="1"/>
    <col min="5380" max="5380" width="39.77734375" customWidth="1"/>
    <col min="5381" max="5381" width="34.21875" customWidth="1"/>
    <col min="5382" max="5382" width="6.109375" customWidth="1"/>
    <col min="5383" max="5383" width="8.44140625" customWidth="1"/>
    <col min="5384" max="5384" width="15.44140625" customWidth="1"/>
    <col min="5385" max="5385" width="12.21875" customWidth="1"/>
    <col min="5386" max="5386" width="12.6640625" customWidth="1"/>
    <col min="5387" max="5387" width="12" customWidth="1"/>
    <col min="5388" max="5412" width="11.44140625" customWidth="1"/>
    <col min="5633" max="5633" width="2.109375" customWidth="1"/>
    <col min="5634" max="5634" width="7.88671875" customWidth="1"/>
    <col min="5635" max="5635" width="5.6640625" customWidth="1"/>
    <col min="5636" max="5636" width="39.77734375" customWidth="1"/>
    <col min="5637" max="5637" width="34.21875" customWidth="1"/>
    <col min="5638" max="5638" width="6.109375" customWidth="1"/>
    <col min="5639" max="5639" width="8.44140625" customWidth="1"/>
    <col min="5640" max="5640" width="15.44140625" customWidth="1"/>
    <col min="5641" max="5641" width="12.21875" customWidth="1"/>
    <col min="5642" max="5642" width="12.6640625" customWidth="1"/>
    <col min="5643" max="5643" width="12" customWidth="1"/>
    <col min="5644" max="5668" width="11.44140625" customWidth="1"/>
    <col min="5889" max="5889" width="2.109375" customWidth="1"/>
    <col min="5890" max="5890" width="7.88671875" customWidth="1"/>
    <col min="5891" max="5891" width="5.6640625" customWidth="1"/>
    <col min="5892" max="5892" width="39.77734375" customWidth="1"/>
    <col min="5893" max="5893" width="34.21875" customWidth="1"/>
    <col min="5894" max="5894" width="6.109375" customWidth="1"/>
    <col min="5895" max="5895" width="8.44140625" customWidth="1"/>
    <col min="5896" max="5896" width="15.44140625" customWidth="1"/>
    <col min="5897" max="5897" width="12.21875" customWidth="1"/>
    <col min="5898" max="5898" width="12.6640625" customWidth="1"/>
    <col min="5899" max="5899" width="12" customWidth="1"/>
    <col min="5900" max="5924" width="11.44140625" customWidth="1"/>
    <col min="6145" max="6145" width="2.109375" customWidth="1"/>
    <col min="6146" max="6146" width="7.88671875" customWidth="1"/>
    <col min="6147" max="6147" width="5.6640625" customWidth="1"/>
    <col min="6148" max="6148" width="39.77734375" customWidth="1"/>
    <col min="6149" max="6149" width="34.21875" customWidth="1"/>
    <col min="6150" max="6150" width="6.109375" customWidth="1"/>
    <col min="6151" max="6151" width="8.44140625" customWidth="1"/>
    <col min="6152" max="6152" width="15.44140625" customWidth="1"/>
    <col min="6153" max="6153" width="12.21875" customWidth="1"/>
    <col min="6154" max="6154" width="12.6640625" customWidth="1"/>
    <col min="6155" max="6155" width="12" customWidth="1"/>
    <col min="6156" max="6180" width="11.44140625" customWidth="1"/>
    <col min="6401" max="6401" width="2.109375" customWidth="1"/>
    <col min="6402" max="6402" width="7.88671875" customWidth="1"/>
    <col min="6403" max="6403" width="5.6640625" customWidth="1"/>
    <col min="6404" max="6404" width="39.77734375" customWidth="1"/>
    <col min="6405" max="6405" width="34.21875" customWidth="1"/>
    <col min="6406" max="6406" width="6.109375" customWidth="1"/>
    <col min="6407" max="6407" width="8.44140625" customWidth="1"/>
    <col min="6408" max="6408" width="15.44140625" customWidth="1"/>
    <col min="6409" max="6409" width="12.21875" customWidth="1"/>
    <col min="6410" max="6410" width="12.6640625" customWidth="1"/>
    <col min="6411" max="6411" width="12" customWidth="1"/>
    <col min="6412" max="6436" width="11.44140625" customWidth="1"/>
    <col min="6657" max="6657" width="2.109375" customWidth="1"/>
    <col min="6658" max="6658" width="7.88671875" customWidth="1"/>
    <col min="6659" max="6659" width="5.6640625" customWidth="1"/>
    <col min="6660" max="6660" width="39.77734375" customWidth="1"/>
    <col min="6661" max="6661" width="34.21875" customWidth="1"/>
    <col min="6662" max="6662" width="6.109375" customWidth="1"/>
    <col min="6663" max="6663" width="8.44140625" customWidth="1"/>
    <col min="6664" max="6664" width="15.44140625" customWidth="1"/>
    <col min="6665" max="6665" width="12.21875" customWidth="1"/>
    <col min="6666" max="6666" width="12.6640625" customWidth="1"/>
    <col min="6667" max="6667" width="12" customWidth="1"/>
    <col min="6668" max="6692" width="11.44140625" customWidth="1"/>
    <col min="6913" max="6913" width="2.109375" customWidth="1"/>
    <col min="6914" max="6914" width="7.88671875" customWidth="1"/>
    <col min="6915" max="6915" width="5.6640625" customWidth="1"/>
    <col min="6916" max="6916" width="39.77734375" customWidth="1"/>
    <col min="6917" max="6917" width="34.21875" customWidth="1"/>
    <col min="6918" max="6918" width="6.109375" customWidth="1"/>
    <col min="6919" max="6919" width="8.44140625" customWidth="1"/>
    <col min="6920" max="6920" width="15.44140625" customWidth="1"/>
    <col min="6921" max="6921" width="12.21875" customWidth="1"/>
    <col min="6922" max="6922" width="12.6640625" customWidth="1"/>
    <col min="6923" max="6923" width="12" customWidth="1"/>
    <col min="6924" max="6948" width="11.44140625" customWidth="1"/>
    <col min="7169" max="7169" width="2.109375" customWidth="1"/>
    <col min="7170" max="7170" width="7.88671875" customWidth="1"/>
    <col min="7171" max="7171" width="5.6640625" customWidth="1"/>
    <col min="7172" max="7172" width="39.77734375" customWidth="1"/>
    <col min="7173" max="7173" width="34.21875" customWidth="1"/>
    <col min="7174" max="7174" width="6.109375" customWidth="1"/>
    <col min="7175" max="7175" width="8.44140625" customWidth="1"/>
    <col min="7176" max="7176" width="15.44140625" customWidth="1"/>
    <col min="7177" max="7177" width="12.21875" customWidth="1"/>
    <col min="7178" max="7178" width="12.6640625" customWidth="1"/>
    <col min="7179" max="7179" width="12" customWidth="1"/>
    <col min="7180" max="7204" width="11.44140625" customWidth="1"/>
    <col min="7425" max="7425" width="2.109375" customWidth="1"/>
    <col min="7426" max="7426" width="7.88671875" customWidth="1"/>
    <col min="7427" max="7427" width="5.6640625" customWidth="1"/>
    <col min="7428" max="7428" width="39.77734375" customWidth="1"/>
    <col min="7429" max="7429" width="34.21875" customWidth="1"/>
    <col min="7430" max="7430" width="6.109375" customWidth="1"/>
    <col min="7431" max="7431" width="8.44140625" customWidth="1"/>
    <col min="7432" max="7432" width="15.44140625" customWidth="1"/>
    <col min="7433" max="7433" width="12.21875" customWidth="1"/>
    <col min="7434" max="7434" width="12.6640625" customWidth="1"/>
    <col min="7435" max="7435" width="12" customWidth="1"/>
    <col min="7436" max="7460" width="11.44140625" customWidth="1"/>
    <col min="7681" max="7681" width="2.109375" customWidth="1"/>
    <col min="7682" max="7682" width="7.88671875" customWidth="1"/>
    <col min="7683" max="7683" width="5.6640625" customWidth="1"/>
    <col min="7684" max="7684" width="39.77734375" customWidth="1"/>
    <col min="7685" max="7685" width="34.21875" customWidth="1"/>
    <col min="7686" max="7686" width="6.109375" customWidth="1"/>
    <col min="7687" max="7687" width="8.44140625" customWidth="1"/>
    <col min="7688" max="7688" width="15.44140625" customWidth="1"/>
    <col min="7689" max="7689" width="12.21875" customWidth="1"/>
    <col min="7690" max="7690" width="12.6640625" customWidth="1"/>
    <col min="7691" max="7691" width="12" customWidth="1"/>
    <col min="7692" max="7716" width="11.44140625" customWidth="1"/>
    <col min="7937" max="7937" width="2.109375" customWidth="1"/>
    <col min="7938" max="7938" width="7.88671875" customWidth="1"/>
    <col min="7939" max="7939" width="5.6640625" customWidth="1"/>
    <col min="7940" max="7940" width="39.77734375" customWidth="1"/>
    <col min="7941" max="7941" width="34.21875" customWidth="1"/>
    <col min="7942" max="7942" width="6.109375" customWidth="1"/>
    <col min="7943" max="7943" width="8.44140625" customWidth="1"/>
    <col min="7944" max="7944" width="15.44140625" customWidth="1"/>
    <col min="7945" max="7945" width="12.21875" customWidth="1"/>
    <col min="7946" max="7946" width="12.6640625" customWidth="1"/>
    <col min="7947" max="7947" width="12" customWidth="1"/>
    <col min="7948" max="7972" width="11.44140625" customWidth="1"/>
    <col min="8193" max="8193" width="2.109375" customWidth="1"/>
    <col min="8194" max="8194" width="7.88671875" customWidth="1"/>
    <col min="8195" max="8195" width="5.6640625" customWidth="1"/>
    <col min="8196" max="8196" width="39.77734375" customWidth="1"/>
    <col min="8197" max="8197" width="34.21875" customWidth="1"/>
    <col min="8198" max="8198" width="6.109375" customWidth="1"/>
    <col min="8199" max="8199" width="8.44140625" customWidth="1"/>
    <col min="8200" max="8200" width="15.44140625" customWidth="1"/>
    <col min="8201" max="8201" width="12.21875" customWidth="1"/>
    <col min="8202" max="8202" width="12.6640625" customWidth="1"/>
    <col min="8203" max="8203" width="12" customWidth="1"/>
    <col min="8204" max="8228" width="11.44140625" customWidth="1"/>
    <col min="8449" max="8449" width="2.109375" customWidth="1"/>
    <col min="8450" max="8450" width="7.88671875" customWidth="1"/>
    <col min="8451" max="8451" width="5.6640625" customWidth="1"/>
    <col min="8452" max="8452" width="39.77734375" customWidth="1"/>
    <col min="8453" max="8453" width="34.21875" customWidth="1"/>
    <col min="8454" max="8454" width="6.109375" customWidth="1"/>
    <col min="8455" max="8455" width="8.44140625" customWidth="1"/>
    <col min="8456" max="8456" width="15.44140625" customWidth="1"/>
    <col min="8457" max="8457" width="12.21875" customWidth="1"/>
    <col min="8458" max="8458" width="12.6640625" customWidth="1"/>
    <col min="8459" max="8459" width="12" customWidth="1"/>
    <col min="8460" max="8484" width="11.44140625" customWidth="1"/>
    <col min="8705" max="8705" width="2.109375" customWidth="1"/>
    <col min="8706" max="8706" width="7.88671875" customWidth="1"/>
    <col min="8707" max="8707" width="5.6640625" customWidth="1"/>
    <col min="8708" max="8708" width="39.77734375" customWidth="1"/>
    <col min="8709" max="8709" width="34.21875" customWidth="1"/>
    <col min="8710" max="8710" width="6.109375" customWidth="1"/>
    <col min="8711" max="8711" width="8.44140625" customWidth="1"/>
    <col min="8712" max="8712" width="15.44140625" customWidth="1"/>
    <col min="8713" max="8713" width="12.21875" customWidth="1"/>
    <col min="8714" max="8714" width="12.6640625" customWidth="1"/>
    <col min="8715" max="8715" width="12" customWidth="1"/>
    <col min="8716" max="8740" width="11.44140625" customWidth="1"/>
    <col min="8961" max="8961" width="2.109375" customWidth="1"/>
    <col min="8962" max="8962" width="7.88671875" customWidth="1"/>
    <col min="8963" max="8963" width="5.6640625" customWidth="1"/>
    <col min="8964" max="8964" width="39.77734375" customWidth="1"/>
    <col min="8965" max="8965" width="34.21875" customWidth="1"/>
    <col min="8966" max="8966" width="6.109375" customWidth="1"/>
    <col min="8967" max="8967" width="8.44140625" customWidth="1"/>
    <col min="8968" max="8968" width="15.44140625" customWidth="1"/>
    <col min="8969" max="8969" width="12.21875" customWidth="1"/>
    <col min="8970" max="8970" width="12.6640625" customWidth="1"/>
    <col min="8971" max="8971" width="12" customWidth="1"/>
    <col min="8972" max="8996" width="11.44140625" customWidth="1"/>
    <col min="9217" max="9217" width="2.109375" customWidth="1"/>
    <col min="9218" max="9218" width="7.88671875" customWidth="1"/>
    <col min="9219" max="9219" width="5.6640625" customWidth="1"/>
    <col min="9220" max="9220" width="39.77734375" customWidth="1"/>
    <col min="9221" max="9221" width="34.21875" customWidth="1"/>
    <col min="9222" max="9222" width="6.109375" customWidth="1"/>
    <col min="9223" max="9223" width="8.44140625" customWidth="1"/>
    <col min="9224" max="9224" width="15.44140625" customWidth="1"/>
    <col min="9225" max="9225" width="12.21875" customWidth="1"/>
    <col min="9226" max="9226" width="12.6640625" customWidth="1"/>
    <col min="9227" max="9227" width="12" customWidth="1"/>
    <col min="9228" max="9252" width="11.44140625" customWidth="1"/>
    <col min="9473" max="9473" width="2.109375" customWidth="1"/>
    <col min="9474" max="9474" width="7.88671875" customWidth="1"/>
    <col min="9475" max="9475" width="5.6640625" customWidth="1"/>
    <col min="9476" max="9476" width="39.77734375" customWidth="1"/>
    <col min="9477" max="9477" width="34.21875" customWidth="1"/>
    <col min="9478" max="9478" width="6.109375" customWidth="1"/>
    <col min="9479" max="9479" width="8.44140625" customWidth="1"/>
    <col min="9480" max="9480" width="15.44140625" customWidth="1"/>
    <col min="9481" max="9481" width="12.21875" customWidth="1"/>
    <col min="9482" max="9482" width="12.6640625" customWidth="1"/>
    <col min="9483" max="9483" width="12" customWidth="1"/>
    <col min="9484" max="9508" width="11.44140625" customWidth="1"/>
    <col min="9729" max="9729" width="2.109375" customWidth="1"/>
    <col min="9730" max="9730" width="7.88671875" customWidth="1"/>
    <col min="9731" max="9731" width="5.6640625" customWidth="1"/>
    <col min="9732" max="9732" width="39.77734375" customWidth="1"/>
    <col min="9733" max="9733" width="34.21875" customWidth="1"/>
    <col min="9734" max="9734" width="6.109375" customWidth="1"/>
    <col min="9735" max="9735" width="8.44140625" customWidth="1"/>
    <col min="9736" max="9736" width="15.44140625" customWidth="1"/>
    <col min="9737" max="9737" width="12.21875" customWidth="1"/>
    <col min="9738" max="9738" width="12.6640625" customWidth="1"/>
    <col min="9739" max="9739" width="12" customWidth="1"/>
    <col min="9740" max="9764" width="11.44140625" customWidth="1"/>
    <col min="9985" max="9985" width="2.109375" customWidth="1"/>
    <col min="9986" max="9986" width="7.88671875" customWidth="1"/>
    <col min="9987" max="9987" width="5.6640625" customWidth="1"/>
    <col min="9988" max="9988" width="39.77734375" customWidth="1"/>
    <col min="9989" max="9989" width="34.21875" customWidth="1"/>
    <col min="9990" max="9990" width="6.109375" customWidth="1"/>
    <col min="9991" max="9991" width="8.44140625" customWidth="1"/>
    <col min="9992" max="9992" width="15.44140625" customWidth="1"/>
    <col min="9993" max="9993" width="12.21875" customWidth="1"/>
    <col min="9994" max="9994" width="12.6640625" customWidth="1"/>
    <col min="9995" max="9995" width="12" customWidth="1"/>
    <col min="9996" max="10020" width="11.44140625" customWidth="1"/>
    <col min="10241" max="10241" width="2.109375" customWidth="1"/>
    <col min="10242" max="10242" width="7.88671875" customWidth="1"/>
    <col min="10243" max="10243" width="5.6640625" customWidth="1"/>
    <col min="10244" max="10244" width="39.77734375" customWidth="1"/>
    <col min="10245" max="10245" width="34.21875" customWidth="1"/>
    <col min="10246" max="10246" width="6.109375" customWidth="1"/>
    <col min="10247" max="10247" width="8.44140625" customWidth="1"/>
    <col min="10248" max="10248" width="15.44140625" customWidth="1"/>
    <col min="10249" max="10249" width="12.21875" customWidth="1"/>
    <col min="10250" max="10250" width="12.6640625" customWidth="1"/>
    <col min="10251" max="10251" width="12" customWidth="1"/>
    <col min="10252" max="10276" width="11.44140625" customWidth="1"/>
    <col min="10497" max="10497" width="2.109375" customWidth="1"/>
    <col min="10498" max="10498" width="7.88671875" customWidth="1"/>
    <col min="10499" max="10499" width="5.6640625" customWidth="1"/>
    <col min="10500" max="10500" width="39.77734375" customWidth="1"/>
    <col min="10501" max="10501" width="34.21875" customWidth="1"/>
    <col min="10502" max="10502" width="6.109375" customWidth="1"/>
    <col min="10503" max="10503" width="8.44140625" customWidth="1"/>
    <col min="10504" max="10504" width="15.44140625" customWidth="1"/>
    <col min="10505" max="10505" width="12.21875" customWidth="1"/>
    <col min="10506" max="10506" width="12.6640625" customWidth="1"/>
    <col min="10507" max="10507" width="12" customWidth="1"/>
    <col min="10508" max="10532" width="11.44140625" customWidth="1"/>
    <col min="10753" max="10753" width="2.109375" customWidth="1"/>
    <col min="10754" max="10754" width="7.88671875" customWidth="1"/>
    <col min="10755" max="10755" width="5.6640625" customWidth="1"/>
    <col min="10756" max="10756" width="39.77734375" customWidth="1"/>
    <col min="10757" max="10757" width="34.21875" customWidth="1"/>
    <col min="10758" max="10758" width="6.109375" customWidth="1"/>
    <col min="10759" max="10759" width="8.44140625" customWidth="1"/>
    <col min="10760" max="10760" width="15.44140625" customWidth="1"/>
    <col min="10761" max="10761" width="12.21875" customWidth="1"/>
    <col min="10762" max="10762" width="12.6640625" customWidth="1"/>
    <col min="10763" max="10763" width="12" customWidth="1"/>
    <col min="10764" max="10788" width="11.44140625" customWidth="1"/>
    <col min="11009" max="11009" width="2.109375" customWidth="1"/>
    <col min="11010" max="11010" width="7.88671875" customWidth="1"/>
    <col min="11011" max="11011" width="5.6640625" customWidth="1"/>
    <col min="11012" max="11012" width="39.77734375" customWidth="1"/>
    <col min="11013" max="11013" width="34.21875" customWidth="1"/>
    <col min="11014" max="11014" width="6.109375" customWidth="1"/>
    <col min="11015" max="11015" width="8.44140625" customWidth="1"/>
    <col min="11016" max="11016" width="15.44140625" customWidth="1"/>
    <col min="11017" max="11017" width="12.21875" customWidth="1"/>
    <col min="11018" max="11018" width="12.6640625" customWidth="1"/>
    <col min="11019" max="11019" width="12" customWidth="1"/>
    <col min="11020" max="11044" width="11.44140625" customWidth="1"/>
    <col min="11265" max="11265" width="2.109375" customWidth="1"/>
    <col min="11266" max="11266" width="7.88671875" customWidth="1"/>
    <col min="11267" max="11267" width="5.6640625" customWidth="1"/>
    <col min="11268" max="11268" width="39.77734375" customWidth="1"/>
    <col min="11269" max="11269" width="34.21875" customWidth="1"/>
    <col min="11270" max="11270" width="6.109375" customWidth="1"/>
    <col min="11271" max="11271" width="8.44140625" customWidth="1"/>
    <col min="11272" max="11272" width="15.44140625" customWidth="1"/>
    <col min="11273" max="11273" width="12.21875" customWidth="1"/>
    <col min="11274" max="11274" width="12.6640625" customWidth="1"/>
    <col min="11275" max="11275" width="12" customWidth="1"/>
    <col min="11276" max="11300" width="11.44140625" customWidth="1"/>
    <col min="11521" max="11521" width="2.109375" customWidth="1"/>
    <col min="11522" max="11522" width="7.88671875" customWidth="1"/>
    <col min="11523" max="11523" width="5.6640625" customWidth="1"/>
    <col min="11524" max="11524" width="39.77734375" customWidth="1"/>
    <col min="11525" max="11525" width="34.21875" customWidth="1"/>
    <col min="11526" max="11526" width="6.109375" customWidth="1"/>
    <col min="11527" max="11527" width="8.44140625" customWidth="1"/>
    <col min="11528" max="11528" width="15.44140625" customWidth="1"/>
    <col min="11529" max="11529" width="12.21875" customWidth="1"/>
    <col min="11530" max="11530" width="12.6640625" customWidth="1"/>
    <col min="11531" max="11531" width="12" customWidth="1"/>
    <col min="11532" max="11556" width="11.44140625" customWidth="1"/>
    <col min="11777" max="11777" width="2.109375" customWidth="1"/>
    <col min="11778" max="11778" width="7.88671875" customWidth="1"/>
    <col min="11779" max="11779" width="5.6640625" customWidth="1"/>
    <col min="11780" max="11780" width="39.77734375" customWidth="1"/>
    <col min="11781" max="11781" width="34.21875" customWidth="1"/>
    <col min="11782" max="11782" width="6.109375" customWidth="1"/>
    <col min="11783" max="11783" width="8.44140625" customWidth="1"/>
    <col min="11784" max="11784" width="15.44140625" customWidth="1"/>
    <col min="11785" max="11785" width="12.21875" customWidth="1"/>
    <col min="11786" max="11786" width="12.6640625" customWidth="1"/>
    <col min="11787" max="11787" width="12" customWidth="1"/>
    <col min="11788" max="11812" width="11.44140625" customWidth="1"/>
    <col min="12033" max="12033" width="2.109375" customWidth="1"/>
    <col min="12034" max="12034" width="7.88671875" customWidth="1"/>
    <col min="12035" max="12035" width="5.6640625" customWidth="1"/>
    <col min="12036" max="12036" width="39.77734375" customWidth="1"/>
    <col min="12037" max="12037" width="34.21875" customWidth="1"/>
    <col min="12038" max="12038" width="6.109375" customWidth="1"/>
    <col min="12039" max="12039" width="8.44140625" customWidth="1"/>
    <col min="12040" max="12040" width="15.44140625" customWidth="1"/>
    <col min="12041" max="12041" width="12.21875" customWidth="1"/>
    <col min="12042" max="12042" width="12.6640625" customWidth="1"/>
    <col min="12043" max="12043" width="12" customWidth="1"/>
    <col min="12044" max="12068" width="11.44140625" customWidth="1"/>
    <col min="12289" max="12289" width="2.109375" customWidth="1"/>
    <col min="12290" max="12290" width="7.88671875" customWidth="1"/>
    <col min="12291" max="12291" width="5.6640625" customWidth="1"/>
    <col min="12292" max="12292" width="39.77734375" customWidth="1"/>
    <col min="12293" max="12293" width="34.21875" customWidth="1"/>
    <col min="12294" max="12294" width="6.109375" customWidth="1"/>
    <col min="12295" max="12295" width="8.44140625" customWidth="1"/>
    <col min="12296" max="12296" width="15.44140625" customWidth="1"/>
    <col min="12297" max="12297" width="12.21875" customWidth="1"/>
    <col min="12298" max="12298" width="12.6640625" customWidth="1"/>
    <col min="12299" max="12299" width="12" customWidth="1"/>
    <col min="12300" max="12324" width="11.44140625" customWidth="1"/>
    <col min="12545" max="12545" width="2.109375" customWidth="1"/>
    <col min="12546" max="12546" width="7.88671875" customWidth="1"/>
    <col min="12547" max="12547" width="5.6640625" customWidth="1"/>
    <col min="12548" max="12548" width="39.77734375" customWidth="1"/>
    <col min="12549" max="12549" width="34.21875" customWidth="1"/>
    <col min="12550" max="12550" width="6.109375" customWidth="1"/>
    <col min="12551" max="12551" width="8.44140625" customWidth="1"/>
    <col min="12552" max="12552" width="15.44140625" customWidth="1"/>
    <col min="12553" max="12553" width="12.21875" customWidth="1"/>
    <col min="12554" max="12554" width="12.6640625" customWidth="1"/>
    <col min="12555" max="12555" width="12" customWidth="1"/>
    <col min="12556" max="12580" width="11.44140625" customWidth="1"/>
    <col min="12801" max="12801" width="2.109375" customWidth="1"/>
    <col min="12802" max="12802" width="7.88671875" customWidth="1"/>
    <col min="12803" max="12803" width="5.6640625" customWidth="1"/>
    <col min="12804" max="12804" width="39.77734375" customWidth="1"/>
    <col min="12805" max="12805" width="34.21875" customWidth="1"/>
    <col min="12806" max="12806" width="6.109375" customWidth="1"/>
    <col min="12807" max="12807" width="8.44140625" customWidth="1"/>
    <col min="12808" max="12808" width="15.44140625" customWidth="1"/>
    <col min="12809" max="12809" width="12.21875" customWidth="1"/>
    <col min="12810" max="12810" width="12.6640625" customWidth="1"/>
    <col min="12811" max="12811" width="12" customWidth="1"/>
    <col min="12812" max="12836" width="11.44140625" customWidth="1"/>
    <col min="13057" max="13057" width="2.109375" customWidth="1"/>
    <col min="13058" max="13058" width="7.88671875" customWidth="1"/>
    <col min="13059" max="13059" width="5.6640625" customWidth="1"/>
    <col min="13060" max="13060" width="39.77734375" customWidth="1"/>
    <col min="13061" max="13061" width="34.21875" customWidth="1"/>
    <col min="13062" max="13062" width="6.109375" customWidth="1"/>
    <col min="13063" max="13063" width="8.44140625" customWidth="1"/>
    <col min="13064" max="13064" width="15.44140625" customWidth="1"/>
    <col min="13065" max="13065" width="12.21875" customWidth="1"/>
    <col min="13066" max="13066" width="12.6640625" customWidth="1"/>
    <col min="13067" max="13067" width="12" customWidth="1"/>
    <col min="13068" max="13092" width="11.44140625" customWidth="1"/>
    <col min="13313" max="13313" width="2.109375" customWidth="1"/>
    <col min="13314" max="13314" width="7.88671875" customWidth="1"/>
    <col min="13315" max="13315" width="5.6640625" customWidth="1"/>
    <col min="13316" max="13316" width="39.77734375" customWidth="1"/>
    <col min="13317" max="13317" width="34.21875" customWidth="1"/>
    <col min="13318" max="13318" width="6.109375" customWidth="1"/>
    <col min="13319" max="13319" width="8.44140625" customWidth="1"/>
    <col min="13320" max="13320" width="15.44140625" customWidth="1"/>
    <col min="13321" max="13321" width="12.21875" customWidth="1"/>
    <col min="13322" max="13322" width="12.6640625" customWidth="1"/>
    <col min="13323" max="13323" width="12" customWidth="1"/>
    <col min="13324" max="13348" width="11.44140625" customWidth="1"/>
    <col min="13569" max="13569" width="2.109375" customWidth="1"/>
    <col min="13570" max="13570" width="7.88671875" customWidth="1"/>
    <col min="13571" max="13571" width="5.6640625" customWidth="1"/>
    <col min="13572" max="13572" width="39.77734375" customWidth="1"/>
    <col min="13573" max="13573" width="34.21875" customWidth="1"/>
    <col min="13574" max="13574" width="6.109375" customWidth="1"/>
    <col min="13575" max="13575" width="8.44140625" customWidth="1"/>
    <col min="13576" max="13576" width="15.44140625" customWidth="1"/>
    <col min="13577" max="13577" width="12.21875" customWidth="1"/>
    <col min="13578" max="13578" width="12.6640625" customWidth="1"/>
    <col min="13579" max="13579" width="12" customWidth="1"/>
    <col min="13580" max="13604" width="11.44140625" customWidth="1"/>
    <col min="13825" max="13825" width="2.109375" customWidth="1"/>
    <col min="13826" max="13826" width="7.88671875" customWidth="1"/>
    <col min="13827" max="13827" width="5.6640625" customWidth="1"/>
    <col min="13828" max="13828" width="39.77734375" customWidth="1"/>
    <col min="13829" max="13829" width="34.21875" customWidth="1"/>
    <col min="13830" max="13830" width="6.109375" customWidth="1"/>
    <col min="13831" max="13831" width="8.44140625" customWidth="1"/>
    <col min="13832" max="13832" width="15.44140625" customWidth="1"/>
    <col min="13833" max="13833" width="12.21875" customWidth="1"/>
    <col min="13834" max="13834" width="12.6640625" customWidth="1"/>
    <col min="13835" max="13835" width="12" customWidth="1"/>
    <col min="13836" max="13860" width="11.44140625" customWidth="1"/>
    <col min="14081" max="14081" width="2.109375" customWidth="1"/>
    <col min="14082" max="14082" width="7.88671875" customWidth="1"/>
    <col min="14083" max="14083" width="5.6640625" customWidth="1"/>
    <col min="14084" max="14084" width="39.77734375" customWidth="1"/>
    <col min="14085" max="14085" width="34.21875" customWidth="1"/>
    <col min="14086" max="14086" width="6.109375" customWidth="1"/>
    <col min="14087" max="14087" width="8.44140625" customWidth="1"/>
    <col min="14088" max="14088" width="15.44140625" customWidth="1"/>
    <col min="14089" max="14089" width="12.21875" customWidth="1"/>
    <col min="14090" max="14090" width="12.6640625" customWidth="1"/>
    <col min="14091" max="14091" width="12" customWidth="1"/>
    <col min="14092" max="14116" width="11.44140625" customWidth="1"/>
    <col min="14337" max="14337" width="2.109375" customWidth="1"/>
    <col min="14338" max="14338" width="7.88671875" customWidth="1"/>
    <col min="14339" max="14339" width="5.6640625" customWidth="1"/>
    <col min="14340" max="14340" width="39.77734375" customWidth="1"/>
    <col min="14341" max="14341" width="34.21875" customWidth="1"/>
    <col min="14342" max="14342" width="6.109375" customWidth="1"/>
    <col min="14343" max="14343" width="8.44140625" customWidth="1"/>
    <col min="14344" max="14344" width="15.44140625" customWidth="1"/>
    <col min="14345" max="14345" width="12.21875" customWidth="1"/>
    <col min="14346" max="14346" width="12.6640625" customWidth="1"/>
    <col min="14347" max="14347" width="12" customWidth="1"/>
    <col min="14348" max="14372" width="11.44140625" customWidth="1"/>
    <col min="14593" max="14593" width="2.109375" customWidth="1"/>
    <col min="14594" max="14594" width="7.88671875" customWidth="1"/>
    <col min="14595" max="14595" width="5.6640625" customWidth="1"/>
    <col min="14596" max="14596" width="39.77734375" customWidth="1"/>
    <col min="14597" max="14597" width="34.21875" customWidth="1"/>
    <col min="14598" max="14598" width="6.109375" customWidth="1"/>
    <col min="14599" max="14599" width="8.44140625" customWidth="1"/>
    <col min="14600" max="14600" width="15.44140625" customWidth="1"/>
    <col min="14601" max="14601" width="12.21875" customWidth="1"/>
    <col min="14602" max="14602" width="12.6640625" customWidth="1"/>
    <col min="14603" max="14603" width="12" customWidth="1"/>
    <col min="14604" max="14628" width="11.44140625" customWidth="1"/>
    <col min="14849" max="14849" width="2.109375" customWidth="1"/>
    <col min="14850" max="14850" width="7.88671875" customWidth="1"/>
    <col min="14851" max="14851" width="5.6640625" customWidth="1"/>
    <col min="14852" max="14852" width="39.77734375" customWidth="1"/>
    <col min="14853" max="14853" width="34.21875" customWidth="1"/>
    <col min="14854" max="14854" width="6.109375" customWidth="1"/>
    <col min="14855" max="14855" width="8.44140625" customWidth="1"/>
    <col min="14856" max="14856" width="15.44140625" customWidth="1"/>
    <col min="14857" max="14857" width="12.21875" customWidth="1"/>
    <col min="14858" max="14858" width="12.6640625" customWidth="1"/>
    <col min="14859" max="14859" width="12" customWidth="1"/>
    <col min="14860" max="14884" width="11.44140625" customWidth="1"/>
    <col min="15105" max="15105" width="2.109375" customWidth="1"/>
    <col min="15106" max="15106" width="7.88671875" customWidth="1"/>
    <col min="15107" max="15107" width="5.6640625" customWidth="1"/>
    <col min="15108" max="15108" width="39.77734375" customWidth="1"/>
    <col min="15109" max="15109" width="34.21875" customWidth="1"/>
    <col min="15110" max="15110" width="6.109375" customWidth="1"/>
    <col min="15111" max="15111" width="8.44140625" customWidth="1"/>
    <col min="15112" max="15112" width="15.44140625" customWidth="1"/>
    <col min="15113" max="15113" width="12.21875" customWidth="1"/>
    <col min="15114" max="15114" width="12.6640625" customWidth="1"/>
    <col min="15115" max="15115" width="12" customWidth="1"/>
    <col min="15116" max="15140" width="11.44140625" customWidth="1"/>
    <col min="15361" max="15361" width="2.109375" customWidth="1"/>
    <col min="15362" max="15362" width="7.88671875" customWidth="1"/>
    <col min="15363" max="15363" width="5.6640625" customWidth="1"/>
    <col min="15364" max="15364" width="39.77734375" customWidth="1"/>
    <col min="15365" max="15365" width="34.21875" customWidth="1"/>
    <col min="15366" max="15366" width="6.109375" customWidth="1"/>
    <col min="15367" max="15367" width="8.44140625" customWidth="1"/>
    <col min="15368" max="15368" width="15.44140625" customWidth="1"/>
    <col min="15369" max="15369" width="12.21875" customWidth="1"/>
    <col min="15370" max="15370" width="12.6640625" customWidth="1"/>
    <col min="15371" max="15371" width="12" customWidth="1"/>
    <col min="15372" max="15396" width="11.44140625" customWidth="1"/>
    <col min="15617" max="15617" width="2.109375" customWidth="1"/>
    <col min="15618" max="15618" width="7.88671875" customWidth="1"/>
    <col min="15619" max="15619" width="5.6640625" customWidth="1"/>
    <col min="15620" max="15620" width="39.77734375" customWidth="1"/>
    <col min="15621" max="15621" width="34.21875" customWidth="1"/>
    <col min="15622" max="15622" width="6.109375" customWidth="1"/>
    <col min="15623" max="15623" width="8.44140625" customWidth="1"/>
    <col min="15624" max="15624" width="15.44140625" customWidth="1"/>
    <col min="15625" max="15625" width="12.21875" customWidth="1"/>
    <col min="15626" max="15626" width="12.6640625" customWidth="1"/>
    <col min="15627" max="15627" width="12" customWidth="1"/>
    <col min="15628" max="15652" width="11.44140625" customWidth="1"/>
    <col min="15873" max="15873" width="2.109375" customWidth="1"/>
    <col min="15874" max="15874" width="7.88671875" customWidth="1"/>
    <col min="15875" max="15875" width="5.6640625" customWidth="1"/>
    <col min="15876" max="15876" width="39.77734375" customWidth="1"/>
    <col min="15877" max="15877" width="34.21875" customWidth="1"/>
    <col min="15878" max="15878" width="6.109375" customWidth="1"/>
    <col min="15879" max="15879" width="8.44140625" customWidth="1"/>
    <col min="15880" max="15880" width="15.44140625" customWidth="1"/>
    <col min="15881" max="15881" width="12.21875" customWidth="1"/>
    <col min="15882" max="15882" width="12.6640625" customWidth="1"/>
    <col min="15883" max="15883" width="12" customWidth="1"/>
    <col min="15884" max="15908" width="11.44140625" customWidth="1"/>
    <col min="16129" max="16129" width="2.109375" customWidth="1"/>
    <col min="16130" max="16130" width="7.88671875" customWidth="1"/>
    <col min="16131" max="16131" width="5.6640625" customWidth="1"/>
    <col min="16132" max="16132" width="39.77734375" customWidth="1"/>
    <col min="16133" max="16133" width="34.21875" customWidth="1"/>
    <col min="16134" max="16134" width="6.109375" customWidth="1"/>
    <col min="16135" max="16135" width="8.44140625" customWidth="1"/>
    <col min="16136" max="16136" width="15.44140625" customWidth="1"/>
    <col min="16137" max="16137" width="12.21875" customWidth="1"/>
    <col min="16138" max="16138" width="12.6640625" customWidth="1"/>
    <col min="16139" max="16139" width="12" customWidth="1"/>
    <col min="16140" max="16164" width="11.44140625" customWidth="1"/>
  </cols>
  <sheetData>
    <row r="1" spans="1:37" ht="18.75" thickBot="1" x14ac:dyDescent="0.25">
      <c r="A1" s="185"/>
      <c r="B1" s="177"/>
      <c r="C1" s="178" t="s">
        <v>629</v>
      </c>
      <c r="D1" s="207"/>
      <c r="E1" s="274"/>
      <c r="F1" s="181"/>
      <c r="G1" s="181"/>
      <c r="H1" s="181"/>
      <c r="I1" s="181"/>
      <c r="J1" s="182"/>
      <c r="K1" s="182"/>
      <c r="L1" s="275"/>
      <c r="M1" s="182"/>
      <c r="N1" s="182"/>
      <c r="O1" s="182"/>
      <c r="P1" s="183"/>
      <c r="Q1" s="183"/>
      <c r="R1" s="183"/>
      <c r="S1" s="183"/>
      <c r="T1" s="183"/>
      <c r="U1" s="183"/>
      <c r="V1" s="183"/>
      <c r="W1" s="183"/>
      <c r="X1" s="183"/>
      <c r="Y1" s="183"/>
      <c r="Z1" s="183"/>
      <c r="AA1" s="183"/>
      <c r="AB1" s="183"/>
      <c r="AC1" s="183"/>
      <c r="AD1" s="183"/>
      <c r="AE1" s="183"/>
      <c r="AF1" s="183"/>
      <c r="AG1" s="183"/>
      <c r="AH1" s="185"/>
      <c r="AI1" s="183"/>
      <c r="AJ1" s="183"/>
      <c r="AK1" s="183"/>
    </row>
    <row r="2" spans="1:37" ht="32.25" thickBot="1" x14ac:dyDescent="0.25">
      <c r="A2" s="187"/>
      <c r="B2" s="187"/>
      <c r="C2" s="276" t="s">
        <v>597</v>
      </c>
      <c r="D2" s="188" t="s">
        <v>141</v>
      </c>
      <c r="E2" s="277" t="s">
        <v>113</v>
      </c>
      <c r="F2" s="188" t="s">
        <v>142</v>
      </c>
      <c r="G2" s="188" t="s">
        <v>189</v>
      </c>
      <c r="H2" s="211" t="str">
        <f>'TITLE PAGE'!D14</f>
        <v>2016-17</v>
      </c>
      <c r="I2" s="278" t="str">
        <f>'WRZ summary'!E5</f>
        <v>For info 2017-18</v>
      </c>
      <c r="J2" s="278" t="str">
        <f>'WRZ summary'!F5</f>
        <v>For info 2018-19</v>
      </c>
      <c r="K2" s="278" t="str">
        <f>'WRZ summary'!G5</f>
        <v>For info 2019-20</v>
      </c>
      <c r="L2" s="212" t="str">
        <f>'WRZ summary'!H5</f>
        <v>2020-21</v>
      </c>
      <c r="M2" s="212" t="str">
        <f>'WRZ summary'!I5</f>
        <v>2021-22</v>
      </c>
      <c r="N2" s="212" t="str">
        <f>'WRZ summary'!J5</f>
        <v>2022-23</v>
      </c>
      <c r="O2" s="212" t="str">
        <f>'WRZ summary'!K5</f>
        <v>2023-24</v>
      </c>
      <c r="P2" s="212" t="str">
        <f>'WRZ summary'!L5</f>
        <v>2024-25</v>
      </c>
      <c r="Q2" s="212" t="str">
        <f>'WRZ summary'!M5</f>
        <v>2025-26</v>
      </c>
      <c r="R2" s="212" t="str">
        <f>'WRZ summary'!N5</f>
        <v>2026-27</v>
      </c>
      <c r="S2" s="212" t="str">
        <f>'WRZ summary'!O5</f>
        <v>2027-28</v>
      </c>
      <c r="T2" s="212" t="str">
        <f>'WRZ summary'!P5</f>
        <v>2028-29</v>
      </c>
      <c r="U2" s="212" t="str">
        <f>'WRZ summary'!Q5</f>
        <v>2029-2030</v>
      </c>
      <c r="V2" s="212" t="str">
        <f>'WRZ summary'!R5</f>
        <v>2030-2031</v>
      </c>
      <c r="W2" s="212" t="str">
        <f>'WRZ summary'!S5</f>
        <v>2031-2032</v>
      </c>
      <c r="X2" s="212" t="str">
        <f>'WRZ summary'!T5</f>
        <v>2032-33</v>
      </c>
      <c r="Y2" s="212" t="str">
        <f>'WRZ summary'!U5</f>
        <v>2033-34</v>
      </c>
      <c r="Z2" s="212" t="str">
        <f>'WRZ summary'!V5</f>
        <v>2034-35</v>
      </c>
      <c r="AA2" s="212" t="str">
        <f>'WRZ summary'!W5</f>
        <v>2035-36</v>
      </c>
      <c r="AB2" s="212" t="str">
        <f>'WRZ summary'!X5</f>
        <v>2036-37</v>
      </c>
      <c r="AC2" s="212" t="str">
        <f>'WRZ summary'!Y5</f>
        <v>2037-38</v>
      </c>
      <c r="AD2" s="212" t="str">
        <f>'WRZ summary'!Z5</f>
        <v>2038-39</v>
      </c>
      <c r="AE2" s="212" t="str">
        <f>'WRZ summary'!AA5</f>
        <v>2039-40</v>
      </c>
      <c r="AF2" s="212" t="str">
        <f>'WRZ summary'!AB5</f>
        <v>2040-41</v>
      </c>
      <c r="AG2" s="212" t="str">
        <f>'WRZ summary'!AC5</f>
        <v>2041-42</v>
      </c>
      <c r="AH2" s="212" t="str">
        <f>'WRZ summary'!AD5</f>
        <v>2042-43</v>
      </c>
      <c r="AI2" s="212" t="str">
        <f>'WRZ summary'!AE5</f>
        <v>2043-44</v>
      </c>
      <c r="AJ2" s="213" t="str">
        <f>'WRZ summary'!AF5</f>
        <v>2044-45</v>
      </c>
      <c r="AK2" s="279"/>
    </row>
    <row r="3" spans="1:37" ht="15.75" customHeight="1" x14ac:dyDescent="0.2">
      <c r="A3" s="176"/>
      <c r="B3" s="929" t="s">
        <v>146</v>
      </c>
      <c r="C3" s="761" t="s">
        <v>630</v>
      </c>
      <c r="D3" s="848" t="s">
        <v>631</v>
      </c>
      <c r="E3" s="849" t="s">
        <v>144</v>
      </c>
      <c r="F3" s="837" t="s">
        <v>75</v>
      </c>
      <c r="G3" s="837">
        <v>2</v>
      </c>
      <c r="H3" s="736">
        <f>'2. BL Supply'!H3</f>
        <v>41.33</v>
      </c>
      <c r="I3" s="335">
        <f>'2. BL Supply'!I3</f>
        <v>0</v>
      </c>
      <c r="J3" s="335">
        <f>'2. BL Supply'!J3</f>
        <v>0</v>
      </c>
      <c r="K3" s="335">
        <f>'2. BL Supply'!K3</f>
        <v>0</v>
      </c>
      <c r="L3" s="838">
        <f>'2. BL Supply'!L3</f>
        <v>0</v>
      </c>
      <c r="M3" s="838">
        <f>'2. BL Supply'!M3</f>
        <v>0</v>
      </c>
      <c r="N3" s="838">
        <f>'2. BL Supply'!N3</f>
        <v>0</v>
      </c>
      <c r="O3" s="838">
        <f>'2. BL Supply'!O3</f>
        <v>0</v>
      </c>
      <c r="P3" s="838">
        <f>'2. BL Supply'!P3</f>
        <v>0</v>
      </c>
      <c r="Q3" s="838">
        <f>'2. BL Supply'!Q3</f>
        <v>0</v>
      </c>
      <c r="R3" s="838">
        <f>'2. BL Supply'!R3</f>
        <v>0</v>
      </c>
      <c r="S3" s="838">
        <f>'2. BL Supply'!S3</f>
        <v>0</v>
      </c>
      <c r="T3" s="838">
        <f>'2. BL Supply'!T3</f>
        <v>0</v>
      </c>
      <c r="U3" s="838">
        <f>'2. BL Supply'!U3</f>
        <v>0</v>
      </c>
      <c r="V3" s="838">
        <f>'2. BL Supply'!V3</f>
        <v>0</v>
      </c>
      <c r="W3" s="838">
        <f>'2. BL Supply'!W3</f>
        <v>0</v>
      </c>
      <c r="X3" s="838">
        <f>'2. BL Supply'!X3</f>
        <v>0</v>
      </c>
      <c r="Y3" s="838">
        <f>'2. BL Supply'!Y3</f>
        <v>0</v>
      </c>
      <c r="Z3" s="838">
        <f>'2. BL Supply'!Z3</f>
        <v>0</v>
      </c>
      <c r="AA3" s="838">
        <f>'2. BL Supply'!AA3</f>
        <v>0</v>
      </c>
      <c r="AB3" s="838">
        <f>'2. BL Supply'!AB3</f>
        <v>0</v>
      </c>
      <c r="AC3" s="838">
        <f>'2. BL Supply'!AC3</f>
        <v>0</v>
      </c>
      <c r="AD3" s="838">
        <f>'2. BL Supply'!AD3</f>
        <v>0</v>
      </c>
      <c r="AE3" s="838">
        <f>'2. BL Supply'!AE3</f>
        <v>0</v>
      </c>
      <c r="AF3" s="838">
        <f>'2. BL Supply'!AF3</f>
        <v>0</v>
      </c>
      <c r="AG3" s="838">
        <f>'2. BL Supply'!AG3</f>
        <v>0</v>
      </c>
      <c r="AH3" s="838">
        <f>'2. BL Supply'!AH3</f>
        <v>0</v>
      </c>
      <c r="AI3" s="838">
        <f>'2. BL Supply'!AI3</f>
        <v>0</v>
      </c>
      <c r="AJ3" s="839">
        <f>'2. BL Supply'!AJ3</f>
        <v>0</v>
      </c>
      <c r="AK3" s="173"/>
    </row>
    <row r="4" spans="1:37" x14ac:dyDescent="0.2">
      <c r="A4" s="176"/>
      <c r="B4" s="930"/>
      <c r="C4" s="744" t="s">
        <v>632</v>
      </c>
      <c r="D4" s="745" t="s">
        <v>633</v>
      </c>
      <c r="E4" s="800" t="s">
        <v>634</v>
      </c>
      <c r="F4" s="747" t="s">
        <v>75</v>
      </c>
      <c r="G4" s="747">
        <v>2</v>
      </c>
      <c r="H4" s="577">
        <f>'2. BL Supply'!H4+'6. Preferred (Scenario Yr)'!H8</f>
        <v>0</v>
      </c>
      <c r="I4" s="334">
        <f>'2. BL Supply'!I4+'6. Preferred (Scenario Yr)'!I8</f>
        <v>0</v>
      </c>
      <c r="J4" s="334">
        <f>'2. BL Supply'!J4+'6. Preferred (Scenario Yr)'!J8</f>
        <v>0</v>
      </c>
      <c r="K4" s="334">
        <f>'2. BL Supply'!K4+'6. Preferred (Scenario Yr)'!K8</f>
        <v>0</v>
      </c>
      <c r="L4" s="562">
        <f>'2. BL Supply'!L4+'6. Preferred (Scenario Yr)'!L8</f>
        <v>0</v>
      </c>
      <c r="M4" s="562">
        <f>'2. BL Supply'!M4+'6. Preferred (Scenario Yr)'!M8</f>
        <v>0</v>
      </c>
      <c r="N4" s="562">
        <f>'2. BL Supply'!N4+'6. Preferred (Scenario Yr)'!N8</f>
        <v>0</v>
      </c>
      <c r="O4" s="562">
        <f>'2. BL Supply'!O4+'6. Preferred (Scenario Yr)'!O8</f>
        <v>0</v>
      </c>
      <c r="P4" s="562">
        <f>'2. BL Supply'!P4+'6. Preferred (Scenario Yr)'!P8</f>
        <v>0</v>
      </c>
      <c r="Q4" s="562">
        <f>'2. BL Supply'!Q4+'6. Preferred (Scenario Yr)'!Q8</f>
        <v>0</v>
      </c>
      <c r="R4" s="562">
        <f>'2. BL Supply'!R4+'6. Preferred (Scenario Yr)'!R8</f>
        <v>0</v>
      </c>
      <c r="S4" s="562">
        <f>'2. BL Supply'!S4+'6. Preferred (Scenario Yr)'!S8</f>
        <v>0</v>
      </c>
      <c r="T4" s="562">
        <f>'2. BL Supply'!T4+'6. Preferred (Scenario Yr)'!T8</f>
        <v>0</v>
      </c>
      <c r="U4" s="562">
        <f>'2. BL Supply'!U4+'6. Preferred (Scenario Yr)'!U8</f>
        <v>0</v>
      </c>
      <c r="V4" s="562">
        <f>'2. BL Supply'!V4+'6. Preferred (Scenario Yr)'!V8</f>
        <v>0</v>
      </c>
      <c r="W4" s="562">
        <f>'2. BL Supply'!W4+'6. Preferred (Scenario Yr)'!W8</f>
        <v>0</v>
      </c>
      <c r="X4" s="562">
        <f>'2. BL Supply'!X4+'6. Preferred (Scenario Yr)'!X8</f>
        <v>0</v>
      </c>
      <c r="Y4" s="562">
        <f>'2. BL Supply'!Y4+'6. Preferred (Scenario Yr)'!Y8</f>
        <v>0</v>
      </c>
      <c r="Z4" s="562">
        <f>'2. BL Supply'!Z4+'6. Preferred (Scenario Yr)'!Z8</f>
        <v>0</v>
      </c>
      <c r="AA4" s="562">
        <f>'2. BL Supply'!AA4+'6. Preferred (Scenario Yr)'!AA8</f>
        <v>0</v>
      </c>
      <c r="AB4" s="562">
        <f>'2. BL Supply'!AB4+'6. Preferred (Scenario Yr)'!AB8</f>
        <v>0</v>
      </c>
      <c r="AC4" s="562">
        <f>'2. BL Supply'!AC4+'6. Preferred (Scenario Yr)'!AC8</f>
        <v>0</v>
      </c>
      <c r="AD4" s="562">
        <f>'2. BL Supply'!AD4+'6. Preferred (Scenario Yr)'!AD8</f>
        <v>0</v>
      </c>
      <c r="AE4" s="562">
        <f>'2. BL Supply'!AE4+'6. Preferred (Scenario Yr)'!AE8</f>
        <v>0</v>
      </c>
      <c r="AF4" s="562">
        <f>'2. BL Supply'!AF4+'6. Preferred (Scenario Yr)'!AF8</f>
        <v>0</v>
      </c>
      <c r="AG4" s="562">
        <f>'2. BL Supply'!AG4+'6. Preferred (Scenario Yr)'!AG8</f>
        <v>0</v>
      </c>
      <c r="AH4" s="562">
        <f>'2. BL Supply'!AH4+'6. Preferred (Scenario Yr)'!AH8</f>
        <v>0</v>
      </c>
      <c r="AI4" s="562">
        <f>'2. BL Supply'!AI4+'6. Preferred (Scenario Yr)'!AI8</f>
        <v>0</v>
      </c>
      <c r="AJ4" s="748">
        <f>'2. BL Supply'!AJ4+'6. Preferred (Scenario Yr)'!AJ8</f>
        <v>0</v>
      </c>
      <c r="AK4" s="173"/>
    </row>
    <row r="5" spans="1:37" x14ac:dyDescent="0.2">
      <c r="A5" s="282"/>
      <c r="B5" s="930"/>
      <c r="C5" s="610" t="s">
        <v>123</v>
      </c>
      <c r="D5" s="850" t="s">
        <v>123</v>
      </c>
      <c r="E5" s="851" t="s">
        <v>123</v>
      </c>
      <c r="F5" s="741" t="s">
        <v>123</v>
      </c>
      <c r="G5" s="741">
        <v>2</v>
      </c>
      <c r="H5" s="577" t="s">
        <v>123</v>
      </c>
      <c r="I5" s="334" t="s">
        <v>123</v>
      </c>
      <c r="J5" s="334" t="s">
        <v>123</v>
      </c>
      <c r="K5" s="334" t="s">
        <v>123</v>
      </c>
      <c r="L5" s="742" t="s">
        <v>123</v>
      </c>
      <c r="M5" s="742" t="s">
        <v>123</v>
      </c>
      <c r="N5" s="742" t="s">
        <v>123</v>
      </c>
      <c r="O5" s="742" t="s">
        <v>123</v>
      </c>
      <c r="P5" s="742" t="s">
        <v>123</v>
      </c>
      <c r="Q5" s="742" t="s">
        <v>123</v>
      </c>
      <c r="R5" s="742" t="s">
        <v>123</v>
      </c>
      <c r="S5" s="742" t="s">
        <v>123</v>
      </c>
      <c r="T5" s="742" t="s">
        <v>123</v>
      </c>
      <c r="U5" s="742" t="s">
        <v>123</v>
      </c>
      <c r="V5" s="742" t="s">
        <v>123</v>
      </c>
      <c r="W5" s="742" t="s">
        <v>123</v>
      </c>
      <c r="X5" s="742" t="s">
        <v>123</v>
      </c>
      <c r="Y5" s="742" t="s">
        <v>123</v>
      </c>
      <c r="Z5" s="742" t="s">
        <v>123</v>
      </c>
      <c r="AA5" s="742" t="s">
        <v>123</v>
      </c>
      <c r="AB5" s="742" t="s">
        <v>123</v>
      </c>
      <c r="AC5" s="742" t="s">
        <v>123</v>
      </c>
      <c r="AD5" s="742" t="s">
        <v>123</v>
      </c>
      <c r="AE5" s="742" t="s">
        <v>123</v>
      </c>
      <c r="AF5" s="742" t="s">
        <v>123</v>
      </c>
      <c r="AG5" s="742" t="s">
        <v>123</v>
      </c>
      <c r="AH5" s="742" t="s">
        <v>123</v>
      </c>
      <c r="AI5" s="742" t="s">
        <v>123</v>
      </c>
      <c r="AJ5" s="743" t="s">
        <v>123</v>
      </c>
      <c r="AK5" s="173"/>
    </row>
    <row r="6" spans="1:37" x14ac:dyDescent="0.2">
      <c r="A6" s="282"/>
      <c r="B6" s="930"/>
      <c r="C6" s="610" t="s">
        <v>123</v>
      </c>
      <c r="D6" s="850" t="s">
        <v>123</v>
      </c>
      <c r="E6" s="851" t="s">
        <v>123</v>
      </c>
      <c r="F6" s="741" t="s">
        <v>123</v>
      </c>
      <c r="G6" s="741">
        <v>2</v>
      </c>
      <c r="H6" s="577" t="s">
        <v>123</v>
      </c>
      <c r="I6" s="334" t="s">
        <v>123</v>
      </c>
      <c r="J6" s="334" t="s">
        <v>123</v>
      </c>
      <c r="K6" s="334" t="s">
        <v>123</v>
      </c>
      <c r="L6" s="742" t="s">
        <v>123</v>
      </c>
      <c r="M6" s="742" t="s">
        <v>123</v>
      </c>
      <c r="N6" s="742" t="s">
        <v>123</v>
      </c>
      <c r="O6" s="742" t="s">
        <v>123</v>
      </c>
      <c r="P6" s="742" t="s">
        <v>123</v>
      </c>
      <c r="Q6" s="742" t="s">
        <v>123</v>
      </c>
      <c r="R6" s="742" t="s">
        <v>123</v>
      </c>
      <c r="S6" s="742" t="s">
        <v>123</v>
      </c>
      <c r="T6" s="742" t="s">
        <v>123</v>
      </c>
      <c r="U6" s="742" t="s">
        <v>123</v>
      </c>
      <c r="V6" s="742" t="s">
        <v>123</v>
      </c>
      <c r="W6" s="742" t="s">
        <v>123</v>
      </c>
      <c r="X6" s="742" t="s">
        <v>123</v>
      </c>
      <c r="Y6" s="742" t="s">
        <v>123</v>
      </c>
      <c r="Z6" s="742" t="s">
        <v>123</v>
      </c>
      <c r="AA6" s="742" t="s">
        <v>123</v>
      </c>
      <c r="AB6" s="742" t="s">
        <v>123</v>
      </c>
      <c r="AC6" s="742" t="s">
        <v>123</v>
      </c>
      <c r="AD6" s="742" t="s">
        <v>123</v>
      </c>
      <c r="AE6" s="742" t="s">
        <v>123</v>
      </c>
      <c r="AF6" s="742" t="s">
        <v>123</v>
      </c>
      <c r="AG6" s="742" t="s">
        <v>123</v>
      </c>
      <c r="AH6" s="742" t="s">
        <v>123</v>
      </c>
      <c r="AI6" s="742" t="s">
        <v>123</v>
      </c>
      <c r="AJ6" s="743" t="s">
        <v>123</v>
      </c>
      <c r="AK6" s="173"/>
    </row>
    <row r="7" spans="1:37" x14ac:dyDescent="0.2">
      <c r="A7" s="282"/>
      <c r="B7" s="930"/>
      <c r="C7" s="610" t="s">
        <v>123</v>
      </c>
      <c r="D7" s="850" t="s">
        <v>123</v>
      </c>
      <c r="E7" s="851" t="s">
        <v>123</v>
      </c>
      <c r="F7" s="741" t="s">
        <v>123</v>
      </c>
      <c r="G7" s="741">
        <v>2</v>
      </c>
      <c r="H7" s="577" t="s">
        <v>123</v>
      </c>
      <c r="I7" s="334" t="s">
        <v>123</v>
      </c>
      <c r="J7" s="334" t="s">
        <v>123</v>
      </c>
      <c r="K7" s="334" t="s">
        <v>123</v>
      </c>
      <c r="L7" s="742" t="s">
        <v>123</v>
      </c>
      <c r="M7" s="742" t="s">
        <v>123</v>
      </c>
      <c r="N7" s="742" t="s">
        <v>123</v>
      </c>
      <c r="O7" s="742" t="s">
        <v>123</v>
      </c>
      <c r="P7" s="742" t="s">
        <v>123</v>
      </c>
      <c r="Q7" s="742" t="s">
        <v>123</v>
      </c>
      <c r="R7" s="742" t="s">
        <v>123</v>
      </c>
      <c r="S7" s="742" t="s">
        <v>123</v>
      </c>
      <c r="T7" s="742" t="s">
        <v>123</v>
      </c>
      <c r="U7" s="742" t="s">
        <v>123</v>
      </c>
      <c r="V7" s="742" t="s">
        <v>123</v>
      </c>
      <c r="W7" s="742" t="s">
        <v>123</v>
      </c>
      <c r="X7" s="742" t="s">
        <v>123</v>
      </c>
      <c r="Y7" s="742" t="s">
        <v>123</v>
      </c>
      <c r="Z7" s="742" t="s">
        <v>123</v>
      </c>
      <c r="AA7" s="742" t="s">
        <v>123</v>
      </c>
      <c r="AB7" s="742" t="s">
        <v>123</v>
      </c>
      <c r="AC7" s="742" t="s">
        <v>123</v>
      </c>
      <c r="AD7" s="742" t="s">
        <v>123</v>
      </c>
      <c r="AE7" s="742" t="s">
        <v>123</v>
      </c>
      <c r="AF7" s="742" t="s">
        <v>123</v>
      </c>
      <c r="AG7" s="742" t="s">
        <v>123</v>
      </c>
      <c r="AH7" s="742" t="s">
        <v>123</v>
      </c>
      <c r="AI7" s="742" t="s">
        <v>123</v>
      </c>
      <c r="AJ7" s="743" t="s">
        <v>123</v>
      </c>
      <c r="AK7" s="173"/>
    </row>
    <row r="8" spans="1:37" x14ac:dyDescent="0.2">
      <c r="A8" s="176"/>
      <c r="B8" s="930"/>
      <c r="C8" s="744" t="s">
        <v>635</v>
      </c>
      <c r="D8" s="745" t="s">
        <v>636</v>
      </c>
      <c r="E8" s="800" t="s">
        <v>637</v>
      </c>
      <c r="F8" s="747" t="s">
        <v>75</v>
      </c>
      <c r="G8" s="747">
        <v>2</v>
      </c>
      <c r="H8" s="577">
        <f>'2. BL Supply'!H7+'6. Preferred (Scenario Yr)'!H11</f>
        <v>0.03</v>
      </c>
      <c r="I8" s="334">
        <f>'2. BL Supply'!I7+'6. Preferred (Scenario Yr)'!I11</f>
        <v>0.03</v>
      </c>
      <c r="J8" s="334">
        <f>'2. BL Supply'!J7+'6. Preferred (Scenario Yr)'!J11</f>
        <v>0.03</v>
      </c>
      <c r="K8" s="334">
        <f>'2. BL Supply'!K7+'6. Preferred (Scenario Yr)'!K11</f>
        <v>0.03</v>
      </c>
      <c r="L8" s="562">
        <f>'2. BL Supply'!L7+'6. Preferred (Scenario Yr)'!L11</f>
        <v>0.03</v>
      </c>
      <c r="M8" s="562">
        <f>'2. BL Supply'!M7+'6. Preferred (Scenario Yr)'!M11</f>
        <v>0.03</v>
      </c>
      <c r="N8" s="562">
        <f>'2. BL Supply'!N7+'6. Preferred (Scenario Yr)'!N11</f>
        <v>0.03</v>
      </c>
      <c r="O8" s="562">
        <f>'2. BL Supply'!O7+'6. Preferred (Scenario Yr)'!O11</f>
        <v>0.03</v>
      </c>
      <c r="P8" s="562">
        <f>'2. BL Supply'!P7+'6. Preferred (Scenario Yr)'!P11</f>
        <v>0.03</v>
      </c>
      <c r="Q8" s="562">
        <f>'2. BL Supply'!Q7+'6. Preferred (Scenario Yr)'!Q11</f>
        <v>0.03</v>
      </c>
      <c r="R8" s="562">
        <f>'2. BL Supply'!R7+'6. Preferred (Scenario Yr)'!R11</f>
        <v>0.03</v>
      </c>
      <c r="S8" s="562">
        <f>'2. BL Supply'!S7+'6. Preferred (Scenario Yr)'!S11</f>
        <v>0.03</v>
      </c>
      <c r="T8" s="562">
        <f>'2. BL Supply'!T7+'6. Preferred (Scenario Yr)'!T11</f>
        <v>0.03</v>
      </c>
      <c r="U8" s="562">
        <f>'2. BL Supply'!U7+'6. Preferred (Scenario Yr)'!U11</f>
        <v>0.03</v>
      </c>
      <c r="V8" s="562">
        <f>'2. BL Supply'!V7+'6. Preferred (Scenario Yr)'!V11</f>
        <v>0.03</v>
      </c>
      <c r="W8" s="562">
        <f>'2. BL Supply'!W7+'6. Preferred (Scenario Yr)'!W11</f>
        <v>0.03</v>
      </c>
      <c r="X8" s="562">
        <f>'2. BL Supply'!X7+'6. Preferred (Scenario Yr)'!X11</f>
        <v>0.03</v>
      </c>
      <c r="Y8" s="562">
        <f>'2. BL Supply'!Y7+'6. Preferred (Scenario Yr)'!Y11</f>
        <v>0.03</v>
      </c>
      <c r="Z8" s="562">
        <f>'2. BL Supply'!Z7+'6. Preferred (Scenario Yr)'!Z11</f>
        <v>0.03</v>
      </c>
      <c r="AA8" s="562">
        <f>'2. BL Supply'!AA7+'6. Preferred (Scenario Yr)'!AA11</f>
        <v>0.03</v>
      </c>
      <c r="AB8" s="562">
        <f>'2. BL Supply'!AB7+'6. Preferred (Scenario Yr)'!AB11</f>
        <v>0.03</v>
      </c>
      <c r="AC8" s="562">
        <f>'2. BL Supply'!AC7+'6. Preferred (Scenario Yr)'!AC11</f>
        <v>0.03</v>
      </c>
      <c r="AD8" s="562">
        <f>'2. BL Supply'!AD7+'6. Preferred (Scenario Yr)'!AD11</f>
        <v>0.03</v>
      </c>
      <c r="AE8" s="562">
        <f>'2. BL Supply'!AE7+'6. Preferred (Scenario Yr)'!AE11</f>
        <v>0.03</v>
      </c>
      <c r="AF8" s="562">
        <f>'2. BL Supply'!AF7+'6. Preferred (Scenario Yr)'!AF11</f>
        <v>0.03</v>
      </c>
      <c r="AG8" s="562">
        <f>'2. BL Supply'!AG7+'6. Preferred (Scenario Yr)'!AG11</f>
        <v>0.03</v>
      </c>
      <c r="AH8" s="562">
        <f>'2. BL Supply'!AH7+'6. Preferred (Scenario Yr)'!AH11</f>
        <v>0.03</v>
      </c>
      <c r="AI8" s="562">
        <f>'2. BL Supply'!AI7+'6. Preferred (Scenario Yr)'!AI11</f>
        <v>0.03</v>
      </c>
      <c r="AJ8" s="748">
        <f>'2. BL Supply'!AJ7+'6. Preferred (Scenario Yr)'!AJ11</f>
        <v>0.03</v>
      </c>
      <c r="AK8" s="173"/>
    </row>
    <row r="9" spans="1:37" x14ac:dyDescent="0.2">
      <c r="A9" s="282"/>
      <c r="B9" s="930"/>
      <c r="C9" s="610" t="s">
        <v>123</v>
      </c>
      <c r="D9" s="850" t="s">
        <v>123</v>
      </c>
      <c r="E9" s="852" t="s">
        <v>123</v>
      </c>
      <c r="F9" s="285" t="s">
        <v>123</v>
      </c>
      <c r="G9" s="285">
        <v>2</v>
      </c>
      <c r="H9" s="577" t="s">
        <v>123</v>
      </c>
      <c r="I9" s="334" t="s">
        <v>123</v>
      </c>
      <c r="J9" s="334" t="s">
        <v>123</v>
      </c>
      <c r="K9" s="334" t="s">
        <v>123</v>
      </c>
      <c r="L9" s="742" t="s">
        <v>123</v>
      </c>
      <c r="M9" s="742" t="s">
        <v>123</v>
      </c>
      <c r="N9" s="742" t="s">
        <v>123</v>
      </c>
      <c r="O9" s="742" t="s">
        <v>123</v>
      </c>
      <c r="P9" s="742" t="s">
        <v>123</v>
      </c>
      <c r="Q9" s="742" t="s">
        <v>123</v>
      </c>
      <c r="R9" s="742" t="s">
        <v>123</v>
      </c>
      <c r="S9" s="742" t="s">
        <v>123</v>
      </c>
      <c r="T9" s="742" t="s">
        <v>123</v>
      </c>
      <c r="U9" s="742" t="s">
        <v>123</v>
      </c>
      <c r="V9" s="742" t="s">
        <v>123</v>
      </c>
      <c r="W9" s="742" t="s">
        <v>123</v>
      </c>
      <c r="X9" s="742" t="s">
        <v>123</v>
      </c>
      <c r="Y9" s="742" t="s">
        <v>123</v>
      </c>
      <c r="Z9" s="742" t="s">
        <v>123</v>
      </c>
      <c r="AA9" s="742" t="s">
        <v>123</v>
      </c>
      <c r="AB9" s="742" t="s">
        <v>123</v>
      </c>
      <c r="AC9" s="742" t="s">
        <v>123</v>
      </c>
      <c r="AD9" s="742" t="s">
        <v>123</v>
      </c>
      <c r="AE9" s="742" t="s">
        <v>123</v>
      </c>
      <c r="AF9" s="742" t="s">
        <v>123</v>
      </c>
      <c r="AG9" s="742" t="s">
        <v>123</v>
      </c>
      <c r="AH9" s="742" t="s">
        <v>123</v>
      </c>
      <c r="AI9" s="742" t="s">
        <v>123</v>
      </c>
      <c r="AJ9" s="743" t="s">
        <v>123</v>
      </c>
      <c r="AK9" s="173"/>
    </row>
    <row r="10" spans="1:37" x14ac:dyDescent="0.2">
      <c r="A10" s="282"/>
      <c r="B10" s="930"/>
      <c r="C10" s="610" t="s">
        <v>123</v>
      </c>
      <c r="D10" s="850" t="s">
        <v>123</v>
      </c>
      <c r="E10" s="852" t="s">
        <v>123</v>
      </c>
      <c r="F10" s="285" t="s">
        <v>123</v>
      </c>
      <c r="G10" s="285">
        <v>2</v>
      </c>
      <c r="H10" s="577" t="s">
        <v>123</v>
      </c>
      <c r="I10" s="334" t="s">
        <v>123</v>
      </c>
      <c r="J10" s="334" t="s">
        <v>123</v>
      </c>
      <c r="K10" s="334" t="s">
        <v>123</v>
      </c>
      <c r="L10" s="742" t="s">
        <v>123</v>
      </c>
      <c r="M10" s="742" t="s">
        <v>123</v>
      </c>
      <c r="N10" s="742" t="s">
        <v>123</v>
      </c>
      <c r="O10" s="742" t="s">
        <v>123</v>
      </c>
      <c r="P10" s="742" t="s">
        <v>123</v>
      </c>
      <c r="Q10" s="742" t="s">
        <v>123</v>
      </c>
      <c r="R10" s="742" t="s">
        <v>123</v>
      </c>
      <c r="S10" s="742" t="s">
        <v>123</v>
      </c>
      <c r="T10" s="742" t="s">
        <v>123</v>
      </c>
      <c r="U10" s="742" t="s">
        <v>123</v>
      </c>
      <c r="V10" s="742" t="s">
        <v>123</v>
      </c>
      <c r="W10" s="742" t="s">
        <v>123</v>
      </c>
      <c r="X10" s="742" t="s">
        <v>123</v>
      </c>
      <c r="Y10" s="742" t="s">
        <v>123</v>
      </c>
      <c r="Z10" s="742" t="s">
        <v>123</v>
      </c>
      <c r="AA10" s="742" t="s">
        <v>123</v>
      </c>
      <c r="AB10" s="742" t="s">
        <v>123</v>
      </c>
      <c r="AC10" s="742" t="s">
        <v>123</v>
      </c>
      <c r="AD10" s="742" t="s">
        <v>123</v>
      </c>
      <c r="AE10" s="742" t="s">
        <v>123</v>
      </c>
      <c r="AF10" s="742" t="s">
        <v>123</v>
      </c>
      <c r="AG10" s="742" t="s">
        <v>123</v>
      </c>
      <c r="AH10" s="742" t="s">
        <v>123</v>
      </c>
      <c r="AI10" s="742" t="s">
        <v>123</v>
      </c>
      <c r="AJ10" s="743" t="s">
        <v>123</v>
      </c>
      <c r="AK10" s="173"/>
    </row>
    <row r="11" spans="1:37" x14ac:dyDescent="0.2">
      <c r="A11" s="282"/>
      <c r="B11" s="930"/>
      <c r="C11" s="610" t="s">
        <v>123</v>
      </c>
      <c r="D11" s="850" t="s">
        <v>123</v>
      </c>
      <c r="E11" s="852" t="s">
        <v>123</v>
      </c>
      <c r="F11" s="285" t="s">
        <v>123</v>
      </c>
      <c r="G11" s="285">
        <v>2</v>
      </c>
      <c r="H11" s="577" t="s">
        <v>123</v>
      </c>
      <c r="I11" s="334" t="s">
        <v>123</v>
      </c>
      <c r="J11" s="334" t="s">
        <v>123</v>
      </c>
      <c r="K11" s="334" t="s">
        <v>123</v>
      </c>
      <c r="L11" s="742" t="s">
        <v>123</v>
      </c>
      <c r="M11" s="742" t="s">
        <v>123</v>
      </c>
      <c r="N11" s="742" t="s">
        <v>123</v>
      </c>
      <c r="O11" s="742" t="s">
        <v>123</v>
      </c>
      <c r="P11" s="742" t="s">
        <v>123</v>
      </c>
      <c r="Q11" s="742" t="s">
        <v>123</v>
      </c>
      <c r="R11" s="742" t="s">
        <v>123</v>
      </c>
      <c r="S11" s="742" t="s">
        <v>123</v>
      </c>
      <c r="T11" s="742" t="s">
        <v>123</v>
      </c>
      <c r="U11" s="742" t="s">
        <v>123</v>
      </c>
      <c r="V11" s="742" t="s">
        <v>123</v>
      </c>
      <c r="W11" s="742" t="s">
        <v>123</v>
      </c>
      <c r="X11" s="742" t="s">
        <v>123</v>
      </c>
      <c r="Y11" s="742" t="s">
        <v>123</v>
      </c>
      <c r="Z11" s="742" t="s">
        <v>123</v>
      </c>
      <c r="AA11" s="742" t="s">
        <v>123</v>
      </c>
      <c r="AB11" s="742" t="s">
        <v>123</v>
      </c>
      <c r="AC11" s="742" t="s">
        <v>123</v>
      </c>
      <c r="AD11" s="742" t="s">
        <v>123</v>
      </c>
      <c r="AE11" s="742" t="s">
        <v>123</v>
      </c>
      <c r="AF11" s="742" t="s">
        <v>123</v>
      </c>
      <c r="AG11" s="742" t="s">
        <v>123</v>
      </c>
      <c r="AH11" s="742" t="s">
        <v>123</v>
      </c>
      <c r="AI11" s="742" t="s">
        <v>123</v>
      </c>
      <c r="AJ11" s="743" t="s">
        <v>123</v>
      </c>
      <c r="AK11" s="173"/>
    </row>
    <row r="12" spans="1:37" ht="15.75" thickBot="1" x14ac:dyDescent="0.25">
      <c r="A12" s="282"/>
      <c r="B12" s="931"/>
      <c r="C12" s="773" t="s">
        <v>123</v>
      </c>
      <c r="D12" s="853" t="s">
        <v>123</v>
      </c>
      <c r="E12" s="854" t="s">
        <v>123</v>
      </c>
      <c r="F12" s="855" t="s">
        <v>123</v>
      </c>
      <c r="G12" s="855">
        <v>2</v>
      </c>
      <c r="H12" s="777" t="s">
        <v>123</v>
      </c>
      <c r="I12" s="380" t="s">
        <v>123</v>
      </c>
      <c r="J12" s="380" t="s">
        <v>123</v>
      </c>
      <c r="K12" s="380" t="s">
        <v>123</v>
      </c>
      <c r="L12" s="778" t="s">
        <v>123</v>
      </c>
      <c r="M12" s="778" t="s">
        <v>123</v>
      </c>
      <c r="N12" s="778" t="s">
        <v>123</v>
      </c>
      <c r="O12" s="778" t="s">
        <v>123</v>
      </c>
      <c r="P12" s="778" t="s">
        <v>123</v>
      </c>
      <c r="Q12" s="778" t="s">
        <v>123</v>
      </c>
      <c r="R12" s="778" t="s">
        <v>123</v>
      </c>
      <c r="S12" s="778" t="s">
        <v>123</v>
      </c>
      <c r="T12" s="778" t="s">
        <v>123</v>
      </c>
      <c r="U12" s="778" t="s">
        <v>123</v>
      </c>
      <c r="V12" s="778" t="s">
        <v>123</v>
      </c>
      <c r="W12" s="778" t="s">
        <v>123</v>
      </c>
      <c r="X12" s="778" t="s">
        <v>123</v>
      </c>
      <c r="Y12" s="778" t="s">
        <v>123</v>
      </c>
      <c r="Z12" s="778" t="s">
        <v>123</v>
      </c>
      <c r="AA12" s="778" t="s">
        <v>123</v>
      </c>
      <c r="AB12" s="778" t="s">
        <v>123</v>
      </c>
      <c r="AC12" s="778" t="s">
        <v>123</v>
      </c>
      <c r="AD12" s="778" t="s">
        <v>123</v>
      </c>
      <c r="AE12" s="778" t="s">
        <v>123</v>
      </c>
      <c r="AF12" s="778" t="s">
        <v>123</v>
      </c>
      <c r="AG12" s="778" t="s">
        <v>123</v>
      </c>
      <c r="AH12" s="778" t="s">
        <v>123</v>
      </c>
      <c r="AI12" s="778" t="s">
        <v>123</v>
      </c>
      <c r="AJ12" s="779" t="s">
        <v>123</v>
      </c>
      <c r="AK12" s="173"/>
    </row>
    <row r="13" spans="1:37" ht="15" customHeight="1" x14ac:dyDescent="0.2">
      <c r="A13" s="176"/>
      <c r="B13" s="944" t="s">
        <v>638</v>
      </c>
      <c r="C13" s="761" t="s">
        <v>639</v>
      </c>
      <c r="D13" s="762" t="s">
        <v>640</v>
      </c>
      <c r="E13" s="849" t="s">
        <v>641</v>
      </c>
      <c r="F13" s="837" t="s">
        <v>75</v>
      </c>
      <c r="G13" s="837">
        <v>2</v>
      </c>
      <c r="H13" s="736">
        <f>'2. BL Supply'!H10+'6. Preferred (Scenario Yr)'!H17</f>
        <v>0.59</v>
      </c>
      <c r="I13" s="335">
        <f>'2. BL Supply'!I10+'6. Preferred (Scenario Yr)'!I17</f>
        <v>0.98</v>
      </c>
      <c r="J13" s="335">
        <f>'2. BL Supply'!J10+'6. Preferred (Scenario Yr)'!J17</f>
        <v>0.98</v>
      </c>
      <c r="K13" s="335">
        <f>'2. BL Supply'!K10+'6. Preferred (Scenario Yr)'!K17</f>
        <v>0.98</v>
      </c>
      <c r="L13" s="838">
        <f>'2. BL Supply'!L10+'6. Preferred (Scenario Yr)'!L17</f>
        <v>0.98</v>
      </c>
      <c r="M13" s="838">
        <f>'2. BL Supply'!M10+'6. Preferred (Scenario Yr)'!M17</f>
        <v>0.98</v>
      </c>
      <c r="N13" s="838">
        <f>'2. BL Supply'!N10+'6. Preferred (Scenario Yr)'!N17</f>
        <v>0.98</v>
      </c>
      <c r="O13" s="838">
        <f>'2. BL Supply'!O10+'6. Preferred (Scenario Yr)'!O17</f>
        <v>0.98</v>
      </c>
      <c r="P13" s="838">
        <f>'2. BL Supply'!P10+'6. Preferred (Scenario Yr)'!P17</f>
        <v>0.98</v>
      </c>
      <c r="Q13" s="838">
        <f>'2. BL Supply'!Q10+'6. Preferred (Scenario Yr)'!Q17</f>
        <v>0.98</v>
      </c>
      <c r="R13" s="838">
        <f>'2. BL Supply'!R10+'6. Preferred (Scenario Yr)'!R17</f>
        <v>0.98</v>
      </c>
      <c r="S13" s="838">
        <f>'2. BL Supply'!S10+'6. Preferred (Scenario Yr)'!S17</f>
        <v>0.98</v>
      </c>
      <c r="T13" s="838">
        <f>'2. BL Supply'!T10+'6. Preferred (Scenario Yr)'!T17</f>
        <v>0.98</v>
      </c>
      <c r="U13" s="838">
        <f>'2. BL Supply'!U10+'6. Preferred (Scenario Yr)'!U17</f>
        <v>0.98</v>
      </c>
      <c r="V13" s="838">
        <f>'2. BL Supply'!V10+'6. Preferred (Scenario Yr)'!V17</f>
        <v>0.98</v>
      </c>
      <c r="W13" s="838">
        <f>'2. BL Supply'!W10+'6. Preferred (Scenario Yr)'!W17</f>
        <v>0.98</v>
      </c>
      <c r="X13" s="838">
        <f>'2. BL Supply'!X10+'6. Preferred (Scenario Yr)'!X17</f>
        <v>0.98</v>
      </c>
      <c r="Y13" s="838">
        <f>'2. BL Supply'!Y10+'6. Preferred (Scenario Yr)'!Y17</f>
        <v>0.98</v>
      </c>
      <c r="Z13" s="838">
        <f>'2. BL Supply'!Z10+'6. Preferred (Scenario Yr)'!Z17</f>
        <v>0.98</v>
      </c>
      <c r="AA13" s="838">
        <f>'2. BL Supply'!AA10+'6. Preferred (Scenario Yr)'!AA17</f>
        <v>0.98</v>
      </c>
      <c r="AB13" s="838">
        <f>'2. BL Supply'!AB10+'6. Preferred (Scenario Yr)'!AB17</f>
        <v>0.98</v>
      </c>
      <c r="AC13" s="838">
        <f>'2. BL Supply'!AC10+'6. Preferred (Scenario Yr)'!AC17</f>
        <v>0.98</v>
      </c>
      <c r="AD13" s="838">
        <f>'2. BL Supply'!AD10+'6. Preferred (Scenario Yr)'!AD17</f>
        <v>0.98</v>
      </c>
      <c r="AE13" s="838">
        <f>'2. BL Supply'!AE10+'6. Preferred (Scenario Yr)'!AE17</f>
        <v>0.98</v>
      </c>
      <c r="AF13" s="838">
        <f>'2. BL Supply'!AF10+'6. Preferred (Scenario Yr)'!AF17</f>
        <v>0.98</v>
      </c>
      <c r="AG13" s="838">
        <f>'2. BL Supply'!AG10+'6. Preferred (Scenario Yr)'!AG17</f>
        <v>0.98</v>
      </c>
      <c r="AH13" s="838">
        <f>'2. BL Supply'!AH10+'6. Preferred (Scenario Yr)'!AH17</f>
        <v>0.98</v>
      </c>
      <c r="AI13" s="838">
        <f>'2. BL Supply'!AI10+'6. Preferred (Scenario Yr)'!AI17</f>
        <v>0.98</v>
      </c>
      <c r="AJ13" s="839">
        <f>'2. BL Supply'!AJ10+'6. Preferred (Scenario Yr)'!AJ17</f>
        <v>0.98</v>
      </c>
      <c r="AK13" s="173"/>
    </row>
    <row r="14" spans="1:37" x14ac:dyDescent="0.2">
      <c r="A14" s="282"/>
      <c r="B14" s="945"/>
      <c r="C14" s="610" t="s">
        <v>123</v>
      </c>
      <c r="D14" s="850" t="s">
        <v>123</v>
      </c>
      <c r="E14" s="851" t="s">
        <v>123</v>
      </c>
      <c r="F14" s="741" t="s">
        <v>123</v>
      </c>
      <c r="G14" s="741">
        <v>2</v>
      </c>
      <c r="H14" s="577" t="s">
        <v>123</v>
      </c>
      <c r="I14" s="334" t="s">
        <v>123</v>
      </c>
      <c r="J14" s="334" t="s">
        <v>123</v>
      </c>
      <c r="K14" s="334" t="s">
        <v>123</v>
      </c>
      <c r="L14" s="742" t="s">
        <v>123</v>
      </c>
      <c r="M14" s="742" t="s">
        <v>123</v>
      </c>
      <c r="N14" s="742" t="s">
        <v>123</v>
      </c>
      <c r="O14" s="742" t="s">
        <v>123</v>
      </c>
      <c r="P14" s="742" t="s">
        <v>123</v>
      </c>
      <c r="Q14" s="742" t="s">
        <v>123</v>
      </c>
      <c r="R14" s="742" t="s">
        <v>123</v>
      </c>
      <c r="S14" s="742" t="s">
        <v>123</v>
      </c>
      <c r="T14" s="742" t="s">
        <v>123</v>
      </c>
      <c r="U14" s="742" t="s">
        <v>123</v>
      </c>
      <c r="V14" s="742" t="s">
        <v>123</v>
      </c>
      <c r="W14" s="742" t="s">
        <v>123</v>
      </c>
      <c r="X14" s="742" t="s">
        <v>123</v>
      </c>
      <c r="Y14" s="742" t="s">
        <v>123</v>
      </c>
      <c r="Z14" s="742" t="s">
        <v>123</v>
      </c>
      <c r="AA14" s="742" t="s">
        <v>123</v>
      </c>
      <c r="AB14" s="742" t="s">
        <v>123</v>
      </c>
      <c r="AC14" s="742" t="s">
        <v>123</v>
      </c>
      <c r="AD14" s="742" t="s">
        <v>123</v>
      </c>
      <c r="AE14" s="742" t="s">
        <v>123</v>
      </c>
      <c r="AF14" s="742" t="s">
        <v>123</v>
      </c>
      <c r="AG14" s="742" t="s">
        <v>123</v>
      </c>
      <c r="AH14" s="742" t="s">
        <v>123</v>
      </c>
      <c r="AI14" s="742" t="s">
        <v>123</v>
      </c>
      <c r="AJ14" s="743" t="s">
        <v>123</v>
      </c>
      <c r="AK14" s="173"/>
    </row>
    <row r="15" spans="1:37" x14ac:dyDescent="0.2">
      <c r="A15" s="282"/>
      <c r="B15" s="945"/>
      <c r="C15" s="610" t="s">
        <v>123</v>
      </c>
      <c r="D15" s="850" t="s">
        <v>123</v>
      </c>
      <c r="E15" s="851" t="s">
        <v>123</v>
      </c>
      <c r="F15" s="741" t="s">
        <v>123</v>
      </c>
      <c r="G15" s="741">
        <v>2</v>
      </c>
      <c r="H15" s="577" t="s">
        <v>123</v>
      </c>
      <c r="I15" s="334" t="s">
        <v>123</v>
      </c>
      <c r="J15" s="334" t="s">
        <v>123</v>
      </c>
      <c r="K15" s="334" t="s">
        <v>123</v>
      </c>
      <c r="L15" s="742" t="s">
        <v>123</v>
      </c>
      <c r="M15" s="742" t="s">
        <v>123</v>
      </c>
      <c r="N15" s="742" t="s">
        <v>123</v>
      </c>
      <c r="O15" s="742" t="s">
        <v>123</v>
      </c>
      <c r="P15" s="742" t="s">
        <v>123</v>
      </c>
      <c r="Q15" s="742" t="s">
        <v>123</v>
      </c>
      <c r="R15" s="742" t="s">
        <v>123</v>
      </c>
      <c r="S15" s="742" t="s">
        <v>123</v>
      </c>
      <c r="T15" s="742" t="s">
        <v>123</v>
      </c>
      <c r="U15" s="742" t="s">
        <v>123</v>
      </c>
      <c r="V15" s="742" t="s">
        <v>123</v>
      </c>
      <c r="W15" s="742" t="s">
        <v>123</v>
      </c>
      <c r="X15" s="742" t="s">
        <v>123</v>
      </c>
      <c r="Y15" s="742" t="s">
        <v>123</v>
      </c>
      <c r="Z15" s="742" t="s">
        <v>123</v>
      </c>
      <c r="AA15" s="742" t="s">
        <v>123</v>
      </c>
      <c r="AB15" s="742" t="s">
        <v>123</v>
      </c>
      <c r="AC15" s="742" t="s">
        <v>123</v>
      </c>
      <c r="AD15" s="742" t="s">
        <v>123</v>
      </c>
      <c r="AE15" s="742" t="s">
        <v>123</v>
      </c>
      <c r="AF15" s="742" t="s">
        <v>123</v>
      </c>
      <c r="AG15" s="742" t="s">
        <v>123</v>
      </c>
      <c r="AH15" s="742" t="s">
        <v>123</v>
      </c>
      <c r="AI15" s="742" t="s">
        <v>123</v>
      </c>
      <c r="AJ15" s="743" t="s">
        <v>123</v>
      </c>
      <c r="AK15" s="173"/>
    </row>
    <row r="16" spans="1:37" x14ac:dyDescent="0.2">
      <c r="A16" s="282"/>
      <c r="B16" s="945"/>
      <c r="C16" s="610" t="s">
        <v>123</v>
      </c>
      <c r="D16" s="850" t="s">
        <v>123</v>
      </c>
      <c r="E16" s="851" t="s">
        <v>123</v>
      </c>
      <c r="F16" s="741" t="s">
        <v>123</v>
      </c>
      <c r="G16" s="741">
        <v>2</v>
      </c>
      <c r="H16" s="577" t="s">
        <v>123</v>
      </c>
      <c r="I16" s="334" t="s">
        <v>123</v>
      </c>
      <c r="J16" s="334" t="s">
        <v>123</v>
      </c>
      <c r="K16" s="334" t="s">
        <v>123</v>
      </c>
      <c r="L16" s="742" t="s">
        <v>123</v>
      </c>
      <c r="M16" s="742" t="s">
        <v>123</v>
      </c>
      <c r="N16" s="742" t="s">
        <v>123</v>
      </c>
      <c r="O16" s="742" t="s">
        <v>123</v>
      </c>
      <c r="P16" s="742" t="s">
        <v>123</v>
      </c>
      <c r="Q16" s="742" t="s">
        <v>123</v>
      </c>
      <c r="R16" s="742" t="s">
        <v>123</v>
      </c>
      <c r="S16" s="742" t="s">
        <v>123</v>
      </c>
      <c r="T16" s="742" t="s">
        <v>123</v>
      </c>
      <c r="U16" s="742" t="s">
        <v>123</v>
      </c>
      <c r="V16" s="742" t="s">
        <v>123</v>
      </c>
      <c r="W16" s="742" t="s">
        <v>123</v>
      </c>
      <c r="X16" s="742" t="s">
        <v>123</v>
      </c>
      <c r="Y16" s="742" t="s">
        <v>123</v>
      </c>
      <c r="Z16" s="742" t="s">
        <v>123</v>
      </c>
      <c r="AA16" s="742" t="s">
        <v>123</v>
      </c>
      <c r="AB16" s="742" t="s">
        <v>123</v>
      </c>
      <c r="AC16" s="742" t="s">
        <v>123</v>
      </c>
      <c r="AD16" s="742" t="s">
        <v>123</v>
      </c>
      <c r="AE16" s="742" t="s">
        <v>123</v>
      </c>
      <c r="AF16" s="742" t="s">
        <v>123</v>
      </c>
      <c r="AG16" s="742" t="s">
        <v>123</v>
      </c>
      <c r="AH16" s="742" t="s">
        <v>123</v>
      </c>
      <c r="AI16" s="742" t="s">
        <v>123</v>
      </c>
      <c r="AJ16" s="743" t="s">
        <v>123</v>
      </c>
      <c r="AK16" s="173"/>
    </row>
    <row r="17" spans="1:37" x14ac:dyDescent="0.2">
      <c r="A17" s="176"/>
      <c r="B17" s="945"/>
      <c r="C17" s="744" t="s">
        <v>642</v>
      </c>
      <c r="D17" s="745" t="s">
        <v>643</v>
      </c>
      <c r="E17" s="800" t="s">
        <v>644</v>
      </c>
      <c r="F17" s="747" t="s">
        <v>75</v>
      </c>
      <c r="G17" s="747">
        <v>2</v>
      </c>
      <c r="H17" s="577">
        <f>'2. BL Supply'!H14+'6. Preferred (Scenario Yr)'!H24</f>
        <v>3.1043999999999996</v>
      </c>
      <c r="I17" s="334">
        <f>'2. BL Supply'!I14+'6. Preferred (Scenario Yr)'!I24</f>
        <v>3.1043999999999996</v>
      </c>
      <c r="J17" s="334">
        <f>'2. BL Supply'!J14+'6. Preferred (Scenario Yr)'!J24</f>
        <v>3.1043999999999996</v>
      </c>
      <c r="K17" s="334">
        <f>'2. BL Supply'!K14+'6. Preferred (Scenario Yr)'!K24</f>
        <v>3.1043999999999996</v>
      </c>
      <c r="L17" s="562">
        <f>'2. BL Supply'!L14+'6. Preferred (Scenario Yr)'!L24</f>
        <v>3.1043999999999996</v>
      </c>
      <c r="M17" s="562">
        <f>'2. BL Supply'!M14+'6. Preferred (Scenario Yr)'!M24</f>
        <v>3.1043999999999996</v>
      </c>
      <c r="N17" s="562">
        <f>'2. BL Supply'!N14+'6. Preferred (Scenario Yr)'!N24</f>
        <v>3.1043999999999996</v>
      </c>
      <c r="O17" s="562">
        <f>'2. BL Supply'!O14+'6. Preferred (Scenario Yr)'!O24</f>
        <v>3.1043999999999996</v>
      </c>
      <c r="P17" s="562">
        <f>'2. BL Supply'!P14+'6. Preferred (Scenario Yr)'!P24</f>
        <v>3.1043999999999996</v>
      </c>
      <c r="Q17" s="562">
        <f>'2. BL Supply'!Q14+'6. Preferred (Scenario Yr)'!Q24</f>
        <v>3.1043999999999996</v>
      </c>
      <c r="R17" s="562">
        <f>'2. BL Supply'!R14+'6. Preferred (Scenario Yr)'!R24</f>
        <v>3.1043999999999996</v>
      </c>
      <c r="S17" s="562">
        <f>'2. BL Supply'!S14+'6. Preferred (Scenario Yr)'!S24</f>
        <v>3.1043999999999996</v>
      </c>
      <c r="T17" s="562">
        <f>'2. BL Supply'!T14+'6. Preferred (Scenario Yr)'!T24</f>
        <v>3.1043999999999996</v>
      </c>
      <c r="U17" s="562">
        <f>'2. BL Supply'!U14+'6. Preferred (Scenario Yr)'!U24</f>
        <v>3.1043999999999996</v>
      </c>
      <c r="V17" s="562">
        <f>'2. BL Supply'!V14+'6. Preferred (Scenario Yr)'!V24</f>
        <v>3.1043999999999996</v>
      </c>
      <c r="W17" s="562">
        <f>'2. BL Supply'!W14+'6. Preferred (Scenario Yr)'!W24</f>
        <v>3.1043999999999996</v>
      </c>
      <c r="X17" s="562">
        <f>'2. BL Supply'!X14+'6. Preferred (Scenario Yr)'!X24</f>
        <v>3.1043999999999996</v>
      </c>
      <c r="Y17" s="562">
        <f>'2. BL Supply'!Y14+'6. Preferred (Scenario Yr)'!Y24</f>
        <v>3.1043999999999996</v>
      </c>
      <c r="Z17" s="562">
        <f>'2. BL Supply'!Z14+'6. Preferred (Scenario Yr)'!Z24</f>
        <v>3.1043999999999996</v>
      </c>
      <c r="AA17" s="562">
        <f>'2. BL Supply'!AA14+'6. Preferred (Scenario Yr)'!AA24</f>
        <v>3.1043999999999996</v>
      </c>
      <c r="AB17" s="562">
        <f>'2. BL Supply'!AB14+'6. Preferred (Scenario Yr)'!AB24</f>
        <v>3.1043999999999996</v>
      </c>
      <c r="AC17" s="562">
        <f>'2. BL Supply'!AC14+'6. Preferred (Scenario Yr)'!AC24</f>
        <v>3.1043999999999996</v>
      </c>
      <c r="AD17" s="562">
        <f>'2. BL Supply'!AD14+'6. Preferred (Scenario Yr)'!AD24</f>
        <v>3.1043999999999996</v>
      </c>
      <c r="AE17" s="562">
        <f>'2. BL Supply'!AE14+'6. Preferred (Scenario Yr)'!AE24</f>
        <v>3.1043999999999996</v>
      </c>
      <c r="AF17" s="562">
        <f>'2. BL Supply'!AF14+'6. Preferred (Scenario Yr)'!AF24</f>
        <v>3.1043999999999996</v>
      </c>
      <c r="AG17" s="562">
        <f>'2. BL Supply'!AG14+'6. Preferred (Scenario Yr)'!AG24</f>
        <v>3.1043999999999996</v>
      </c>
      <c r="AH17" s="562">
        <f>'2. BL Supply'!AH14+'6. Preferred (Scenario Yr)'!AH24</f>
        <v>3.1043999999999996</v>
      </c>
      <c r="AI17" s="562">
        <f>'2. BL Supply'!AI14+'6. Preferred (Scenario Yr)'!AI24</f>
        <v>3.1043999999999996</v>
      </c>
      <c r="AJ17" s="748">
        <f>'2. BL Supply'!AJ14+'6. Preferred (Scenario Yr)'!AJ24</f>
        <v>3.1043999999999996</v>
      </c>
      <c r="AK17" s="173"/>
    </row>
    <row r="18" spans="1:37" x14ac:dyDescent="0.2">
      <c r="A18" s="282"/>
      <c r="B18" s="945"/>
      <c r="C18" s="610" t="s">
        <v>123</v>
      </c>
      <c r="D18" s="856" t="s">
        <v>123</v>
      </c>
      <c r="E18" s="852" t="s">
        <v>123</v>
      </c>
      <c r="F18" s="285" t="s">
        <v>123</v>
      </c>
      <c r="G18" s="285">
        <v>2</v>
      </c>
      <c r="H18" s="577" t="s">
        <v>123</v>
      </c>
      <c r="I18" s="334" t="s">
        <v>123</v>
      </c>
      <c r="J18" s="334" t="s">
        <v>123</v>
      </c>
      <c r="K18" s="334" t="s">
        <v>123</v>
      </c>
      <c r="L18" s="742" t="s">
        <v>645</v>
      </c>
      <c r="M18" s="742" t="s">
        <v>123</v>
      </c>
      <c r="N18" s="742" t="s">
        <v>123</v>
      </c>
      <c r="O18" s="742" t="s">
        <v>123</v>
      </c>
      <c r="P18" s="742" t="s">
        <v>123</v>
      </c>
      <c r="Q18" s="742" t="s">
        <v>123</v>
      </c>
      <c r="R18" s="742" t="s">
        <v>123</v>
      </c>
      <c r="S18" s="742" t="s">
        <v>123</v>
      </c>
      <c r="T18" s="742" t="s">
        <v>123</v>
      </c>
      <c r="U18" s="742" t="s">
        <v>123</v>
      </c>
      <c r="V18" s="742" t="s">
        <v>123</v>
      </c>
      <c r="W18" s="742" t="s">
        <v>123</v>
      </c>
      <c r="X18" s="742" t="s">
        <v>123</v>
      </c>
      <c r="Y18" s="742" t="s">
        <v>123</v>
      </c>
      <c r="Z18" s="742" t="s">
        <v>123</v>
      </c>
      <c r="AA18" s="742" t="s">
        <v>123</v>
      </c>
      <c r="AB18" s="742" t="s">
        <v>123</v>
      </c>
      <c r="AC18" s="742" t="s">
        <v>123</v>
      </c>
      <c r="AD18" s="742" t="s">
        <v>123</v>
      </c>
      <c r="AE18" s="742" t="s">
        <v>123</v>
      </c>
      <c r="AF18" s="742" t="s">
        <v>123</v>
      </c>
      <c r="AG18" s="742" t="s">
        <v>123</v>
      </c>
      <c r="AH18" s="742" t="s">
        <v>123</v>
      </c>
      <c r="AI18" s="742" t="s">
        <v>123</v>
      </c>
      <c r="AJ18" s="743" t="s">
        <v>123</v>
      </c>
      <c r="AK18" s="173"/>
    </row>
    <row r="19" spans="1:37" x14ac:dyDescent="0.2">
      <c r="A19" s="282"/>
      <c r="B19" s="945"/>
      <c r="C19" s="610" t="s">
        <v>123</v>
      </c>
      <c r="D19" s="856" t="s">
        <v>123</v>
      </c>
      <c r="E19" s="852" t="s">
        <v>123</v>
      </c>
      <c r="F19" s="285" t="s">
        <v>123</v>
      </c>
      <c r="G19" s="285">
        <v>2</v>
      </c>
      <c r="H19" s="577" t="s">
        <v>123</v>
      </c>
      <c r="I19" s="334" t="s">
        <v>123</v>
      </c>
      <c r="J19" s="334" t="s">
        <v>123</v>
      </c>
      <c r="K19" s="334" t="s">
        <v>123</v>
      </c>
      <c r="L19" s="742" t="s">
        <v>123</v>
      </c>
      <c r="M19" s="742" t="s">
        <v>123</v>
      </c>
      <c r="N19" s="742" t="s">
        <v>123</v>
      </c>
      <c r="O19" s="742" t="s">
        <v>123</v>
      </c>
      <c r="P19" s="742" t="s">
        <v>123</v>
      </c>
      <c r="Q19" s="742" t="s">
        <v>123</v>
      </c>
      <c r="R19" s="742" t="s">
        <v>123</v>
      </c>
      <c r="S19" s="742" t="s">
        <v>123</v>
      </c>
      <c r="T19" s="742" t="s">
        <v>123</v>
      </c>
      <c r="U19" s="742" t="s">
        <v>123</v>
      </c>
      <c r="V19" s="742" t="s">
        <v>123</v>
      </c>
      <c r="W19" s="742" t="s">
        <v>123</v>
      </c>
      <c r="X19" s="742" t="s">
        <v>123</v>
      </c>
      <c r="Y19" s="742" t="s">
        <v>123</v>
      </c>
      <c r="Z19" s="742" t="s">
        <v>123</v>
      </c>
      <c r="AA19" s="742" t="s">
        <v>123</v>
      </c>
      <c r="AB19" s="742" t="s">
        <v>123</v>
      </c>
      <c r="AC19" s="742" t="s">
        <v>123</v>
      </c>
      <c r="AD19" s="742" t="s">
        <v>123</v>
      </c>
      <c r="AE19" s="742" t="s">
        <v>123</v>
      </c>
      <c r="AF19" s="742" t="s">
        <v>123</v>
      </c>
      <c r="AG19" s="742" t="s">
        <v>123</v>
      </c>
      <c r="AH19" s="742" t="s">
        <v>123</v>
      </c>
      <c r="AI19" s="742" t="s">
        <v>123</v>
      </c>
      <c r="AJ19" s="743" t="s">
        <v>123</v>
      </c>
      <c r="AK19" s="173"/>
    </row>
    <row r="20" spans="1:37" x14ac:dyDescent="0.2">
      <c r="A20" s="282"/>
      <c r="B20" s="945"/>
      <c r="C20" s="610" t="s">
        <v>123</v>
      </c>
      <c r="D20" s="850" t="s">
        <v>123</v>
      </c>
      <c r="E20" s="740" t="s">
        <v>123</v>
      </c>
      <c r="F20" s="741" t="s">
        <v>123</v>
      </c>
      <c r="G20" s="741">
        <v>2</v>
      </c>
      <c r="H20" s="577" t="s">
        <v>123</v>
      </c>
      <c r="I20" s="334" t="s">
        <v>123</v>
      </c>
      <c r="J20" s="334" t="s">
        <v>123</v>
      </c>
      <c r="K20" s="334" t="s">
        <v>123</v>
      </c>
      <c r="L20" s="742" t="s">
        <v>123</v>
      </c>
      <c r="M20" s="742" t="s">
        <v>123</v>
      </c>
      <c r="N20" s="742" t="s">
        <v>123</v>
      </c>
      <c r="O20" s="742" t="s">
        <v>123</v>
      </c>
      <c r="P20" s="742" t="s">
        <v>123</v>
      </c>
      <c r="Q20" s="742" t="s">
        <v>123</v>
      </c>
      <c r="R20" s="742" t="s">
        <v>123</v>
      </c>
      <c r="S20" s="742" t="s">
        <v>123</v>
      </c>
      <c r="T20" s="742" t="s">
        <v>123</v>
      </c>
      <c r="U20" s="742" t="s">
        <v>123</v>
      </c>
      <c r="V20" s="742" t="s">
        <v>123</v>
      </c>
      <c r="W20" s="742" t="s">
        <v>123</v>
      </c>
      <c r="X20" s="742" t="s">
        <v>123</v>
      </c>
      <c r="Y20" s="742" t="s">
        <v>123</v>
      </c>
      <c r="Z20" s="742" t="s">
        <v>123</v>
      </c>
      <c r="AA20" s="742" t="s">
        <v>123</v>
      </c>
      <c r="AB20" s="742" t="s">
        <v>123</v>
      </c>
      <c r="AC20" s="742" t="s">
        <v>123</v>
      </c>
      <c r="AD20" s="742" t="s">
        <v>123</v>
      </c>
      <c r="AE20" s="742" t="s">
        <v>123</v>
      </c>
      <c r="AF20" s="742" t="s">
        <v>123</v>
      </c>
      <c r="AG20" s="742" t="s">
        <v>123</v>
      </c>
      <c r="AH20" s="742" t="s">
        <v>123</v>
      </c>
      <c r="AI20" s="742" t="s">
        <v>123</v>
      </c>
      <c r="AJ20" s="743" t="s">
        <v>123</v>
      </c>
      <c r="AK20" s="173"/>
    </row>
    <row r="21" spans="1:37" ht="25.5" x14ac:dyDescent="0.2">
      <c r="A21" s="176"/>
      <c r="B21" s="945"/>
      <c r="C21" s="744" t="s">
        <v>646</v>
      </c>
      <c r="D21" s="745" t="s">
        <v>647</v>
      </c>
      <c r="E21" s="800" t="s">
        <v>790</v>
      </c>
      <c r="F21" s="747"/>
      <c r="G21" s="747">
        <v>2</v>
      </c>
      <c r="H21" s="577">
        <f>'2. BL Supply'!H18+'2. BL Supply'!H19+'6. Preferred (Scenario Yr)'!H27+'6. Preferred (Scenario Yr)'!H5</f>
        <v>51.24</v>
      </c>
      <c r="I21" s="334">
        <f>'2. BL Supply'!I18+'2. BL Supply'!I19+'6. Preferred (Scenario Yr)'!I27+'6. Preferred (Scenario Yr)'!I5</f>
        <v>51.206666666666671</v>
      </c>
      <c r="J21" s="334">
        <f>'2. BL Supply'!J18+'2. BL Supply'!J19+'6. Preferred (Scenario Yr)'!J27+'6. Preferred (Scenario Yr)'!J5</f>
        <v>51.173333333333332</v>
      </c>
      <c r="K21" s="334">
        <f>'2. BL Supply'!K18+'2. BL Supply'!K19+'6. Preferred (Scenario Yr)'!K27+'6. Preferred (Scenario Yr)'!K5</f>
        <v>51.14</v>
      </c>
      <c r="L21" s="562">
        <f>'2. BL Supply'!L18+'2. BL Supply'!L19+'6. Preferred (Scenario Yr)'!L27+'6. Preferred (Scenario Yr)'!L5</f>
        <v>51.106666666666669</v>
      </c>
      <c r="M21" s="562">
        <f>'2. BL Supply'!M18+'2. BL Supply'!M19+'6. Preferred (Scenario Yr)'!M27+'6. Preferred (Scenario Yr)'!M5</f>
        <v>51.073333333333338</v>
      </c>
      <c r="N21" s="562">
        <f>'2. BL Supply'!N18+'2. BL Supply'!N19+'6. Preferred (Scenario Yr)'!N27+'6. Preferred (Scenario Yr)'!N5</f>
        <v>51.04</v>
      </c>
      <c r="O21" s="562">
        <f>'2. BL Supply'!O18+'2. BL Supply'!O19+'6. Preferred (Scenario Yr)'!O27+'6. Preferred (Scenario Yr)'!O5</f>
        <v>51.006666666666668</v>
      </c>
      <c r="P21" s="562">
        <f>'2. BL Supply'!P18+'2. BL Supply'!P19+'6. Preferred (Scenario Yr)'!P27+'6. Preferred (Scenario Yr)'!P5</f>
        <v>50.973333333333336</v>
      </c>
      <c r="Q21" s="562">
        <f>'2. BL Supply'!Q18+'2. BL Supply'!Q19+'6. Preferred (Scenario Yr)'!Q27+'6. Preferred (Scenario Yr)'!Q5</f>
        <v>50.940000000000005</v>
      </c>
      <c r="R21" s="562">
        <f>'2. BL Supply'!R18+'2. BL Supply'!R19+'6. Preferred (Scenario Yr)'!R27+'6. Preferred (Scenario Yr)'!R5</f>
        <v>50.906666666666666</v>
      </c>
      <c r="S21" s="562">
        <f>'2. BL Supply'!S18+'2. BL Supply'!S19+'6. Preferred (Scenario Yr)'!S27+'6. Preferred (Scenario Yr)'!S5</f>
        <v>50.873333333333335</v>
      </c>
      <c r="T21" s="562">
        <f>'2. BL Supply'!T18+'2. BL Supply'!T19+'6. Preferred (Scenario Yr)'!T27+'6. Preferred (Scenario Yr)'!T5</f>
        <v>50.84</v>
      </c>
      <c r="U21" s="562">
        <f>'2. BL Supply'!U18+'2. BL Supply'!U19+'6. Preferred (Scenario Yr)'!U27+'6. Preferred (Scenario Yr)'!U5</f>
        <v>50.806666666666672</v>
      </c>
      <c r="V21" s="562">
        <f>'2. BL Supply'!V18+'2. BL Supply'!V19+'6. Preferred (Scenario Yr)'!V27+'6. Preferred (Scenario Yr)'!V5</f>
        <v>50.781666666666666</v>
      </c>
      <c r="W21" s="562">
        <f>'2. BL Supply'!W18+'2. BL Supply'!W19+'6. Preferred (Scenario Yr)'!W27+'6. Preferred (Scenario Yr)'!W5</f>
        <v>50.773333333333333</v>
      </c>
      <c r="X21" s="562">
        <f>'2. BL Supply'!X18+'2. BL Supply'!X19+'6. Preferred (Scenario Yr)'!X27+'6. Preferred (Scenario Yr)'!X5</f>
        <v>50.765000000000001</v>
      </c>
      <c r="Y21" s="562">
        <f>'2. BL Supply'!Y18+'2. BL Supply'!Y19+'6. Preferred (Scenario Yr)'!Y27+'6. Preferred (Scenario Yr)'!Y5</f>
        <v>50.756666666666668</v>
      </c>
      <c r="Z21" s="562">
        <f>'2. BL Supply'!Z18+'2. BL Supply'!Z19+'6. Preferred (Scenario Yr)'!Z27+'6. Preferred (Scenario Yr)'!Z5</f>
        <v>50.748333333333335</v>
      </c>
      <c r="AA21" s="562">
        <f>'2. BL Supply'!AA18+'2. BL Supply'!AA19+'6. Preferred (Scenario Yr)'!AA27+'6. Preferred (Scenario Yr)'!AA5</f>
        <v>50.74</v>
      </c>
      <c r="AB21" s="562">
        <f>'2. BL Supply'!AB18+'2. BL Supply'!AB19+'6. Preferred (Scenario Yr)'!AB27+'6. Preferred (Scenario Yr)'!AB5</f>
        <v>50.731666666666669</v>
      </c>
      <c r="AC21" s="562">
        <f>'2. BL Supply'!AC18+'2. BL Supply'!AC19+'6. Preferred (Scenario Yr)'!AC27+'6. Preferred (Scenario Yr)'!AC5</f>
        <v>50.723333333333336</v>
      </c>
      <c r="AD21" s="562">
        <f>'2. BL Supply'!AD18+'2. BL Supply'!AD19+'6. Preferred (Scenario Yr)'!AD27+'6. Preferred (Scenario Yr)'!AD5</f>
        <v>50.715000000000003</v>
      </c>
      <c r="AE21" s="562">
        <f>'2. BL Supply'!AE18+'2. BL Supply'!AE19+'6. Preferred (Scenario Yr)'!AE27+'6. Preferred (Scenario Yr)'!AE5</f>
        <v>50.706666666666671</v>
      </c>
      <c r="AF21" s="562">
        <f>'2. BL Supply'!AF18+'2. BL Supply'!AF19+'6. Preferred (Scenario Yr)'!AF27+'6. Preferred (Scenario Yr)'!AF5</f>
        <v>50.698333333333338</v>
      </c>
      <c r="AG21" s="562">
        <f>'2. BL Supply'!AG18+'2. BL Supply'!AG19+'6. Preferred (Scenario Yr)'!AG27+'6. Preferred (Scenario Yr)'!AG5</f>
        <v>50.690000000000005</v>
      </c>
      <c r="AH21" s="562">
        <f>'2. BL Supply'!AH18+'2. BL Supply'!AH19+'6. Preferred (Scenario Yr)'!AH27+'6. Preferred (Scenario Yr)'!AH5</f>
        <v>50.681666666666672</v>
      </c>
      <c r="AI21" s="562">
        <f>'2. BL Supply'!AI18+'2. BL Supply'!AI19+'6. Preferred (Scenario Yr)'!AI27+'6. Preferred (Scenario Yr)'!AI5</f>
        <v>50.673333333333332</v>
      </c>
      <c r="AJ21" s="748">
        <f>'2. BL Supply'!AJ18+'2. BL Supply'!AJ19+'6. Preferred (Scenario Yr)'!AJ27+'6. Preferred (Scenario Yr)'!AJ5</f>
        <v>50.664999999999999</v>
      </c>
      <c r="AK21" s="173"/>
    </row>
    <row r="22" spans="1:37" x14ac:dyDescent="0.2">
      <c r="A22" s="176"/>
      <c r="B22" s="945"/>
      <c r="C22" s="744" t="s">
        <v>123</v>
      </c>
      <c r="D22" s="857" t="s">
        <v>123</v>
      </c>
      <c r="E22" s="800" t="s">
        <v>123</v>
      </c>
      <c r="F22" s="747" t="s">
        <v>123</v>
      </c>
      <c r="G22" s="747">
        <v>2</v>
      </c>
      <c r="H22" s="577"/>
      <c r="I22" s="334"/>
      <c r="J22" s="334"/>
      <c r="K22" s="334"/>
      <c r="L22" s="562" t="s">
        <v>123</v>
      </c>
      <c r="M22" s="562" t="s">
        <v>123</v>
      </c>
      <c r="N22" s="562" t="s">
        <v>123</v>
      </c>
      <c r="O22" s="562" t="s">
        <v>123</v>
      </c>
      <c r="P22" s="562" t="s">
        <v>123</v>
      </c>
      <c r="Q22" s="562" t="s">
        <v>123</v>
      </c>
      <c r="R22" s="562" t="s">
        <v>123</v>
      </c>
      <c r="S22" s="562" t="s">
        <v>123</v>
      </c>
      <c r="T22" s="562" t="s">
        <v>123</v>
      </c>
      <c r="U22" s="562" t="s">
        <v>123</v>
      </c>
      <c r="V22" s="562" t="s">
        <v>123</v>
      </c>
      <c r="W22" s="562" t="s">
        <v>123</v>
      </c>
      <c r="X22" s="562" t="s">
        <v>123</v>
      </c>
      <c r="Y22" s="562" t="s">
        <v>123</v>
      </c>
      <c r="Z22" s="562" t="s">
        <v>123</v>
      </c>
      <c r="AA22" s="562" t="s">
        <v>123</v>
      </c>
      <c r="AB22" s="562" t="s">
        <v>123</v>
      </c>
      <c r="AC22" s="562" t="s">
        <v>123</v>
      </c>
      <c r="AD22" s="562" t="s">
        <v>123</v>
      </c>
      <c r="AE22" s="562" t="s">
        <v>123</v>
      </c>
      <c r="AF22" s="562" t="s">
        <v>123</v>
      </c>
      <c r="AG22" s="562" t="s">
        <v>123</v>
      </c>
      <c r="AH22" s="562" t="s">
        <v>123</v>
      </c>
      <c r="AI22" s="562" t="s">
        <v>123</v>
      </c>
      <c r="AJ22" s="748" t="s">
        <v>123</v>
      </c>
      <c r="AK22" s="173"/>
    </row>
    <row r="23" spans="1:37" x14ac:dyDescent="0.2">
      <c r="A23" s="176"/>
      <c r="B23" s="945"/>
      <c r="C23" s="610" t="s">
        <v>123</v>
      </c>
      <c r="D23" s="856" t="s">
        <v>123</v>
      </c>
      <c r="E23" s="852" t="s">
        <v>123</v>
      </c>
      <c r="F23" s="285" t="s">
        <v>123</v>
      </c>
      <c r="G23" s="285">
        <v>2</v>
      </c>
      <c r="H23" s="577" t="s">
        <v>123</v>
      </c>
      <c r="I23" s="334" t="s">
        <v>123</v>
      </c>
      <c r="J23" s="334" t="s">
        <v>123</v>
      </c>
      <c r="K23" s="334" t="s">
        <v>123</v>
      </c>
      <c r="L23" s="742" t="s">
        <v>123</v>
      </c>
      <c r="M23" s="742" t="s">
        <v>123</v>
      </c>
      <c r="N23" s="742" t="s">
        <v>123</v>
      </c>
      <c r="O23" s="742" t="s">
        <v>123</v>
      </c>
      <c r="P23" s="742" t="s">
        <v>123</v>
      </c>
      <c r="Q23" s="742" t="s">
        <v>123</v>
      </c>
      <c r="R23" s="742" t="s">
        <v>123</v>
      </c>
      <c r="S23" s="742" t="s">
        <v>123</v>
      </c>
      <c r="T23" s="742" t="s">
        <v>123</v>
      </c>
      <c r="U23" s="742" t="s">
        <v>123</v>
      </c>
      <c r="V23" s="742" t="s">
        <v>123</v>
      </c>
      <c r="W23" s="742" t="s">
        <v>123</v>
      </c>
      <c r="X23" s="742" t="s">
        <v>123</v>
      </c>
      <c r="Y23" s="742" t="s">
        <v>123</v>
      </c>
      <c r="Z23" s="742" t="s">
        <v>123</v>
      </c>
      <c r="AA23" s="742" t="s">
        <v>123</v>
      </c>
      <c r="AB23" s="742" t="s">
        <v>123</v>
      </c>
      <c r="AC23" s="742" t="s">
        <v>123</v>
      </c>
      <c r="AD23" s="742" t="s">
        <v>123</v>
      </c>
      <c r="AE23" s="742" t="s">
        <v>123</v>
      </c>
      <c r="AF23" s="742" t="s">
        <v>123</v>
      </c>
      <c r="AG23" s="742" t="s">
        <v>123</v>
      </c>
      <c r="AH23" s="742" t="s">
        <v>123</v>
      </c>
      <c r="AI23" s="742" t="s">
        <v>123</v>
      </c>
      <c r="AJ23" s="743" t="s">
        <v>123</v>
      </c>
      <c r="AK23" s="173"/>
    </row>
    <row r="24" spans="1:37" x14ac:dyDescent="0.2">
      <c r="A24" s="176"/>
      <c r="B24" s="945"/>
      <c r="C24" s="610" t="s">
        <v>123</v>
      </c>
      <c r="D24" s="856" t="s">
        <v>123</v>
      </c>
      <c r="E24" s="852" t="s">
        <v>123</v>
      </c>
      <c r="F24" s="285" t="s">
        <v>123</v>
      </c>
      <c r="G24" s="285">
        <v>2</v>
      </c>
      <c r="H24" s="577" t="s">
        <v>123</v>
      </c>
      <c r="I24" s="334" t="s">
        <v>123</v>
      </c>
      <c r="J24" s="334" t="s">
        <v>123</v>
      </c>
      <c r="K24" s="334" t="s">
        <v>123</v>
      </c>
      <c r="L24" s="742" t="s">
        <v>123</v>
      </c>
      <c r="M24" s="742" t="s">
        <v>123</v>
      </c>
      <c r="N24" s="742" t="s">
        <v>123</v>
      </c>
      <c r="O24" s="742" t="s">
        <v>123</v>
      </c>
      <c r="P24" s="742" t="s">
        <v>123</v>
      </c>
      <c r="Q24" s="742" t="s">
        <v>123</v>
      </c>
      <c r="R24" s="742" t="s">
        <v>123</v>
      </c>
      <c r="S24" s="742" t="s">
        <v>123</v>
      </c>
      <c r="T24" s="742" t="s">
        <v>123</v>
      </c>
      <c r="U24" s="742" t="s">
        <v>123</v>
      </c>
      <c r="V24" s="742" t="s">
        <v>123</v>
      </c>
      <c r="W24" s="742" t="s">
        <v>123</v>
      </c>
      <c r="X24" s="742" t="s">
        <v>123</v>
      </c>
      <c r="Y24" s="742" t="s">
        <v>123</v>
      </c>
      <c r="Z24" s="742" t="s">
        <v>123</v>
      </c>
      <c r="AA24" s="742" t="s">
        <v>123</v>
      </c>
      <c r="AB24" s="742" t="s">
        <v>123</v>
      </c>
      <c r="AC24" s="742" t="s">
        <v>123</v>
      </c>
      <c r="AD24" s="742" t="s">
        <v>123</v>
      </c>
      <c r="AE24" s="742" t="s">
        <v>123</v>
      </c>
      <c r="AF24" s="742" t="s">
        <v>123</v>
      </c>
      <c r="AG24" s="742" t="s">
        <v>123</v>
      </c>
      <c r="AH24" s="742" t="s">
        <v>123</v>
      </c>
      <c r="AI24" s="742" t="s">
        <v>123</v>
      </c>
      <c r="AJ24" s="743" t="s">
        <v>123</v>
      </c>
      <c r="AK24" s="173"/>
    </row>
    <row r="25" spans="1:37" x14ac:dyDescent="0.2">
      <c r="A25" s="176"/>
      <c r="B25" s="945"/>
      <c r="C25" s="610" t="s">
        <v>123</v>
      </c>
      <c r="D25" s="856" t="s">
        <v>123</v>
      </c>
      <c r="E25" s="852" t="s">
        <v>123</v>
      </c>
      <c r="F25" s="285" t="s">
        <v>123</v>
      </c>
      <c r="G25" s="285">
        <v>2</v>
      </c>
      <c r="H25" s="577" t="s">
        <v>123</v>
      </c>
      <c r="I25" s="334" t="s">
        <v>123</v>
      </c>
      <c r="J25" s="334" t="s">
        <v>123</v>
      </c>
      <c r="K25" s="334" t="s">
        <v>123</v>
      </c>
      <c r="L25" s="742" t="s">
        <v>123</v>
      </c>
      <c r="M25" s="742" t="s">
        <v>123</v>
      </c>
      <c r="N25" s="742" t="s">
        <v>123</v>
      </c>
      <c r="O25" s="742" t="s">
        <v>123</v>
      </c>
      <c r="P25" s="742" t="s">
        <v>123</v>
      </c>
      <c r="Q25" s="742" t="s">
        <v>123</v>
      </c>
      <c r="R25" s="742" t="s">
        <v>123</v>
      </c>
      <c r="S25" s="742" t="s">
        <v>123</v>
      </c>
      <c r="T25" s="742" t="s">
        <v>123</v>
      </c>
      <c r="U25" s="742" t="s">
        <v>123</v>
      </c>
      <c r="V25" s="742" t="s">
        <v>123</v>
      </c>
      <c r="W25" s="742" t="s">
        <v>123</v>
      </c>
      <c r="X25" s="742" t="s">
        <v>123</v>
      </c>
      <c r="Y25" s="742" t="s">
        <v>123</v>
      </c>
      <c r="Z25" s="742" t="s">
        <v>123</v>
      </c>
      <c r="AA25" s="742" t="s">
        <v>123</v>
      </c>
      <c r="AB25" s="742" t="s">
        <v>123</v>
      </c>
      <c r="AC25" s="742" t="s">
        <v>123</v>
      </c>
      <c r="AD25" s="742" t="s">
        <v>123</v>
      </c>
      <c r="AE25" s="742" t="s">
        <v>123</v>
      </c>
      <c r="AF25" s="742" t="s">
        <v>123</v>
      </c>
      <c r="AG25" s="742" t="s">
        <v>123</v>
      </c>
      <c r="AH25" s="742" t="s">
        <v>123</v>
      </c>
      <c r="AI25" s="742" t="s">
        <v>123</v>
      </c>
      <c r="AJ25" s="743" t="s">
        <v>123</v>
      </c>
      <c r="AK25" s="173"/>
    </row>
    <row r="26" spans="1:37" x14ac:dyDescent="0.2">
      <c r="A26" s="176"/>
      <c r="B26" s="946"/>
      <c r="C26" s="610" t="s">
        <v>123</v>
      </c>
      <c r="D26" s="856" t="s">
        <v>123</v>
      </c>
      <c r="E26" s="852" t="s">
        <v>123</v>
      </c>
      <c r="F26" s="285" t="s">
        <v>123</v>
      </c>
      <c r="G26" s="285">
        <v>2</v>
      </c>
      <c r="H26" s="577" t="s">
        <v>123</v>
      </c>
      <c r="I26" s="334" t="s">
        <v>123</v>
      </c>
      <c r="J26" s="334" t="s">
        <v>123</v>
      </c>
      <c r="K26" s="334" t="s">
        <v>123</v>
      </c>
      <c r="L26" s="742" t="s">
        <v>123</v>
      </c>
      <c r="M26" s="742" t="s">
        <v>123</v>
      </c>
      <c r="N26" s="742" t="s">
        <v>123</v>
      </c>
      <c r="O26" s="742" t="s">
        <v>123</v>
      </c>
      <c r="P26" s="742" t="s">
        <v>123</v>
      </c>
      <c r="Q26" s="742" t="s">
        <v>123</v>
      </c>
      <c r="R26" s="742" t="s">
        <v>123</v>
      </c>
      <c r="S26" s="742" t="s">
        <v>123</v>
      </c>
      <c r="T26" s="742" t="s">
        <v>123</v>
      </c>
      <c r="U26" s="742" t="s">
        <v>123</v>
      </c>
      <c r="V26" s="742" t="s">
        <v>123</v>
      </c>
      <c r="W26" s="742" t="s">
        <v>123</v>
      </c>
      <c r="X26" s="742" t="s">
        <v>123</v>
      </c>
      <c r="Y26" s="742" t="s">
        <v>123</v>
      </c>
      <c r="Z26" s="742" t="s">
        <v>123</v>
      </c>
      <c r="AA26" s="742" t="s">
        <v>123</v>
      </c>
      <c r="AB26" s="742" t="s">
        <v>123</v>
      </c>
      <c r="AC26" s="742" t="s">
        <v>123</v>
      </c>
      <c r="AD26" s="742" t="s">
        <v>123</v>
      </c>
      <c r="AE26" s="742" t="s">
        <v>123</v>
      </c>
      <c r="AF26" s="742" t="s">
        <v>123</v>
      </c>
      <c r="AG26" s="742" t="s">
        <v>123</v>
      </c>
      <c r="AH26" s="742" t="s">
        <v>123</v>
      </c>
      <c r="AI26" s="742" t="s">
        <v>123</v>
      </c>
      <c r="AJ26" s="743" t="s">
        <v>123</v>
      </c>
      <c r="AK26" s="173"/>
    </row>
    <row r="27" spans="1:37" ht="25.5" x14ac:dyDescent="0.2">
      <c r="A27" s="176"/>
      <c r="B27" s="947"/>
      <c r="C27" s="744" t="s">
        <v>648</v>
      </c>
      <c r="D27" s="747" t="s">
        <v>185</v>
      </c>
      <c r="E27" s="800" t="s">
        <v>791</v>
      </c>
      <c r="F27" s="747" t="s">
        <v>75</v>
      </c>
      <c r="G27" s="747">
        <v>2</v>
      </c>
      <c r="H27" s="577">
        <f>'2. BL Supply'!H25+'6. Preferred (Scenario Yr)'!H38+'6. Preferred (Scenario Yr)'!H14</f>
        <v>0.85</v>
      </c>
      <c r="I27" s="334">
        <f>'2. BL Supply'!I25+'6. Preferred (Scenario Yr)'!I38+'6. Preferred (Scenario Yr)'!I14</f>
        <v>0.85</v>
      </c>
      <c r="J27" s="334">
        <f>'2. BL Supply'!J25+'6. Preferred (Scenario Yr)'!J38+'6. Preferred (Scenario Yr)'!J14</f>
        <v>0.85</v>
      </c>
      <c r="K27" s="334">
        <f>'2. BL Supply'!K25+'6. Preferred (Scenario Yr)'!K38+'6. Preferred (Scenario Yr)'!K14</f>
        <v>0.85</v>
      </c>
      <c r="L27" s="562">
        <f>'2. BL Supply'!L25+'6. Preferred (Scenario Yr)'!L38+'6. Preferred (Scenario Yr)'!L14</f>
        <v>0.85</v>
      </c>
      <c r="M27" s="562">
        <f>'2. BL Supply'!M25+'6. Preferred (Scenario Yr)'!M38+'6. Preferred (Scenario Yr)'!M14</f>
        <v>0.85</v>
      </c>
      <c r="N27" s="562">
        <f>'2. BL Supply'!N25+'6. Preferred (Scenario Yr)'!N38+'6. Preferred (Scenario Yr)'!N14</f>
        <v>0.85</v>
      </c>
      <c r="O27" s="562">
        <f>'2. BL Supply'!O25+'6. Preferred (Scenario Yr)'!O38+'6. Preferred (Scenario Yr)'!O14</f>
        <v>0.85</v>
      </c>
      <c r="P27" s="562">
        <f>'2. BL Supply'!P25+'6. Preferred (Scenario Yr)'!P38+'6. Preferred (Scenario Yr)'!P14</f>
        <v>0.85</v>
      </c>
      <c r="Q27" s="562">
        <f>'2. BL Supply'!Q25+'6. Preferred (Scenario Yr)'!Q38+'6. Preferred (Scenario Yr)'!Q14</f>
        <v>0.85</v>
      </c>
      <c r="R27" s="562">
        <f>'2. BL Supply'!R25+'6. Preferred (Scenario Yr)'!R38+'6. Preferred (Scenario Yr)'!R14</f>
        <v>0.85</v>
      </c>
      <c r="S27" s="562">
        <f>'2. BL Supply'!S25+'6. Preferred (Scenario Yr)'!S38+'6. Preferred (Scenario Yr)'!S14</f>
        <v>0.85</v>
      </c>
      <c r="T27" s="562">
        <f>'2. BL Supply'!T25+'6. Preferred (Scenario Yr)'!T38+'6. Preferred (Scenario Yr)'!T14</f>
        <v>0.85</v>
      </c>
      <c r="U27" s="562">
        <f>'2. BL Supply'!U25+'6. Preferred (Scenario Yr)'!U38+'6. Preferred (Scenario Yr)'!U14</f>
        <v>0.85</v>
      </c>
      <c r="V27" s="562">
        <f>'2. BL Supply'!V25+'6. Preferred (Scenario Yr)'!V38+'6. Preferred (Scenario Yr)'!V14</f>
        <v>0.85</v>
      </c>
      <c r="W27" s="562">
        <f>'2. BL Supply'!W25+'6. Preferred (Scenario Yr)'!W38+'6. Preferred (Scenario Yr)'!W14</f>
        <v>0.85</v>
      </c>
      <c r="X27" s="562">
        <f>'2. BL Supply'!X25+'6. Preferred (Scenario Yr)'!X38+'6. Preferred (Scenario Yr)'!X14</f>
        <v>0.85</v>
      </c>
      <c r="Y27" s="562">
        <f>'2. BL Supply'!Y25+'6. Preferred (Scenario Yr)'!Y38+'6. Preferred (Scenario Yr)'!Y14</f>
        <v>0.85</v>
      </c>
      <c r="Z27" s="562">
        <f>'2. BL Supply'!Z25+'6. Preferred (Scenario Yr)'!Z38+'6. Preferred (Scenario Yr)'!Z14</f>
        <v>0.85</v>
      </c>
      <c r="AA27" s="562">
        <f>'2. BL Supply'!AA25+'6. Preferred (Scenario Yr)'!AA38+'6. Preferred (Scenario Yr)'!AA14</f>
        <v>0.85</v>
      </c>
      <c r="AB27" s="562">
        <f>'2. BL Supply'!AB25+'6. Preferred (Scenario Yr)'!AB38+'6. Preferred (Scenario Yr)'!AB14</f>
        <v>0.85</v>
      </c>
      <c r="AC27" s="562">
        <f>'2. BL Supply'!AC25+'6. Preferred (Scenario Yr)'!AC38+'6. Preferred (Scenario Yr)'!AC14</f>
        <v>0.85</v>
      </c>
      <c r="AD27" s="562">
        <f>'2. BL Supply'!AD25+'6. Preferred (Scenario Yr)'!AD38+'6. Preferred (Scenario Yr)'!AD14</f>
        <v>0.85</v>
      </c>
      <c r="AE27" s="562">
        <f>'2. BL Supply'!AE25+'6. Preferred (Scenario Yr)'!AE38+'6. Preferred (Scenario Yr)'!AE14</f>
        <v>0.85</v>
      </c>
      <c r="AF27" s="562">
        <f>'2. BL Supply'!AF25+'6. Preferred (Scenario Yr)'!AF38+'6. Preferred (Scenario Yr)'!AF14</f>
        <v>0.85</v>
      </c>
      <c r="AG27" s="562">
        <f>'2. BL Supply'!AG25+'6. Preferred (Scenario Yr)'!AG38+'6. Preferred (Scenario Yr)'!AG14</f>
        <v>0.85</v>
      </c>
      <c r="AH27" s="562">
        <f>'2. BL Supply'!AH25+'6. Preferred (Scenario Yr)'!AH38+'6. Preferred (Scenario Yr)'!AH14</f>
        <v>0.85</v>
      </c>
      <c r="AI27" s="562">
        <f>'2. BL Supply'!AI25+'6. Preferred (Scenario Yr)'!AI38+'6. Preferred (Scenario Yr)'!AI14</f>
        <v>0.85</v>
      </c>
      <c r="AJ27" s="748">
        <f>'2. BL Supply'!AJ25+'6. Preferred (Scenario Yr)'!AJ38+'6. Preferred (Scenario Yr)'!AJ14</f>
        <v>0.85</v>
      </c>
      <c r="AK27" s="173"/>
    </row>
    <row r="28" spans="1:37" ht="15.75" thickBot="1" x14ac:dyDescent="0.25">
      <c r="A28" s="176"/>
      <c r="B28" s="948"/>
      <c r="C28" s="844" t="s">
        <v>649</v>
      </c>
      <c r="D28" s="858" t="s">
        <v>187</v>
      </c>
      <c r="E28" s="859" t="s">
        <v>650</v>
      </c>
      <c r="F28" s="847" t="s">
        <v>75</v>
      </c>
      <c r="G28" s="847">
        <v>2</v>
      </c>
      <c r="H28" s="813">
        <f>'2. BL Supply'!H26+'6. Preferred (Scenario Yr)'!H41</f>
        <v>0.01</v>
      </c>
      <c r="I28" s="287">
        <f>'2. BL Supply'!I26+'6. Preferred (Scenario Yr)'!I41</f>
        <v>3.0999999999999999E-3</v>
      </c>
      <c r="J28" s="287">
        <f>'2. BL Supply'!J26+'6. Preferred (Scenario Yr)'!J41</f>
        <v>3.0999999999999999E-3</v>
      </c>
      <c r="K28" s="287">
        <f>'2. BL Supply'!K26+'6. Preferred (Scenario Yr)'!K41</f>
        <v>3.0999999999999999E-3</v>
      </c>
      <c r="L28" s="724">
        <f>'2. BL Supply'!L26+'6. Preferred (Scenario Yr)'!L41</f>
        <v>3.0999999999999999E-3</v>
      </c>
      <c r="M28" s="724">
        <f>'2. BL Supply'!M26+'6. Preferred (Scenario Yr)'!M41</f>
        <v>3.0999999999999999E-3</v>
      </c>
      <c r="N28" s="724">
        <f>'2. BL Supply'!N26+'6. Preferred (Scenario Yr)'!N41</f>
        <v>3.0999999999999999E-3</v>
      </c>
      <c r="O28" s="724">
        <f>'2. BL Supply'!O26+'6. Preferred (Scenario Yr)'!O41</f>
        <v>3.0999999999999999E-3</v>
      </c>
      <c r="P28" s="724">
        <f>'2. BL Supply'!P26+'6. Preferred (Scenario Yr)'!P41</f>
        <v>3.0999999999999999E-3</v>
      </c>
      <c r="Q28" s="724">
        <f>'2. BL Supply'!Q26+'6. Preferred (Scenario Yr)'!Q41</f>
        <v>3.0999999999999999E-3</v>
      </c>
      <c r="R28" s="724">
        <f>'2. BL Supply'!R26+'6. Preferred (Scenario Yr)'!R41</f>
        <v>3.0999999999999999E-3</v>
      </c>
      <c r="S28" s="724">
        <f>'2. BL Supply'!S26+'6. Preferred (Scenario Yr)'!S41</f>
        <v>3.0999999999999999E-3</v>
      </c>
      <c r="T28" s="724">
        <f>'2. BL Supply'!T26+'6. Preferred (Scenario Yr)'!T41</f>
        <v>3.0999999999999999E-3</v>
      </c>
      <c r="U28" s="724">
        <f>'2. BL Supply'!U26+'6. Preferred (Scenario Yr)'!U41</f>
        <v>3.0999999999999999E-3</v>
      </c>
      <c r="V28" s="724">
        <f>'2. BL Supply'!V26+'6. Preferred (Scenario Yr)'!V41</f>
        <v>3.0999999999999999E-3</v>
      </c>
      <c r="W28" s="724">
        <f>'2. BL Supply'!W26+'6. Preferred (Scenario Yr)'!W41</f>
        <v>3.0999999999999999E-3</v>
      </c>
      <c r="X28" s="724">
        <f>'2. BL Supply'!X26+'6. Preferred (Scenario Yr)'!X41</f>
        <v>3.0999999999999999E-3</v>
      </c>
      <c r="Y28" s="724">
        <f>'2. BL Supply'!Y26+'6. Preferred (Scenario Yr)'!Y41</f>
        <v>3.0999999999999999E-3</v>
      </c>
      <c r="Z28" s="724">
        <f>'2. BL Supply'!Z26+'6. Preferred (Scenario Yr)'!Z41</f>
        <v>3.0999999999999999E-3</v>
      </c>
      <c r="AA28" s="724">
        <f>'2. BL Supply'!AA26+'6. Preferred (Scenario Yr)'!AA41</f>
        <v>3.0999999999999999E-3</v>
      </c>
      <c r="AB28" s="724">
        <f>'2. BL Supply'!AB26+'6. Preferred (Scenario Yr)'!AB41</f>
        <v>3.0999999999999999E-3</v>
      </c>
      <c r="AC28" s="724">
        <f>'2. BL Supply'!AC26+'6. Preferred (Scenario Yr)'!AC41</f>
        <v>3.0999999999999999E-3</v>
      </c>
      <c r="AD28" s="724">
        <f>'2. BL Supply'!AD26+'6. Preferred (Scenario Yr)'!AD41</f>
        <v>3.0999999999999999E-3</v>
      </c>
      <c r="AE28" s="724">
        <f>'2. BL Supply'!AE26+'6. Preferred (Scenario Yr)'!AE41</f>
        <v>3.0999999999999999E-3</v>
      </c>
      <c r="AF28" s="724">
        <f>'2. BL Supply'!AF26+'6. Preferred (Scenario Yr)'!AF41</f>
        <v>3.0999999999999999E-3</v>
      </c>
      <c r="AG28" s="724">
        <f>'2. BL Supply'!AG26+'6. Preferred (Scenario Yr)'!AG41</f>
        <v>3.0999999999999999E-3</v>
      </c>
      <c r="AH28" s="724">
        <f>'2. BL Supply'!AH26+'6. Preferred (Scenario Yr)'!AH41</f>
        <v>3.0999999999999999E-3</v>
      </c>
      <c r="AI28" s="724">
        <f>'2. BL Supply'!AI26+'6. Preferred (Scenario Yr)'!AI41</f>
        <v>3.0999999999999999E-3</v>
      </c>
      <c r="AJ28" s="814">
        <f>'2. BL Supply'!AJ26+'6. Preferred (Scenario Yr)'!AJ41</f>
        <v>3.0999999999999999E-3</v>
      </c>
      <c r="AK28" s="173"/>
    </row>
    <row r="29" spans="1:37" ht="15.75" x14ac:dyDescent="0.25">
      <c r="A29" s="176"/>
      <c r="B29" s="196"/>
      <c r="C29" s="173"/>
      <c r="D29" s="291"/>
      <c r="E29" s="292"/>
      <c r="F29" s="197"/>
      <c r="G29" s="197"/>
      <c r="H29" s="197"/>
      <c r="I29" s="200"/>
      <c r="J29" s="293"/>
      <c r="K29" s="294"/>
      <c r="L29" s="295"/>
      <c r="M29" s="296"/>
      <c r="N29" s="173"/>
      <c r="O29" s="173"/>
      <c r="P29" s="173"/>
      <c r="Q29" s="173"/>
      <c r="R29" s="173"/>
      <c r="S29" s="173"/>
      <c r="T29" s="173"/>
      <c r="U29" s="173"/>
      <c r="V29" s="173"/>
      <c r="W29" s="173"/>
      <c r="X29" s="173"/>
      <c r="Y29" s="173"/>
      <c r="Z29" s="173"/>
      <c r="AA29" s="173"/>
      <c r="AB29" s="173"/>
      <c r="AC29" s="173"/>
      <c r="AD29" s="173"/>
      <c r="AE29" s="173"/>
      <c r="AF29" s="173"/>
      <c r="AG29" s="173"/>
      <c r="AH29" s="173"/>
      <c r="AI29" s="173"/>
      <c r="AJ29" s="173"/>
      <c r="AK29" s="173"/>
    </row>
    <row r="30" spans="1:37" ht="15.75" x14ac:dyDescent="0.25">
      <c r="A30" s="176"/>
      <c r="B30" s="196"/>
      <c r="C30" s="173"/>
      <c r="D30" s="297"/>
      <c r="E30" s="298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  <c r="Q30" s="173"/>
      <c r="R30" s="173"/>
      <c r="S30" s="173"/>
      <c r="T30" s="173"/>
      <c r="U30" s="173"/>
      <c r="V30" s="173"/>
      <c r="W30" s="173"/>
      <c r="X30" s="173"/>
      <c r="Y30" s="173"/>
      <c r="Z30" s="173"/>
      <c r="AA30" s="173"/>
      <c r="AB30" s="173"/>
      <c r="AC30" s="173"/>
      <c r="AD30" s="173"/>
      <c r="AE30" s="173"/>
      <c r="AF30" s="173"/>
      <c r="AG30" s="173"/>
      <c r="AH30" s="173"/>
      <c r="AI30" s="173"/>
      <c r="AJ30" s="173"/>
      <c r="AK30" s="173"/>
    </row>
    <row r="31" spans="1:37" ht="15.75" x14ac:dyDescent="0.25">
      <c r="A31" s="176"/>
      <c r="B31" s="196"/>
      <c r="C31" s="197"/>
      <c r="D31" s="291"/>
      <c r="E31" s="292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73"/>
      <c r="Q31" s="173"/>
      <c r="R31" s="173"/>
      <c r="S31" s="173"/>
      <c r="T31" s="173"/>
      <c r="U31" s="173"/>
      <c r="V31" s="173"/>
      <c r="W31" s="173"/>
      <c r="X31" s="173"/>
      <c r="Y31" s="173"/>
      <c r="Z31" s="173"/>
      <c r="AA31" s="173"/>
      <c r="AB31" s="173"/>
      <c r="AC31" s="173"/>
      <c r="AD31" s="173"/>
      <c r="AE31" s="173"/>
      <c r="AF31" s="173"/>
      <c r="AG31" s="173"/>
      <c r="AH31" s="173"/>
      <c r="AI31" s="173"/>
      <c r="AJ31" s="173"/>
      <c r="AK31" s="173"/>
    </row>
    <row r="32" spans="1:37" ht="15.75" x14ac:dyDescent="0.25">
      <c r="A32" s="176"/>
      <c r="B32" s="196"/>
      <c r="C32" s="197"/>
      <c r="D32" s="299" t="str">
        <f>'TITLE PAGE'!B9</f>
        <v>Company:</v>
      </c>
      <c r="E32" s="157" t="str">
        <f>'TITLE PAGE'!D9</f>
        <v>Hafren Dyfrdwy</v>
      </c>
      <c r="F32" s="197"/>
      <c r="G32" s="197"/>
      <c r="H32" s="197"/>
      <c r="I32" s="197"/>
      <c r="J32" s="197"/>
      <c r="K32" s="197"/>
      <c r="L32" s="197"/>
      <c r="M32" s="197"/>
      <c r="N32" s="197"/>
      <c r="O32" s="197"/>
      <c r="P32" s="173"/>
      <c r="Q32" s="173"/>
      <c r="R32" s="173"/>
      <c r="S32" s="173"/>
      <c r="T32" s="173"/>
      <c r="U32" s="173"/>
      <c r="V32" s="173"/>
      <c r="W32" s="173"/>
      <c r="X32" s="173"/>
      <c r="Y32" s="173"/>
      <c r="Z32" s="173"/>
      <c r="AA32" s="173"/>
      <c r="AB32" s="173"/>
      <c r="AC32" s="173"/>
      <c r="AD32" s="173"/>
      <c r="AE32" s="173"/>
      <c r="AF32" s="173"/>
      <c r="AG32" s="173"/>
      <c r="AH32" s="173"/>
      <c r="AI32" s="173"/>
      <c r="AJ32" s="173"/>
      <c r="AK32" s="173"/>
    </row>
    <row r="33" spans="1:37" ht="15.75" x14ac:dyDescent="0.25">
      <c r="A33" s="176"/>
      <c r="B33" s="196"/>
      <c r="C33" s="197"/>
      <c r="D33" s="300" t="str">
        <f>'TITLE PAGE'!B10</f>
        <v>Resource Zone Name:</v>
      </c>
      <c r="E33" s="161" t="str">
        <f>'TITLE PAGE'!D10</f>
        <v xml:space="preserve">Wrexham </v>
      </c>
      <c r="F33" s="197"/>
      <c r="G33" s="197"/>
      <c r="H33" s="197"/>
      <c r="I33" s="197"/>
      <c r="J33" s="197"/>
      <c r="K33" s="197"/>
      <c r="L33" s="197"/>
      <c r="M33" s="197"/>
      <c r="N33" s="197"/>
      <c r="O33" s="197"/>
      <c r="P33" s="173"/>
      <c r="Q33" s="173"/>
      <c r="R33" s="173"/>
      <c r="S33" s="173"/>
      <c r="T33" s="173"/>
      <c r="U33" s="173"/>
      <c r="V33" s="173"/>
      <c r="W33" s="173"/>
      <c r="X33" s="173"/>
      <c r="Y33" s="173"/>
      <c r="Z33" s="173"/>
      <c r="AA33" s="173"/>
      <c r="AB33" s="173"/>
      <c r="AC33" s="173"/>
      <c r="AD33" s="173"/>
      <c r="AE33" s="173"/>
      <c r="AF33" s="173"/>
      <c r="AG33" s="173"/>
      <c r="AH33" s="173"/>
      <c r="AI33" s="173"/>
      <c r="AJ33" s="173"/>
      <c r="AK33" s="173"/>
    </row>
    <row r="34" spans="1:37" ht="15.75" x14ac:dyDescent="0.25">
      <c r="A34" s="176"/>
      <c r="B34" s="196"/>
      <c r="C34" s="197"/>
      <c r="D34" s="300" t="str">
        <f>'TITLE PAGE'!B11</f>
        <v>Resource Zone Number:</v>
      </c>
      <c r="E34" s="164">
        <f>'TITLE PAGE'!D11</f>
        <v>2</v>
      </c>
      <c r="F34" s="197"/>
      <c r="G34" s="197"/>
      <c r="H34" s="197"/>
      <c r="I34" s="197"/>
      <c r="J34" s="197"/>
      <c r="K34" s="197"/>
      <c r="L34" s="197"/>
      <c r="M34" s="197"/>
      <c r="N34" s="197"/>
      <c r="O34" s="197"/>
      <c r="P34" s="173"/>
      <c r="Q34" s="173"/>
      <c r="R34" s="173"/>
      <c r="S34" s="173"/>
      <c r="T34" s="173"/>
      <c r="U34" s="173"/>
      <c r="V34" s="173"/>
      <c r="W34" s="173"/>
      <c r="X34" s="173"/>
      <c r="Y34" s="173"/>
      <c r="Z34" s="173"/>
      <c r="AA34" s="173"/>
      <c r="AB34" s="173"/>
      <c r="AC34" s="173"/>
      <c r="AD34" s="173"/>
      <c r="AE34" s="173"/>
      <c r="AF34" s="173"/>
      <c r="AG34" s="173"/>
      <c r="AH34" s="173"/>
      <c r="AI34" s="173"/>
      <c r="AJ34" s="173"/>
      <c r="AK34" s="173"/>
    </row>
    <row r="35" spans="1:37" ht="15.75" x14ac:dyDescent="0.25">
      <c r="A35" s="176"/>
      <c r="B35" s="196"/>
      <c r="C35" s="197"/>
      <c r="D35" s="300" t="str">
        <f>'TITLE PAGE'!B12</f>
        <v xml:space="preserve">Planning Scenario Name:                                                                     </v>
      </c>
      <c r="E35" s="161" t="str">
        <f>'TITLE PAGE'!D12</f>
        <v>Dry Year Annual Average</v>
      </c>
      <c r="F35" s="197"/>
      <c r="G35" s="197"/>
      <c r="H35" s="197"/>
      <c r="I35" s="197"/>
      <c r="J35" s="197"/>
      <c r="K35" s="197"/>
      <c r="L35" s="197"/>
      <c r="M35" s="197"/>
      <c r="N35" s="197"/>
      <c r="O35" s="197"/>
      <c r="P35" s="173"/>
      <c r="Q35" s="173"/>
      <c r="R35" s="173"/>
      <c r="S35" s="173"/>
      <c r="T35" s="173"/>
      <c r="U35" s="173"/>
      <c r="V35" s="173"/>
      <c r="W35" s="173"/>
      <c r="X35" s="173"/>
      <c r="Y35" s="173"/>
      <c r="Z35" s="173"/>
      <c r="AA35" s="173"/>
      <c r="AB35" s="173"/>
      <c r="AC35" s="173"/>
      <c r="AD35" s="173"/>
      <c r="AE35" s="173"/>
      <c r="AF35" s="173"/>
      <c r="AG35" s="173"/>
      <c r="AH35" s="173"/>
      <c r="AI35" s="173"/>
      <c r="AJ35" s="173"/>
      <c r="AK35" s="173"/>
    </row>
    <row r="36" spans="1:37" ht="15.75" x14ac:dyDescent="0.25">
      <c r="A36" s="176"/>
      <c r="B36" s="196"/>
      <c r="C36" s="197"/>
      <c r="D36" s="301" t="str">
        <f>'TITLE PAGE'!B13</f>
        <v xml:space="preserve">Chosen Level of Service:  </v>
      </c>
      <c r="E36" s="169" t="str">
        <f>'TITLE PAGE'!D13</f>
        <v>1 in 40 TUBs</v>
      </c>
      <c r="F36" s="197"/>
      <c r="G36" s="197"/>
      <c r="H36" s="197"/>
      <c r="I36" s="197"/>
      <c r="J36" s="197"/>
      <c r="K36" s="197"/>
      <c r="L36" s="197"/>
      <c r="M36" s="197"/>
      <c r="N36" s="197"/>
      <c r="O36" s="197"/>
      <c r="P36" s="173"/>
      <c r="Q36" s="173"/>
      <c r="R36" s="173"/>
      <c r="S36" s="173"/>
      <c r="T36" s="173"/>
      <c r="U36" s="173"/>
      <c r="V36" s="173"/>
      <c r="W36" s="173"/>
      <c r="X36" s="173"/>
      <c r="Y36" s="173"/>
      <c r="Z36" s="173"/>
      <c r="AA36" s="173"/>
      <c r="AB36" s="173"/>
      <c r="AC36" s="173"/>
      <c r="AD36" s="173"/>
      <c r="AE36" s="173"/>
      <c r="AF36" s="173"/>
      <c r="AG36" s="173"/>
      <c r="AH36" s="173"/>
      <c r="AI36" s="173"/>
      <c r="AJ36" s="173"/>
      <c r="AK36" s="173"/>
    </row>
  </sheetData>
  <sheetProtection algorithmName="SHA-512" hashValue="U2XBbkqAJLmltgdson43vC7HYvwl+xJ40Y/o9lOb0YTuS9iVDXeqCmWcqVF4sJ+xL0Yx5VWI3XnAteiwM1eHIg==" saltValue="COwepVWkxn5HCTwaZVFoNw==" spinCount="100000" sheet="1" objects="1" scenarios="1" selectLockedCells="1" selectUnlockedCells="1"/>
  <mergeCells count="3">
    <mergeCell ref="B3:B12"/>
    <mergeCell ref="B13:B26"/>
    <mergeCell ref="B27:B28"/>
  </mergeCells>
  <pageMargins left="0.7" right="0.7" top="0.75" bottom="0.75" header="0.3" footer="0.3"/>
  <pageSetup paperSize="9" orientation="portrait" verticalDpi="0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55CA1EA8D44514C8C2547ACA6A977CA" ma:contentTypeVersion="4" ma:contentTypeDescription="Create a new document." ma:contentTypeScope="" ma:versionID="3cdd8a4a08fc687bf0b55e5a8c255cb8">
  <xsd:schema xmlns:xsd="http://www.w3.org/2001/XMLSchema" xmlns:xs="http://www.w3.org/2001/XMLSchema" xmlns:p="http://schemas.microsoft.com/office/2006/metadata/properties" xmlns:ns2="3d2cf0cd-f524-4152-8aab-4099e63f8139" targetNamespace="http://schemas.microsoft.com/office/2006/metadata/properties" ma:root="true" ma:fieldsID="e1262b774809abeb13b128c0306711d3" ns2:_="">
    <xsd:import namespace="3d2cf0cd-f524-4152-8aab-4099e63f8139"/>
    <xsd:element name="properties">
      <xsd:complexType>
        <xsd:sequence>
          <xsd:element name="documentManagement">
            <xsd:complexType>
              <xsd:all>
                <xsd:element ref="ns2:Stage" minOccurs="0"/>
                <xsd:element ref="ns2:DocType" minOccurs="0"/>
                <xsd:element ref="ns2:Company" minOccurs="0"/>
                <xsd:element ref="ns2:Sensitivit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2cf0cd-f524-4152-8aab-4099e63f8139" elementFormDefault="qualified">
    <xsd:import namespace="http://schemas.microsoft.com/office/2006/documentManagement/types"/>
    <xsd:import namespace="http://schemas.microsoft.com/office/infopath/2007/PartnerControls"/>
    <xsd:element name="Stage" ma:index="8" nillable="true" ma:displayName="Stage" ma:format="RadioButtons" ma:internalName="Stage">
      <xsd:simpleType>
        <xsd:restriction base="dms:Choice">
          <xsd:enumeration value="Final WRMP"/>
          <xsd:enumeration value="Draft WRMP"/>
          <xsd:enumeration value="n/a"/>
        </xsd:restriction>
      </xsd:simpleType>
    </xsd:element>
    <xsd:element name="DocType" ma:index="9" nillable="true" ma:displayName="DocType" ma:format="RadioButtons" ma:internalName="DocType">
      <xsd:simpleType>
        <xsd:restriction base="dms:Choice">
          <xsd:enumeration value="Narrative"/>
          <xsd:enumeration value="Tables"/>
          <xsd:enumeration value="Market Information"/>
          <xsd:enumeration value="n/a"/>
        </xsd:restriction>
      </xsd:simpleType>
    </xsd:element>
    <xsd:element name="Company" ma:index="10" nillable="true" ma:displayName="Company" ma:default="ST" ma:format="RadioButtons" ma:internalName="Company">
      <xsd:simpleType>
        <xsd:restriction base="dms:Choice">
          <xsd:enumeration value="ST"/>
          <xsd:enumeration value="HD"/>
          <xsd:enumeration value="DVW"/>
          <xsd:enumeration value="Non specific"/>
          <xsd:enumeration value="n/a"/>
        </xsd:restriction>
      </xsd:simpleType>
    </xsd:element>
    <xsd:element name="Sensitivity" ma:index="11" nillable="true" ma:displayName="Sensitivity" ma:format="RadioButtons" ma:internalName="Sensitivity">
      <xsd:simpleType>
        <xsd:restriction base="dms:Choice">
          <xsd:enumeration value="Official"/>
          <xsd:enumeration value="Public"/>
          <xsd:enumeration value="n/a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ocType xmlns="3d2cf0cd-f524-4152-8aab-4099e63f8139">Tables</DocType>
    <Company xmlns="3d2cf0cd-f524-4152-8aab-4099e63f8139">HD</Company>
    <Stage xmlns="3d2cf0cd-f524-4152-8aab-4099e63f8139">Final WRMP</Stage>
    <Sensitivity xmlns="3d2cf0cd-f524-4152-8aab-4099e63f8139" xsi:nil="true"/>
  </documentManagement>
</p:properties>
</file>

<file path=customXml/itemProps1.xml><?xml version="1.0" encoding="utf-8"?>
<ds:datastoreItem xmlns:ds="http://schemas.openxmlformats.org/officeDocument/2006/customXml" ds:itemID="{1E85CDB1-63E3-4E9F-A4B6-ADDFEBBAB77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2cf0cd-f524-4152-8aab-4099e63f81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B2A4566-C0B5-4764-B796-7B767C8025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F8CB2DC-6A7C-47D9-A9E8-DC6C3093A574}">
  <ds:schemaRefs>
    <ds:schemaRef ds:uri="http://purl.org/dc/elements/1.1/"/>
    <ds:schemaRef ds:uri="http://schemas.microsoft.com/office/infopath/2007/PartnerControls"/>
    <ds:schemaRef ds:uri="3d2cf0cd-f524-4152-8aab-4099e63f8139"/>
    <ds:schemaRef ds:uri="http://schemas.microsoft.com/office/2006/metadata/properties"/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TITLE PAGE</vt:lpstr>
      <vt:lpstr>WRZ summary</vt:lpstr>
      <vt:lpstr>1. BL Licences</vt:lpstr>
      <vt:lpstr>2. BL Supply</vt:lpstr>
      <vt:lpstr>3. BL Demand</vt:lpstr>
      <vt:lpstr>4. BL SDB</vt:lpstr>
      <vt:lpstr>5. Feasible Options</vt:lpstr>
      <vt:lpstr>6. Preferred (Scenario Yr)</vt:lpstr>
      <vt:lpstr>7. FP Supply</vt:lpstr>
      <vt:lpstr>8. FP Demand</vt:lpstr>
      <vt:lpstr>9. FP SDB</vt:lpstr>
      <vt:lpstr>10. Drought plan links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2018-01-02T10:37:50Z</dcterms:created>
  <dcterms:modified xsi:type="dcterms:W3CDTF">2019-08-05T17:17:35Z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0x010100E55CA1EA8D44514C8C2547ACA6A977CA</vt:lpwstr>
  </property>
</Properties>
</file>